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Liddle/dev/sci-crawler/2021apr/"/>
    </mc:Choice>
  </mc:AlternateContent>
  <xr:revisionPtr revIDLastSave="0" documentId="13_ncr:1_{155BB5C6-226B-D449-A1A7-6E81A787FC83}" xr6:coauthVersionLast="46" xr6:coauthVersionMax="46" xr10:uidLastSave="{00000000-0000-0000-0000-000000000000}"/>
  <bookViews>
    <workbookView xWindow="0" yWindow="500" windowWidth="35840" windowHeight="21900" tabRatio="500" activeTab="1" xr2:uid="{00000000-000D-0000-FFFF-FFFF00000000}"/>
  </bookViews>
  <sheets>
    <sheet name="Scriptures" sheetId="5" r:id="rId1"/>
    <sheet name="Talks" sheetId="3" r:id="rId2"/>
    <sheet name="Spanish" sheetId="10" r:id="rId3"/>
    <sheet name="Books" sheetId="4" r:id="rId4"/>
    <sheet name="MaxVerses" sheetId="7" r:id="rId5"/>
    <sheet name="Raw Talks" sheetId="9" r:id="rId6"/>
    <sheet name="Raw Scriptures" sheetId="6" r:id="rId7"/>
    <sheet name="Notes" sheetId="8" r:id="rId8"/>
    <sheet name="Speakers" sheetId="1" r:id="rId9"/>
  </sheets>
  <definedNames>
    <definedName name="_00_URLS_AUDIO_VIDEO" localSheetId="1">Talks!#REF!</definedName>
    <definedName name="_00_URLS_AUDIO_VIDEO_1" localSheetId="1">Talks!#REF!</definedName>
    <definedName name="_1_TALKS" localSheetId="1">Talks!#REF!</definedName>
    <definedName name="_1_TALKS_1" localSheetId="1">Talks!#REF!</definedName>
    <definedName name="_1_TALKS_2" localSheetId="1">Talks!#REF!</definedName>
    <definedName name="_3.7_urls" localSheetId="1">Talks!$AC$2:$AF$35</definedName>
    <definedName name="_6_SCRIPTURE_HREFS" localSheetId="0">Scriptures!$C$3:$E$507</definedName>
    <definedName name="_6_SCRIPTURE_HREFS_1" localSheetId="6">'Raw Scriptures'!#REF!</definedName>
    <definedName name="_6_SCRIPTURE_HREFS_1" localSheetId="0">Scriptures!$C$3:$E$507</definedName>
    <definedName name="_6_SCRIPTURE_HREFS_2" localSheetId="0">Scriptures!$C$3:$E$520</definedName>
    <definedName name="_6_SCRIPTURE_HREFS_3" localSheetId="6">'Raw Scriptures'!#REF!</definedName>
    <definedName name="_6_SCRIPTURE_HREFS_3" localSheetId="0">Scriptures!#REF!</definedName>
    <definedName name="_6_SCRIPTURE_HREFS_4" localSheetId="6">'Raw Scriptures'!#REF!</definedName>
    <definedName name="_6_SCRIPTURE_HREFS_4" localSheetId="0">Scriptures!$C$3:$E$507</definedName>
    <definedName name="_6_SCRIPTURE_HREFS_5" localSheetId="0">Scriptures!$C$3:$E$507</definedName>
    <definedName name="Abbr">Speakers!$B$1:$G$583</definedName>
    <definedName name="BookChapMaxVerse">MaxVerses!$J$1:$K$1593</definedName>
    <definedName name="books" localSheetId="4">MaxVerses!#REF!</definedName>
    <definedName name="Books">Books!$G$2:$R$100</definedName>
    <definedName name="books_1" localSheetId="4">MaxVerses!$A$1:$C$1360</definedName>
    <definedName name="books_2" localSheetId="4">MaxVerses!$H$13:$H$1021</definedName>
    <definedName name="CaseSpeakers">Speakers!$A$1:$G$583</definedName>
    <definedName name="EndPage">Talks!$B$2:$O$35</definedName>
    <definedName name="Entities">Talks!$E$51:$F$56</definedName>
    <definedName name="MaxVerses">MaxVerses!$A$1:$C$2313</definedName>
    <definedName name="_xlnm.Print_Area" localSheetId="0">Scriptures!$E$2:$K$520</definedName>
    <definedName name="resultset_1" localSheetId="3">Books!$B$1:$Q$100</definedName>
    <definedName name="SessionNumbers" localSheetId="0">Talks!$C$51:$D$56</definedName>
    <definedName name="SessionNumbers">Talks!$A$51:$B$55</definedName>
    <definedName name="Sessions">Talks!$A$51:$C$55</definedName>
    <definedName name="Speakers" localSheetId="0">Speakers!$B$1:$G$613</definedName>
    <definedName name="Speakers">Speakers!$B$1:$G$583</definedName>
    <definedName name="SpecialBooks">Scriptures!$AY$2:$AZ$6</definedName>
    <definedName name="StartPage">Talks!$B$1:$N$35</definedName>
    <definedName name="StartPages">Scriptures!#REF!</definedName>
    <definedName name="Talks">Talks!$A$1:$Y$35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2" i="1"/>
  <c r="E38" i="3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" i="10"/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2" i="3"/>
  <c r="I49" i="10"/>
  <c r="I48" i="10"/>
  <c r="I47" i="10"/>
  <c r="I46" i="10"/>
  <c r="I45" i="10"/>
  <c r="I44" i="10"/>
  <c r="I43" i="10"/>
  <c r="I42" i="10"/>
  <c r="I41" i="10"/>
  <c r="I40" i="10"/>
  <c r="I9" i="10"/>
  <c r="I8" i="10"/>
  <c r="Y156" i="5" l="1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553" i="5"/>
  <c r="Y554" i="5"/>
  <c r="Y555" i="5"/>
  <c r="Y556" i="5"/>
  <c r="Y557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5" i="5"/>
  <c r="Y154" i="5"/>
  <c r="Y153" i="5"/>
  <c r="Q153" i="5" l="1"/>
  <c r="R153" i="5" s="1"/>
  <c r="V153" i="5"/>
  <c r="Q154" i="5"/>
  <c r="R154" i="5" s="1"/>
  <c r="S154" i="5" s="1"/>
  <c r="V154" i="5"/>
  <c r="Q155" i="5"/>
  <c r="V155" i="5" s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2" i="3"/>
  <c r="Z40" i="3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M270" i="5" s="1"/>
  <c r="A271" i="5"/>
  <c r="A272" i="5"/>
  <c r="L272" i="5" s="1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L270" i="5"/>
  <c r="M272" i="5"/>
  <c r="Q213" i="5"/>
  <c r="V213" i="5" s="1"/>
  <c r="P213" i="5"/>
  <c r="J213" i="5"/>
  <c r="H213" i="5"/>
  <c r="G213" i="5"/>
  <c r="M213" i="5"/>
  <c r="Q214" i="5"/>
  <c r="P214" i="5"/>
  <c r="J214" i="5"/>
  <c r="H214" i="5"/>
  <c r="G214" i="5"/>
  <c r="M214" i="5"/>
  <c r="S153" i="5" l="1"/>
  <c r="T153" i="5"/>
  <c r="R155" i="5"/>
  <c r="U154" i="5"/>
  <c r="AC154" i="5" s="1"/>
  <c r="T154" i="5"/>
  <c r="R213" i="5"/>
  <c r="W213" i="5" s="1"/>
  <c r="L213" i="5"/>
  <c r="N213" i="5" s="1"/>
  <c r="R214" i="5"/>
  <c r="W214" i="5" s="1"/>
  <c r="V214" i="5"/>
  <c r="L214" i="5"/>
  <c r="N214" i="5" s="1"/>
  <c r="P4" i="5"/>
  <c r="Q4" i="5"/>
  <c r="R4" i="5" s="1"/>
  <c r="V4" i="5"/>
  <c r="P5" i="5"/>
  <c r="Q5" i="5"/>
  <c r="R5" i="5" s="1"/>
  <c r="S5" i="5" s="1"/>
  <c r="P6" i="5"/>
  <c r="Q6" i="5"/>
  <c r="R6" i="5" s="1"/>
  <c r="S6" i="5" s="1"/>
  <c r="U6" i="5" s="1"/>
  <c r="AC6" i="5" s="1"/>
  <c r="P7" i="5"/>
  <c r="Q7" i="5"/>
  <c r="R7" i="5" s="1"/>
  <c r="P8" i="5"/>
  <c r="Q8" i="5"/>
  <c r="R8" i="5"/>
  <c r="V8" i="5"/>
  <c r="P9" i="5"/>
  <c r="Q9" i="5"/>
  <c r="R9" i="5" s="1"/>
  <c r="V9" i="5"/>
  <c r="P10" i="5"/>
  <c r="Q10" i="5"/>
  <c r="P11" i="5"/>
  <c r="Q11" i="5"/>
  <c r="R11" i="5" s="1"/>
  <c r="S11" i="5" s="1"/>
  <c r="U11" i="5" s="1"/>
  <c r="AC11" i="5" s="1"/>
  <c r="P12" i="5"/>
  <c r="Q12" i="5"/>
  <c r="R12" i="5" s="1"/>
  <c r="S12" i="5" s="1"/>
  <c r="U12" i="5" s="1"/>
  <c r="AC12" i="5" s="1"/>
  <c r="V12" i="5"/>
  <c r="P13" i="5"/>
  <c r="Q13" i="5"/>
  <c r="R13" i="5" s="1"/>
  <c r="P14" i="5"/>
  <c r="Q14" i="5"/>
  <c r="R14" i="5" s="1"/>
  <c r="P15" i="5"/>
  <c r="Q15" i="5"/>
  <c r="P16" i="5"/>
  <c r="Q16" i="5"/>
  <c r="P17" i="5"/>
  <c r="Q17" i="5"/>
  <c r="P18" i="5"/>
  <c r="Q18" i="5"/>
  <c r="R18" i="5" s="1"/>
  <c r="P19" i="5"/>
  <c r="Q19" i="5"/>
  <c r="R19" i="5" s="1"/>
  <c r="S19" i="5" s="1"/>
  <c r="U19" i="5" s="1"/>
  <c r="AC19" i="5" s="1"/>
  <c r="P20" i="5"/>
  <c r="Q20" i="5"/>
  <c r="R20" i="5" s="1"/>
  <c r="S20" i="5" s="1"/>
  <c r="P21" i="5"/>
  <c r="Q21" i="5"/>
  <c r="R21" i="5"/>
  <c r="S21" i="5" s="1"/>
  <c r="V21" i="5"/>
  <c r="P22" i="5"/>
  <c r="Q22" i="5"/>
  <c r="V22" i="5" s="1"/>
  <c r="P23" i="5"/>
  <c r="Q23" i="5"/>
  <c r="R23" i="5" s="1"/>
  <c r="P24" i="5"/>
  <c r="Q24" i="5"/>
  <c r="R24" i="5" s="1"/>
  <c r="S24" i="5" s="1"/>
  <c r="P25" i="5"/>
  <c r="Q25" i="5"/>
  <c r="V25" i="5" s="1"/>
  <c r="P26" i="5"/>
  <c r="Q26" i="5"/>
  <c r="R26" i="5" s="1"/>
  <c r="P27" i="5"/>
  <c r="Q27" i="5"/>
  <c r="R27" i="5" s="1"/>
  <c r="S27" i="5" s="1"/>
  <c r="U27" i="5" s="1"/>
  <c r="AC27" i="5" s="1"/>
  <c r="V27" i="5"/>
  <c r="P28" i="5"/>
  <c r="Q28" i="5"/>
  <c r="R28" i="5" s="1"/>
  <c r="P29" i="5"/>
  <c r="Q29" i="5"/>
  <c r="R29" i="5" s="1"/>
  <c r="T29" i="5" s="1"/>
  <c r="P30" i="5"/>
  <c r="Q30" i="5"/>
  <c r="R30" i="5" s="1"/>
  <c r="P31" i="5"/>
  <c r="Q31" i="5"/>
  <c r="R31" i="5" s="1"/>
  <c r="P32" i="5"/>
  <c r="Q32" i="5"/>
  <c r="R32" i="5" s="1"/>
  <c r="P33" i="5"/>
  <c r="Q33" i="5"/>
  <c r="R33" i="5" s="1"/>
  <c r="P34" i="5"/>
  <c r="Q34" i="5"/>
  <c r="R34" i="5" s="1"/>
  <c r="P35" i="5"/>
  <c r="Q35" i="5"/>
  <c r="R35" i="5" s="1"/>
  <c r="S35" i="5" s="1"/>
  <c r="V35" i="5"/>
  <c r="P36" i="5"/>
  <c r="Q36" i="5"/>
  <c r="R36" i="5" s="1"/>
  <c r="P37" i="5"/>
  <c r="Q37" i="5"/>
  <c r="P38" i="5"/>
  <c r="Q38" i="5"/>
  <c r="V38" i="5" s="1"/>
  <c r="P39" i="5"/>
  <c r="Q39" i="5"/>
  <c r="R39" i="5" s="1"/>
  <c r="P40" i="5"/>
  <c r="Q40" i="5"/>
  <c r="R40" i="5" s="1"/>
  <c r="S40" i="5" s="1"/>
  <c r="U40" i="5" s="1"/>
  <c r="AC40" i="5" s="1"/>
  <c r="P41" i="5"/>
  <c r="Q41" i="5"/>
  <c r="R41" i="5" s="1"/>
  <c r="P42" i="5"/>
  <c r="Q42" i="5"/>
  <c r="R42" i="5" s="1"/>
  <c r="P43" i="5"/>
  <c r="Q43" i="5"/>
  <c r="R43" i="5" s="1"/>
  <c r="S43" i="5" s="1"/>
  <c r="U43" i="5" s="1"/>
  <c r="AC43" i="5" s="1"/>
  <c r="P44" i="5"/>
  <c r="Q44" i="5"/>
  <c r="R44" i="5" s="1"/>
  <c r="P45" i="5"/>
  <c r="Q45" i="5"/>
  <c r="R45" i="5" s="1"/>
  <c r="P46" i="5"/>
  <c r="Q46" i="5"/>
  <c r="R46" i="5" s="1"/>
  <c r="P47" i="5"/>
  <c r="Q47" i="5"/>
  <c r="V47" i="5" s="1"/>
  <c r="P48" i="5"/>
  <c r="Q48" i="5"/>
  <c r="V48" i="5" s="1"/>
  <c r="R48" i="5"/>
  <c r="P49" i="5"/>
  <c r="Q49" i="5"/>
  <c r="P50" i="5"/>
  <c r="Q50" i="5"/>
  <c r="R50" i="5" s="1"/>
  <c r="P51" i="5"/>
  <c r="Q51" i="5"/>
  <c r="R51" i="5" s="1"/>
  <c r="P52" i="5"/>
  <c r="Q52" i="5"/>
  <c r="R52" i="5" s="1"/>
  <c r="S52" i="5" s="1"/>
  <c r="U52" i="5" s="1"/>
  <c r="AC52" i="5" s="1"/>
  <c r="V52" i="5"/>
  <c r="P53" i="5"/>
  <c r="Q53" i="5"/>
  <c r="R53" i="5" s="1"/>
  <c r="V53" i="5"/>
  <c r="P54" i="5"/>
  <c r="Q54" i="5"/>
  <c r="R54" i="5" s="1"/>
  <c r="P55" i="5"/>
  <c r="Q55" i="5"/>
  <c r="V55" i="5" s="1"/>
  <c r="P56" i="5"/>
  <c r="Q56" i="5"/>
  <c r="R56" i="5" s="1"/>
  <c r="P57" i="5"/>
  <c r="Q57" i="5"/>
  <c r="R57" i="5" s="1"/>
  <c r="P58" i="5"/>
  <c r="Q58" i="5"/>
  <c r="R58" i="5" s="1"/>
  <c r="P59" i="5"/>
  <c r="Q59" i="5"/>
  <c r="R59" i="5" s="1"/>
  <c r="S59" i="5" s="1"/>
  <c r="P60" i="5"/>
  <c r="Q60" i="5"/>
  <c r="V60" i="5" s="1"/>
  <c r="P61" i="5"/>
  <c r="Q61" i="5"/>
  <c r="R61" i="5" s="1"/>
  <c r="P62" i="5"/>
  <c r="Q62" i="5"/>
  <c r="R62" i="5" s="1"/>
  <c r="P63" i="5"/>
  <c r="Q63" i="5"/>
  <c r="R63" i="5" s="1"/>
  <c r="S63" i="5" s="1"/>
  <c r="U63" i="5" s="1"/>
  <c r="AC63" i="5" s="1"/>
  <c r="P64" i="5"/>
  <c r="Q64" i="5"/>
  <c r="V64" i="5" s="1"/>
  <c r="P65" i="5"/>
  <c r="Q65" i="5"/>
  <c r="V65" i="5" s="1"/>
  <c r="P66" i="5"/>
  <c r="Q66" i="5"/>
  <c r="R66" i="5" s="1"/>
  <c r="P67" i="5"/>
  <c r="Q67" i="5"/>
  <c r="R67" i="5" s="1"/>
  <c r="S67" i="5" s="1"/>
  <c r="U67" i="5" s="1"/>
  <c r="AC67" i="5" s="1"/>
  <c r="V67" i="5"/>
  <c r="P68" i="5"/>
  <c r="Q68" i="5"/>
  <c r="R68" i="5" s="1"/>
  <c r="P69" i="5"/>
  <c r="Q69" i="5"/>
  <c r="R69" i="5" s="1"/>
  <c r="P70" i="5"/>
  <c r="Q70" i="5"/>
  <c r="V70" i="5" s="1"/>
  <c r="P71" i="5"/>
  <c r="Q71" i="5"/>
  <c r="V71" i="5" s="1"/>
  <c r="R71" i="5"/>
  <c r="T71" i="5" s="1"/>
  <c r="P72" i="5"/>
  <c r="Q72" i="5"/>
  <c r="P73" i="5"/>
  <c r="Q73" i="5"/>
  <c r="V73" i="5" s="1"/>
  <c r="P74" i="5"/>
  <c r="Q74" i="5"/>
  <c r="R74" i="5" s="1"/>
  <c r="S74" i="5" s="1"/>
  <c r="P75" i="5"/>
  <c r="Q75" i="5"/>
  <c r="P76" i="5"/>
  <c r="Q76" i="5"/>
  <c r="V76" i="5" s="1"/>
  <c r="P77" i="5"/>
  <c r="Q77" i="5"/>
  <c r="P78" i="5"/>
  <c r="Q78" i="5"/>
  <c r="V78" i="5" s="1"/>
  <c r="P79" i="5"/>
  <c r="Q79" i="5"/>
  <c r="V79" i="5" s="1"/>
  <c r="P80" i="5"/>
  <c r="Q80" i="5"/>
  <c r="V80" i="5" s="1"/>
  <c r="R80" i="5"/>
  <c r="T80" i="5" s="1"/>
  <c r="P81" i="5"/>
  <c r="Q81" i="5"/>
  <c r="R81" i="5"/>
  <c r="V81" i="5"/>
  <c r="P82" i="5"/>
  <c r="Q82" i="5"/>
  <c r="R82" i="5" s="1"/>
  <c r="P83" i="5"/>
  <c r="Q83" i="5"/>
  <c r="P84" i="5"/>
  <c r="Q84" i="5"/>
  <c r="P85" i="5"/>
  <c r="Q85" i="5"/>
  <c r="R85" i="5"/>
  <c r="V85" i="5"/>
  <c r="P86" i="5"/>
  <c r="Q86" i="5"/>
  <c r="V86" i="5" s="1"/>
  <c r="P87" i="5"/>
  <c r="Q87" i="5"/>
  <c r="R87" i="5" s="1"/>
  <c r="T87" i="5" s="1"/>
  <c r="P88" i="5"/>
  <c r="Q88" i="5"/>
  <c r="R88" i="5" s="1"/>
  <c r="V88" i="5"/>
  <c r="P89" i="5"/>
  <c r="Q89" i="5"/>
  <c r="V89" i="5" s="1"/>
  <c r="P90" i="5"/>
  <c r="Q90" i="5"/>
  <c r="V90" i="5" s="1"/>
  <c r="P91" i="5"/>
  <c r="Q91" i="5"/>
  <c r="R91" i="5" s="1"/>
  <c r="V91" i="5"/>
  <c r="P92" i="5"/>
  <c r="Q92" i="5"/>
  <c r="P93" i="5"/>
  <c r="Q93" i="5"/>
  <c r="P94" i="5"/>
  <c r="Q94" i="5"/>
  <c r="R94" i="5" s="1"/>
  <c r="V94" i="5"/>
  <c r="P95" i="5"/>
  <c r="Q95" i="5"/>
  <c r="R95" i="5" s="1"/>
  <c r="P96" i="5"/>
  <c r="Q96" i="5"/>
  <c r="R96" i="5" s="1"/>
  <c r="S96" i="5" s="1"/>
  <c r="U96" i="5" s="1"/>
  <c r="AC96" i="5" s="1"/>
  <c r="V96" i="5"/>
  <c r="P97" i="5"/>
  <c r="Q97" i="5"/>
  <c r="R97" i="5" s="1"/>
  <c r="P98" i="5"/>
  <c r="Q98" i="5"/>
  <c r="R98" i="5" s="1"/>
  <c r="T98" i="5" s="1"/>
  <c r="P99" i="5"/>
  <c r="Q99" i="5"/>
  <c r="V99" i="5" s="1"/>
  <c r="P100" i="5"/>
  <c r="Q100" i="5"/>
  <c r="R100" i="5" s="1"/>
  <c r="V100" i="5"/>
  <c r="P101" i="5"/>
  <c r="Q101" i="5"/>
  <c r="R101" i="5" s="1"/>
  <c r="P102" i="5"/>
  <c r="Q102" i="5"/>
  <c r="R102" i="5" s="1"/>
  <c r="S102" i="5" s="1"/>
  <c r="U102" i="5" s="1"/>
  <c r="AC102" i="5" s="1"/>
  <c r="P103" i="5"/>
  <c r="Q103" i="5"/>
  <c r="R103" i="5" s="1"/>
  <c r="S103" i="5" s="1"/>
  <c r="U103" i="5" s="1"/>
  <c r="AC103" i="5" s="1"/>
  <c r="P104" i="5"/>
  <c r="Q104" i="5"/>
  <c r="R104" i="5" s="1"/>
  <c r="S104" i="5" s="1"/>
  <c r="P105" i="5"/>
  <c r="Q105" i="5"/>
  <c r="R105" i="5" s="1"/>
  <c r="S105" i="5" s="1"/>
  <c r="P106" i="5"/>
  <c r="Q106" i="5"/>
  <c r="R106" i="5" s="1"/>
  <c r="S106" i="5" s="1"/>
  <c r="V106" i="5"/>
  <c r="P107" i="5"/>
  <c r="Q107" i="5"/>
  <c r="V107" i="5" s="1"/>
  <c r="P108" i="5"/>
  <c r="Q108" i="5"/>
  <c r="R108" i="5" s="1"/>
  <c r="P109" i="5"/>
  <c r="Q109" i="5"/>
  <c r="V109" i="5" s="1"/>
  <c r="P110" i="5"/>
  <c r="Q110" i="5"/>
  <c r="R110" i="5" s="1"/>
  <c r="P111" i="5"/>
  <c r="Q111" i="5"/>
  <c r="R111" i="5" s="1"/>
  <c r="T111" i="5" s="1"/>
  <c r="P112" i="5"/>
  <c r="Q112" i="5"/>
  <c r="V112" i="5" s="1"/>
  <c r="P113" i="5"/>
  <c r="Q113" i="5"/>
  <c r="R113" i="5" s="1"/>
  <c r="S113" i="5" s="1"/>
  <c r="P114" i="5"/>
  <c r="Q114" i="5"/>
  <c r="V114" i="5" s="1"/>
  <c r="P115" i="5"/>
  <c r="Q115" i="5"/>
  <c r="R115" i="5" s="1"/>
  <c r="P116" i="5"/>
  <c r="Q116" i="5"/>
  <c r="P117" i="5"/>
  <c r="Q117" i="5"/>
  <c r="R117" i="5" s="1"/>
  <c r="P118" i="5"/>
  <c r="Q118" i="5"/>
  <c r="R118" i="5" s="1"/>
  <c r="P119" i="5"/>
  <c r="Q119" i="5"/>
  <c r="R119" i="5"/>
  <c r="T119" i="5" s="1"/>
  <c r="P120" i="5"/>
  <c r="Q120" i="5"/>
  <c r="R120" i="5" s="1"/>
  <c r="P121" i="5"/>
  <c r="Q121" i="5"/>
  <c r="R121" i="5" s="1"/>
  <c r="P122" i="5"/>
  <c r="Q122" i="5"/>
  <c r="R122" i="5" s="1"/>
  <c r="P123" i="5"/>
  <c r="Q123" i="5"/>
  <c r="V123" i="5" s="1"/>
  <c r="P124" i="5"/>
  <c r="Q124" i="5"/>
  <c r="R124" i="5" s="1"/>
  <c r="P125" i="5"/>
  <c r="Q125" i="5"/>
  <c r="V125" i="5" s="1"/>
  <c r="P126" i="5"/>
  <c r="Q126" i="5"/>
  <c r="R126" i="5" s="1"/>
  <c r="S126" i="5" s="1"/>
  <c r="U126" i="5" s="1"/>
  <c r="AC126" i="5" s="1"/>
  <c r="P127" i="5"/>
  <c r="Q127" i="5"/>
  <c r="R127" i="5" s="1"/>
  <c r="V127" i="5"/>
  <c r="P128" i="5"/>
  <c r="Q128" i="5"/>
  <c r="P129" i="5"/>
  <c r="Q129" i="5"/>
  <c r="V129" i="5" s="1"/>
  <c r="P130" i="5"/>
  <c r="Q130" i="5"/>
  <c r="R130" i="5" s="1"/>
  <c r="S130" i="5" s="1"/>
  <c r="P131" i="5"/>
  <c r="Q131" i="5"/>
  <c r="R131" i="5" s="1"/>
  <c r="P132" i="5"/>
  <c r="Q132" i="5"/>
  <c r="V132" i="5" s="1"/>
  <c r="P133" i="5"/>
  <c r="Q133" i="5"/>
  <c r="V133" i="5" s="1"/>
  <c r="P134" i="5"/>
  <c r="Q134" i="5"/>
  <c r="R134" i="5" s="1"/>
  <c r="P135" i="5"/>
  <c r="Q135" i="5"/>
  <c r="R135" i="5" s="1"/>
  <c r="P136" i="5"/>
  <c r="Q136" i="5"/>
  <c r="P137" i="5"/>
  <c r="Q137" i="5"/>
  <c r="R137" i="5" s="1"/>
  <c r="P138" i="5"/>
  <c r="Q138" i="5"/>
  <c r="R138" i="5" s="1"/>
  <c r="P139" i="5"/>
  <c r="Q139" i="5"/>
  <c r="P140" i="5"/>
  <c r="Q140" i="5"/>
  <c r="R140" i="5" s="1"/>
  <c r="T140" i="5" s="1"/>
  <c r="P141" i="5"/>
  <c r="Q141" i="5"/>
  <c r="R141" i="5" s="1"/>
  <c r="P142" i="5"/>
  <c r="Q142" i="5"/>
  <c r="R142" i="5" s="1"/>
  <c r="T142" i="5" s="1"/>
  <c r="V142" i="5"/>
  <c r="P143" i="5"/>
  <c r="Q143" i="5"/>
  <c r="V143" i="5" s="1"/>
  <c r="R143" i="5"/>
  <c r="S143" i="5" s="1"/>
  <c r="P144" i="5"/>
  <c r="Q144" i="5"/>
  <c r="R144" i="5" s="1"/>
  <c r="T144" i="5" s="1"/>
  <c r="P145" i="5"/>
  <c r="Q145" i="5"/>
  <c r="R145" i="5" s="1"/>
  <c r="P146" i="5"/>
  <c r="Q146" i="5"/>
  <c r="V146" i="5" s="1"/>
  <c r="P147" i="5"/>
  <c r="Q147" i="5"/>
  <c r="V147" i="5" s="1"/>
  <c r="P148" i="5"/>
  <c r="Q148" i="5"/>
  <c r="R148" i="5" s="1"/>
  <c r="P149" i="5"/>
  <c r="Q149" i="5"/>
  <c r="P150" i="5"/>
  <c r="Q150" i="5"/>
  <c r="R150" i="5" s="1"/>
  <c r="P151" i="5"/>
  <c r="Q151" i="5"/>
  <c r="R151" i="5" s="1"/>
  <c r="P152" i="5"/>
  <c r="Q152" i="5"/>
  <c r="P153" i="5"/>
  <c r="P154" i="5"/>
  <c r="P155" i="5"/>
  <c r="P156" i="5"/>
  <c r="Q156" i="5"/>
  <c r="R156" i="5" s="1"/>
  <c r="S156" i="5" s="1"/>
  <c r="P157" i="5"/>
  <c r="Q157" i="5"/>
  <c r="R157" i="5"/>
  <c r="T157" i="5" s="1"/>
  <c r="V157" i="5"/>
  <c r="P158" i="5"/>
  <c r="Q158" i="5"/>
  <c r="R158" i="5" s="1"/>
  <c r="S158" i="5" s="1"/>
  <c r="U158" i="5" s="1"/>
  <c r="AC158" i="5" s="1"/>
  <c r="P159" i="5"/>
  <c r="Q159" i="5"/>
  <c r="V159" i="5" s="1"/>
  <c r="P160" i="5"/>
  <c r="Q160" i="5"/>
  <c r="V160" i="5" s="1"/>
  <c r="P161" i="5"/>
  <c r="Q161" i="5"/>
  <c r="R161" i="5" s="1"/>
  <c r="P162" i="5"/>
  <c r="Q162" i="5"/>
  <c r="R162" i="5" s="1"/>
  <c r="P163" i="5"/>
  <c r="Q163" i="5"/>
  <c r="R163" i="5" s="1"/>
  <c r="S163" i="5" s="1"/>
  <c r="U163" i="5" s="1"/>
  <c r="AC163" i="5" s="1"/>
  <c r="P164" i="5"/>
  <c r="Q164" i="5"/>
  <c r="R164" i="5" s="1"/>
  <c r="P165" i="5"/>
  <c r="Q165" i="5"/>
  <c r="P166" i="5"/>
  <c r="Q166" i="5"/>
  <c r="R166" i="5" s="1"/>
  <c r="P167" i="5"/>
  <c r="Q167" i="5"/>
  <c r="R167" i="5" s="1"/>
  <c r="S167" i="5" s="1"/>
  <c r="V167" i="5"/>
  <c r="P168" i="5"/>
  <c r="Q168" i="5"/>
  <c r="R168" i="5" s="1"/>
  <c r="P169" i="5"/>
  <c r="Q169" i="5"/>
  <c r="V169" i="5" s="1"/>
  <c r="P170" i="5"/>
  <c r="Q170" i="5"/>
  <c r="V170" i="5" s="1"/>
  <c r="P171" i="5"/>
  <c r="Q171" i="5"/>
  <c r="P172" i="5"/>
  <c r="Q172" i="5"/>
  <c r="R172" i="5" s="1"/>
  <c r="P173" i="5"/>
  <c r="Q173" i="5"/>
  <c r="R173" i="5" s="1"/>
  <c r="S173" i="5" s="1"/>
  <c r="U173" i="5" s="1"/>
  <c r="AC173" i="5" s="1"/>
  <c r="P174" i="5"/>
  <c r="Q174" i="5"/>
  <c r="R174" i="5"/>
  <c r="S174" i="5" s="1"/>
  <c r="P175" i="5"/>
  <c r="Q175" i="5"/>
  <c r="V175" i="5" s="1"/>
  <c r="P176" i="5"/>
  <c r="Q176" i="5"/>
  <c r="V176" i="5" s="1"/>
  <c r="R176" i="5"/>
  <c r="T176" i="5" s="1"/>
  <c r="P177" i="5"/>
  <c r="Q177" i="5"/>
  <c r="V177" i="5" s="1"/>
  <c r="P178" i="5"/>
  <c r="Q178" i="5"/>
  <c r="R178" i="5" s="1"/>
  <c r="S178" i="5" s="1"/>
  <c r="U178" i="5" s="1"/>
  <c r="AC178" i="5" s="1"/>
  <c r="P179" i="5"/>
  <c r="Q179" i="5"/>
  <c r="R179" i="5" s="1"/>
  <c r="T179" i="5" s="1"/>
  <c r="S179" i="5"/>
  <c r="U179" i="5" s="1"/>
  <c r="AC179" i="5" s="1"/>
  <c r="V179" i="5"/>
  <c r="P180" i="5"/>
  <c r="Q180" i="5"/>
  <c r="V180" i="5" s="1"/>
  <c r="P181" i="5"/>
  <c r="Q181" i="5"/>
  <c r="V181" i="5" s="1"/>
  <c r="P182" i="5"/>
  <c r="Q182" i="5"/>
  <c r="V182" i="5" s="1"/>
  <c r="P183" i="5"/>
  <c r="Q183" i="5"/>
  <c r="V183" i="5" s="1"/>
  <c r="P184" i="5"/>
  <c r="Q184" i="5"/>
  <c r="V184" i="5" s="1"/>
  <c r="P185" i="5"/>
  <c r="Q185" i="5"/>
  <c r="R185" i="5" s="1"/>
  <c r="S185" i="5" s="1"/>
  <c r="U185" i="5" s="1"/>
  <c r="AC185" i="5" s="1"/>
  <c r="P186" i="5"/>
  <c r="Q186" i="5"/>
  <c r="R186" i="5" s="1"/>
  <c r="T186" i="5" s="1"/>
  <c r="P187" i="5"/>
  <c r="Q187" i="5"/>
  <c r="V187" i="5" s="1"/>
  <c r="P188" i="5"/>
  <c r="Q188" i="5"/>
  <c r="R188" i="5" s="1"/>
  <c r="T188" i="5" s="1"/>
  <c r="P189" i="5"/>
  <c r="Q189" i="5"/>
  <c r="P190" i="5"/>
  <c r="Q190" i="5"/>
  <c r="P191" i="5"/>
  <c r="Q191" i="5"/>
  <c r="V191" i="5" s="1"/>
  <c r="R191" i="5"/>
  <c r="P192" i="5"/>
  <c r="Q192" i="5"/>
  <c r="V192" i="5" s="1"/>
  <c r="P193" i="5"/>
  <c r="Q193" i="5"/>
  <c r="V193" i="5" s="1"/>
  <c r="P194" i="5"/>
  <c r="Q194" i="5"/>
  <c r="R194" i="5" s="1"/>
  <c r="S194" i="5" s="1"/>
  <c r="U194" i="5" s="1"/>
  <c r="AC194" i="5" s="1"/>
  <c r="P195" i="5"/>
  <c r="Q195" i="5"/>
  <c r="R195" i="5" s="1"/>
  <c r="S195" i="5" s="1"/>
  <c r="U195" i="5" s="1"/>
  <c r="AC195" i="5" s="1"/>
  <c r="V195" i="5"/>
  <c r="P196" i="5"/>
  <c r="Q196" i="5"/>
  <c r="R196" i="5" s="1"/>
  <c r="V196" i="5"/>
  <c r="P197" i="5"/>
  <c r="Q197" i="5"/>
  <c r="R197" i="5" s="1"/>
  <c r="P198" i="5"/>
  <c r="Q198" i="5"/>
  <c r="V198" i="5" s="1"/>
  <c r="P199" i="5"/>
  <c r="Q199" i="5"/>
  <c r="R199" i="5" s="1"/>
  <c r="T199" i="5" s="1"/>
  <c r="P200" i="5"/>
  <c r="Q200" i="5"/>
  <c r="V200" i="5" s="1"/>
  <c r="P201" i="5"/>
  <c r="Q201" i="5"/>
  <c r="R201" i="5" s="1"/>
  <c r="P202" i="5"/>
  <c r="Q202" i="5"/>
  <c r="R202" i="5" s="1"/>
  <c r="P203" i="5"/>
  <c r="Q203" i="5"/>
  <c r="R203" i="5" s="1"/>
  <c r="P204" i="5"/>
  <c r="Q204" i="5"/>
  <c r="V204" i="5" s="1"/>
  <c r="P205" i="5"/>
  <c r="Q205" i="5"/>
  <c r="P206" i="5"/>
  <c r="Q206" i="5"/>
  <c r="R206" i="5" s="1"/>
  <c r="P207" i="5"/>
  <c r="Q207" i="5"/>
  <c r="V207" i="5" s="1"/>
  <c r="P208" i="5"/>
  <c r="Q208" i="5"/>
  <c r="P209" i="5"/>
  <c r="Q209" i="5"/>
  <c r="V209" i="5" s="1"/>
  <c r="P210" i="5"/>
  <c r="Q210" i="5"/>
  <c r="P211" i="5"/>
  <c r="Q211" i="5"/>
  <c r="R211" i="5" s="1"/>
  <c r="S211" i="5" s="1"/>
  <c r="P212" i="5"/>
  <c r="Q212" i="5"/>
  <c r="V212" i="5" s="1"/>
  <c r="P215" i="5"/>
  <c r="Q215" i="5"/>
  <c r="V215" i="5" s="1"/>
  <c r="P216" i="5"/>
  <c r="Q216" i="5"/>
  <c r="P217" i="5"/>
  <c r="Q217" i="5"/>
  <c r="P218" i="5"/>
  <c r="Q218" i="5"/>
  <c r="V218" i="5" s="1"/>
  <c r="P219" i="5"/>
  <c r="Q219" i="5"/>
  <c r="V219" i="5" s="1"/>
  <c r="P220" i="5"/>
  <c r="Q220" i="5"/>
  <c r="P221" i="5"/>
  <c r="Q221" i="5"/>
  <c r="V221" i="5" s="1"/>
  <c r="P222" i="5"/>
  <c r="Q222" i="5"/>
  <c r="R222" i="5" s="1"/>
  <c r="P223" i="5"/>
  <c r="Q223" i="5"/>
  <c r="R223" i="5" s="1"/>
  <c r="P224" i="5"/>
  <c r="Q224" i="5"/>
  <c r="R224" i="5" s="1"/>
  <c r="S224" i="5" s="1"/>
  <c r="U224" i="5" s="1"/>
  <c r="AC224" i="5" s="1"/>
  <c r="P225" i="5"/>
  <c r="Q225" i="5"/>
  <c r="R225" i="5" s="1"/>
  <c r="P226" i="5"/>
  <c r="Q226" i="5"/>
  <c r="V226" i="5" s="1"/>
  <c r="P227" i="5"/>
  <c r="Q227" i="5"/>
  <c r="V227" i="5" s="1"/>
  <c r="P228" i="5"/>
  <c r="Q228" i="5"/>
  <c r="P229" i="5"/>
  <c r="Q229" i="5"/>
  <c r="R229" i="5" s="1"/>
  <c r="P230" i="5"/>
  <c r="Q230" i="5"/>
  <c r="P231" i="5"/>
  <c r="Q231" i="5"/>
  <c r="V231" i="5" s="1"/>
  <c r="P232" i="5"/>
  <c r="Q232" i="5"/>
  <c r="V232" i="5" s="1"/>
  <c r="P233" i="5"/>
  <c r="Q233" i="5"/>
  <c r="P234" i="5"/>
  <c r="Q234" i="5"/>
  <c r="R234" i="5" s="1"/>
  <c r="P235" i="5"/>
  <c r="Q235" i="5"/>
  <c r="R235" i="5" s="1"/>
  <c r="P236" i="5"/>
  <c r="Q236" i="5"/>
  <c r="V236" i="5" s="1"/>
  <c r="P237" i="5"/>
  <c r="Q237" i="5"/>
  <c r="V237" i="5" s="1"/>
  <c r="P238" i="5"/>
  <c r="Q238" i="5"/>
  <c r="R238" i="5" s="1"/>
  <c r="P239" i="5"/>
  <c r="Q239" i="5"/>
  <c r="R239" i="5" s="1"/>
  <c r="P240" i="5"/>
  <c r="Q240" i="5"/>
  <c r="V240" i="5" s="1"/>
  <c r="P241" i="5"/>
  <c r="Q241" i="5"/>
  <c r="R241" i="5" s="1"/>
  <c r="P242" i="5"/>
  <c r="Q242" i="5"/>
  <c r="V242" i="5" s="1"/>
  <c r="P243" i="5"/>
  <c r="Q243" i="5"/>
  <c r="R243" i="5" s="1"/>
  <c r="P244" i="5"/>
  <c r="Q244" i="5"/>
  <c r="P245" i="5"/>
  <c r="Q245" i="5"/>
  <c r="P246" i="5"/>
  <c r="Q246" i="5"/>
  <c r="R246" i="5" s="1"/>
  <c r="P247" i="5"/>
  <c r="Q247" i="5"/>
  <c r="P248" i="5"/>
  <c r="Q248" i="5"/>
  <c r="R248" i="5"/>
  <c r="S248" i="5" s="1"/>
  <c r="P249" i="5"/>
  <c r="Q249" i="5"/>
  <c r="P250" i="5"/>
  <c r="Q250" i="5"/>
  <c r="R250" i="5" s="1"/>
  <c r="P251" i="5"/>
  <c r="Q251" i="5"/>
  <c r="V251" i="5" s="1"/>
  <c r="P252" i="5"/>
  <c r="Q252" i="5"/>
  <c r="V252" i="5" s="1"/>
  <c r="P253" i="5"/>
  <c r="Q253" i="5"/>
  <c r="R253" i="5" s="1"/>
  <c r="T253" i="5" s="1"/>
  <c r="P254" i="5"/>
  <c r="Q254" i="5"/>
  <c r="R254" i="5" s="1"/>
  <c r="P255" i="5"/>
  <c r="Q255" i="5"/>
  <c r="P256" i="5"/>
  <c r="Q256" i="5"/>
  <c r="V256" i="5" s="1"/>
  <c r="P257" i="5"/>
  <c r="Q257" i="5"/>
  <c r="V257" i="5" s="1"/>
  <c r="P258" i="5"/>
  <c r="Q258" i="5"/>
  <c r="V258" i="5" s="1"/>
  <c r="P259" i="5"/>
  <c r="Q259" i="5"/>
  <c r="R259" i="5" s="1"/>
  <c r="S259" i="5" s="1"/>
  <c r="P260" i="5"/>
  <c r="Q260" i="5"/>
  <c r="R260" i="5" s="1"/>
  <c r="P261" i="5"/>
  <c r="Q261" i="5"/>
  <c r="P262" i="5"/>
  <c r="Q262" i="5"/>
  <c r="V262" i="5" s="1"/>
  <c r="P263" i="5"/>
  <c r="Q263" i="5"/>
  <c r="V263" i="5" s="1"/>
  <c r="P264" i="5"/>
  <c r="Q264" i="5"/>
  <c r="P265" i="5"/>
  <c r="Q265" i="5"/>
  <c r="V265" i="5" s="1"/>
  <c r="P266" i="5"/>
  <c r="Q266" i="5"/>
  <c r="R266" i="5" s="1"/>
  <c r="P267" i="5"/>
  <c r="Q267" i="5"/>
  <c r="V267" i="5" s="1"/>
  <c r="P268" i="5"/>
  <c r="Q268" i="5"/>
  <c r="V268" i="5" s="1"/>
  <c r="P269" i="5"/>
  <c r="Q269" i="5"/>
  <c r="P270" i="5"/>
  <c r="Q270" i="5"/>
  <c r="V270" i="5" s="1"/>
  <c r="P271" i="5"/>
  <c r="Q271" i="5"/>
  <c r="V271" i="5" s="1"/>
  <c r="P272" i="5"/>
  <c r="Q272" i="5"/>
  <c r="R272" i="5" s="1"/>
  <c r="P273" i="5"/>
  <c r="Q273" i="5"/>
  <c r="R273" i="5" s="1"/>
  <c r="S273" i="5" s="1"/>
  <c r="P274" i="5"/>
  <c r="Q274" i="5"/>
  <c r="R274" i="5" s="1"/>
  <c r="S274" i="5" s="1"/>
  <c r="P275" i="5"/>
  <c r="Q275" i="5"/>
  <c r="P276" i="5"/>
  <c r="Q276" i="5"/>
  <c r="R276" i="5" s="1"/>
  <c r="T276" i="5" s="1"/>
  <c r="P277" i="5"/>
  <c r="Q277" i="5"/>
  <c r="R277" i="5" s="1"/>
  <c r="S277" i="5" s="1"/>
  <c r="U277" i="5" s="1"/>
  <c r="AC277" i="5" s="1"/>
  <c r="P278" i="5"/>
  <c r="Q278" i="5"/>
  <c r="R278" i="5" s="1"/>
  <c r="P279" i="5"/>
  <c r="Q279" i="5"/>
  <c r="R279" i="5" s="1"/>
  <c r="P280" i="5"/>
  <c r="Q280" i="5"/>
  <c r="V280" i="5" s="1"/>
  <c r="P281" i="5"/>
  <c r="Q281" i="5"/>
  <c r="R281" i="5" s="1"/>
  <c r="S281" i="5" s="1"/>
  <c r="U281" i="5" s="1"/>
  <c r="AC281" i="5" s="1"/>
  <c r="P282" i="5"/>
  <c r="Q282" i="5"/>
  <c r="R282" i="5" s="1"/>
  <c r="P283" i="5"/>
  <c r="Q283" i="5"/>
  <c r="P284" i="5"/>
  <c r="Q284" i="5"/>
  <c r="R284" i="5" s="1"/>
  <c r="T284" i="5" s="1"/>
  <c r="P285" i="5"/>
  <c r="Q285" i="5"/>
  <c r="P286" i="5"/>
  <c r="Q286" i="5"/>
  <c r="P287" i="5"/>
  <c r="Q287" i="5"/>
  <c r="R287" i="5" s="1"/>
  <c r="T287" i="5" s="1"/>
  <c r="P288" i="5"/>
  <c r="Q288" i="5"/>
  <c r="P289" i="5"/>
  <c r="Q289" i="5"/>
  <c r="V289" i="5" s="1"/>
  <c r="P290" i="5"/>
  <c r="Q290" i="5"/>
  <c r="R290" i="5" s="1"/>
  <c r="S290" i="5" s="1"/>
  <c r="P291" i="5"/>
  <c r="Q291" i="5"/>
  <c r="R291" i="5" s="1"/>
  <c r="P292" i="5"/>
  <c r="Q292" i="5"/>
  <c r="P293" i="5"/>
  <c r="Q293" i="5"/>
  <c r="R293" i="5" s="1"/>
  <c r="P294" i="5"/>
  <c r="Q294" i="5"/>
  <c r="P295" i="5"/>
  <c r="Q295" i="5"/>
  <c r="R295" i="5" s="1"/>
  <c r="S295" i="5" s="1"/>
  <c r="U295" i="5" s="1"/>
  <c r="AC295" i="5" s="1"/>
  <c r="P296" i="5"/>
  <c r="Q296" i="5"/>
  <c r="V296" i="5" s="1"/>
  <c r="P297" i="5"/>
  <c r="Q297" i="5"/>
  <c r="P298" i="5"/>
  <c r="Q298" i="5"/>
  <c r="P299" i="5"/>
  <c r="Q299" i="5"/>
  <c r="R299" i="5" s="1"/>
  <c r="T299" i="5" s="1"/>
  <c r="P300" i="5"/>
  <c r="Q300" i="5"/>
  <c r="V300" i="5" s="1"/>
  <c r="P301" i="5"/>
  <c r="Q301" i="5"/>
  <c r="P302" i="5"/>
  <c r="Q302" i="5"/>
  <c r="V302" i="5" s="1"/>
  <c r="P303" i="5"/>
  <c r="Q303" i="5"/>
  <c r="R303" i="5" s="1"/>
  <c r="P304" i="5"/>
  <c r="Q304" i="5"/>
  <c r="P305" i="5"/>
  <c r="Q305" i="5"/>
  <c r="R305" i="5" s="1"/>
  <c r="T305" i="5" s="1"/>
  <c r="P306" i="5"/>
  <c r="Q306" i="5"/>
  <c r="R306" i="5" s="1"/>
  <c r="T306" i="5" s="1"/>
  <c r="P307" i="5"/>
  <c r="Q307" i="5"/>
  <c r="R307" i="5" s="1"/>
  <c r="P308" i="5"/>
  <c r="Q308" i="5"/>
  <c r="P309" i="5"/>
  <c r="Q309" i="5"/>
  <c r="R309" i="5" s="1"/>
  <c r="S309" i="5" s="1"/>
  <c r="P310" i="5"/>
  <c r="Q310" i="5"/>
  <c r="R310" i="5" s="1"/>
  <c r="P311" i="5"/>
  <c r="Q311" i="5"/>
  <c r="R311" i="5" s="1"/>
  <c r="P312" i="5"/>
  <c r="Q312" i="5"/>
  <c r="R312" i="5" s="1"/>
  <c r="T312" i="5" s="1"/>
  <c r="P313" i="5"/>
  <c r="Q313" i="5"/>
  <c r="R313" i="5" s="1"/>
  <c r="P314" i="5"/>
  <c r="Q314" i="5"/>
  <c r="P315" i="5"/>
  <c r="Q315" i="5"/>
  <c r="P316" i="5"/>
  <c r="Q316" i="5"/>
  <c r="R316" i="5" s="1"/>
  <c r="T316" i="5" s="1"/>
  <c r="P317" i="5"/>
  <c r="Q317" i="5"/>
  <c r="V317" i="5" s="1"/>
  <c r="P318" i="5"/>
  <c r="Q318" i="5"/>
  <c r="P319" i="5"/>
  <c r="Q319" i="5"/>
  <c r="V319" i="5" s="1"/>
  <c r="P320" i="5"/>
  <c r="Q320" i="5"/>
  <c r="P321" i="5"/>
  <c r="Q321" i="5"/>
  <c r="P322" i="5"/>
  <c r="Q322" i="5"/>
  <c r="P323" i="5"/>
  <c r="Q323" i="5"/>
  <c r="R323" i="5" s="1"/>
  <c r="P324" i="5"/>
  <c r="Q324" i="5"/>
  <c r="R324" i="5" s="1"/>
  <c r="P325" i="5"/>
  <c r="Q325" i="5"/>
  <c r="R325" i="5" s="1"/>
  <c r="P326" i="5"/>
  <c r="Q326" i="5"/>
  <c r="R326" i="5" s="1"/>
  <c r="P327" i="5"/>
  <c r="Q327" i="5"/>
  <c r="R327" i="5" s="1"/>
  <c r="P328" i="5"/>
  <c r="Q328" i="5"/>
  <c r="R328" i="5" s="1"/>
  <c r="V328" i="5"/>
  <c r="P329" i="5"/>
  <c r="Q329" i="5"/>
  <c r="R329" i="5" s="1"/>
  <c r="P330" i="5"/>
  <c r="Q330" i="5"/>
  <c r="V330" i="5" s="1"/>
  <c r="P331" i="5"/>
  <c r="Q331" i="5"/>
  <c r="P332" i="5"/>
  <c r="Q332" i="5"/>
  <c r="V332" i="5" s="1"/>
  <c r="P333" i="5"/>
  <c r="Q333" i="5"/>
  <c r="V333" i="5" s="1"/>
  <c r="P334" i="5"/>
  <c r="Q334" i="5"/>
  <c r="P335" i="5"/>
  <c r="Q335" i="5"/>
  <c r="V335" i="5" s="1"/>
  <c r="P336" i="5"/>
  <c r="Q336" i="5"/>
  <c r="R336" i="5" s="1"/>
  <c r="P337" i="5"/>
  <c r="Q337" i="5"/>
  <c r="V337" i="5" s="1"/>
  <c r="P338" i="5"/>
  <c r="Q338" i="5"/>
  <c r="V338" i="5" s="1"/>
  <c r="P339" i="5"/>
  <c r="Q339" i="5"/>
  <c r="P340" i="5"/>
  <c r="Q340" i="5"/>
  <c r="R340" i="5" s="1"/>
  <c r="P341" i="5"/>
  <c r="Q341" i="5"/>
  <c r="P342" i="5"/>
  <c r="Q342" i="5"/>
  <c r="V342" i="5" s="1"/>
  <c r="P343" i="5"/>
  <c r="Q343" i="5"/>
  <c r="R343" i="5" s="1"/>
  <c r="T343" i="5" s="1"/>
  <c r="P344" i="5"/>
  <c r="Q344" i="5"/>
  <c r="R344" i="5" s="1"/>
  <c r="P345" i="5"/>
  <c r="Q345" i="5"/>
  <c r="R345" i="5" s="1"/>
  <c r="S345" i="5" s="1"/>
  <c r="P346" i="5"/>
  <c r="Q346" i="5"/>
  <c r="V346" i="5" s="1"/>
  <c r="P347" i="5"/>
  <c r="Q347" i="5"/>
  <c r="R347" i="5" s="1"/>
  <c r="P348" i="5"/>
  <c r="Q348" i="5"/>
  <c r="P349" i="5"/>
  <c r="Q349" i="5"/>
  <c r="R349" i="5" s="1"/>
  <c r="S349" i="5" s="1"/>
  <c r="U349" i="5" s="1"/>
  <c r="AC349" i="5" s="1"/>
  <c r="P350" i="5"/>
  <c r="Q350" i="5"/>
  <c r="R350" i="5" s="1"/>
  <c r="P351" i="5"/>
  <c r="Q351" i="5"/>
  <c r="R351" i="5" s="1"/>
  <c r="T351" i="5" s="1"/>
  <c r="P352" i="5"/>
  <c r="Q352" i="5"/>
  <c r="R352" i="5" s="1"/>
  <c r="P353" i="5"/>
  <c r="Q353" i="5"/>
  <c r="R353" i="5" s="1"/>
  <c r="P354" i="5"/>
  <c r="Q354" i="5"/>
  <c r="P355" i="5"/>
  <c r="Q355" i="5"/>
  <c r="P356" i="5"/>
  <c r="Q356" i="5"/>
  <c r="R356" i="5" s="1"/>
  <c r="P357" i="5"/>
  <c r="Q357" i="5"/>
  <c r="R357" i="5" s="1"/>
  <c r="S357" i="5" s="1"/>
  <c r="U357" i="5" s="1"/>
  <c r="AC357" i="5" s="1"/>
  <c r="P358" i="5"/>
  <c r="Q358" i="5"/>
  <c r="R358" i="5" s="1"/>
  <c r="P359" i="5"/>
  <c r="Q359" i="5"/>
  <c r="R359" i="5" s="1"/>
  <c r="S359" i="5" s="1"/>
  <c r="P360" i="5"/>
  <c r="Q360" i="5"/>
  <c r="R360" i="5" s="1"/>
  <c r="S360" i="5" s="1"/>
  <c r="P361" i="5"/>
  <c r="Q361" i="5"/>
  <c r="R361" i="5" s="1"/>
  <c r="P362" i="5"/>
  <c r="Q362" i="5"/>
  <c r="P363" i="5"/>
  <c r="Q363" i="5"/>
  <c r="R363" i="5" s="1"/>
  <c r="P364" i="5"/>
  <c r="Q364" i="5"/>
  <c r="V364" i="5" s="1"/>
  <c r="P365" i="5"/>
  <c r="Q365" i="5"/>
  <c r="V365" i="5" s="1"/>
  <c r="P366" i="5"/>
  <c r="Q366" i="5"/>
  <c r="R366" i="5" s="1"/>
  <c r="T366" i="5" s="1"/>
  <c r="P367" i="5"/>
  <c r="Q367" i="5"/>
  <c r="V367" i="5" s="1"/>
  <c r="P368" i="5"/>
  <c r="Q368" i="5"/>
  <c r="R368" i="5" s="1"/>
  <c r="P369" i="5"/>
  <c r="Q369" i="5"/>
  <c r="P370" i="5"/>
  <c r="Q370" i="5"/>
  <c r="R370" i="5" s="1"/>
  <c r="P371" i="5"/>
  <c r="Q371" i="5"/>
  <c r="V371" i="5" s="1"/>
  <c r="P372" i="5"/>
  <c r="Q372" i="5"/>
  <c r="V372" i="5" s="1"/>
  <c r="P373" i="5"/>
  <c r="Q373" i="5"/>
  <c r="R373" i="5" s="1"/>
  <c r="S373" i="5" s="1"/>
  <c r="P374" i="5"/>
  <c r="Q374" i="5"/>
  <c r="R374" i="5" s="1"/>
  <c r="S374" i="5" s="1"/>
  <c r="P375" i="5"/>
  <c r="Q375" i="5"/>
  <c r="R375" i="5" s="1"/>
  <c r="T375" i="5" s="1"/>
  <c r="P376" i="5"/>
  <c r="Q376" i="5"/>
  <c r="R376" i="5" s="1"/>
  <c r="P377" i="5"/>
  <c r="Q377" i="5"/>
  <c r="R377" i="5" s="1"/>
  <c r="P378" i="5"/>
  <c r="Q378" i="5"/>
  <c r="R378" i="5" s="1"/>
  <c r="P379" i="5"/>
  <c r="Q379" i="5"/>
  <c r="R379" i="5" s="1"/>
  <c r="P380" i="5"/>
  <c r="Q380" i="5"/>
  <c r="P381" i="5"/>
  <c r="Q381" i="5"/>
  <c r="P382" i="5"/>
  <c r="Q382" i="5"/>
  <c r="P383" i="5"/>
  <c r="Q383" i="5"/>
  <c r="P384" i="5"/>
  <c r="Q384" i="5"/>
  <c r="P385" i="5"/>
  <c r="Q385" i="5"/>
  <c r="R385" i="5" s="1"/>
  <c r="S385" i="5" s="1"/>
  <c r="U385" i="5" s="1"/>
  <c r="AC385" i="5" s="1"/>
  <c r="P386" i="5"/>
  <c r="Q386" i="5"/>
  <c r="R386" i="5" s="1"/>
  <c r="P387" i="5"/>
  <c r="Q387" i="5"/>
  <c r="R387" i="5" s="1"/>
  <c r="P388" i="5"/>
  <c r="Q388" i="5"/>
  <c r="P389" i="5"/>
  <c r="Q389" i="5"/>
  <c r="R389" i="5" s="1"/>
  <c r="S389" i="5" s="1"/>
  <c r="V389" i="5"/>
  <c r="P390" i="5"/>
  <c r="Q390" i="5"/>
  <c r="P391" i="5"/>
  <c r="Q391" i="5"/>
  <c r="V391" i="5" s="1"/>
  <c r="P392" i="5"/>
  <c r="Q392" i="5"/>
  <c r="R392" i="5" s="1"/>
  <c r="P393" i="5"/>
  <c r="Q393" i="5"/>
  <c r="R393" i="5" s="1"/>
  <c r="T393" i="5" s="1"/>
  <c r="P394" i="5"/>
  <c r="Q394" i="5"/>
  <c r="P395" i="5"/>
  <c r="Q395" i="5"/>
  <c r="R395" i="5" s="1"/>
  <c r="P396" i="5"/>
  <c r="Q396" i="5"/>
  <c r="R396" i="5" s="1"/>
  <c r="T396" i="5" s="1"/>
  <c r="P397" i="5"/>
  <c r="Q397" i="5"/>
  <c r="V397" i="5" s="1"/>
  <c r="P398" i="5"/>
  <c r="Q398" i="5"/>
  <c r="V398" i="5" s="1"/>
  <c r="P399" i="5"/>
  <c r="Q399" i="5"/>
  <c r="R399" i="5" s="1"/>
  <c r="S399" i="5" s="1"/>
  <c r="U399" i="5" s="1"/>
  <c r="AC399" i="5" s="1"/>
  <c r="P400" i="5"/>
  <c r="Q400" i="5"/>
  <c r="V400" i="5"/>
  <c r="P401" i="5"/>
  <c r="Q401" i="5"/>
  <c r="P402" i="5"/>
  <c r="Q402" i="5"/>
  <c r="R402" i="5" s="1"/>
  <c r="P403" i="5"/>
  <c r="Q403" i="5"/>
  <c r="V403" i="5" s="1"/>
  <c r="P404" i="5"/>
  <c r="Q404" i="5"/>
  <c r="V404" i="5" s="1"/>
  <c r="P405" i="5"/>
  <c r="Q405" i="5"/>
  <c r="P406" i="5"/>
  <c r="Q406" i="5"/>
  <c r="P407" i="5"/>
  <c r="Q407" i="5"/>
  <c r="P408" i="5"/>
  <c r="Q408" i="5"/>
  <c r="P409" i="5"/>
  <c r="Q409" i="5"/>
  <c r="R409" i="5" s="1"/>
  <c r="S409" i="5" s="1"/>
  <c r="P410" i="5"/>
  <c r="Q410" i="5"/>
  <c r="R410" i="5" s="1"/>
  <c r="P411" i="5"/>
  <c r="Q411" i="5"/>
  <c r="R411" i="5" s="1"/>
  <c r="P412" i="5"/>
  <c r="Q412" i="5"/>
  <c r="P413" i="5"/>
  <c r="Q413" i="5"/>
  <c r="V413" i="5" s="1"/>
  <c r="P414" i="5"/>
  <c r="Q414" i="5"/>
  <c r="V414" i="5" s="1"/>
  <c r="P415" i="5"/>
  <c r="Q415" i="5"/>
  <c r="R415" i="5" s="1"/>
  <c r="P416" i="5"/>
  <c r="Q416" i="5"/>
  <c r="V416" i="5" s="1"/>
  <c r="P417" i="5"/>
  <c r="Q417" i="5"/>
  <c r="V417" i="5" s="1"/>
  <c r="P418" i="5"/>
  <c r="Q418" i="5"/>
  <c r="V418" i="5" s="1"/>
  <c r="P419" i="5"/>
  <c r="Q419" i="5"/>
  <c r="V419" i="5" s="1"/>
  <c r="P420" i="5"/>
  <c r="Q420" i="5"/>
  <c r="R420" i="5" s="1"/>
  <c r="P421" i="5"/>
  <c r="Q421" i="5"/>
  <c r="V421" i="5" s="1"/>
  <c r="P422" i="5"/>
  <c r="Q422" i="5"/>
  <c r="R422" i="5" s="1"/>
  <c r="P423" i="5"/>
  <c r="Q423" i="5"/>
  <c r="P424" i="5"/>
  <c r="Q424" i="5"/>
  <c r="R424" i="5" s="1"/>
  <c r="P425" i="5"/>
  <c r="Q425" i="5"/>
  <c r="R425" i="5" s="1"/>
  <c r="P426" i="5"/>
  <c r="Q426" i="5"/>
  <c r="R426" i="5" s="1"/>
  <c r="P427" i="5"/>
  <c r="Q427" i="5"/>
  <c r="R427" i="5" s="1"/>
  <c r="P428" i="5"/>
  <c r="Q428" i="5"/>
  <c r="R428" i="5" s="1"/>
  <c r="T428" i="5" s="1"/>
  <c r="P429" i="5"/>
  <c r="Q429" i="5"/>
  <c r="P430" i="5"/>
  <c r="Q430" i="5"/>
  <c r="V430" i="5" s="1"/>
  <c r="P431" i="5"/>
  <c r="Q431" i="5"/>
  <c r="V431" i="5" s="1"/>
  <c r="P432" i="5"/>
  <c r="Q432" i="5"/>
  <c r="V432" i="5" s="1"/>
  <c r="P433" i="5"/>
  <c r="Q433" i="5"/>
  <c r="V433" i="5" s="1"/>
  <c r="P434" i="5"/>
  <c r="Q434" i="5"/>
  <c r="R434" i="5" s="1"/>
  <c r="P435" i="5"/>
  <c r="Q435" i="5"/>
  <c r="P436" i="5"/>
  <c r="Q436" i="5"/>
  <c r="P437" i="5"/>
  <c r="Q437" i="5"/>
  <c r="P438" i="5"/>
  <c r="Q438" i="5"/>
  <c r="P439" i="5"/>
  <c r="Q439" i="5"/>
  <c r="P440" i="5"/>
  <c r="Q440" i="5"/>
  <c r="V440" i="5" s="1"/>
  <c r="P441" i="5"/>
  <c r="Q441" i="5"/>
  <c r="R441" i="5" s="1"/>
  <c r="P442" i="5"/>
  <c r="Q442" i="5"/>
  <c r="R442" i="5" s="1"/>
  <c r="S442" i="5" s="1"/>
  <c r="U442" i="5" s="1"/>
  <c r="AC442" i="5" s="1"/>
  <c r="P443" i="5"/>
  <c r="Q443" i="5"/>
  <c r="V443" i="5" s="1"/>
  <c r="P444" i="5"/>
  <c r="Q444" i="5"/>
  <c r="V444" i="5" s="1"/>
  <c r="P445" i="5"/>
  <c r="Q445" i="5"/>
  <c r="P446" i="5"/>
  <c r="Q446" i="5"/>
  <c r="V446" i="5" s="1"/>
  <c r="P447" i="5"/>
  <c r="Q447" i="5"/>
  <c r="P448" i="5"/>
  <c r="Q448" i="5"/>
  <c r="P449" i="5"/>
  <c r="Q449" i="5"/>
  <c r="R449" i="5" s="1"/>
  <c r="P450" i="5"/>
  <c r="Q450" i="5"/>
  <c r="P451" i="5"/>
  <c r="Q451" i="5"/>
  <c r="P452" i="5"/>
  <c r="Q452" i="5"/>
  <c r="V452" i="5" s="1"/>
  <c r="P453" i="5"/>
  <c r="Q453" i="5"/>
  <c r="R453" i="5" s="1"/>
  <c r="P454" i="5"/>
  <c r="Q454" i="5"/>
  <c r="V454" i="5" s="1"/>
  <c r="P455" i="5"/>
  <c r="Q455" i="5"/>
  <c r="R455" i="5" s="1"/>
  <c r="T455" i="5" s="1"/>
  <c r="V455" i="5"/>
  <c r="P456" i="5"/>
  <c r="Q456" i="5"/>
  <c r="R456" i="5" s="1"/>
  <c r="T456" i="5" s="1"/>
  <c r="P457" i="5"/>
  <c r="Q457" i="5"/>
  <c r="V457" i="5" s="1"/>
  <c r="P458" i="5"/>
  <c r="Q458" i="5"/>
  <c r="R458" i="5" s="1"/>
  <c r="P459" i="5"/>
  <c r="Q459" i="5"/>
  <c r="V459" i="5" s="1"/>
  <c r="P460" i="5"/>
  <c r="Q460" i="5"/>
  <c r="V460" i="5" s="1"/>
  <c r="P461" i="5"/>
  <c r="Q461" i="5"/>
  <c r="P462" i="5"/>
  <c r="Q462" i="5"/>
  <c r="R462" i="5" s="1"/>
  <c r="P463" i="5"/>
  <c r="Q463" i="5"/>
  <c r="P464" i="5"/>
  <c r="Q464" i="5"/>
  <c r="V464" i="5" s="1"/>
  <c r="P465" i="5"/>
  <c r="Q465" i="5"/>
  <c r="R465" i="5" s="1"/>
  <c r="P466" i="5"/>
  <c r="Q466" i="5"/>
  <c r="V466" i="5" s="1"/>
  <c r="P467" i="5"/>
  <c r="Q467" i="5"/>
  <c r="V467" i="5" s="1"/>
  <c r="P468" i="5"/>
  <c r="Q468" i="5"/>
  <c r="P469" i="5"/>
  <c r="Q469" i="5"/>
  <c r="R469" i="5" s="1"/>
  <c r="P470" i="5"/>
  <c r="Q470" i="5"/>
  <c r="R470" i="5" s="1"/>
  <c r="T470" i="5" s="1"/>
  <c r="P471" i="5"/>
  <c r="Q471" i="5"/>
  <c r="P472" i="5"/>
  <c r="Q472" i="5"/>
  <c r="P473" i="5"/>
  <c r="Q473" i="5"/>
  <c r="R473" i="5" s="1"/>
  <c r="P474" i="5"/>
  <c r="Q474" i="5"/>
  <c r="R474" i="5" s="1"/>
  <c r="S474" i="5" s="1"/>
  <c r="P475" i="5"/>
  <c r="Q475" i="5"/>
  <c r="R475" i="5" s="1"/>
  <c r="S475" i="5" s="1"/>
  <c r="U475" i="5" s="1"/>
  <c r="AC475" i="5" s="1"/>
  <c r="P476" i="5"/>
  <c r="Q476" i="5"/>
  <c r="V476" i="5" s="1"/>
  <c r="P477" i="5"/>
  <c r="Q477" i="5"/>
  <c r="R477" i="5" s="1"/>
  <c r="P478" i="5"/>
  <c r="Q478" i="5"/>
  <c r="V478" i="5" s="1"/>
  <c r="P479" i="5"/>
  <c r="Q479" i="5"/>
  <c r="P480" i="5"/>
  <c r="Q480" i="5"/>
  <c r="V480" i="5" s="1"/>
  <c r="P481" i="5"/>
  <c r="Q481" i="5"/>
  <c r="V481" i="5" s="1"/>
  <c r="P482" i="5"/>
  <c r="Q482" i="5"/>
  <c r="R482" i="5" s="1"/>
  <c r="P483" i="5"/>
  <c r="Q483" i="5"/>
  <c r="V483" i="5" s="1"/>
  <c r="P484" i="5"/>
  <c r="Q484" i="5"/>
  <c r="R484" i="5" s="1"/>
  <c r="S484" i="5" s="1"/>
  <c r="P485" i="5"/>
  <c r="Q485" i="5"/>
  <c r="R485" i="5" s="1"/>
  <c r="T485" i="5" s="1"/>
  <c r="P486" i="5"/>
  <c r="Q486" i="5"/>
  <c r="V486" i="5" s="1"/>
  <c r="P487" i="5"/>
  <c r="Q487" i="5"/>
  <c r="P488" i="5"/>
  <c r="Q488" i="5"/>
  <c r="V488" i="5" s="1"/>
  <c r="P489" i="5"/>
  <c r="Q489" i="5"/>
  <c r="V489" i="5" s="1"/>
  <c r="P490" i="5"/>
  <c r="Q490" i="5"/>
  <c r="V490" i="5" s="1"/>
  <c r="P491" i="5"/>
  <c r="Q491" i="5"/>
  <c r="P492" i="5"/>
  <c r="Q492" i="5"/>
  <c r="P493" i="5"/>
  <c r="Q493" i="5"/>
  <c r="R493" i="5" s="1"/>
  <c r="S493" i="5" s="1"/>
  <c r="P494" i="5"/>
  <c r="Q494" i="5"/>
  <c r="R494" i="5" s="1"/>
  <c r="T494" i="5" s="1"/>
  <c r="P495" i="5"/>
  <c r="Q495" i="5"/>
  <c r="R495" i="5" s="1"/>
  <c r="P496" i="5"/>
  <c r="Q496" i="5"/>
  <c r="R496" i="5" s="1"/>
  <c r="T496" i="5" s="1"/>
  <c r="P497" i="5"/>
  <c r="Q497" i="5"/>
  <c r="V497" i="5" s="1"/>
  <c r="P498" i="5"/>
  <c r="Q498" i="5"/>
  <c r="V498" i="5" s="1"/>
  <c r="P499" i="5"/>
  <c r="Q499" i="5"/>
  <c r="V499" i="5" s="1"/>
  <c r="P500" i="5"/>
  <c r="Q500" i="5"/>
  <c r="V500" i="5" s="1"/>
  <c r="P501" i="5"/>
  <c r="Q501" i="5"/>
  <c r="R501" i="5" s="1"/>
  <c r="T501" i="5" s="1"/>
  <c r="P502" i="5"/>
  <c r="Q502" i="5"/>
  <c r="V502" i="5" s="1"/>
  <c r="P503" i="5"/>
  <c r="Q503" i="5"/>
  <c r="P504" i="5"/>
  <c r="Q504" i="5"/>
  <c r="R504" i="5" s="1"/>
  <c r="P505" i="5"/>
  <c r="Q505" i="5"/>
  <c r="V505" i="5" s="1"/>
  <c r="P506" i="5"/>
  <c r="Q506" i="5"/>
  <c r="R506" i="5" s="1"/>
  <c r="P507" i="5"/>
  <c r="Q507" i="5"/>
  <c r="P508" i="5"/>
  <c r="Q508" i="5"/>
  <c r="P509" i="5"/>
  <c r="Q509" i="5"/>
  <c r="V509" i="5" s="1"/>
  <c r="P510" i="5"/>
  <c r="Q510" i="5"/>
  <c r="V510" i="5" s="1"/>
  <c r="P511" i="5"/>
  <c r="Q511" i="5"/>
  <c r="R511" i="5" s="1"/>
  <c r="S511" i="5" s="1"/>
  <c r="U511" i="5" s="1"/>
  <c r="AC511" i="5" s="1"/>
  <c r="P512" i="5"/>
  <c r="Q512" i="5"/>
  <c r="R512" i="5" s="1"/>
  <c r="P513" i="5"/>
  <c r="Q513" i="5"/>
  <c r="R513" i="5" s="1"/>
  <c r="T513" i="5" s="1"/>
  <c r="P514" i="5"/>
  <c r="Q514" i="5"/>
  <c r="V514" i="5" s="1"/>
  <c r="P515" i="5"/>
  <c r="Q515" i="5"/>
  <c r="V515" i="5" s="1"/>
  <c r="P516" i="5"/>
  <c r="Q516" i="5"/>
  <c r="R516" i="5" s="1"/>
  <c r="S516" i="5" s="1"/>
  <c r="P517" i="5"/>
  <c r="Q517" i="5"/>
  <c r="R517" i="5" s="1"/>
  <c r="S517" i="5" s="1"/>
  <c r="P518" i="5"/>
  <c r="Q518" i="5"/>
  <c r="V518" i="5" s="1"/>
  <c r="P519" i="5"/>
  <c r="Q519" i="5"/>
  <c r="V519" i="5" s="1"/>
  <c r="P520" i="5"/>
  <c r="Q520" i="5"/>
  <c r="V520" i="5" s="1"/>
  <c r="P521" i="5"/>
  <c r="Q521" i="5"/>
  <c r="V521" i="5" s="1"/>
  <c r="P522" i="5"/>
  <c r="Q522" i="5"/>
  <c r="R522" i="5" s="1"/>
  <c r="S522" i="5" s="1"/>
  <c r="U522" i="5" s="1"/>
  <c r="AC522" i="5" s="1"/>
  <c r="P523" i="5"/>
  <c r="Q523" i="5"/>
  <c r="R523" i="5" s="1"/>
  <c r="S523" i="5" s="1"/>
  <c r="P524" i="5"/>
  <c r="Q524" i="5"/>
  <c r="P525" i="5"/>
  <c r="Q525" i="5"/>
  <c r="R525" i="5" s="1"/>
  <c r="P526" i="5"/>
  <c r="Q526" i="5"/>
  <c r="R526" i="5" s="1"/>
  <c r="P527" i="5"/>
  <c r="Q527" i="5"/>
  <c r="R527" i="5" s="1"/>
  <c r="T527" i="5" s="1"/>
  <c r="P528" i="5"/>
  <c r="Q528" i="5"/>
  <c r="P529" i="5"/>
  <c r="Q529" i="5"/>
  <c r="V529" i="5" s="1"/>
  <c r="P530" i="5"/>
  <c r="Q530" i="5"/>
  <c r="V530" i="5" s="1"/>
  <c r="P531" i="5"/>
  <c r="Q531" i="5"/>
  <c r="V531" i="5" s="1"/>
  <c r="P532" i="5"/>
  <c r="Q532" i="5"/>
  <c r="V532" i="5" s="1"/>
  <c r="P533" i="5"/>
  <c r="Q533" i="5"/>
  <c r="V533" i="5" s="1"/>
  <c r="P534" i="5"/>
  <c r="Q534" i="5"/>
  <c r="V534" i="5" s="1"/>
  <c r="P535" i="5"/>
  <c r="Q535" i="5"/>
  <c r="R535" i="5" s="1"/>
  <c r="T535" i="5" s="1"/>
  <c r="P536" i="5"/>
  <c r="Q536" i="5"/>
  <c r="R536" i="5" s="1"/>
  <c r="T536" i="5" s="1"/>
  <c r="P537" i="5"/>
  <c r="Q537" i="5"/>
  <c r="R537" i="5" s="1"/>
  <c r="P538" i="5"/>
  <c r="Q538" i="5"/>
  <c r="V538" i="5" s="1"/>
  <c r="P539" i="5"/>
  <c r="Q539" i="5"/>
  <c r="R539" i="5" s="1"/>
  <c r="P540" i="5"/>
  <c r="Q540" i="5"/>
  <c r="V540" i="5" s="1"/>
  <c r="P541" i="5"/>
  <c r="Q541" i="5"/>
  <c r="V541" i="5" s="1"/>
  <c r="R541" i="5"/>
  <c r="S541" i="5" s="1"/>
  <c r="P542" i="5"/>
  <c r="Q542" i="5"/>
  <c r="V542" i="5" s="1"/>
  <c r="P543" i="5"/>
  <c r="Q543" i="5"/>
  <c r="V543" i="5" s="1"/>
  <c r="P544" i="5"/>
  <c r="Q544" i="5"/>
  <c r="R544" i="5" s="1"/>
  <c r="P545" i="5"/>
  <c r="Q545" i="5"/>
  <c r="R545" i="5" s="1"/>
  <c r="S545" i="5" s="1"/>
  <c r="U545" i="5" s="1"/>
  <c r="AC545" i="5" s="1"/>
  <c r="P546" i="5"/>
  <c r="Q546" i="5"/>
  <c r="V546" i="5" s="1"/>
  <c r="P547" i="5"/>
  <c r="Q547" i="5"/>
  <c r="V547" i="5" s="1"/>
  <c r="P548" i="5"/>
  <c r="Q548" i="5"/>
  <c r="R548" i="5" s="1"/>
  <c r="P549" i="5"/>
  <c r="Q549" i="5"/>
  <c r="R549" i="5" s="1"/>
  <c r="S549" i="5" s="1"/>
  <c r="U549" i="5" s="1"/>
  <c r="AC549" i="5" s="1"/>
  <c r="P550" i="5"/>
  <c r="Q550" i="5"/>
  <c r="R550" i="5" s="1"/>
  <c r="P551" i="5"/>
  <c r="Q551" i="5"/>
  <c r="R551" i="5" s="1"/>
  <c r="P552" i="5"/>
  <c r="Q552" i="5"/>
  <c r="V552" i="5" s="1"/>
  <c r="P553" i="5"/>
  <c r="Q553" i="5"/>
  <c r="V553" i="5" s="1"/>
  <c r="P554" i="5"/>
  <c r="Q554" i="5"/>
  <c r="V554" i="5" s="1"/>
  <c r="P555" i="5"/>
  <c r="Q555" i="5"/>
  <c r="V555" i="5" s="1"/>
  <c r="P556" i="5"/>
  <c r="Q556" i="5"/>
  <c r="R556" i="5" s="1"/>
  <c r="P557" i="5"/>
  <c r="Q557" i="5"/>
  <c r="R557" i="5" s="1"/>
  <c r="S557" i="5" s="1"/>
  <c r="H4" i="5"/>
  <c r="W4" i="5" s="1"/>
  <c r="H5" i="5"/>
  <c r="W5" i="5" s="1"/>
  <c r="H6" i="5"/>
  <c r="W6" i="5" s="1"/>
  <c r="H7" i="5"/>
  <c r="W7" i="5" s="1"/>
  <c r="H8" i="5"/>
  <c r="W8" i="5" s="1"/>
  <c r="H9" i="5"/>
  <c r="W9" i="5" s="1"/>
  <c r="H10" i="5"/>
  <c r="H11" i="5"/>
  <c r="W11" i="5" s="1"/>
  <c r="H12" i="5"/>
  <c r="W12" i="5" s="1"/>
  <c r="H13" i="5"/>
  <c r="W13" i="5" s="1"/>
  <c r="H14" i="5"/>
  <c r="W14" i="5" s="1"/>
  <c r="H15" i="5"/>
  <c r="H16" i="5"/>
  <c r="H17" i="5"/>
  <c r="H18" i="5"/>
  <c r="W18" i="5" s="1"/>
  <c r="H19" i="5"/>
  <c r="W19" i="5" s="1"/>
  <c r="H20" i="5"/>
  <c r="W20" i="5" s="1"/>
  <c r="H21" i="5"/>
  <c r="W21" i="5" s="1"/>
  <c r="X21" i="5" s="1"/>
  <c r="H22" i="5"/>
  <c r="H23" i="5"/>
  <c r="W23" i="5" s="1"/>
  <c r="H24" i="5"/>
  <c r="W24" i="5" s="1"/>
  <c r="H25" i="5"/>
  <c r="H26" i="5"/>
  <c r="W26" i="5" s="1"/>
  <c r="H27" i="5"/>
  <c r="H28" i="5"/>
  <c r="W28" i="5" s="1"/>
  <c r="H29" i="5"/>
  <c r="H30" i="5"/>
  <c r="W30" i="5" s="1"/>
  <c r="H31" i="5"/>
  <c r="W31" i="5" s="1"/>
  <c r="H32" i="5"/>
  <c r="W32" i="5" s="1"/>
  <c r="H33" i="5"/>
  <c r="W33" i="5" s="1"/>
  <c r="X33" i="5" s="1"/>
  <c r="H34" i="5"/>
  <c r="W34" i="5" s="1"/>
  <c r="H35" i="5"/>
  <c r="W35" i="5" s="1"/>
  <c r="X35" i="5" s="1"/>
  <c r="H36" i="5"/>
  <c r="W36" i="5" s="1"/>
  <c r="H37" i="5"/>
  <c r="H38" i="5"/>
  <c r="H39" i="5"/>
  <c r="W39" i="5" s="1"/>
  <c r="H40" i="5"/>
  <c r="W40" i="5" s="1"/>
  <c r="H41" i="5"/>
  <c r="W41" i="5" s="1"/>
  <c r="H42" i="5"/>
  <c r="W42" i="5" s="1"/>
  <c r="H43" i="5"/>
  <c r="W43" i="5" s="1"/>
  <c r="H44" i="5"/>
  <c r="W44" i="5" s="1"/>
  <c r="H45" i="5"/>
  <c r="W45" i="5" s="1"/>
  <c r="H46" i="5"/>
  <c r="W46" i="5" s="1"/>
  <c r="H47" i="5"/>
  <c r="H48" i="5"/>
  <c r="W48" i="5" s="1"/>
  <c r="H49" i="5"/>
  <c r="H50" i="5"/>
  <c r="W50" i="5" s="1"/>
  <c r="H51" i="5"/>
  <c r="W51" i="5" s="1"/>
  <c r="H52" i="5"/>
  <c r="W52" i="5" s="1"/>
  <c r="H53" i="5"/>
  <c r="W53" i="5" s="1"/>
  <c r="H54" i="5"/>
  <c r="W54" i="5" s="1"/>
  <c r="H55" i="5"/>
  <c r="H56" i="5"/>
  <c r="W56" i="5" s="1"/>
  <c r="H57" i="5"/>
  <c r="W57" i="5" s="1"/>
  <c r="H58" i="5"/>
  <c r="W58" i="5" s="1"/>
  <c r="H59" i="5"/>
  <c r="W59" i="5" s="1"/>
  <c r="H60" i="5"/>
  <c r="H61" i="5"/>
  <c r="W61" i="5" s="1"/>
  <c r="H62" i="5"/>
  <c r="W62" i="5" s="1"/>
  <c r="H63" i="5"/>
  <c r="W63" i="5" s="1"/>
  <c r="H64" i="5"/>
  <c r="H65" i="5"/>
  <c r="H66" i="5"/>
  <c r="W66" i="5" s="1"/>
  <c r="H67" i="5"/>
  <c r="W67" i="5" s="1"/>
  <c r="H68" i="5"/>
  <c r="W68" i="5" s="1"/>
  <c r="H69" i="5"/>
  <c r="W69" i="5" s="1"/>
  <c r="H70" i="5"/>
  <c r="H71" i="5"/>
  <c r="W71" i="5" s="1"/>
  <c r="H72" i="5"/>
  <c r="H73" i="5"/>
  <c r="H74" i="5"/>
  <c r="W74" i="5" s="1"/>
  <c r="H75" i="5"/>
  <c r="H76" i="5"/>
  <c r="H77" i="5"/>
  <c r="H78" i="5"/>
  <c r="H79" i="5"/>
  <c r="H80" i="5"/>
  <c r="W80" i="5" s="1"/>
  <c r="H81" i="5"/>
  <c r="W81" i="5" s="1"/>
  <c r="H82" i="5"/>
  <c r="W82" i="5" s="1"/>
  <c r="H83" i="5"/>
  <c r="H84" i="5"/>
  <c r="H85" i="5"/>
  <c r="W85" i="5" s="1"/>
  <c r="H86" i="5"/>
  <c r="H87" i="5"/>
  <c r="W87" i="5" s="1"/>
  <c r="H88" i="5"/>
  <c r="H89" i="5"/>
  <c r="H90" i="5"/>
  <c r="H91" i="5"/>
  <c r="W91" i="5" s="1"/>
  <c r="H92" i="5"/>
  <c r="H93" i="5"/>
  <c r="H94" i="5"/>
  <c r="H95" i="5"/>
  <c r="W95" i="5" s="1"/>
  <c r="H96" i="5"/>
  <c r="W96" i="5" s="1"/>
  <c r="X96" i="5" s="1"/>
  <c r="H97" i="5"/>
  <c r="W97" i="5" s="1"/>
  <c r="H98" i="5"/>
  <c r="W98" i="5" s="1"/>
  <c r="H99" i="5"/>
  <c r="H100" i="5"/>
  <c r="H101" i="5"/>
  <c r="W101" i="5" s="1"/>
  <c r="H102" i="5"/>
  <c r="W102" i="5" s="1"/>
  <c r="H103" i="5"/>
  <c r="W103" i="5" s="1"/>
  <c r="H104" i="5"/>
  <c r="W104" i="5" s="1"/>
  <c r="H105" i="5"/>
  <c r="W105" i="5" s="1"/>
  <c r="H106" i="5"/>
  <c r="W106" i="5" s="1"/>
  <c r="H107" i="5"/>
  <c r="H108" i="5"/>
  <c r="W108" i="5" s="1"/>
  <c r="H109" i="5"/>
  <c r="H110" i="5"/>
  <c r="W110" i="5" s="1"/>
  <c r="H111" i="5"/>
  <c r="W111" i="5" s="1"/>
  <c r="H112" i="5"/>
  <c r="H113" i="5"/>
  <c r="W113" i="5" s="1"/>
  <c r="H114" i="5"/>
  <c r="H115" i="5"/>
  <c r="W115" i="5" s="1"/>
  <c r="H116" i="5"/>
  <c r="H117" i="5"/>
  <c r="W117" i="5" s="1"/>
  <c r="H118" i="5"/>
  <c r="W118" i="5" s="1"/>
  <c r="H119" i="5"/>
  <c r="W119" i="5" s="1"/>
  <c r="H120" i="5"/>
  <c r="W120" i="5" s="1"/>
  <c r="H121" i="5"/>
  <c r="W121" i="5" s="1"/>
  <c r="H122" i="5"/>
  <c r="W122" i="5" s="1"/>
  <c r="H123" i="5"/>
  <c r="H124" i="5"/>
  <c r="W124" i="5" s="1"/>
  <c r="H125" i="5"/>
  <c r="H126" i="5"/>
  <c r="W126" i="5" s="1"/>
  <c r="H127" i="5"/>
  <c r="W127" i="5" s="1"/>
  <c r="H128" i="5"/>
  <c r="H129" i="5"/>
  <c r="H130" i="5"/>
  <c r="W130" i="5" s="1"/>
  <c r="H131" i="5"/>
  <c r="W131" i="5" s="1"/>
  <c r="H132" i="5"/>
  <c r="H133" i="5"/>
  <c r="H134" i="5"/>
  <c r="W134" i="5" s="1"/>
  <c r="H135" i="5"/>
  <c r="W135" i="5" s="1"/>
  <c r="H136" i="5"/>
  <c r="H137" i="5"/>
  <c r="W137" i="5" s="1"/>
  <c r="H138" i="5"/>
  <c r="W138" i="5" s="1"/>
  <c r="H139" i="5"/>
  <c r="H140" i="5"/>
  <c r="W140" i="5" s="1"/>
  <c r="H141" i="5"/>
  <c r="W141" i="5" s="1"/>
  <c r="H142" i="5"/>
  <c r="W142" i="5" s="1"/>
  <c r="H143" i="5"/>
  <c r="W143" i="5" s="1"/>
  <c r="H144" i="5"/>
  <c r="W144" i="5" s="1"/>
  <c r="H145" i="5"/>
  <c r="W145" i="5" s="1"/>
  <c r="H146" i="5"/>
  <c r="H147" i="5"/>
  <c r="H148" i="5"/>
  <c r="W148" i="5" s="1"/>
  <c r="H149" i="5"/>
  <c r="H150" i="5"/>
  <c r="W150" i="5" s="1"/>
  <c r="H151" i="5"/>
  <c r="W151" i="5" s="1"/>
  <c r="H152" i="5"/>
  <c r="H153" i="5"/>
  <c r="H154" i="5"/>
  <c r="H155" i="5"/>
  <c r="W155" i="5" s="1"/>
  <c r="H156" i="5"/>
  <c r="W156" i="5" s="1"/>
  <c r="H157" i="5"/>
  <c r="W157" i="5" s="1"/>
  <c r="H158" i="5"/>
  <c r="W158" i="5" s="1"/>
  <c r="H159" i="5"/>
  <c r="H160" i="5"/>
  <c r="H161" i="5"/>
  <c r="W161" i="5" s="1"/>
  <c r="H162" i="5"/>
  <c r="W162" i="5" s="1"/>
  <c r="H163" i="5"/>
  <c r="W163" i="5" s="1"/>
  <c r="H164" i="5"/>
  <c r="W164" i="5" s="1"/>
  <c r="H165" i="5"/>
  <c r="H166" i="5"/>
  <c r="W166" i="5" s="1"/>
  <c r="H167" i="5"/>
  <c r="W167" i="5" s="1"/>
  <c r="H168" i="5"/>
  <c r="W168" i="5" s="1"/>
  <c r="H169" i="5"/>
  <c r="H170" i="5"/>
  <c r="H171" i="5"/>
  <c r="H172" i="5"/>
  <c r="W172" i="5" s="1"/>
  <c r="H173" i="5"/>
  <c r="W173" i="5" s="1"/>
  <c r="H174" i="5"/>
  <c r="W174" i="5" s="1"/>
  <c r="H175" i="5"/>
  <c r="H176" i="5"/>
  <c r="W176" i="5" s="1"/>
  <c r="H177" i="5"/>
  <c r="H178" i="5"/>
  <c r="W178" i="5" s="1"/>
  <c r="H179" i="5"/>
  <c r="W179" i="5" s="1"/>
  <c r="X179" i="5" s="1"/>
  <c r="H180" i="5"/>
  <c r="H181" i="5"/>
  <c r="H182" i="5"/>
  <c r="H183" i="5"/>
  <c r="H184" i="5"/>
  <c r="H185" i="5"/>
  <c r="W185" i="5" s="1"/>
  <c r="H186" i="5"/>
  <c r="W186" i="5" s="1"/>
  <c r="H187" i="5"/>
  <c r="H188" i="5"/>
  <c r="W188" i="5" s="1"/>
  <c r="H189" i="5"/>
  <c r="H190" i="5"/>
  <c r="H191" i="5"/>
  <c r="W191" i="5" s="1"/>
  <c r="H192" i="5"/>
  <c r="H193" i="5"/>
  <c r="H194" i="5"/>
  <c r="W194" i="5" s="1"/>
  <c r="H195" i="5"/>
  <c r="W195" i="5" s="1"/>
  <c r="H196" i="5"/>
  <c r="W196" i="5" s="1"/>
  <c r="H197" i="5"/>
  <c r="W197" i="5" s="1"/>
  <c r="H198" i="5"/>
  <c r="H199" i="5"/>
  <c r="W199" i="5" s="1"/>
  <c r="H200" i="5"/>
  <c r="H201" i="5"/>
  <c r="W201" i="5" s="1"/>
  <c r="H202" i="5"/>
  <c r="W202" i="5" s="1"/>
  <c r="H203" i="5"/>
  <c r="W203" i="5" s="1"/>
  <c r="H204" i="5"/>
  <c r="H205" i="5"/>
  <c r="H206" i="5"/>
  <c r="W206" i="5" s="1"/>
  <c r="H207" i="5"/>
  <c r="H208" i="5"/>
  <c r="H209" i="5"/>
  <c r="H210" i="5"/>
  <c r="H211" i="5"/>
  <c r="W211" i="5" s="1"/>
  <c r="H212" i="5"/>
  <c r="H215" i="5"/>
  <c r="H216" i="5"/>
  <c r="H217" i="5"/>
  <c r="H218" i="5"/>
  <c r="H219" i="5"/>
  <c r="H220" i="5"/>
  <c r="H221" i="5"/>
  <c r="H222" i="5"/>
  <c r="W222" i="5" s="1"/>
  <c r="H223" i="5"/>
  <c r="W223" i="5" s="1"/>
  <c r="H224" i="5"/>
  <c r="W224" i="5" s="1"/>
  <c r="H225" i="5"/>
  <c r="W225" i="5" s="1"/>
  <c r="H226" i="5"/>
  <c r="H227" i="5"/>
  <c r="H228" i="5"/>
  <c r="H229" i="5"/>
  <c r="W229" i="5" s="1"/>
  <c r="H230" i="5"/>
  <c r="H231" i="5"/>
  <c r="H232" i="5"/>
  <c r="H233" i="5"/>
  <c r="H234" i="5"/>
  <c r="W234" i="5" s="1"/>
  <c r="H235" i="5"/>
  <c r="W235" i="5" s="1"/>
  <c r="H236" i="5"/>
  <c r="H237" i="5"/>
  <c r="H238" i="5"/>
  <c r="W238" i="5" s="1"/>
  <c r="H239" i="5"/>
  <c r="W239" i="5" s="1"/>
  <c r="H240" i="5"/>
  <c r="H241" i="5"/>
  <c r="W241" i="5" s="1"/>
  <c r="H242" i="5"/>
  <c r="H243" i="5"/>
  <c r="W243" i="5" s="1"/>
  <c r="H244" i="5"/>
  <c r="H245" i="5"/>
  <c r="H246" i="5"/>
  <c r="W246" i="5" s="1"/>
  <c r="H247" i="5"/>
  <c r="H248" i="5"/>
  <c r="W248" i="5" s="1"/>
  <c r="H249" i="5"/>
  <c r="H250" i="5"/>
  <c r="W250" i="5" s="1"/>
  <c r="H251" i="5"/>
  <c r="H252" i="5"/>
  <c r="H253" i="5"/>
  <c r="W253" i="5" s="1"/>
  <c r="H254" i="5"/>
  <c r="W254" i="5" s="1"/>
  <c r="H255" i="5"/>
  <c r="H256" i="5"/>
  <c r="H257" i="5"/>
  <c r="H258" i="5"/>
  <c r="H259" i="5"/>
  <c r="W259" i="5" s="1"/>
  <c r="H260" i="5"/>
  <c r="W260" i="5" s="1"/>
  <c r="H261" i="5"/>
  <c r="H262" i="5"/>
  <c r="H263" i="5"/>
  <c r="H264" i="5"/>
  <c r="H265" i="5"/>
  <c r="H266" i="5"/>
  <c r="W266" i="5" s="1"/>
  <c r="H267" i="5"/>
  <c r="H268" i="5"/>
  <c r="H269" i="5"/>
  <c r="H270" i="5"/>
  <c r="H271" i="5"/>
  <c r="H272" i="5"/>
  <c r="W272" i="5" s="1"/>
  <c r="H273" i="5"/>
  <c r="W273" i="5" s="1"/>
  <c r="H274" i="5"/>
  <c r="W274" i="5" s="1"/>
  <c r="H275" i="5"/>
  <c r="H276" i="5"/>
  <c r="W276" i="5" s="1"/>
  <c r="H277" i="5"/>
  <c r="W277" i="5" s="1"/>
  <c r="H278" i="5"/>
  <c r="W278" i="5" s="1"/>
  <c r="H279" i="5"/>
  <c r="W279" i="5" s="1"/>
  <c r="H280" i="5"/>
  <c r="H281" i="5"/>
  <c r="W281" i="5" s="1"/>
  <c r="H282" i="5"/>
  <c r="W282" i="5" s="1"/>
  <c r="H283" i="5"/>
  <c r="H284" i="5"/>
  <c r="W284" i="5" s="1"/>
  <c r="H285" i="5"/>
  <c r="H286" i="5"/>
  <c r="H287" i="5"/>
  <c r="W287" i="5" s="1"/>
  <c r="H288" i="5"/>
  <c r="H289" i="5"/>
  <c r="H290" i="5"/>
  <c r="W290" i="5" s="1"/>
  <c r="H291" i="5"/>
  <c r="W291" i="5" s="1"/>
  <c r="H292" i="5"/>
  <c r="H293" i="5"/>
  <c r="W293" i="5" s="1"/>
  <c r="H294" i="5"/>
  <c r="H295" i="5"/>
  <c r="W295" i="5" s="1"/>
  <c r="H296" i="5"/>
  <c r="H297" i="5"/>
  <c r="H298" i="5"/>
  <c r="H299" i="5"/>
  <c r="W299" i="5" s="1"/>
  <c r="H300" i="5"/>
  <c r="H301" i="5"/>
  <c r="H302" i="5"/>
  <c r="H303" i="5"/>
  <c r="W303" i="5" s="1"/>
  <c r="H304" i="5"/>
  <c r="H305" i="5"/>
  <c r="W305" i="5" s="1"/>
  <c r="H306" i="5"/>
  <c r="W306" i="5" s="1"/>
  <c r="H307" i="5"/>
  <c r="W307" i="5" s="1"/>
  <c r="H308" i="5"/>
  <c r="H309" i="5"/>
  <c r="W309" i="5" s="1"/>
  <c r="H310" i="5"/>
  <c r="W310" i="5" s="1"/>
  <c r="H311" i="5"/>
  <c r="W311" i="5" s="1"/>
  <c r="H312" i="5"/>
  <c r="W312" i="5" s="1"/>
  <c r="H313" i="5"/>
  <c r="W313" i="5" s="1"/>
  <c r="H314" i="5"/>
  <c r="H315" i="5"/>
  <c r="H316" i="5"/>
  <c r="W316" i="5" s="1"/>
  <c r="H317" i="5"/>
  <c r="H318" i="5"/>
  <c r="H319" i="5"/>
  <c r="H320" i="5"/>
  <c r="H321" i="5"/>
  <c r="H322" i="5"/>
  <c r="H323" i="5"/>
  <c r="W323" i="5" s="1"/>
  <c r="H324" i="5"/>
  <c r="W324" i="5" s="1"/>
  <c r="H325" i="5"/>
  <c r="W325" i="5" s="1"/>
  <c r="H326" i="5"/>
  <c r="W326" i="5" s="1"/>
  <c r="H327" i="5"/>
  <c r="W327" i="5" s="1"/>
  <c r="H328" i="5"/>
  <c r="W328" i="5" s="1"/>
  <c r="H329" i="5"/>
  <c r="W329" i="5" s="1"/>
  <c r="H330" i="5"/>
  <c r="H331" i="5"/>
  <c r="H332" i="5"/>
  <c r="H333" i="5"/>
  <c r="H334" i="5"/>
  <c r="H335" i="5"/>
  <c r="H336" i="5"/>
  <c r="W336" i="5" s="1"/>
  <c r="H337" i="5"/>
  <c r="H338" i="5"/>
  <c r="H339" i="5"/>
  <c r="H340" i="5"/>
  <c r="W340" i="5" s="1"/>
  <c r="H341" i="5"/>
  <c r="H342" i="5"/>
  <c r="H343" i="5"/>
  <c r="W343" i="5" s="1"/>
  <c r="H344" i="5"/>
  <c r="W344" i="5" s="1"/>
  <c r="H345" i="5"/>
  <c r="W345" i="5" s="1"/>
  <c r="H346" i="5"/>
  <c r="H347" i="5"/>
  <c r="W347" i="5" s="1"/>
  <c r="H348" i="5"/>
  <c r="H349" i="5"/>
  <c r="W349" i="5" s="1"/>
  <c r="H350" i="5"/>
  <c r="W350" i="5" s="1"/>
  <c r="H351" i="5"/>
  <c r="W351" i="5" s="1"/>
  <c r="H352" i="5"/>
  <c r="W352" i="5" s="1"/>
  <c r="H353" i="5"/>
  <c r="W353" i="5" s="1"/>
  <c r="H354" i="5"/>
  <c r="H355" i="5"/>
  <c r="H356" i="5"/>
  <c r="W356" i="5" s="1"/>
  <c r="H357" i="5"/>
  <c r="W357" i="5" s="1"/>
  <c r="H358" i="5"/>
  <c r="W358" i="5" s="1"/>
  <c r="H359" i="5"/>
  <c r="W359" i="5" s="1"/>
  <c r="H360" i="5"/>
  <c r="W360" i="5" s="1"/>
  <c r="H361" i="5"/>
  <c r="W361" i="5" s="1"/>
  <c r="H362" i="5"/>
  <c r="H363" i="5"/>
  <c r="W363" i="5" s="1"/>
  <c r="H364" i="5"/>
  <c r="H365" i="5"/>
  <c r="H366" i="5"/>
  <c r="W366" i="5" s="1"/>
  <c r="H367" i="5"/>
  <c r="H368" i="5"/>
  <c r="W368" i="5" s="1"/>
  <c r="H369" i="5"/>
  <c r="H370" i="5"/>
  <c r="W370" i="5" s="1"/>
  <c r="H371" i="5"/>
  <c r="H372" i="5"/>
  <c r="H373" i="5"/>
  <c r="W373" i="5" s="1"/>
  <c r="H374" i="5"/>
  <c r="W374" i="5" s="1"/>
  <c r="H375" i="5"/>
  <c r="W375" i="5" s="1"/>
  <c r="H376" i="5"/>
  <c r="W376" i="5" s="1"/>
  <c r="H377" i="5"/>
  <c r="W377" i="5" s="1"/>
  <c r="H378" i="5"/>
  <c r="W378" i="5" s="1"/>
  <c r="H379" i="5"/>
  <c r="W379" i="5" s="1"/>
  <c r="H380" i="5"/>
  <c r="H381" i="5"/>
  <c r="H382" i="5"/>
  <c r="H383" i="5"/>
  <c r="H384" i="5"/>
  <c r="H385" i="5"/>
  <c r="W385" i="5" s="1"/>
  <c r="H386" i="5"/>
  <c r="W386" i="5" s="1"/>
  <c r="H387" i="5"/>
  <c r="W387" i="5" s="1"/>
  <c r="H388" i="5"/>
  <c r="H389" i="5"/>
  <c r="W389" i="5" s="1"/>
  <c r="H390" i="5"/>
  <c r="H391" i="5"/>
  <c r="H392" i="5"/>
  <c r="W392" i="5" s="1"/>
  <c r="H393" i="5"/>
  <c r="W393" i="5" s="1"/>
  <c r="H394" i="5"/>
  <c r="H395" i="5"/>
  <c r="W395" i="5" s="1"/>
  <c r="H396" i="5"/>
  <c r="W396" i="5" s="1"/>
  <c r="H397" i="5"/>
  <c r="H398" i="5"/>
  <c r="H399" i="5"/>
  <c r="W399" i="5" s="1"/>
  <c r="H400" i="5"/>
  <c r="H401" i="5"/>
  <c r="H402" i="5"/>
  <c r="W402" i="5" s="1"/>
  <c r="H403" i="5"/>
  <c r="H404" i="5"/>
  <c r="H405" i="5"/>
  <c r="H406" i="5"/>
  <c r="H407" i="5"/>
  <c r="H408" i="5"/>
  <c r="H409" i="5"/>
  <c r="W409" i="5" s="1"/>
  <c r="H410" i="5"/>
  <c r="W410" i="5" s="1"/>
  <c r="H411" i="5"/>
  <c r="W411" i="5" s="1"/>
  <c r="H412" i="5"/>
  <c r="H413" i="5"/>
  <c r="H414" i="5"/>
  <c r="H415" i="5"/>
  <c r="W415" i="5" s="1"/>
  <c r="H416" i="5"/>
  <c r="H417" i="5"/>
  <c r="H418" i="5"/>
  <c r="H419" i="5"/>
  <c r="H420" i="5"/>
  <c r="W420" i="5" s="1"/>
  <c r="H421" i="5"/>
  <c r="H422" i="5"/>
  <c r="W422" i="5" s="1"/>
  <c r="H423" i="5"/>
  <c r="H424" i="5"/>
  <c r="H425" i="5"/>
  <c r="W425" i="5" s="1"/>
  <c r="H426" i="5"/>
  <c r="W426" i="5" s="1"/>
  <c r="H427" i="5"/>
  <c r="W427" i="5" s="1"/>
  <c r="H428" i="5"/>
  <c r="W428" i="5" s="1"/>
  <c r="H429" i="5"/>
  <c r="H430" i="5"/>
  <c r="H431" i="5"/>
  <c r="H432" i="5"/>
  <c r="H433" i="5"/>
  <c r="H434" i="5"/>
  <c r="W434" i="5" s="1"/>
  <c r="H435" i="5"/>
  <c r="H436" i="5"/>
  <c r="H437" i="5"/>
  <c r="H438" i="5"/>
  <c r="H439" i="5"/>
  <c r="H440" i="5"/>
  <c r="H441" i="5"/>
  <c r="W441" i="5" s="1"/>
  <c r="H442" i="5"/>
  <c r="W442" i="5" s="1"/>
  <c r="H443" i="5"/>
  <c r="H444" i="5"/>
  <c r="H445" i="5"/>
  <c r="H446" i="5"/>
  <c r="H447" i="5"/>
  <c r="H448" i="5"/>
  <c r="H449" i="5"/>
  <c r="W449" i="5" s="1"/>
  <c r="H450" i="5"/>
  <c r="H451" i="5"/>
  <c r="H452" i="5"/>
  <c r="H453" i="5"/>
  <c r="W453" i="5" s="1"/>
  <c r="H454" i="5"/>
  <c r="H455" i="5"/>
  <c r="W455" i="5" s="1"/>
  <c r="H456" i="5"/>
  <c r="W456" i="5" s="1"/>
  <c r="H457" i="5"/>
  <c r="H458" i="5"/>
  <c r="W458" i="5" s="1"/>
  <c r="H459" i="5"/>
  <c r="H460" i="5"/>
  <c r="H461" i="5"/>
  <c r="H462" i="5"/>
  <c r="W462" i="5" s="1"/>
  <c r="H463" i="5"/>
  <c r="H464" i="5"/>
  <c r="H465" i="5"/>
  <c r="W465" i="5" s="1"/>
  <c r="H466" i="5"/>
  <c r="H467" i="5"/>
  <c r="H468" i="5"/>
  <c r="H469" i="5"/>
  <c r="W469" i="5" s="1"/>
  <c r="H470" i="5"/>
  <c r="W470" i="5" s="1"/>
  <c r="H471" i="5"/>
  <c r="H472" i="5"/>
  <c r="H473" i="5"/>
  <c r="W473" i="5" s="1"/>
  <c r="H474" i="5"/>
  <c r="W474" i="5" s="1"/>
  <c r="H475" i="5"/>
  <c r="W475" i="5" s="1"/>
  <c r="H476" i="5"/>
  <c r="H477" i="5"/>
  <c r="W477" i="5" s="1"/>
  <c r="H478" i="5"/>
  <c r="H479" i="5"/>
  <c r="H480" i="5"/>
  <c r="H481" i="5"/>
  <c r="H482" i="5"/>
  <c r="W482" i="5" s="1"/>
  <c r="H483" i="5"/>
  <c r="H484" i="5"/>
  <c r="W484" i="5" s="1"/>
  <c r="H485" i="5"/>
  <c r="W485" i="5" s="1"/>
  <c r="H486" i="5"/>
  <c r="H487" i="5"/>
  <c r="H488" i="5"/>
  <c r="H489" i="5"/>
  <c r="H490" i="5"/>
  <c r="H491" i="5"/>
  <c r="H492" i="5"/>
  <c r="H493" i="5"/>
  <c r="W493" i="5" s="1"/>
  <c r="H494" i="5"/>
  <c r="W494" i="5" s="1"/>
  <c r="H495" i="5"/>
  <c r="W495" i="5" s="1"/>
  <c r="H496" i="5"/>
  <c r="W496" i="5" s="1"/>
  <c r="H497" i="5"/>
  <c r="H498" i="5"/>
  <c r="H499" i="5"/>
  <c r="H500" i="5"/>
  <c r="H501" i="5"/>
  <c r="W501" i="5" s="1"/>
  <c r="H502" i="5"/>
  <c r="H503" i="5"/>
  <c r="H504" i="5"/>
  <c r="W504" i="5" s="1"/>
  <c r="H505" i="5"/>
  <c r="H506" i="5"/>
  <c r="W506" i="5" s="1"/>
  <c r="H507" i="5"/>
  <c r="H508" i="5"/>
  <c r="H509" i="5"/>
  <c r="H510" i="5"/>
  <c r="H511" i="5"/>
  <c r="W511" i="5" s="1"/>
  <c r="H512" i="5"/>
  <c r="W512" i="5" s="1"/>
  <c r="H513" i="5"/>
  <c r="W513" i="5" s="1"/>
  <c r="H514" i="5"/>
  <c r="H515" i="5"/>
  <c r="H516" i="5"/>
  <c r="W516" i="5" s="1"/>
  <c r="H517" i="5"/>
  <c r="W517" i="5" s="1"/>
  <c r="H518" i="5"/>
  <c r="H519" i="5"/>
  <c r="H520" i="5"/>
  <c r="H521" i="5"/>
  <c r="H522" i="5"/>
  <c r="W522" i="5" s="1"/>
  <c r="H523" i="5"/>
  <c r="W523" i="5" s="1"/>
  <c r="H524" i="5"/>
  <c r="H525" i="5"/>
  <c r="W525" i="5" s="1"/>
  <c r="H526" i="5"/>
  <c r="W526" i="5" s="1"/>
  <c r="H527" i="5"/>
  <c r="W527" i="5" s="1"/>
  <c r="H528" i="5"/>
  <c r="H529" i="5"/>
  <c r="H530" i="5"/>
  <c r="H531" i="5"/>
  <c r="H532" i="5"/>
  <c r="H533" i="5"/>
  <c r="H534" i="5"/>
  <c r="H535" i="5"/>
  <c r="W535" i="5" s="1"/>
  <c r="H536" i="5"/>
  <c r="W536" i="5" s="1"/>
  <c r="H537" i="5"/>
  <c r="W537" i="5" s="1"/>
  <c r="H538" i="5"/>
  <c r="H539" i="5"/>
  <c r="W539" i="5" s="1"/>
  <c r="H540" i="5"/>
  <c r="H541" i="5"/>
  <c r="W541" i="5" s="1"/>
  <c r="H542" i="5"/>
  <c r="H543" i="5"/>
  <c r="H544" i="5"/>
  <c r="W544" i="5" s="1"/>
  <c r="H545" i="5"/>
  <c r="H546" i="5"/>
  <c r="H547" i="5"/>
  <c r="H548" i="5"/>
  <c r="W548" i="5" s="1"/>
  <c r="H549" i="5"/>
  <c r="W549" i="5" s="1"/>
  <c r="H550" i="5"/>
  <c r="W550" i="5" s="1"/>
  <c r="H551" i="5"/>
  <c r="W551" i="5" s="1"/>
  <c r="H552" i="5"/>
  <c r="H553" i="5"/>
  <c r="H554" i="5"/>
  <c r="H555" i="5"/>
  <c r="H556" i="5"/>
  <c r="W556" i="5" s="1"/>
  <c r="H557" i="5"/>
  <c r="W557" i="5" s="1"/>
  <c r="H3" i="5"/>
  <c r="S94" i="5" l="1"/>
  <c r="U94" i="5" s="1"/>
  <c r="AC94" i="5" s="1"/>
  <c r="T94" i="5"/>
  <c r="W94" i="5"/>
  <c r="X138" i="5"/>
  <c r="R76" i="5"/>
  <c r="W76" i="5" s="1"/>
  <c r="R64" i="5"/>
  <c r="S64" i="5" s="1"/>
  <c r="W29" i="5"/>
  <c r="AR179" i="5"/>
  <c r="R296" i="5"/>
  <c r="R193" i="5"/>
  <c r="T35" i="5"/>
  <c r="W317" i="5"/>
  <c r="AR155" i="5"/>
  <c r="X155" i="5"/>
  <c r="W27" i="5"/>
  <c r="I154" i="5"/>
  <c r="W154" i="5"/>
  <c r="W251" i="5"/>
  <c r="W219" i="5"/>
  <c r="I153" i="5"/>
  <c r="W153" i="5"/>
  <c r="V74" i="5"/>
  <c r="W88" i="5"/>
  <c r="V544" i="5"/>
  <c r="R521" i="5"/>
  <c r="T21" i="5"/>
  <c r="W521" i="5"/>
  <c r="W424" i="5"/>
  <c r="W296" i="5"/>
  <c r="W280" i="5"/>
  <c r="V356" i="5"/>
  <c r="R183" i="5"/>
  <c r="T183" i="5" s="1"/>
  <c r="R147" i="5"/>
  <c r="S147" i="5" s="1"/>
  <c r="S111" i="5"/>
  <c r="V66" i="5"/>
  <c r="AR410" i="5"/>
  <c r="AB154" i="5"/>
  <c r="W212" i="5"/>
  <c r="W100" i="5"/>
  <c r="W147" i="5"/>
  <c r="V424" i="5"/>
  <c r="V409" i="5"/>
  <c r="V110" i="5"/>
  <c r="R65" i="5"/>
  <c r="S65" i="5" s="1"/>
  <c r="U65" i="5" s="1"/>
  <c r="AC65" i="5" s="1"/>
  <c r="T52" i="5"/>
  <c r="R25" i="5"/>
  <c r="T25" i="5" s="1"/>
  <c r="X307" i="5"/>
  <c r="W403" i="5"/>
  <c r="W371" i="5"/>
  <c r="W193" i="5"/>
  <c r="T155" i="5"/>
  <c r="AB155" i="5" s="1"/>
  <c r="S155" i="5"/>
  <c r="U155" i="5" s="1"/>
  <c r="AC155" i="5" s="1"/>
  <c r="W112" i="5"/>
  <c r="W64" i="5"/>
  <c r="X64" i="5" s="1"/>
  <c r="W545" i="5"/>
  <c r="W433" i="5"/>
  <c r="W289" i="5"/>
  <c r="V493" i="5"/>
  <c r="V282" i="5"/>
  <c r="V138" i="5"/>
  <c r="V43" i="5"/>
  <c r="U153" i="5"/>
  <c r="AC153" i="5" s="1"/>
  <c r="T137" i="5"/>
  <c r="S137" i="5"/>
  <c r="U137" i="5" s="1"/>
  <c r="AC137" i="5" s="1"/>
  <c r="T127" i="5"/>
  <c r="AR127" i="5"/>
  <c r="S110" i="5"/>
  <c r="U110" i="5" s="1"/>
  <c r="AC110" i="5" s="1"/>
  <c r="X110" i="5"/>
  <c r="X379" i="5"/>
  <c r="R112" i="5"/>
  <c r="S112" i="5" s="1"/>
  <c r="U112" i="5" s="1"/>
  <c r="AC112" i="5" s="1"/>
  <c r="V379" i="5"/>
  <c r="R302" i="5"/>
  <c r="W302" i="5" s="1"/>
  <c r="R219" i="5"/>
  <c r="T219" i="5" s="1"/>
  <c r="X140" i="5"/>
  <c r="V137" i="5"/>
  <c r="V140" i="5"/>
  <c r="T67" i="5"/>
  <c r="V51" i="5"/>
  <c r="AB179" i="5"/>
  <c r="V166" i="5"/>
  <c r="V186" i="5"/>
  <c r="T174" i="5"/>
  <c r="R497" i="5"/>
  <c r="W497" i="5" s="1"/>
  <c r="V482" i="5"/>
  <c r="V11" i="5"/>
  <c r="AR385" i="5"/>
  <c r="V185" i="5"/>
  <c r="V101" i="5"/>
  <c r="V97" i="5"/>
  <c r="AR35" i="5"/>
  <c r="Z35" i="5" s="1"/>
  <c r="AA35" i="5" s="1"/>
  <c r="V20" i="5"/>
  <c r="V511" i="5"/>
  <c r="V420" i="5"/>
  <c r="T385" i="5"/>
  <c r="V173" i="5"/>
  <c r="V164" i="5"/>
  <c r="V150" i="5"/>
  <c r="V57" i="5"/>
  <c r="V130" i="5"/>
  <c r="AR64" i="5"/>
  <c r="T504" i="5"/>
  <c r="S504" i="5"/>
  <c r="U504" i="5" s="1"/>
  <c r="AC504" i="5" s="1"/>
  <c r="V501" i="5"/>
  <c r="R319" i="5"/>
  <c r="W319" i="5" s="1"/>
  <c r="R443" i="5"/>
  <c r="T443" i="5" s="1"/>
  <c r="R433" i="5"/>
  <c r="T433" i="5" s="1"/>
  <c r="R532" i="5"/>
  <c r="T532" i="5" s="1"/>
  <c r="V523" i="5"/>
  <c r="V504" i="5"/>
  <c r="R500" i="5"/>
  <c r="V496" i="5"/>
  <c r="V363" i="5"/>
  <c r="V527" i="5"/>
  <c r="V485" i="5"/>
  <c r="S213" i="5"/>
  <c r="T213" i="5"/>
  <c r="S168" i="5"/>
  <c r="T168" i="5"/>
  <c r="X168" i="5"/>
  <c r="S164" i="5"/>
  <c r="U164" i="5" s="1"/>
  <c r="AC164" i="5" s="1"/>
  <c r="T164" i="5"/>
  <c r="X101" i="5"/>
  <c r="AR101" i="5"/>
  <c r="S14" i="5"/>
  <c r="U14" i="5" s="1"/>
  <c r="AC14" i="5" s="1"/>
  <c r="T14" i="5"/>
  <c r="S172" i="5"/>
  <c r="U172" i="5" s="1"/>
  <c r="AC172" i="5" s="1"/>
  <c r="T172" i="5"/>
  <c r="U35" i="5"/>
  <c r="AC35" i="5" s="1"/>
  <c r="S120" i="5"/>
  <c r="U120" i="5" s="1"/>
  <c r="AC120" i="5" s="1"/>
  <c r="T120" i="5"/>
  <c r="T30" i="5"/>
  <c r="S30" i="5"/>
  <c r="S42" i="5"/>
  <c r="T42" i="5"/>
  <c r="X42" i="5"/>
  <c r="S166" i="5"/>
  <c r="U166" i="5" s="1"/>
  <c r="AC166" i="5" s="1"/>
  <c r="T166" i="5"/>
  <c r="AR166" i="5"/>
  <c r="Z166" i="5" s="1"/>
  <c r="AA166" i="5" s="1"/>
  <c r="S46" i="5"/>
  <c r="U46" i="5" s="1"/>
  <c r="AC46" i="5" s="1"/>
  <c r="T46" i="5"/>
  <c r="S66" i="5"/>
  <c r="T66" i="5"/>
  <c r="X66" i="5"/>
  <c r="U21" i="5"/>
  <c r="AC21" i="5" s="1"/>
  <c r="S4" i="5"/>
  <c r="T4" i="5"/>
  <c r="X4" i="5"/>
  <c r="U174" i="5"/>
  <c r="AC174" i="5" s="1"/>
  <c r="T41" i="5"/>
  <c r="S41" i="5"/>
  <c r="S36" i="5"/>
  <c r="T36" i="5"/>
  <c r="S53" i="5"/>
  <c r="U53" i="5" s="1"/>
  <c r="AC53" i="5" s="1"/>
  <c r="T53" i="5"/>
  <c r="T118" i="5"/>
  <c r="S118" i="5"/>
  <c r="R509" i="5"/>
  <c r="S509" i="5" s="1"/>
  <c r="V475" i="5"/>
  <c r="V434" i="5"/>
  <c r="R417" i="5"/>
  <c r="W417" i="5" s="1"/>
  <c r="R413" i="5"/>
  <c r="T413" i="5" s="1"/>
  <c r="V358" i="5"/>
  <c r="R335" i="5"/>
  <c r="S335" i="5" s="1"/>
  <c r="U335" i="5" s="1"/>
  <c r="AC335" i="5" s="1"/>
  <c r="R280" i="5"/>
  <c r="S280" i="5" s="1"/>
  <c r="U280" i="5" s="1"/>
  <c r="AC280" i="5" s="1"/>
  <c r="V203" i="5"/>
  <c r="V188" i="5"/>
  <c r="R182" i="5"/>
  <c r="T182" i="5" s="1"/>
  <c r="R180" i="5"/>
  <c r="W180" i="5" s="1"/>
  <c r="V126" i="5"/>
  <c r="R123" i="5"/>
  <c r="W123" i="5" s="1"/>
  <c r="R89" i="5"/>
  <c r="T89" i="5" s="1"/>
  <c r="R79" i="5"/>
  <c r="W79" i="5" s="1"/>
  <c r="V44" i="5"/>
  <c r="T40" i="5"/>
  <c r="R38" i="5"/>
  <c r="W38" i="5" s="1"/>
  <c r="X27" i="5"/>
  <c r="S470" i="5"/>
  <c r="V462" i="5"/>
  <c r="V399" i="5"/>
  <c r="S312" i="5"/>
  <c r="R192" i="5"/>
  <c r="T192" i="5" s="1"/>
  <c r="R114" i="5"/>
  <c r="W114" i="5" s="1"/>
  <c r="V69" i="5"/>
  <c r="R22" i="5"/>
  <c r="W22" i="5" s="1"/>
  <c r="AR22" i="5" s="1"/>
  <c r="X172" i="5"/>
  <c r="AR33" i="5"/>
  <c r="V250" i="5"/>
  <c r="R232" i="5"/>
  <c r="W232" i="5" s="1"/>
  <c r="R212" i="5"/>
  <c r="X194" i="5"/>
  <c r="V172" i="5"/>
  <c r="V141" i="5"/>
  <c r="V63" i="5"/>
  <c r="V42" i="5"/>
  <c r="T27" i="5"/>
  <c r="T20" i="5"/>
  <c r="V18" i="5"/>
  <c r="R520" i="5"/>
  <c r="S520" i="5" s="1"/>
  <c r="U520" i="5" s="1"/>
  <c r="AC520" i="5" s="1"/>
  <c r="T357" i="5"/>
  <c r="R338" i="5"/>
  <c r="X279" i="5"/>
  <c r="R236" i="5"/>
  <c r="W236" i="5" s="1"/>
  <c r="V194" i="5"/>
  <c r="Z179" i="5"/>
  <c r="AA179" i="5" s="1"/>
  <c r="I179" i="5" s="1"/>
  <c r="V162" i="5"/>
  <c r="V158" i="5"/>
  <c r="V151" i="5"/>
  <c r="V131" i="5"/>
  <c r="V104" i="5"/>
  <c r="S71" i="5"/>
  <c r="T63" i="5"/>
  <c r="AB63" i="5" s="1"/>
  <c r="S527" i="5"/>
  <c r="U527" i="5" s="1"/>
  <c r="AC527" i="5" s="1"/>
  <c r="V469" i="5"/>
  <c r="S428" i="5"/>
  <c r="R419" i="5"/>
  <c r="W419" i="5" s="1"/>
  <c r="R240" i="5"/>
  <c r="W240" i="5" s="1"/>
  <c r="T194" i="5"/>
  <c r="R177" i="5"/>
  <c r="X113" i="5"/>
  <c r="R99" i="5"/>
  <c r="W99" i="5" s="1"/>
  <c r="T88" i="5"/>
  <c r="V68" i="5"/>
  <c r="T59" i="5"/>
  <c r="V33" i="5"/>
  <c r="V7" i="5"/>
  <c r="R490" i="5"/>
  <c r="W490" i="5" s="1"/>
  <c r="R397" i="5"/>
  <c r="T397" i="5" s="1"/>
  <c r="V201" i="5"/>
  <c r="V168" i="5"/>
  <c r="T143" i="5"/>
  <c r="T74" i="5"/>
  <c r="X43" i="5"/>
  <c r="V539" i="5"/>
  <c r="V410" i="5"/>
  <c r="R346" i="5"/>
  <c r="W346" i="5" s="1"/>
  <c r="V291" i="5"/>
  <c r="V239" i="5"/>
  <c r="S127" i="5"/>
  <c r="V124" i="5"/>
  <c r="V62" i="5"/>
  <c r="V26" i="5"/>
  <c r="X234" i="5"/>
  <c r="T64" i="5"/>
  <c r="AB64" i="5" s="1"/>
  <c r="T43" i="5"/>
  <c r="R542" i="5"/>
  <c r="S542" i="5" s="1"/>
  <c r="R476" i="5"/>
  <c r="W476" i="5" s="1"/>
  <c r="R440" i="5"/>
  <c r="S440" i="5" s="1"/>
  <c r="U440" i="5" s="1"/>
  <c r="AC440" i="5" s="1"/>
  <c r="V387" i="5"/>
  <c r="R332" i="5"/>
  <c r="V234" i="5"/>
  <c r="S176" i="5"/>
  <c r="U176" i="5" s="1"/>
  <c r="AC176" i="5" s="1"/>
  <c r="V163" i="5"/>
  <c r="R160" i="5"/>
  <c r="W160" i="5" s="1"/>
  <c r="V120" i="5"/>
  <c r="V87" i="5"/>
  <c r="R70" i="5"/>
  <c r="W70" i="5" s="1"/>
  <c r="V54" i="5"/>
  <c r="V36" i="5"/>
  <c r="AR19" i="5"/>
  <c r="V118" i="5"/>
  <c r="X105" i="5"/>
  <c r="X102" i="5"/>
  <c r="V19" i="5"/>
  <c r="V513" i="5"/>
  <c r="R480" i="5"/>
  <c r="W480" i="5" s="1"/>
  <c r="R271" i="5"/>
  <c r="T271" i="5" s="1"/>
  <c r="V145" i="5"/>
  <c r="V105" i="5"/>
  <c r="V5" i="5"/>
  <c r="R467" i="5"/>
  <c r="S467" i="5" s="1"/>
  <c r="U467" i="5" s="1"/>
  <c r="AC467" i="5" s="1"/>
  <c r="R404" i="5"/>
  <c r="T404" i="5" s="1"/>
  <c r="R317" i="5"/>
  <c r="S317" i="5" s="1"/>
  <c r="U317" i="5" s="1"/>
  <c r="AC317" i="5" s="1"/>
  <c r="R251" i="5"/>
  <c r="S251" i="5" s="1"/>
  <c r="T102" i="5"/>
  <c r="AB102" i="5" s="1"/>
  <c r="R47" i="5"/>
  <c r="W47" i="5" s="1"/>
  <c r="V34" i="5"/>
  <c r="T19" i="5"/>
  <c r="AB19" i="5" s="1"/>
  <c r="S203" i="5"/>
  <c r="U203" i="5" s="1"/>
  <c r="AC203" i="5" s="1"/>
  <c r="T203" i="5"/>
  <c r="X203" i="5"/>
  <c r="S462" i="5"/>
  <c r="X462" i="5"/>
  <c r="S402" i="5"/>
  <c r="U402" i="5" s="1"/>
  <c r="AC402" i="5" s="1"/>
  <c r="T402" i="5"/>
  <c r="S282" i="5"/>
  <c r="U282" i="5" s="1"/>
  <c r="AC282" i="5" s="1"/>
  <c r="T282" i="5"/>
  <c r="S291" i="5"/>
  <c r="T291" i="5"/>
  <c r="X551" i="5"/>
  <c r="T551" i="5"/>
  <c r="S266" i="5"/>
  <c r="U266" i="5" s="1"/>
  <c r="AC266" i="5" s="1"/>
  <c r="X266" i="5"/>
  <c r="T266" i="5"/>
  <c r="S458" i="5"/>
  <c r="T458" i="5"/>
  <c r="AB458" i="5" s="1"/>
  <c r="T409" i="5"/>
  <c r="V266" i="5"/>
  <c r="S535" i="5"/>
  <c r="U535" i="5" s="1"/>
  <c r="AC535" i="5" s="1"/>
  <c r="AR389" i="5"/>
  <c r="V345" i="5"/>
  <c r="X273" i="5"/>
  <c r="R270" i="5"/>
  <c r="W270" i="5" s="1"/>
  <c r="R242" i="5"/>
  <c r="W242" i="5" s="1"/>
  <c r="X527" i="5"/>
  <c r="AR521" i="5"/>
  <c r="X504" i="5"/>
  <c r="S456" i="5"/>
  <c r="V373" i="5"/>
  <c r="V349" i="5"/>
  <c r="T345" i="5"/>
  <c r="V307" i="5"/>
  <c r="V273" i="5"/>
  <c r="R515" i="5"/>
  <c r="W515" i="5" s="1"/>
  <c r="X473" i="5"/>
  <c r="R452" i="5"/>
  <c r="W452" i="5" s="1"/>
  <c r="R365" i="5"/>
  <c r="S365" i="5" s="1"/>
  <c r="V357" i="5"/>
  <c r="T307" i="5"/>
  <c r="T273" i="5"/>
  <c r="R258" i="5"/>
  <c r="T258" i="5" s="1"/>
  <c r="V246" i="5"/>
  <c r="X475" i="5"/>
  <c r="X458" i="5"/>
  <c r="V551" i="5"/>
  <c r="R534" i="5"/>
  <c r="W534" i="5" s="1"/>
  <c r="X523" i="5"/>
  <c r="R489" i="5"/>
  <c r="S489" i="5" s="1"/>
  <c r="U489" i="5" s="1"/>
  <c r="AC489" i="5" s="1"/>
  <c r="V458" i="5"/>
  <c r="V426" i="5"/>
  <c r="R372" i="5"/>
  <c r="T372" i="5" s="1"/>
  <c r="V327" i="5"/>
  <c r="R265" i="5"/>
  <c r="S265" i="5" s="1"/>
  <c r="R226" i="5"/>
  <c r="S226" i="5" s="1"/>
  <c r="U226" i="5" s="1"/>
  <c r="AC226" i="5" s="1"/>
  <c r="V517" i="5"/>
  <c r="T475" i="5"/>
  <c r="V422" i="5"/>
  <c r="AR396" i="5"/>
  <c r="Z396" i="5" s="1"/>
  <c r="AA396" i="5" s="1"/>
  <c r="R547" i="5"/>
  <c r="T547" i="5" s="1"/>
  <c r="V537" i="5"/>
  <c r="T523" i="5"/>
  <c r="S396" i="5"/>
  <c r="U396" i="5" s="1"/>
  <c r="AC396" i="5" s="1"/>
  <c r="R268" i="5"/>
  <c r="S268" i="5" s="1"/>
  <c r="U268" i="5" s="1"/>
  <c r="AC268" i="5" s="1"/>
  <c r="R257" i="5"/>
  <c r="T257" i="5" s="1"/>
  <c r="R237" i="5"/>
  <c r="T237" i="5" s="1"/>
  <c r="V526" i="5"/>
  <c r="V477" i="5"/>
  <c r="V279" i="5"/>
  <c r="R499" i="5"/>
  <c r="W499" i="5" s="1"/>
  <c r="R488" i="5"/>
  <c r="W488" i="5" s="1"/>
  <c r="AR488" i="5" s="1"/>
  <c r="V425" i="5"/>
  <c r="R371" i="5"/>
  <c r="R367" i="5"/>
  <c r="W367" i="5" s="1"/>
  <c r="V225" i="5"/>
  <c r="R218" i="5"/>
  <c r="S218" i="5" s="1"/>
  <c r="R540" i="5"/>
  <c r="W540" i="5" s="1"/>
  <c r="V536" i="5"/>
  <c r="AR484" i="5"/>
  <c r="R454" i="5"/>
  <c r="W454" i="5" s="1"/>
  <c r="R421" i="5"/>
  <c r="T421" i="5" s="1"/>
  <c r="V374" i="5"/>
  <c r="X281" i="5"/>
  <c r="V259" i="5"/>
  <c r="V557" i="5"/>
  <c r="S550" i="5"/>
  <c r="U550" i="5" s="1"/>
  <c r="AC550" i="5" s="1"/>
  <c r="V522" i="5"/>
  <c r="V484" i="5"/>
  <c r="X474" i="5"/>
  <c r="R464" i="5"/>
  <c r="W464" i="5" s="1"/>
  <c r="T374" i="5"/>
  <c r="AB374" i="5" s="1"/>
  <c r="V308" i="5"/>
  <c r="V281" i="5"/>
  <c r="R256" i="5"/>
  <c r="W256" i="5" s="1"/>
  <c r="V243" i="5"/>
  <c r="T236" i="5"/>
  <c r="R553" i="5"/>
  <c r="W553" i="5" s="1"/>
  <c r="X536" i="5"/>
  <c r="T522" i="5"/>
  <c r="R505" i="5"/>
  <c r="W505" i="5" s="1"/>
  <c r="V474" i="5"/>
  <c r="V428" i="5"/>
  <c r="V312" i="5"/>
  <c r="R308" i="5"/>
  <c r="S308" i="5" s="1"/>
  <c r="U308" i="5" s="1"/>
  <c r="AC308" i="5" s="1"/>
  <c r="R289" i="5"/>
  <c r="S289" i="5" s="1"/>
  <c r="U289" i="5" s="1"/>
  <c r="AC289" i="5" s="1"/>
  <c r="V278" i="5"/>
  <c r="S236" i="5"/>
  <c r="S539" i="5"/>
  <c r="U539" i="5" s="1"/>
  <c r="AC539" i="5" s="1"/>
  <c r="S469" i="5"/>
  <c r="T469" i="5"/>
  <c r="T482" i="5"/>
  <c r="S482" i="5"/>
  <c r="AR465" i="5"/>
  <c r="S465" i="5"/>
  <c r="T465" i="5"/>
  <c r="X537" i="5"/>
  <c r="S537" i="5"/>
  <c r="T537" i="5"/>
  <c r="U523" i="5"/>
  <c r="AC523" i="5" s="1"/>
  <c r="T526" i="5"/>
  <c r="S526" i="5"/>
  <c r="U526" i="5" s="1"/>
  <c r="AC526" i="5" s="1"/>
  <c r="X243" i="5"/>
  <c r="AR243" i="5"/>
  <c r="Z243" i="5" s="1"/>
  <c r="AA243" i="5" s="1"/>
  <c r="R554" i="5"/>
  <c r="W554" i="5" s="1"/>
  <c r="R543" i="5"/>
  <c r="W543" i="5" s="1"/>
  <c r="R538" i="5"/>
  <c r="S538" i="5" s="1"/>
  <c r="S536" i="5"/>
  <c r="AB536" i="5" s="1"/>
  <c r="R533" i="5"/>
  <c r="W533" i="5" s="1"/>
  <c r="S494" i="5"/>
  <c r="U494" i="5" s="1"/>
  <c r="AC494" i="5" s="1"/>
  <c r="V473" i="5"/>
  <c r="S455" i="5"/>
  <c r="U455" i="5" s="1"/>
  <c r="AC455" i="5" s="1"/>
  <c r="S417" i="5"/>
  <c r="R403" i="5"/>
  <c r="R394" i="5"/>
  <c r="W394" i="5" s="1"/>
  <c r="V394" i="5"/>
  <c r="T368" i="5"/>
  <c r="S368" i="5"/>
  <c r="U368" i="5" s="1"/>
  <c r="AC368" i="5" s="1"/>
  <c r="T353" i="5"/>
  <c r="S353" i="5"/>
  <c r="U353" i="5" s="1"/>
  <c r="AC353" i="5" s="1"/>
  <c r="S340" i="5"/>
  <c r="U340" i="5" s="1"/>
  <c r="AC340" i="5" s="1"/>
  <c r="T340" i="5"/>
  <c r="X557" i="5"/>
  <c r="S386" i="5"/>
  <c r="U386" i="5" s="1"/>
  <c r="AC386" i="5" s="1"/>
  <c r="X386" i="5"/>
  <c r="S379" i="5"/>
  <c r="U379" i="5" s="1"/>
  <c r="AC379" i="5" s="1"/>
  <c r="T379" i="5"/>
  <c r="R315" i="5"/>
  <c r="S315" i="5" s="1"/>
  <c r="V315" i="5"/>
  <c r="S202" i="5"/>
  <c r="T202" i="5"/>
  <c r="AR202" i="5"/>
  <c r="X455" i="5"/>
  <c r="R438" i="5"/>
  <c r="S438" i="5" s="1"/>
  <c r="U438" i="5" s="1"/>
  <c r="AC438" i="5" s="1"/>
  <c r="V438" i="5"/>
  <c r="S434" i="5"/>
  <c r="U434" i="5" s="1"/>
  <c r="AC434" i="5" s="1"/>
  <c r="T434" i="5"/>
  <c r="T250" i="5"/>
  <c r="S250" i="5"/>
  <c r="S246" i="5"/>
  <c r="T246" i="5"/>
  <c r="AB246" i="5" s="1"/>
  <c r="AR235" i="5"/>
  <c r="T235" i="5"/>
  <c r="S352" i="5"/>
  <c r="T352" i="5"/>
  <c r="S344" i="5"/>
  <c r="T344" i="5"/>
  <c r="T310" i="5"/>
  <c r="X310" i="5"/>
  <c r="S197" i="5"/>
  <c r="T197" i="5"/>
  <c r="V390" i="5"/>
  <c r="T545" i="5"/>
  <c r="R444" i="5"/>
  <c r="W444" i="5" s="1"/>
  <c r="V447" i="5"/>
  <c r="R447" i="5"/>
  <c r="W447" i="5" s="1"/>
  <c r="R322" i="5"/>
  <c r="T322" i="5" s="1"/>
  <c r="V322" i="5"/>
  <c r="R294" i="5"/>
  <c r="W294" i="5" s="1"/>
  <c r="V294" i="5"/>
  <c r="V286" i="5"/>
  <c r="R286" i="5"/>
  <c r="W286" i="5" s="1"/>
  <c r="AR201" i="5"/>
  <c r="T201" i="5"/>
  <c r="S551" i="5"/>
  <c r="V548" i="5"/>
  <c r="R529" i="5"/>
  <c r="S529" i="5" s="1"/>
  <c r="U529" i="5" s="1"/>
  <c r="AC529" i="5" s="1"/>
  <c r="T516" i="5"/>
  <c r="X501" i="5"/>
  <c r="S496" i="5"/>
  <c r="AB496" i="5" s="1"/>
  <c r="R459" i="5"/>
  <c r="W459" i="5" s="1"/>
  <c r="R457" i="5"/>
  <c r="W457" i="5" s="1"/>
  <c r="S351" i="5"/>
  <c r="U351" i="5" s="1"/>
  <c r="AC351" i="5" s="1"/>
  <c r="R384" i="5"/>
  <c r="W384" i="5" s="1"/>
  <c r="S239" i="5"/>
  <c r="T239" i="5"/>
  <c r="S347" i="5"/>
  <c r="T347" i="5"/>
  <c r="T326" i="5"/>
  <c r="S326" i="5"/>
  <c r="S234" i="5"/>
  <c r="T234" i="5"/>
  <c r="T196" i="5"/>
  <c r="S196" i="5"/>
  <c r="U196" i="5" s="1"/>
  <c r="AC196" i="5" s="1"/>
  <c r="S424" i="5"/>
  <c r="U424" i="5" s="1"/>
  <c r="AC424" i="5" s="1"/>
  <c r="T424" i="5"/>
  <c r="R510" i="5"/>
  <c r="S510" i="5" s="1"/>
  <c r="S501" i="5"/>
  <c r="U501" i="5" s="1"/>
  <c r="AC501" i="5" s="1"/>
  <c r="R446" i="5"/>
  <c r="W446" i="5" s="1"/>
  <c r="T440" i="5"/>
  <c r="R388" i="5"/>
  <c r="S388" i="5" s="1"/>
  <c r="V388" i="5"/>
  <c r="S377" i="5"/>
  <c r="U377" i="5" s="1"/>
  <c r="AC377" i="5" s="1"/>
  <c r="T377" i="5"/>
  <c r="S313" i="5"/>
  <c r="U313" i="5" s="1"/>
  <c r="AC313" i="5" s="1"/>
  <c r="T313" i="5"/>
  <c r="R275" i="5"/>
  <c r="W275" i="5" s="1"/>
  <c r="V275" i="5"/>
  <c r="R407" i="5"/>
  <c r="W407" i="5" s="1"/>
  <c r="R381" i="5"/>
  <c r="W381" i="5" s="1"/>
  <c r="V381" i="5"/>
  <c r="T370" i="5"/>
  <c r="S370" i="5"/>
  <c r="S229" i="5"/>
  <c r="T229" i="5"/>
  <c r="R436" i="5"/>
  <c r="W436" i="5" s="1"/>
  <c r="V436" i="5"/>
  <c r="R418" i="5"/>
  <c r="W418" i="5" s="1"/>
  <c r="V370" i="5"/>
  <c r="AR370" i="5"/>
  <c r="T350" i="5"/>
  <c r="S350" i="5"/>
  <c r="R555" i="5"/>
  <c r="S555" i="5" s="1"/>
  <c r="U555" i="5" s="1"/>
  <c r="AC555" i="5" s="1"/>
  <c r="R486" i="5"/>
  <c r="W486" i="5" s="1"/>
  <c r="V465" i="5"/>
  <c r="S443" i="5"/>
  <c r="U443" i="5" s="1"/>
  <c r="AC443" i="5" s="1"/>
  <c r="R432" i="5"/>
  <c r="W432" i="5" s="1"/>
  <c r="R401" i="5"/>
  <c r="W401" i="5" s="1"/>
  <c r="V401" i="5"/>
  <c r="R398" i="5"/>
  <c r="S398" i="5" s="1"/>
  <c r="AR358" i="5"/>
  <c r="S358" i="5"/>
  <c r="T358" i="5"/>
  <c r="AR225" i="5"/>
  <c r="X225" i="5"/>
  <c r="V550" i="5"/>
  <c r="R460" i="5"/>
  <c r="W460" i="5" s="1"/>
  <c r="S329" i="5"/>
  <c r="T329" i="5"/>
  <c r="AR462" i="5"/>
  <c r="T410" i="5"/>
  <c r="S410" i="5"/>
  <c r="U410" i="5" s="1"/>
  <c r="AC410" i="5" s="1"/>
  <c r="V384" i="5"/>
  <c r="R369" i="5"/>
  <c r="S369" i="5" s="1"/>
  <c r="V369" i="5"/>
  <c r="T296" i="5"/>
  <c r="S296" i="5"/>
  <c r="T243" i="5"/>
  <c r="S243" i="5"/>
  <c r="V228" i="5"/>
  <c r="R228" i="5"/>
  <c r="T228" i="5" s="1"/>
  <c r="R552" i="5"/>
  <c r="W552" i="5" s="1"/>
  <c r="T550" i="5"/>
  <c r="AB550" i="5" s="1"/>
  <c r="R531" i="5"/>
  <c r="W531" i="5" s="1"/>
  <c r="R483" i="5"/>
  <c r="W483" i="5" s="1"/>
  <c r="R478" i="5"/>
  <c r="W478" i="5" s="1"/>
  <c r="R439" i="5"/>
  <c r="W439" i="5" s="1"/>
  <c r="V439" i="5"/>
  <c r="V407" i="5"/>
  <c r="R390" i="5"/>
  <c r="S390" i="5" s="1"/>
  <c r="S324" i="5"/>
  <c r="U324" i="5" s="1"/>
  <c r="AC324" i="5" s="1"/>
  <c r="T324" i="5"/>
  <c r="V347" i="5"/>
  <c r="T389" i="5"/>
  <c r="V386" i="5"/>
  <c r="V352" i="5"/>
  <c r="T335" i="5"/>
  <c r="V329" i="5"/>
  <c r="X324" i="5"/>
  <c r="V309" i="5"/>
  <c r="V238" i="5"/>
  <c r="V211" i="5"/>
  <c r="V202" i="5"/>
  <c r="R200" i="5"/>
  <c r="S200" i="5" s="1"/>
  <c r="V324" i="5"/>
  <c r="V293" i="5"/>
  <c r="T211" i="5"/>
  <c r="R431" i="5"/>
  <c r="W431" i="5" s="1"/>
  <c r="X326" i="5"/>
  <c r="AR273" i="5"/>
  <c r="Z273" i="5" s="1"/>
  <c r="AA273" i="5" s="1"/>
  <c r="V197" i="5"/>
  <c r="V366" i="5"/>
  <c r="T360" i="5"/>
  <c r="V326" i="5"/>
  <c r="X311" i="5"/>
  <c r="X306" i="5"/>
  <c r="T295" i="5"/>
  <c r="V290" i="5"/>
  <c r="V340" i="5"/>
  <c r="V313" i="5"/>
  <c r="V311" i="5"/>
  <c r="V306" i="5"/>
  <c r="X303" i="5"/>
  <c r="T290" i="5"/>
  <c r="V284" i="5"/>
  <c r="R207" i="5"/>
  <c r="S207" i="5" s="1"/>
  <c r="V396" i="5"/>
  <c r="X357" i="5"/>
  <c r="V303" i="5"/>
  <c r="R300" i="5"/>
  <c r="W300" i="5" s="1"/>
  <c r="T259" i="5"/>
  <c r="V235" i="5"/>
  <c r="V385" i="5"/>
  <c r="R337" i="5"/>
  <c r="W337" i="5" s="1"/>
  <c r="R267" i="5"/>
  <c r="S267" i="5" s="1"/>
  <c r="V223" i="5"/>
  <c r="X313" i="5"/>
  <c r="V393" i="5"/>
  <c r="AB385" i="5"/>
  <c r="V325" i="5"/>
  <c r="V310" i="5"/>
  <c r="V305" i="5"/>
  <c r="T214" i="5"/>
  <c r="S214" i="5"/>
  <c r="V395" i="5"/>
  <c r="R330" i="5"/>
  <c r="W330" i="5" s="1"/>
  <c r="S325" i="5"/>
  <c r="U325" i="5" s="1"/>
  <c r="AC325" i="5" s="1"/>
  <c r="V241" i="5"/>
  <c r="R198" i="5"/>
  <c r="W198" i="5" s="1"/>
  <c r="T82" i="5"/>
  <c r="S82" i="5"/>
  <c r="S548" i="5"/>
  <c r="T548" i="5"/>
  <c r="U516" i="5"/>
  <c r="AC516" i="5" s="1"/>
  <c r="AR537" i="5"/>
  <c r="T544" i="5"/>
  <c r="S544" i="5"/>
  <c r="S556" i="5"/>
  <c r="T556" i="5"/>
  <c r="U509" i="5"/>
  <c r="AC509" i="5" s="1"/>
  <c r="X550" i="5"/>
  <c r="AR550" i="5"/>
  <c r="U538" i="5"/>
  <c r="AC538" i="5" s="1"/>
  <c r="U517" i="5"/>
  <c r="AC517" i="5" s="1"/>
  <c r="U541" i="5"/>
  <c r="AC541" i="5" s="1"/>
  <c r="U557" i="5"/>
  <c r="AC557" i="5" s="1"/>
  <c r="S419" i="5"/>
  <c r="T419" i="5"/>
  <c r="V545" i="5"/>
  <c r="T539" i="5"/>
  <c r="AB539" i="5" s="1"/>
  <c r="U536" i="5"/>
  <c r="AC536" i="5" s="1"/>
  <c r="R519" i="5"/>
  <c r="W519" i="5" s="1"/>
  <c r="T509" i="5"/>
  <c r="S495" i="5"/>
  <c r="T495" i="5"/>
  <c r="R479" i="5"/>
  <c r="W479" i="5" s="1"/>
  <c r="V479" i="5"/>
  <c r="S477" i="5"/>
  <c r="T477" i="5"/>
  <c r="AR557" i="5"/>
  <c r="R524" i="5"/>
  <c r="W524" i="5" s="1"/>
  <c r="V524" i="5"/>
  <c r="R518" i="5"/>
  <c r="W518" i="5" s="1"/>
  <c r="T511" i="5"/>
  <c r="R508" i="5"/>
  <c r="W508" i="5" s="1"/>
  <c r="V508" i="5"/>
  <c r="V495" i="5"/>
  <c r="R546" i="5"/>
  <c r="W546" i="5" s="1"/>
  <c r="V512" i="5"/>
  <c r="AR496" i="5"/>
  <c r="X496" i="5"/>
  <c r="AR456" i="5"/>
  <c r="Z456" i="5" s="1"/>
  <c r="AA456" i="5" s="1"/>
  <c r="X456" i="5"/>
  <c r="R528" i="5"/>
  <c r="W528" i="5" s="1"/>
  <c r="V528" i="5"/>
  <c r="T512" i="5"/>
  <c r="S512" i="5"/>
  <c r="T427" i="5"/>
  <c r="S427" i="5"/>
  <c r="U484" i="5"/>
  <c r="AC484" i="5" s="1"/>
  <c r="S547" i="5"/>
  <c r="T534" i="5"/>
  <c r="V516" i="5"/>
  <c r="S513" i="5"/>
  <c r="R463" i="5"/>
  <c r="W463" i="5" s="1"/>
  <c r="V463" i="5"/>
  <c r="S525" i="5"/>
  <c r="T525" i="5"/>
  <c r="T517" i="5"/>
  <c r="R514" i="5"/>
  <c r="W514" i="5" s="1"/>
  <c r="R487" i="5"/>
  <c r="W487" i="5" s="1"/>
  <c r="U493" i="5"/>
  <c r="AC493" i="5" s="1"/>
  <c r="T490" i="5"/>
  <c r="S490" i="5"/>
  <c r="S441" i="5"/>
  <c r="T441" i="5"/>
  <c r="V507" i="5"/>
  <c r="R507" i="5"/>
  <c r="W507" i="5" s="1"/>
  <c r="V556" i="5"/>
  <c r="T493" i="5"/>
  <c r="AR512" i="5"/>
  <c r="X512" i="5"/>
  <c r="T557" i="5"/>
  <c r="T541" i="5"/>
  <c r="T521" i="5"/>
  <c r="V450" i="5"/>
  <c r="R450" i="5"/>
  <c r="W450" i="5" s="1"/>
  <c r="R491" i="5"/>
  <c r="W491" i="5" s="1"/>
  <c r="V491" i="5"/>
  <c r="S500" i="5"/>
  <c r="T500" i="5"/>
  <c r="V549" i="5"/>
  <c r="V535" i="5"/>
  <c r="S521" i="5"/>
  <c r="V506" i="5"/>
  <c r="R503" i="5"/>
  <c r="W503" i="5" s="1"/>
  <c r="V503" i="5"/>
  <c r="S415" i="5"/>
  <c r="T415" i="5"/>
  <c r="U462" i="5"/>
  <c r="AC462" i="5" s="1"/>
  <c r="T411" i="5"/>
  <c r="S411" i="5"/>
  <c r="AR539" i="5"/>
  <c r="T549" i="5"/>
  <c r="U542" i="5"/>
  <c r="AC542" i="5" s="1"/>
  <c r="X539" i="5"/>
  <c r="V525" i="5"/>
  <c r="T506" i="5"/>
  <c r="S506" i="5"/>
  <c r="V487" i="5"/>
  <c r="R530" i="5"/>
  <c r="W530" i="5" s="1"/>
  <c r="S497" i="5"/>
  <c r="T497" i="5"/>
  <c r="T420" i="5"/>
  <c r="S420" i="5"/>
  <c r="R502" i="5"/>
  <c r="W502" i="5" s="1"/>
  <c r="V494" i="5"/>
  <c r="R472" i="5"/>
  <c r="W472" i="5" s="1"/>
  <c r="V472" i="5"/>
  <c r="S485" i="5"/>
  <c r="X484" i="5"/>
  <c r="R468" i="5"/>
  <c r="W468" i="5" s="1"/>
  <c r="V468" i="5"/>
  <c r="X396" i="5"/>
  <c r="U470" i="5"/>
  <c r="AC470" i="5" s="1"/>
  <c r="V362" i="5"/>
  <c r="R362" i="5"/>
  <c r="W362" i="5" s="1"/>
  <c r="AR474" i="5"/>
  <c r="T442" i="5"/>
  <c r="R481" i="5"/>
  <c r="W481" i="5" s="1"/>
  <c r="U465" i="5"/>
  <c r="AC465" i="5" s="1"/>
  <c r="R492" i="5"/>
  <c r="W492" i="5" s="1"/>
  <c r="V492" i="5"/>
  <c r="S453" i="5"/>
  <c r="T453" i="5"/>
  <c r="R461" i="5"/>
  <c r="W461" i="5" s="1"/>
  <c r="V461" i="5"/>
  <c r="V411" i="5"/>
  <c r="S476" i="5"/>
  <c r="R498" i="5"/>
  <c r="W498" i="5" s="1"/>
  <c r="V471" i="5"/>
  <c r="R471" i="5"/>
  <c r="W471" i="5" s="1"/>
  <c r="R466" i="5"/>
  <c r="W466" i="5" s="1"/>
  <c r="V441" i="5"/>
  <c r="S425" i="5"/>
  <c r="T425" i="5"/>
  <c r="S397" i="5"/>
  <c r="U360" i="5"/>
  <c r="AC360" i="5" s="1"/>
  <c r="R437" i="5"/>
  <c r="W437" i="5" s="1"/>
  <c r="V437" i="5"/>
  <c r="S395" i="5"/>
  <c r="T395" i="5"/>
  <c r="T484" i="5"/>
  <c r="AB484" i="5" s="1"/>
  <c r="U474" i="5"/>
  <c r="AC474" i="5" s="1"/>
  <c r="T462" i="5"/>
  <c r="U458" i="5"/>
  <c r="AC458" i="5" s="1"/>
  <c r="R430" i="5"/>
  <c r="W430" i="5" s="1"/>
  <c r="T474" i="5"/>
  <c r="T467" i="5"/>
  <c r="R448" i="5"/>
  <c r="W448" i="5" s="1"/>
  <c r="V448" i="5"/>
  <c r="T438" i="5"/>
  <c r="T387" i="5"/>
  <c r="S387" i="5"/>
  <c r="U373" i="5"/>
  <c r="AC373" i="5" s="1"/>
  <c r="T449" i="5"/>
  <c r="S449" i="5"/>
  <c r="S426" i="5"/>
  <c r="T426" i="5"/>
  <c r="S422" i="5"/>
  <c r="T422" i="5"/>
  <c r="V415" i="5"/>
  <c r="R354" i="5"/>
  <c r="W354" i="5" s="1"/>
  <c r="V354" i="5"/>
  <c r="T315" i="5"/>
  <c r="V449" i="5"/>
  <c r="R445" i="5"/>
  <c r="W445" i="5" s="1"/>
  <c r="V445" i="5"/>
  <c r="U359" i="5"/>
  <c r="AC359" i="5" s="1"/>
  <c r="V470" i="5"/>
  <c r="V456" i="5"/>
  <c r="AR455" i="5"/>
  <c r="Z455" i="5" s="1"/>
  <c r="AA455" i="5" s="1"/>
  <c r="R451" i="5"/>
  <c r="W451" i="5" s="1"/>
  <c r="V451" i="5"/>
  <c r="V427" i="5"/>
  <c r="R423" i="5"/>
  <c r="W423" i="5" s="1"/>
  <c r="V423" i="5"/>
  <c r="R408" i="5"/>
  <c r="W408" i="5" s="1"/>
  <c r="V408" i="5"/>
  <c r="AR473" i="5"/>
  <c r="AR356" i="5"/>
  <c r="X356" i="5"/>
  <c r="V442" i="5"/>
  <c r="X370" i="5"/>
  <c r="X374" i="5"/>
  <c r="AR374" i="5"/>
  <c r="Z374" i="5" s="1"/>
  <c r="AA374" i="5" s="1"/>
  <c r="S361" i="5"/>
  <c r="T361" i="5"/>
  <c r="AB455" i="5"/>
  <c r="V453" i="5"/>
  <c r="S473" i="5"/>
  <c r="T473" i="5"/>
  <c r="S392" i="5"/>
  <c r="T392" i="5"/>
  <c r="U388" i="5"/>
  <c r="AC388" i="5" s="1"/>
  <c r="R429" i="5"/>
  <c r="W429" i="5" s="1"/>
  <c r="V429" i="5"/>
  <c r="R414" i="5"/>
  <c r="W414" i="5" s="1"/>
  <c r="X410" i="5"/>
  <c r="V402" i="5"/>
  <c r="S376" i="5"/>
  <c r="T376" i="5"/>
  <c r="U374" i="5"/>
  <c r="AC374" i="5" s="1"/>
  <c r="T336" i="5"/>
  <c r="S336" i="5"/>
  <c r="X358" i="5"/>
  <c r="T386" i="5"/>
  <c r="S356" i="5"/>
  <c r="T356" i="5"/>
  <c r="R380" i="5"/>
  <c r="W380" i="5" s="1"/>
  <c r="V380" i="5"/>
  <c r="U345" i="5"/>
  <c r="AC345" i="5" s="1"/>
  <c r="V331" i="5"/>
  <c r="R331" i="5"/>
  <c r="W331" i="5" s="1"/>
  <c r="S375" i="5"/>
  <c r="S363" i="5"/>
  <c r="T363" i="5"/>
  <c r="S278" i="5"/>
  <c r="T278" i="5"/>
  <c r="R383" i="5"/>
  <c r="W383" i="5" s="1"/>
  <c r="V383" i="5"/>
  <c r="V382" i="5"/>
  <c r="R382" i="5"/>
  <c r="W382" i="5" s="1"/>
  <c r="AR371" i="5"/>
  <c r="T439" i="5"/>
  <c r="R435" i="5"/>
  <c r="W435" i="5" s="1"/>
  <c r="V435" i="5"/>
  <c r="R406" i="5"/>
  <c r="W406" i="5" s="1"/>
  <c r="V406" i="5"/>
  <c r="AR357" i="5"/>
  <c r="R400" i="5"/>
  <c r="W400" i="5" s="1"/>
  <c r="V361" i="5"/>
  <c r="T359" i="5"/>
  <c r="V355" i="5"/>
  <c r="R355" i="5"/>
  <c r="W355" i="5" s="1"/>
  <c r="AR326" i="5"/>
  <c r="U409" i="5"/>
  <c r="AC409" i="5" s="1"/>
  <c r="S393" i="5"/>
  <c r="V376" i="5"/>
  <c r="U309" i="5"/>
  <c r="AC309" i="5" s="1"/>
  <c r="S433" i="5"/>
  <c r="V405" i="5"/>
  <c r="R405" i="5"/>
  <c r="W405" i="5" s="1"/>
  <c r="S404" i="5"/>
  <c r="S328" i="5"/>
  <c r="T328" i="5"/>
  <c r="V392" i="5"/>
  <c r="R391" i="5"/>
  <c r="W391" i="5" s="1"/>
  <c r="T293" i="5"/>
  <c r="S293" i="5"/>
  <c r="R416" i="5"/>
  <c r="W416" i="5" s="1"/>
  <c r="V412" i="5"/>
  <c r="R412" i="5"/>
  <c r="W412" i="5" s="1"/>
  <c r="S403" i="5"/>
  <c r="T403" i="5"/>
  <c r="T388" i="5"/>
  <c r="AR379" i="5"/>
  <c r="Z379" i="5" s="1"/>
  <c r="AA379" i="5" s="1"/>
  <c r="V375" i="5"/>
  <c r="S343" i="5"/>
  <c r="R334" i="5"/>
  <c r="W334" i="5" s="1"/>
  <c r="V334" i="5"/>
  <c r="R318" i="5"/>
  <c r="W318" i="5" s="1"/>
  <c r="V318" i="5"/>
  <c r="S346" i="5"/>
  <c r="T346" i="5"/>
  <c r="V343" i="5"/>
  <c r="U312" i="5"/>
  <c r="AC312" i="5" s="1"/>
  <c r="T399" i="5"/>
  <c r="X385" i="5"/>
  <c r="V368" i="5"/>
  <c r="V351" i="5"/>
  <c r="U329" i="5"/>
  <c r="AC329" i="5" s="1"/>
  <c r="T378" i="5"/>
  <c r="S378" i="5"/>
  <c r="V298" i="5"/>
  <c r="R298" i="5"/>
  <c r="W298" i="5" s="1"/>
  <c r="U389" i="5"/>
  <c r="AC389" i="5" s="1"/>
  <c r="V378" i="5"/>
  <c r="U352" i="5"/>
  <c r="AC352" i="5" s="1"/>
  <c r="S338" i="5"/>
  <c r="T338" i="5"/>
  <c r="R320" i="5"/>
  <c r="W320" i="5" s="1"/>
  <c r="V320" i="5"/>
  <c r="T373" i="5"/>
  <c r="R341" i="5"/>
  <c r="W341" i="5" s="1"/>
  <c r="V341" i="5"/>
  <c r="U344" i="5"/>
  <c r="AC344" i="5" s="1"/>
  <c r="S366" i="5"/>
  <c r="V353" i="5"/>
  <c r="R364" i="5"/>
  <c r="W364" i="5" s="1"/>
  <c r="R348" i="5"/>
  <c r="W348" i="5" s="1"/>
  <c r="V348" i="5"/>
  <c r="R333" i="5"/>
  <c r="W333" i="5" s="1"/>
  <c r="X347" i="5"/>
  <c r="AR347" i="5"/>
  <c r="X349" i="5"/>
  <c r="AR349" i="5"/>
  <c r="U347" i="5"/>
  <c r="AC347" i="5" s="1"/>
  <c r="S327" i="5"/>
  <c r="T327" i="5"/>
  <c r="R321" i="5"/>
  <c r="W321" i="5" s="1"/>
  <c r="V321" i="5"/>
  <c r="V377" i="5"/>
  <c r="R342" i="5"/>
  <c r="W342" i="5" s="1"/>
  <c r="V336" i="5"/>
  <c r="T332" i="5"/>
  <c r="S332" i="5"/>
  <c r="AR306" i="5"/>
  <c r="R301" i="5"/>
  <c r="W301" i="5" s="1"/>
  <c r="V301" i="5"/>
  <c r="V360" i="5"/>
  <c r="T349" i="5"/>
  <c r="AB349" i="5" s="1"/>
  <c r="S303" i="5"/>
  <c r="T303" i="5"/>
  <c r="S299" i="5"/>
  <c r="R339" i="5"/>
  <c r="W339" i="5" s="1"/>
  <c r="V339" i="5"/>
  <c r="T325" i="5"/>
  <c r="V323" i="5"/>
  <c r="AR310" i="5"/>
  <c r="T309" i="5"/>
  <c r="AR313" i="5"/>
  <c r="Z313" i="5" s="1"/>
  <c r="AA313" i="5" s="1"/>
  <c r="R297" i="5"/>
  <c r="W297" i="5" s="1"/>
  <c r="V297" i="5"/>
  <c r="AR325" i="5"/>
  <c r="X325" i="5"/>
  <c r="S323" i="5"/>
  <c r="T323" i="5"/>
  <c r="V344" i="5"/>
  <c r="V314" i="5"/>
  <c r="R314" i="5"/>
  <c r="W314" i="5" s="1"/>
  <c r="V359" i="5"/>
  <c r="X340" i="5"/>
  <c r="AR340" i="5"/>
  <c r="Z340" i="5" s="1"/>
  <c r="AA340" i="5" s="1"/>
  <c r="U248" i="5"/>
  <c r="AC248" i="5" s="1"/>
  <c r="V350" i="5"/>
  <c r="S311" i="5"/>
  <c r="T311" i="5"/>
  <c r="T302" i="5"/>
  <c r="S302" i="5"/>
  <c r="S272" i="5"/>
  <c r="T272" i="5"/>
  <c r="V272" i="5"/>
  <c r="AB324" i="5"/>
  <c r="S310" i="5"/>
  <c r="S307" i="5"/>
  <c r="S306" i="5"/>
  <c r="U290" i="5"/>
  <c r="AC290" i="5" s="1"/>
  <c r="V261" i="5"/>
  <c r="R261" i="5"/>
  <c r="W261" i="5" s="1"/>
  <c r="S319" i="5"/>
  <c r="T319" i="5"/>
  <c r="AR307" i="5"/>
  <c r="S305" i="5"/>
  <c r="R304" i="5"/>
  <c r="W304" i="5" s="1"/>
  <c r="V304" i="5"/>
  <c r="S316" i="5"/>
  <c r="V299" i="5"/>
  <c r="U291" i="5"/>
  <c r="AC291" i="5" s="1"/>
  <c r="AB291" i="5"/>
  <c r="R269" i="5"/>
  <c r="W269" i="5" s="1"/>
  <c r="V269" i="5"/>
  <c r="R285" i="5"/>
  <c r="W285" i="5" s="1"/>
  <c r="V285" i="5"/>
  <c r="V316" i="5"/>
  <c r="R292" i="5"/>
  <c r="W292" i="5" s="1"/>
  <c r="V292" i="5"/>
  <c r="V288" i="5"/>
  <c r="R288" i="5"/>
  <c r="W288" i="5" s="1"/>
  <c r="R283" i="5"/>
  <c r="W283" i="5" s="1"/>
  <c r="V283" i="5"/>
  <c r="R264" i="5"/>
  <c r="W264" i="5" s="1"/>
  <c r="V264" i="5"/>
  <c r="AR246" i="5"/>
  <c r="X246" i="5"/>
  <c r="U218" i="5"/>
  <c r="AC218" i="5" s="1"/>
  <c r="U207" i="5"/>
  <c r="AC207" i="5" s="1"/>
  <c r="T248" i="5"/>
  <c r="S242" i="5"/>
  <c r="T242" i="5"/>
  <c r="U273" i="5"/>
  <c r="AC273" i="5" s="1"/>
  <c r="R255" i="5"/>
  <c r="W255" i="5" s="1"/>
  <c r="V255" i="5"/>
  <c r="AR281" i="5"/>
  <c r="U274" i="5"/>
  <c r="AC274" i="5" s="1"/>
  <c r="V248" i="5"/>
  <c r="V295" i="5"/>
  <c r="V287" i="5"/>
  <c r="T289" i="5"/>
  <c r="S287" i="5"/>
  <c r="S284" i="5"/>
  <c r="T279" i="5"/>
  <c r="S279" i="5"/>
  <c r="T277" i="5"/>
  <c r="S276" i="5"/>
  <c r="S260" i="5"/>
  <c r="T260" i="5"/>
  <c r="S241" i="5"/>
  <c r="T241" i="5"/>
  <c r="S257" i="5"/>
  <c r="V247" i="5"/>
  <c r="R247" i="5"/>
  <c r="W247" i="5" s="1"/>
  <c r="AR279" i="5"/>
  <c r="R249" i="5"/>
  <c r="W249" i="5" s="1"/>
  <c r="V249" i="5"/>
  <c r="V220" i="5"/>
  <c r="R220" i="5"/>
  <c r="W220" i="5" s="1"/>
  <c r="T281" i="5"/>
  <c r="R252" i="5"/>
  <c r="W252" i="5" s="1"/>
  <c r="V274" i="5"/>
  <c r="R263" i="5"/>
  <c r="W263" i="5" s="1"/>
  <c r="S253" i="5"/>
  <c r="V244" i="5"/>
  <c r="R244" i="5"/>
  <c r="W244" i="5" s="1"/>
  <c r="R217" i="5"/>
  <c r="W217" i="5" s="1"/>
  <c r="V217" i="5"/>
  <c r="V277" i="5"/>
  <c r="T274" i="5"/>
  <c r="R262" i="5"/>
  <c r="W262" i="5" s="1"/>
  <c r="V254" i="5"/>
  <c r="S254" i="5"/>
  <c r="T254" i="5"/>
  <c r="AR224" i="5"/>
  <c r="X224" i="5"/>
  <c r="T238" i="5"/>
  <c r="S238" i="5"/>
  <c r="T280" i="5"/>
  <c r="V276" i="5"/>
  <c r="U246" i="5"/>
  <c r="AC246" i="5" s="1"/>
  <c r="V260" i="5"/>
  <c r="U259" i="5"/>
  <c r="AC259" i="5" s="1"/>
  <c r="R210" i="5"/>
  <c r="W210" i="5" s="1"/>
  <c r="V210" i="5"/>
  <c r="T222" i="5"/>
  <c r="S222" i="5"/>
  <c r="T225" i="5"/>
  <c r="S225" i="5"/>
  <c r="V222" i="5"/>
  <c r="S219" i="5"/>
  <c r="R233" i="5"/>
  <c r="W233" i="5" s="1"/>
  <c r="V233" i="5"/>
  <c r="T226" i="5"/>
  <c r="AR211" i="5"/>
  <c r="X211" i="5"/>
  <c r="S223" i="5"/>
  <c r="T223" i="5"/>
  <c r="V253" i="5"/>
  <c r="V245" i="5"/>
  <c r="R245" i="5"/>
  <c r="W245" i="5" s="1"/>
  <c r="R231" i="5"/>
  <c r="W231" i="5" s="1"/>
  <c r="R216" i="5"/>
  <c r="W216" i="5" s="1"/>
  <c r="V216" i="5"/>
  <c r="V230" i="5"/>
  <c r="R230" i="5"/>
  <c r="W230" i="5" s="1"/>
  <c r="S206" i="5"/>
  <c r="T206" i="5"/>
  <c r="V224" i="5"/>
  <c r="S235" i="5"/>
  <c r="V229" i="5"/>
  <c r="S237" i="5"/>
  <c r="X235" i="5"/>
  <c r="S228" i="5"/>
  <c r="T224" i="5"/>
  <c r="X193" i="5"/>
  <c r="AR193" i="5"/>
  <c r="S232" i="5"/>
  <c r="T232" i="5"/>
  <c r="R215" i="5"/>
  <c r="W215" i="5" s="1"/>
  <c r="R208" i="5"/>
  <c r="W208" i="5" s="1"/>
  <c r="V208" i="5"/>
  <c r="U200" i="5"/>
  <c r="AC200" i="5" s="1"/>
  <c r="V205" i="5"/>
  <c r="S191" i="5"/>
  <c r="S201" i="5"/>
  <c r="V190" i="5"/>
  <c r="R190" i="5"/>
  <c r="W190" i="5" s="1"/>
  <c r="R227" i="5"/>
  <c r="W227" i="5" s="1"/>
  <c r="R221" i="5"/>
  <c r="W221" i="5" s="1"/>
  <c r="T198" i="5"/>
  <c r="S182" i="5"/>
  <c r="R204" i="5"/>
  <c r="W204" i="5" s="1"/>
  <c r="T195" i="5"/>
  <c r="S183" i="5"/>
  <c r="V206" i="5"/>
  <c r="AR194" i="5"/>
  <c r="Z194" i="5" s="1"/>
  <c r="AA194" i="5" s="1"/>
  <c r="X167" i="5"/>
  <c r="AR167" i="5"/>
  <c r="R165" i="5"/>
  <c r="W165" i="5" s="1"/>
  <c r="V165" i="5"/>
  <c r="U211" i="5"/>
  <c r="AC211" i="5" s="1"/>
  <c r="AB194" i="5"/>
  <c r="V189" i="5"/>
  <c r="R184" i="5"/>
  <c r="W184" i="5" s="1"/>
  <c r="S199" i="5"/>
  <c r="S188" i="5"/>
  <c r="T185" i="5"/>
  <c r="X176" i="5"/>
  <c r="AR176" i="5"/>
  <c r="U167" i="5"/>
  <c r="AC167" i="5" s="1"/>
  <c r="U156" i="5"/>
  <c r="AC156" i="5" s="1"/>
  <c r="T207" i="5"/>
  <c r="S193" i="5"/>
  <c r="T193" i="5"/>
  <c r="S186" i="5"/>
  <c r="R209" i="5"/>
  <c r="W209" i="5" s="1"/>
  <c r="R205" i="5"/>
  <c r="W205" i="5" s="1"/>
  <c r="V199" i="5"/>
  <c r="T191" i="5"/>
  <c r="R189" i="5"/>
  <c r="W189" i="5" s="1"/>
  <c r="R171" i="5"/>
  <c r="W171" i="5" s="1"/>
  <c r="V171" i="5"/>
  <c r="R187" i="5"/>
  <c r="W187" i="5" s="1"/>
  <c r="R181" i="5"/>
  <c r="W181" i="5" s="1"/>
  <c r="R175" i="5"/>
  <c r="W175" i="5" s="1"/>
  <c r="R169" i="5"/>
  <c r="W169" i="5" s="1"/>
  <c r="AR140" i="5"/>
  <c r="AR172" i="5"/>
  <c r="Z172" i="5" s="1"/>
  <c r="AA172" i="5" s="1"/>
  <c r="X166" i="5"/>
  <c r="V161" i="5"/>
  <c r="T156" i="5"/>
  <c r="AR138" i="5"/>
  <c r="R170" i="5"/>
  <c r="W170" i="5" s="1"/>
  <c r="S161" i="5"/>
  <c r="T161" i="5"/>
  <c r="R159" i="5"/>
  <c r="W159" i="5" s="1"/>
  <c r="S145" i="5"/>
  <c r="T145" i="5"/>
  <c r="T134" i="5"/>
  <c r="S134" i="5"/>
  <c r="S122" i="5"/>
  <c r="T122" i="5"/>
  <c r="S142" i="5"/>
  <c r="U130" i="5"/>
  <c r="AC130" i="5" s="1"/>
  <c r="T177" i="5"/>
  <c r="AB172" i="5"/>
  <c r="R146" i="5"/>
  <c r="W146" i="5" s="1"/>
  <c r="V178" i="5"/>
  <c r="T173" i="5"/>
  <c r="AR168" i="5"/>
  <c r="T167" i="5"/>
  <c r="AB167" i="5" s="1"/>
  <c r="T147" i="5"/>
  <c r="T178" i="5"/>
  <c r="S162" i="5"/>
  <c r="T162" i="5"/>
  <c r="T158" i="5"/>
  <c r="U147" i="5"/>
  <c r="AC147" i="5" s="1"/>
  <c r="S160" i="5"/>
  <c r="T160" i="5"/>
  <c r="S148" i="5"/>
  <c r="T148" i="5"/>
  <c r="U143" i="5"/>
  <c r="AC143" i="5" s="1"/>
  <c r="X141" i="5"/>
  <c r="AR141" i="5"/>
  <c r="R152" i="5"/>
  <c r="W152" i="5" s="1"/>
  <c r="V152" i="5"/>
  <c r="V149" i="5"/>
  <c r="R149" i="5"/>
  <c r="W149" i="5" s="1"/>
  <c r="AB166" i="5"/>
  <c r="S151" i="5"/>
  <c r="T151" i="5"/>
  <c r="T150" i="5"/>
  <c r="S150" i="5"/>
  <c r="S141" i="5"/>
  <c r="T141" i="5"/>
  <c r="S135" i="5"/>
  <c r="T135" i="5"/>
  <c r="S192" i="5"/>
  <c r="AB176" i="5"/>
  <c r="V174" i="5"/>
  <c r="T163" i="5"/>
  <c r="S157" i="5"/>
  <c r="S144" i="5"/>
  <c r="R139" i="5"/>
  <c r="W139" i="5" s="1"/>
  <c r="V139" i="5"/>
  <c r="V156" i="5"/>
  <c r="T131" i="5"/>
  <c r="S131" i="5"/>
  <c r="V116" i="5"/>
  <c r="U105" i="5"/>
  <c r="AC105" i="5" s="1"/>
  <c r="R136" i="5"/>
  <c r="W136" i="5" s="1"/>
  <c r="V136" i="5"/>
  <c r="T130" i="5"/>
  <c r="S119" i="5"/>
  <c r="T95" i="5"/>
  <c r="S95" i="5"/>
  <c r="V119" i="5"/>
  <c r="X121" i="5"/>
  <c r="AB120" i="5"/>
  <c r="V144" i="5"/>
  <c r="R133" i="5"/>
  <c r="W133" i="5" s="1"/>
  <c r="R129" i="5"/>
  <c r="W129" i="5" s="1"/>
  <c r="X127" i="5"/>
  <c r="V121" i="5"/>
  <c r="R128" i="5"/>
  <c r="W128" i="5" s="1"/>
  <c r="V128" i="5"/>
  <c r="X120" i="5"/>
  <c r="AR120" i="5"/>
  <c r="S81" i="5"/>
  <c r="T81" i="5"/>
  <c r="S121" i="5"/>
  <c r="T121" i="5"/>
  <c r="S115" i="5"/>
  <c r="T115" i="5"/>
  <c r="U104" i="5"/>
  <c r="AC104" i="5" s="1"/>
  <c r="S97" i="5"/>
  <c r="T97" i="5"/>
  <c r="X91" i="5"/>
  <c r="AR91" i="5"/>
  <c r="V135" i="5"/>
  <c r="U111" i="5"/>
  <c r="AC111" i="5" s="1"/>
  <c r="U106" i="5"/>
  <c r="AC106" i="5" s="1"/>
  <c r="R132" i="5"/>
  <c r="W132" i="5" s="1"/>
  <c r="T117" i="5"/>
  <c r="S117" i="5"/>
  <c r="U113" i="5"/>
  <c r="AC113" i="5" s="1"/>
  <c r="V134" i="5"/>
  <c r="S124" i="5"/>
  <c r="T124" i="5"/>
  <c r="AR121" i="5"/>
  <c r="S140" i="5"/>
  <c r="S138" i="5"/>
  <c r="T138" i="5"/>
  <c r="S108" i="5"/>
  <c r="T108" i="5"/>
  <c r="V148" i="5"/>
  <c r="R116" i="5"/>
  <c r="W116" i="5" s="1"/>
  <c r="X74" i="5"/>
  <c r="AR74" i="5"/>
  <c r="T61" i="5"/>
  <c r="S61" i="5"/>
  <c r="R109" i="5"/>
  <c r="W109" i="5" s="1"/>
  <c r="AR105" i="5"/>
  <c r="R86" i="5"/>
  <c r="W86" i="5" s="1"/>
  <c r="T105" i="5"/>
  <c r="V103" i="5"/>
  <c r="S101" i="5"/>
  <c r="T101" i="5"/>
  <c r="X68" i="5"/>
  <c r="AR68" i="5"/>
  <c r="V122" i="5"/>
  <c r="V117" i="5"/>
  <c r="T112" i="5"/>
  <c r="R107" i="5"/>
  <c r="W107" i="5" s="1"/>
  <c r="T103" i="5"/>
  <c r="S91" i="5"/>
  <c r="T91" i="5"/>
  <c r="R84" i="5"/>
  <c r="W84" i="5" s="1"/>
  <c r="V84" i="5"/>
  <c r="U82" i="5"/>
  <c r="AC82" i="5" s="1"/>
  <c r="AR110" i="5"/>
  <c r="T100" i="5"/>
  <c r="S100" i="5"/>
  <c r="R77" i="5"/>
  <c r="W77" i="5" s="1"/>
  <c r="V77" i="5"/>
  <c r="AR113" i="5"/>
  <c r="V113" i="5"/>
  <c r="T110" i="5"/>
  <c r="V108" i="5"/>
  <c r="V115" i="5"/>
  <c r="V95" i="5"/>
  <c r="T126" i="5"/>
  <c r="T113" i="5"/>
  <c r="AB113" i="5" s="1"/>
  <c r="T106" i="5"/>
  <c r="AR102" i="5"/>
  <c r="V102" i="5"/>
  <c r="S98" i="5"/>
  <c r="T96" i="5"/>
  <c r="V72" i="5"/>
  <c r="R72" i="5"/>
  <c r="W72" i="5" s="1"/>
  <c r="R125" i="5"/>
  <c r="W125" i="5" s="1"/>
  <c r="S89" i="5"/>
  <c r="V93" i="5"/>
  <c r="X85" i="5"/>
  <c r="AR85" i="5"/>
  <c r="V111" i="5"/>
  <c r="T104" i="5"/>
  <c r="AR96" i="5"/>
  <c r="R93" i="5"/>
  <c r="W93" i="5" s="1"/>
  <c r="V83" i="5"/>
  <c r="R83" i="5"/>
  <c r="W83" i="5" s="1"/>
  <c r="T76" i="5"/>
  <c r="S76" i="5"/>
  <c r="AB74" i="5"/>
  <c r="U74" i="5"/>
  <c r="AC74" i="5" s="1"/>
  <c r="U71" i="5"/>
  <c r="AC71" i="5" s="1"/>
  <c r="AR54" i="5"/>
  <c r="X54" i="5"/>
  <c r="R90" i="5"/>
  <c r="W90" i="5" s="1"/>
  <c r="AR88" i="5"/>
  <c r="X88" i="5"/>
  <c r="S87" i="5"/>
  <c r="R78" i="5"/>
  <c r="W78" i="5" s="1"/>
  <c r="S58" i="5"/>
  <c r="T58" i="5"/>
  <c r="V75" i="5"/>
  <c r="R75" i="5"/>
  <c r="W75" i="5" s="1"/>
  <c r="AR63" i="5"/>
  <c r="Z63" i="5" s="1"/>
  <c r="AA63" i="5" s="1"/>
  <c r="S50" i="5"/>
  <c r="T50" i="5"/>
  <c r="S85" i="5"/>
  <c r="T85" i="5"/>
  <c r="AR62" i="5"/>
  <c r="X62" i="5"/>
  <c r="S88" i="5"/>
  <c r="S62" i="5"/>
  <c r="T62" i="5"/>
  <c r="S45" i="5"/>
  <c r="T45" i="5"/>
  <c r="V98" i="5"/>
  <c r="X63" i="5"/>
  <c r="S57" i="5"/>
  <c r="T57" i="5"/>
  <c r="R73" i="5"/>
  <c r="W73" i="5" s="1"/>
  <c r="U59" i="5"/>
  <c r="AC59" i="5" s="1"/>
  <c r="S68" i="5"/>
  <c r="T68" i="5"/>
  <c r="R92" i="5"/>
  <c r="W92" i="5" s="1"/>
  <c r="V92" i="5"/>
  <c r="S69" i="5"/>
  <c r="T69" i="5"/>
  <c r="U64" i="5"/>
  <c r="AC64" i="5" s="1"/>
  <c r="Z64" i="5"/>
  <c r="S56" i="5"/>
  <c r="T56" i="5"/>
  <c r="AR53" i="5"/>
  <c r="Z53" i="5" s="1"/>
  <c r="AA53" i="5" s="1"/>
  <c r="X53" i="5"/>
  <c r="S51" i="5"/>
  <c r="T51" i="5"/>
  <c r="V61" i="5"/>
  <c r="AR48" i="5"/>
  <c r="X48" i="5"/>
  <c r="S80" i="5"/>
  <c r="S28" i="5"/>
  <c r="T28" i="5"/>
  <c r="S26" i="5"/>
  <c r="T26" i="5"/>
  <c r="T31" i="5"/>
  <c r="S31" i="5"/>
  <c r="Z19" i="5"/>
  <c r="AA19" i="5" s="1"/>
  <c r="V58" i="5"/>
  <c r="V56" i="5"/>
  <c r="V82" i="5"/>
  <c r="AR66" i="5"/>
  <c r="Z66" i="5" s="1"/>
  <c r="V37" i="5"/>
  <c r="R37" i="5"/>
  <c r="W37" i="5" s="1"/>
  <c r="S44" i="5"/>
  <c r="T44" i="5"/>
  <c r="V39" i="5"/>
  <c r="R49" i="5"/>
  <c r="W49" i="5" s="1"/>
  <c r="V49" i="5"/>
  <c r="R55" i="5"/>
  <c r="W55" i="5" s="1"/>
  <c r="V50" i="5"/>
  <c r="T48" i="5"/>
  <c r="S48" i="5"/>
  <c r="U41" i="5"/>
  <c r="AC41" i="5" s="1"/>
  <c r="S39" i="5"/>
  <c r="T39" i="5"/>
  <c r="V45" i="5"/>
  <c r="U42" i="5"/>
  <c r="AC42" i="5" s="1"/>
  <c r="V41" i="5"/>
  <c r="AR18" i="5"/>
  <c r="X18" i="5"/>
  <c r="U24" i="5"/>
  <c r="AC24" i="5" s="1"/>
  <c r="AR43" i="5"/>
  <c r="S34" i="5"/>
  <c r="T34" i="5"/>
  <c r="S32" i="5"/>
  <c r="T32" i="5"/>
  <c r="AB53" i="5"/>
  <c r="S13" i="5"/>
  <c r="T13" i="5"/>
  <c r="S54" i="5"/>
  <c r="T54" i="5"/>
  <c r="AR42" i="5"/>
  <c r="S23" i="5"/>
  <c r="T23" i="5"/>
  <c r="S29" i="5"/>
  <c r="V15" i="5"/>
  <c r="V16" i="5"/>
  <c r="R16" i="5"/>
  <c r="W16" i="5" s="1"/>
  <c r="V29" i="5"/>
  <c r="V28" i="5"/>
  <c r="U20" i="5"/>
  <c r="AC20" i="5" s="1"/>
  <c r="T11" i="5"/>
  <c r="V13" i="5"/>
  <c r="X19" i="5"/>
  <c r="T8" i="5"/>
  <c r="S8" i="5"/>
  <c r="V31" i="5"/>
  <c r="S33" i="5"/>
  <c r="T33" i="5"/>
  <c r="S25" i="5"/>
  <c r="AB21" i="5"/>
  <c r="U30" i="5"/>
  <c r="AC30" i="5" s="1"/>
  <c r="AB43" i="5"/>
  <c r="V40" i="5"/>
  <c r="V30" i="5"/>
  <c r="V24" i="5"/>
  <c r="AR21" i="5"/>
  <c r="Z21" i="5" s="1"/>
  <c r="S7" i="5"/>
  <c r="T7" i="5"/>
  <c r="V59" i="5"/>
  <c r="S9" i="5"/>
  <c r="T9" i="5"/>
  <c r="V46" i="5"/>
  <c r="AR27" i="5"/>
  <c r="AB27" i="5"/>
  <c r="T24" i="5"/>
  <c r="R60" i="5"/>
  <c r="W60" i="5" s="1"/>
  <c r="V23" i="5"/>
  <c r="V32" i="5"/>
  <c r="S18" i="5"/>
  <c r="T18" i="5"/>
  <c r="R17" i="5"/>
  <c r="W17" i="5" s="1"/>
  <c r="V17" i="5"/>
  <c r="R15" i="5"/>
  <c r="W15" i="5" s="1"/>
  <c r="X6" i="5"/>
  <c r="AR6" i="5"/>
  <c r="U5" i="5"/>
  <c r="AC5" i="5" s="1"/>
  <c r="T12" i="5"/>
  <c r="V14" i="5"/>
  <c r="T6" i="5"/>
  <c r="AB6" i="5" s="1"/>
  <c r="R10" i="5"/>
  <c r="W10" i="5" s="1"/>
  <c r="V10" i="5"/>
  <c r="AR4" i="5"/>
  <c r="V6" i="5"/>
  <c r="T5" i="5"/>
  <c r="G554" i="5"/>
  <c r="J554" i="5"/>
  <c r="G555" i="5"/>
  <c r="J555" i="5"/>
  <c r="G556" i="5"/>
  <c r="J556" i="5"/>
  <c r="G557" i="5"/>
  <c r="J557" i="5"/>
  <c r="L554" i="5"/>
  <c r="L555" i="5"/>
  <c r="M556" i="5"/>
  <c r="M557" i="5"/>
  <c r="X452" i="5" l="1"/>
  <c r="AR452" i="5"/>
  <c r="X236" i="5"/>
  <c r="AR236" i="5"/>
  <c r="X70" i="5"/>
  <c r="AR70" i="5"/>
  <c r="AR497" i="5"/>
  <c r="X497" i="5"/>
  <c r="X160" i="5"/>
  <c r="AR160" i="5"/>
  <c r="T268" i="5"/>
  <c r="W257" i="5"/>
  <c r="W228" i="5"/>
  <c r="AR332" i="5"/>
  <c r="W489" i="5"/>
  <c r="W267" i="5"/>
  <c r="W365" i="5"/>
  <c r="T65" i="5"/>
  <c r="W192" i="5"/>
  <c r="W308" i="5"/>
  <c r="W268" i="5"/>
  <c r="W369" i="5"/>
  <c r="W372" i="5"/>
  <c r="W440" i="5"/>
  <c r="W315" i="5"/>
  <c r="W397" i="5"/>
  <c r="W226" i="5"/>
  <c r="W467" i="5"/>
  <c r="W388" i="5"/>
  <c r="W332" i="5"/>
  <c r="X332" i="5" s="1"/>
  <c r="W413" i="5"/>
  <c r="AB325" i="5"/>
  <c r="W404" i="5"/>
  <c r="W390" i="5"/>
  <c r="X521" i="5"/>
  <c r="W538" i="5"/>
  <c r="W443" i="5"/>
  <c r="AR443" i="5" s="1"/>
  <c r="W258" i="5"/>
  <c r="W65" i="5"/>
  <c r="W520" i="5"/>
  <c r="T200" i="5"/>
  <c r="U236" i="5"/>
  <c r="AC236" i="5" s="1"/>
  <c r="W322" i="5"/>
  <c r="W438" i="5"/>
  <c r="W398" i="5"/>
  <c r="AB236" i="5"/>
  <c r="X371" i="5"/>
  <c r="W338" i="5"/>
  <c r="X338" i="5" s="1"/>
  <c r="W177" i="5"/>
  <c r="AR177" i="5" s="1"/>
  <c r="W421" i="5"/>
  <c r="W509" i="5"/>
  <c r="T390" i="5"/>
  <c r="W529" i="5"/>
  <c r="W547" i="5"/>
  <c r="W500" i="5"/>
  <c r="X500" i="5" s="1"/>
  <c r="W183" i="5"/>
  <c r="W25" i="5"/>
  <c r="W271" i="5"/>
  <c r="U428" i="5"/>
  <c r="AC428" i="5" s="1"/>
  <c r="Z202" i="5"/>
  <c r="AA202" i="5" s="1"/>
  <c r="Z385" i="5"/>
  <c r="AA385" i="5" s="1"/>
  <c r="I385" i="5" s="1"/>
  <c r="W555" i="5"/>
  <c r="W532" i="5"/>
  <c r="W182" i="5"/>
  <c r="Z33" i="5"/>
  <c r="AA33" i="5" s="1"/>
  <c r="S198" i="5"/>
  <c r="S322" i="5"/>
  <c r="Z127" i="5"/>
  <c r="AA127" i="5" s="1"/>
  <c r="W89" i="5"/>
  <c r="W237" i="5"/>
  <c r="W335" i="5"/>
  <c r="S271" i="5"/>
  <c r="W200" i="5"/>
  <c r="AR153" i="5"/>
  <c r="X153" i="5"/>
  <c r="AB153" i="5"/>
  <c r="AR154" i="5"/>
  <c r="X154" i="5"/>
  <c r="W510" i="5"/>
  <c r="W265" i="5"/>
  <c r="W218" i="5"/>
  <c r="W542" i="5"/>
  <c r="W207" i="5"/>
  <c r="AR38" i="5"/>
  <c r="X38" i="5"/>
  <c r="S372" i="5"/>
  <c r="AB358" i="5"/>
  <c r="AR311" i="5"/>
  <c r="U496" i="5"/>
  <c r="AC496" i="5" s="1"/>
  <c r="X443" i="5"/>
  <c r="T218" i="5"/>
  <c r="AR203" i="5"/>
  <c r="Z203" i="5" s="1"/>
  <c r="AA203" i="5" s="1"/>
  <c r="T538" i="5"/>
  <c r="Z496" i="5"/>
  <c r="AA496" i="5" s="1"/>
  <c r="I496" i="5" s="1"/>
  <c r="T317" i="5"/>
  <c r="T308" i="5"/>
  <c r="AR137" i="5"/>
  <c r="Z137" i="5" s="1"/>
  <c r="AA137" i="5" s="1"/>
  <c r="X137" i="5"/>
  <c r="I194" i="5"/>
  <c r="X201" i="5"/>
  <c r="S407" i="5"/>
  <c r="AR501" i="5"/>
  <c r="S532" i="5"/>
  <c r="U532" i="5" s="1"/>
  <c r="AC532" i="5" s="1"/>
  <c r="Z121" i="5"/>
  <c r="AA121" i="5" s="1"/>
  <c r="I121" i="5" s="1"/>
  <c r="T251" i="5"/>
  <c r="AR303" i="5"/>
  <c r="AB357" i="5"/>
  <c r="X465" i="5"/>
  <c r="T529" i="5"/>
  <c r="AR551" i="5"/>
  <c r="S177" i="5"/>
  <c r="S452" i="5"/>
  <c r="T452" i="5"/>
  <c r="AR458" i="5"/>
  <c r="Z458" i="5" s="1"/>
  <c r="AB504" i="5"/>
  <c r="AR536" i="5"/>
  <c r="Z536" i="5" s="1"/>
  <c r="M555" i="5"/>
  <c r="N555" i="5" s="1"/>
  <c r="Z141" i="5"/>
  <c r="AA141" i="5" s="1"/>
  <c r="AR324" i="5"/>
  <c r="AB386" i="5"/>
  <c r="AB523" i="5"/>
  <c r="AB112" i="5"/>
  <c r="S413" i="5"/>
  <c r="AR386" i="5"/>
  <c r="T476" i="5"/>
  <c r="AR527" i="5"/>
  <c r="AR523" i="5"/>
  <c r="Z523" i="5" s="1"/>
  <c r="AA523" i="5" s="1"/>
  <c r="I523" i="5" s="1"/>
  <c r="X240" i="5"/>
  <c r="AR240" i="5"/>
  <c r="X198" i="5"/>
  <c r="AR198" i="5"/>
  <c r="AB213" i="5"/>
  <c r="U213" i="5"/>
  <c r="AC213" i="5" s="1"/>
  <c r="Z370" i="5"/>
  <c r="AA370" i="5" s="1"/>
  <c r="I455" i="5"/>
  <c r="I273" i="5"/>
  <c r="AR266" i="5"/>
  <c r="Z266" i="5" s="1"/>
  <c r="AA266" i="5" s="1"/>
  <c r="I266" i="5" s="1"/>
  <c r="X202" i="5"/>
  <c r="AB224" i="5"/>
  <c r="U229" i="5"/>
  <c r="AC229" i="5" s="1"/>
  <c r="T371" i="5"/>
  <c r="U456" i="5"/>
  <c r="AC456" i="5" s="1"/>
  <c r="S371" i="5"/>
  <c r="AB443" i="5"/>
  <c r="AB467" i="5"/>
  <c r="AR475" i="5"/>
  <c r="Z389" i="5"/>
  <c r="AA389" i="5" s="1"/>
  <c r="T542" i="5"/>
  <c r="X213" i="5"/>
  <c r="AR213" i="5"/>
  <c r="S256" i="5"/>
  <c r="AB335" i="5"/>
  <c r="I35" i="5"/>
  <c r="X476" i="5"/>
  <c r="AR476" i="5"/>
  <c r="AR294" i="5"/>
  <c r="X294" i="5"/>
  <c r="X531" i="5"/>
  <c r="AR531" i="5"/>
  <c r="X407" i="5"/>
  <c r="AR407" i="5"/>
  <c r="S123" i="5"/>
  <c r="T123" i="5"/>
  <c r="U118" i="5"/>
  <c r="AC118" i="5" s="1"/>
  <c r="AB118" i="5"/>
  <c r="S99" i="5"/>
  <c r="T99" i="5"/>
  <c r="X162" i="5"/>
  <c r="AR162" i="5"/>
  <c r="Z101" i="5"/>
  <c r="AA101" i="5" s="1"/>
  <c r="T480" i="5"/>
  <c r="S480" i="5"/>
  <c r="X180" i="5"/>
  <c r="AR180" i="5"/>
  <c r="T114" i="5"/>
  <c r="S114" i="5"/>
  <c r="I19" i="5"/>
  <c r="Z38" i="5"/>
  <c r="AA38" i="5" s="1"/>
  <c r="S180" i="5"/>
  <c r="T180" i="5"/>
  <c r="U66" i="5"/>
  <c r="AC66" i="5" s="1"/>
  <c r="AB66" i="5"/>
  <c r="Z225" i="5"/>
  <c r="AA225" i="5" s="1"/>
  <c r="Z410" i="5"/>
  <c r="AA410" i="5" s="1"/>
  <c r="S47" i="5"/>
  <c r="T47" i="5"/>
  <c r="T212" i="5"/>
  <c r="S212" i="5"/>
  <c r="I53" i="5"/>
  <c r="Z539" i="5"/>
  <c r="AA539" i="5" s="1"/>
  <c r="I539" i="5" s="1"/>
  <c r="X22" i="5"/>
  <c r="T240" i="5"/>
  <c r="S240" i="5"/>
  <c r="U36" i="5"/>
  <c r="AC36" i="5" s="1"/>
  <c r="AB36" i="5"/>
  <c r="S421" i="5"/>
  <c r="U421" i="5" s="1"/>
  <c r="AC421" i="5" s="1"/>
  <c r="I166" i="5"/>
  <c r="AB527" i="5"/>
  <c r="S38" i="5"/>
  <c r="T38" i="5"/>
  <c r="X164" i="5"/>
  <c r="AR164" i="5"/>
  <c r="Z164" i="5" s="1"/>
  <c r="AA164" i="5" s="1"/>
  <c r="Z18" i="5"/>
  <c r="AA18" i="5" s="1"/>
  <c r="I172" i="5"/>
  <c r="X488" i="5"/>
  <c r="AR234" i="5"/>
  <c r="Z234" i="5" s="1"/>
  <c r="AA234" i="5" s="1"/>
  <c r="X389" i="5"/>
  <c r="T520" i="5"/>
  <c r="AB520" i="5" s="1"/>
  <c r="U127" i="5"/>
  <c r="AC127" i="5" s="1"/>
  <c r="AB127" i="5"/>
  <c r="Z6" i="5"/>
  <c r="AA6" i="5" s="1"/>
  <c r="I6" i="5" s="1"/>
  <c r="Z140" i="5"/>
  <c r="AA140" i="5" s="1"/>
  <c r="T369" i="5"/>
  <c r="AB369" i="5" s="1"/>
  <c r="T70" i="5"/>
  <c r="S70" i="5"/>
  <c r="X36" i="5"/>
  <c r="AR36" i="5"/>
  <c r="Z36" i="5" s="1"/>
  <c r="AA36" i="5" s="1"/>
  <c r="T417" i="5"/>
  <c r="Z96" i="5"/>
  <c r="AA96" i="5" s="1"/>
  <c r="I96" i="5" s="1"/>
  <c r="Z88" i="5"/>
  <c r="AA88" i="5" s="1"/>
  <c r="I379" i="5"/>
  <c r="T407" i="5"/>
  <c r="T265" i="5"/>
  <c r="AB35" i="5"/>
  <c r="AR20" i="5"/>
  <c r="Z20" i="5" s="1"/>
  <c r="AA20" i="5" s="1"/>
  <c r="X20" i="5"/>
  <c r="Z537" i="5"/>
  <c r="AA537" i="5" s="1"/>
  <c r="AR289" i="5"/>
  <c r="Z289" i="5" s="1"/>
  <c r="AA289" i="5" s="1"/>
  <c r="T365" i="5"/>
  <c r="AB396" i="5"/>
  <c r="AB438" i="5"/>
  <c r="T22" i="5"/>
  <c r="Z22" i="5" s="1"/>
  <c r="AA22" i="5" s="1"/>
  <c r="S22" i="5"/>
  <c r="T79" i="5"/>
  <c r="S79" i="5"/>
  <c r="U4" i="5"/>
  <c r="AC4" i="5" s="1"/>
  <c r="AB4" i="5"/>
  <c r="I456" i="5"/>
  <c r="AR504" i="5"/>
  <c r="T489" i="5"/>
  <c r="T256" i="5"/>
  <c r="AB256" i="5" s="1"/>
  <c r="X118" i="5"/>
  <c r="AR118" i="5"/>
  <c r="Z118" i="5" s="1"/>
  <c r="AA118" i="5" s="1"/>
  <c r="AB168" i="5"/>
  <c r="U168" i="5"/>
  <c r="AC168" i="5" s="1"/>
  <c r="AR390" i="5"/>
  <c r="Z390" i="5" s="1"/>
  <c r="AA390" i="5" s="1"/>
  <c r="X390" i="5"/>
  <c r="X457" i="5"/>
  <c r="AR457" i="5"/>
  <c r="S454" i="5"/>
  <c r="T454" i="5"/>
  <c r="Z358" i="5"/>
  <c r="AA358" i="5" s="1"/>
  <c r="I358" i="5" s="1"/>
  <c r="Z462" i="5"/>
  <c r="AA462" i="5" s="1"/>
  <c r="T270" i="5"/>
  <c r="S270" i="5"/>
  <c r="I313" i="5"/>
  <c r="S540" i="5"/>
  <c r="T540" i="5"/>
  <c r="X291" i="5"/>
  <c r="I291" i="5" s="1"/>
  <c r="AR291" i="5"/>
  <c r="Z291" i="5" s="1"/>
  <c r="AA291" i="5" s="1"/>
  <c r="S464" i="5"/>
  <c r="T464" i="5"/>
  <c r="I203" i="5"/>
  <c r="Z332" i="5"/>
  <c r="AA332" i="5" s="1"/>
  <c r="T515" i="5"/>
  <c r="S515" i="5"/>
  <c r="S367" i="5"/>
  <c r="U367" i="5" s="1"/>
  <c r="AC367" i="5" s="1"/>
  <c r="T367" i="5"/>
  <c r="S534" i="5"/>
  <c r="U534" i="5" s="1"/>
  <c r="AC534" i="5" s="1"/>
  <c r="T510" i="5"/>
  <c r="AB465" i="5"/>
  <c r="S505" i="5"/>
  <c r="T505" i="5"/>
  <c r="AB308" i="5"/>
  <c r="X218" i="5"/>
  <c r="S488" i="5"/>
  <c r="T488" i="5"/>
  <c r="U358" i="5"/>
  <c r="AC358" i="5" s="1"/>
  <c r="S499" i="5"/>
  <c r="T499" i="5"/>
  <c r="S553" i="5"/>
  <c r="T553" i="5"/>
  <c r="T555" i="5"/>
  <c r="S258" i="5"/>
  <c r="X460" i="5"/>
  <c r="AR460" i="5"/>
  <c r="X384" i="5"/>
  <c r="AR384" i="5"/>
  <c r="X381" i="5"/>
  <c r="AR381" i="5"/>
  <c r="X275" i="5"/>
  <c r="AR275" i="5"/>
  <c r="AR394" i="5"/>
  <c r="X394" i="5"/>
  <c r="T431" i="5"/>
  <c r="S431" i="5"/>
  <c r="AB273" i="5"/>
  <c r="AA458" i="5"/>
  <c r="I458" i="5" s="1"/>
  <c r="AR214" i="5"/>
  <c r="X214" i="5"/>
  <c r="S300" i="5"/>
  <c r="T300" i="5"/>
  <c r="X197" i="5"/>
  <c r="AR197" i="5"/>
  <c r="Z197" i="5" s="1"/>
  <c r="AA197" i="5" s="1"/>
  <c r="S439" i="5"/>
  <c r="U439" i="5" s="1"/>
  <c r="AC439" i="5" s="1"/>
  <c r="U350" i="5"/>
  <c r="AC350" i="5" s="1"/>
  <c r="S478" i="5"/>
  <c r="U478" i="5" s="1"/>
  <c r="AC478" i="5" s="1"/>
  <c r="T478" i="5"/>
  <c r="AR256" i="5"/>
  <c r="X256" i="5"/>
  <c r="S483" i="5"/>
  <c r="T483" i="5"/>
  <c r="S432" i="5"/>
  <c r="T432" i="5"/>
  <c r="U239" i="5"/>
  <c r="AC239" i="5" s="1"/>
  <c r="AB239" i="5"/>
  <c r="AR444" i="5"/>
  <c r="X444" i="5"/>
  <c r="AR218" i="5"/>
  <c r="X289" i="5"/>
  <c r="X296" i="5"/>
  <c r="AR296" i="5"/>
  <c r="Z296" i="5" s="1"/>
  <c r="AB211" i="5"/>
  <c r="S531" i="5"/>
  <c r="T531" i="5"/>
  <c r="U551" i="5"/>
  <c r="AC551" i="5" s="1"/>
  <c r="T444" i="5"/>
  <c r="S444" i="5"/>
  <c r="T394" i="5"/>
  <c r="S394" i="5"/>
  <c r="S460" i="5"/>
  <c r="T460" i="5"/>
  <c r="X418" i="5"/>
  <c r="AR418" i="5"/>
  <c r="S384" i="5"/>
  <c r="T384" i="5"/>
  <c r="X403" i="5"/>
  <c r="AR403" i="5"/>
  <c r="Z403" i="5" s="1"/>
  <c r="AA403" i="5" s="1"/>
  <c r="AR327" i="5"/>
  <c r="X327" i="5"/>
  <c r="U256" i="5"/>
  <c r="AC256" i="5" s="1"/>
  <c r="I63" i="5"/>
  <c r="S330" i="5"/>
  <c r="T330" i="5"/>
  <c r="S552" i="5"/>
  <c r="T552" i="5"/>
  <c r="S418" i="5"/>
  <c r="T418" i="5"/>
  <c r="AB370" i="5"/>
  <c r="U370" i="5"/>
  <c r="AC370" i="5" s="1"/>
  <c r="U250" i="5"/>
  <c r="AC250" i="5" s="1"/>
  <c r="U417" i="5"/>
  <c r="AC417" i="5" s="1"/>
  <c r="X482" i="5"/>
  <c r="AR482" i="5"/>
  <c r="Z482" i="5" s="1"/>
  <c r="AA482" i="5" s="1"/>
  <c r="U296" i="5"/>
  <c r="AC296" i="5" s="1"/>
  <c r="AB296" i="5"/>
  <c r="AB218" i="5"/>
  <c r="X431" i="5"/>
  <c r="X265" i="5"/>
  <c r="AR265" i="5"/>
  <c r="Z265" i="5" s="1"/>
  <c r="T486" i="5"/>
  <c r="S486" i="5"/>
  <c r="S275" i="5"/>
  <c r="T275" i="5"/>
  <c r="AR286" i="5"/>
  <c r="X286" i="5"/>
  <c r="AB482" i="5"/>
  <c r="U482" i="5"/>
  <c r="AC482" i="5" s="1"/>
  <c r="AB214" i="5"/>
  <c r="U214" i="5"/>
  <c r="AC214" i="5" s="1"/>
  <c r="S436" i="5"/>
  <c r="U436" i="5" s="1"/>
  <c r="AC436" i="5" s="1"/>
  <c r="T436" i="5"/>
  <c r="AB234" i="5"/>
  <c r="U234" i="5"/>
  <c r="AC234" i="5" s="1"/>
  <c r="S286" i="5"/>
  <c r="T286" i="5"/>
  <c r="U326" i="5"/>
  <c r="AC326" i="5" s="1"/>
  <c r="AB326" i="5"/>
  <c r="AB202" i="5"/>
  <c r="U202" i="5"/>
  <c r="AC202" i="5" s="1"/>
  <c r="U265" i="5"/>
  <c r="AC265" i="5" s="1"/>
  <c r="AB265" i="5"/>
  <c r="L557" i="5"/>
  <c r="AA536" i="5"/>
  <c r="I536" i="5" s="1"/>
  <c r="T267" i="5"/>
  <c r="T381" i="5"/>
  <c r="S381" i="5"/>
  <c r="I374" i="5"/>
  <c r="AA21" i="5"/>
  <c r="I21" i="5" s="1"/>
  <c r="I340" i="5"/>
  <c r="T533" i="5"/>
  <c r="S533" i="5"/>
  <c r="AB537" i="5"/>
  <c r="U537" i="5"/>
  <c r="AC537" i="5" s="1"/>
  <c r="S401" i="5"/>
  <c r="T401" i="5"/>
  <c r="AA64" i="5"/>
  <c r="I64" i="5" s="1"/>
  <c r="X372" i="5"/>
  <c r="T337" i="5"/>
  <c r="S337" i="5"/>
  <c r="U271" i="5"/>
  <c r="AC271" i="5" s="1"/>
  <c r="AB271" i="5"/>
  <c r="U365" i="5"/>
  <c r="AC365" i="5" s="1"/>
  <c r="AB365" i="5"/>
  <c r="S457" i="5"/>
  <c r="U457" i="5" s="1"/>
  <c r="AC457" i="5" s="1"/>
  <c r="T457" i="5"/>
  <c r="S294" i="5"/>
  <c r="T294" i="5"/>
  <c r="AB340" i="5"/>
  <c r="U469" i="5"/>
  <c r="AC469" i="5" s="1"/>
  <c r="AR372" i="5"/>
  <c r="Z372" i="5" s="1"/>
  <c r="AA372" i="5" s="1"/>
  <c r="AB372" i="5"/>
  <c r="U372" i="5"/>
  <c r="AC372" i="5" s="1"/>
  <c r="T459" i="5"/>
  <c r="S459" i="5"/>
  <c r="AA66" i="5"/>
  <c r="I66" i="5" s="1"/>
  <c r="Z557" i="5"/>
  <c r="AA557" i="5" s="1"/>
  <c r="I557" i="5" s="1"/>
  <c r="O557" i="5" s="1"/>
  <c r="X365" i="5"/>
  <c r="AR365" i="5"/>
  <c r="Z365" i="5" s="1"/>
  <c r="AA365" i="5" s="1"/>
  <c r="X409" i="5"/>
  <c r="AR409" i="5"/>
  <c r="Z409" i="5" s="1"/>
  <c r="AA409" i="5" s="1"/>
  <c r="U243" i="5"/>
  <c r="AC243" i="5" s="1"/>
  <c r="T398" i="5"/>
  <c r="AB197" i="5"/>
  <c r="U197" i="5"/>
  <c r="AC197" i="5" s="1"/>
  <c r="S543" i="5"/>
  <c r="T543" i="5"/>
  <c r="Z512" i="5"/>
  <c r="AA512" i="5" s="1"/>
  <c r="X312" i="5"/>
  <c r="AR312" i="5"/>
  <c r="Z312" i="5" s="1"/>
  <c r="AA312" i="5" s="1"/>
  <c r="AR367" i="5"/>
  <c r="X367" i="5"/>
  <c r="S446" i="5"/>
  <c r="T446" i="5"/>
  <c r="I370" i="5"/>
  <c r="T447" i="5"/>
  <c r="S447" i="5"/>
  <c r="T554" i="5"/>
  <c r="S554" i="5"/>
  <c r="AB557" i="5"/>
  <c r="X472" i="5"/>
  <c r="AR472" i="5"/>
  <c r="AB96" i="5"/>
  <c r="AB110" i="5"/>
  <c r="X471" i="5"/>
  <c r="AR471" i="5"/>
  <c r="AR181" i="5"/>
  <c r="X181" i="5"/>
  <c r="X301" i="5"/>
  <c r="AR301" i="5"/>
  <c r="AR405" i="5"/>
  <c r="X405" i="5"/>
  <c r="X502" i="5"/>
  <c r="AR502" i="5"/>
  <c r="AB105" i="5"/>
  <c r="X72" i="5"/>
  <c r="AR72" i="5"/>
  <c r="X204" i="5"/>
  <c r="AR204" i="5"/>
  <c r="X297" i="5"/>
  <c r="AR297" i="5"/>
  <c r="X83" i="5"/>
  <c r="AR83" i="5"/>
  <c r="AR380" i="5"/>
  <c r="X380" i="5"/>
  <c r="X205" i="5"/>
  <c r="AR205" i="5"/>
  <c r="X146" i="5"/>
  <c r="AR146" i="5"/>
  <c r="AR184" i="5"/>
  <c r="X184" i="5"/>
  <c r="X314" i="5"/>
  <c r="AR314" i="5"/>
  <c r="X468" i="5"/>
  <c r="AR468" i="5"/>
  <c r="AB474" i="5"/>
  <c r="AR78" i="5"/>
  <c r="X78" i="5"/>
  <c r="X247" i="5"/>
  <c r="AR247" i="5"/>
  <c r="X49" i="5"/>
  <c r="AR49" i="5"/>
  <c r="AR255" i="5"/>
  <c r="X255" i="5"/>
  <c r="X487" i="5"/>
  <c r="AR487" i="5"/>
  <c r="Z48" i="5"/>
  <c r="AA48" i="5" s="1"/>
  <c r="X124" i="5"/>
  <c r="AR124" i="5"/>
  <c r="AR126" i="5"/>
  <c r="AB126" i="5"/>
  <c r="X126" i="5"/>
  <c r="AB103" i="5"/>
  <c r="AR103" i="5"/>
  <c r="X103" i="5"/>
  <c r="U81" i="5"/>
  <c r="AC81" i="5" s="1"/>
  <c r="X130" i="5"/>
  <c r="AB130" i="5"/>
  <c r="AR130" i="5"/>
  <c r="X188" i="5"/>
  <c r="AR188" i="5"/>
  <c r="S165" i="5"/>
  <c r="T165" i="5"/>
  <c r="X228" i="5"/>
  <c r="AR228" i="5"/>
  <c r="AR229" i="5"/>
  <c r="AB229" i="5"/>
  <c r="X229" i="5"/>
  <c r="U206" i="5"/>
  <c r="AC206" i="5" s="1"/>
  <c r="AR287" i="5"/>
  <c r="X287" i="5"/>
  <c r="S283" i="5"/>
  <c r="T283" i="5"/>
  <c r="S269" i="5"/>
  <c r="T269" i="5"/>
  <c r="X302" i="5"/>
  <c r="AR302" i="5"/>
  <c r="Z325" i="5"/>
  <c r="AA325" i="5" s="1"/>
  <c r="I325" i="5" s="1"/>
  <c r="X323" i="5"/>
  <c r="AR323" i="5"/>
  <c r="AB375" i="5"/>
  <c r="U375" i="5"/>
  <c r="AC375" i="5" s="1"/>
  <c r="AB402" i="5"/>
  <c r="X402" i="5"/>
  <c r="AR402" i="5"/>
  <c r="U473" i="5"/>
  <c r="AC473" i="5" s="1"/>
  <c r="Z356" i="5"/>
  <c r="AA356" i="5" s="1"/>
  <c r="S408" i="5"/>
  <c r="T408" i="5"/>
  <c r="T437" i="5"/>
  <c r="S437" i="5"/>
  <c r="S498" i="5"/>
  <c r="T498" i="5"/>
  <c r="S492" i="5"/>
  <c r="T492" i="5"/>
  <c r="X477" i="5"/>
  <c r="AR477" i="5"/>
  <c r="S503" i="5"/>
  <c r="T503" i="5"/>
  <c r="X554" i="5"/>
  <c r="AR554" i="5"/>
  <c r="T528" i="5"/>
  <c r="S528" i="5"/>
  <c r="AR495" i="5"/>
  <c r="X495" i="5"/>
  <c r="S519" i="5"/>
  <c r="T519" i="5"/>
  <c r="X56" i="5"/>
  <c r="AR56" i="5"/>
  <c r="U108" i="5"/>
  <c r="AC108" i="5" s="1"/>
  <c r="AB142" i="5"/>
  <c r="AR142" i="5"/>
  <c r="X142" i="5"/>
  <c r="T189" i="5"/>
  <c r="S189" i="5"/>
  <c r="X165" i="5"/>
  <c r="AR165" i="5"/>
  <c r="AR295" i="5"/>
  <c r="X295" i="5"/>
  <c r="AB295" i="5"/>
  <c r="U398" i="5"/>
  <c r="AC398" i="5" s="1"/>
  <c r="AB433" i="5"/>
  <c r="U433" i="5"/>
  <c r="AC433" i="5" s="1"/>
  <c r="X454" i="5"/>
  <c r="AR454" i="5"/>
  <c r="X478" i="5"/>
  <c r="AR478" i="5"/>
  <c r="AR408" i="5"/>
  <c r="X408" i="5"/>
  <c r="S451" i="5"/>
  <c r="T451" i="5"/>
  <c r="AR449" i="5"/>
  <c r="X449" i="5"/>
  <c r="S430" i="5"/>
  <c r="T430" i="5"/>
  <c r="X498" i="5"/>
  <c r="AR498" i="5"/>
  <c r="S491" i="5"/>
  <c r="T491" i="5"/>
  <c r="X556" i="5"/>
  <c r="AR556" i="5"/>
  <c r="U419" i="5"/>
  <c r="AC419" i="5" s="1"/>
  <c r="U544" i="5"/>
  <c r="AC544" i="5" s="1"/>
  <c r="AR32" i="5"/>
  <c r="X32" i="5"/>
  <c r="U44" i="5"/>
  <c r="AC44" i="5" s="1"/>
  <c r="S75" i="5"/>
  <c r="T75" i="5"/>
  <c r="AR93" i="5"/>
  <c r="X93" i="5"/>
  <c r="X263" i="5"/>
  <c r="AR263" i="5"/>
  <c r="AB282" i="5"/>
  <c r="X282" i="5"/>
  <c r="AR282" i="5"/>
  <c r="X283" i="5"/>
  <c r="AR283" i="5"/>
  <c r="U306" i="5"/>
  <c r="AC306" i="5" s="1"/>
  <c r="AB377" i="5"/>
  <c r="X377" i="5"/>
  <c r="AR377" i="5"/>
  <c r="Z120" i="5"/>
  <c r="AA120" i="5" s="1"/>
  <c r="I120" i="5" s="1"/>
  <c r="U235" i="5"/>
  <c r="AC235" i="5" s="1"/>
  <c r="Z235" i="5"/>
  <c r="AA235" i="5" s="1"/>
  <c r="S230" i="5"/>
  <c r="T230" i="5"/>
  <c r="U222" i="5"/>
  <c r="AC222" i="5" s="1"/>
  <c r="AB254" i="5"/>
  <c r="U254" i="5"/>
  <c r="AC254" i="5" s="1"/>
  <c r="S217" i="5"/>
  <c r="T217" i="5"/>
  <c r="AR274" i="5"/>
  <c r="X274" i="5"/>
  <c r="AB274" i="5"/>
  <c r="AB290" i="5"/>
  <c r="X290" i="5"/>
  <c r="AR290" i="5"/>
  <c r="T288" i="5"/>
  <c r="S288" i="5"/>
  <c r="U307" i="5"/>
  <c r="AC307" i="5" s="1"/>
  <c r="X336" i="5"/>
  <c r="AR336" i="5"/>
  <c r="X366" i="5"/>
  <c r="AR366" i="5"/>
  <c r="X378" i="5"/>
  <c r="AR378" i="5"/>
  <c r="AB312" i="5"/>
  <c r="X334" i="5"/>
  <c r="AR334" i="5"/>
  <c r="X404" i="5"/>
  <c r="AR404" i="5"/>
  <c r="X328" i="5"/>
  <c r="AR328" i="5"/>
  <c r="U393" i="5"/>
  <c r="AC393" i="5" s="1"/>
  <c r="X361" i="5"/>
  <c r="AR361" i="5"/>
  <c r="S382" i="5"/>
  <c r="T382" i="5"/>
  <c r="AR331" i="5"/>
  <c r="X331" i="5"/>
  <c r="Z407" i="5"/>
  <c r="AA407" i="5" s="1"/>
  <c r="X422" i="5"/>
  <c r="AR422" i="5"/>
  <c r="S472" i="5"/>
  <c r="T472" i="5"/>
  <c r="AB497" i="5"/>
  <c r="U497" i="5"/>
  <c r="AC497" i="5" s="1"/>
  <c r="X541" i="5"/>
  <c r="AR541" i="5"/>
  <c r="AB541" i="5"/>
  <c r="X533" i="5"/>
  <c r="AR533" i="5"/>
  <c r="X555" i="5"/>
  <c r="AB555" i="5"/>
  <c r="AR555" i="5"/>
  <c r="X522" i="5"/>
  <c r="AR522" i="5"/>
  <c r="AB522" i="5"/>
  <c r="U322" i="5"/>
  <c r="AC322" i="5" s="1"/>
  <c r="X353" i="5"/>
  <c r="AR353" i="5"/>
  <c r="AB353" i="5"/>
  <c r="U361" i="5"/>
  <c r="AC361" i="5" s="1"/>
  <c r="AB361" i="5"/>
  <c r="AR461" i="5"/>
  <c r="X461" i="5"/>
  <c r="U69" i="5"/>
  <c r="AC69" i="5" s="1"/>
  <c r="Z105" i="5"/>
  <c r="AA105" i="5" s="1"/>
  <c r="I105" i="5" s="1"/>
  <c r="AR135" i="5"/>
  <c r="X135" i="5"/>
  <c r="U366" i="5"/>
  <c r="AC366" i="5" s="1"/>
  <c r="AB366" i="5"/>
  <c r="U48" i="5"/>
  <c r="AC48" i="5" s="1"/>
  <c r="AB48" i="5"/>
  <c r="AR106" i="5"/>
  <c r="X106" i="5"/>
  <c r="AB106" i="5"/>
  <c r="X131" i="5"/>
  <c r="AR131" i="5"/>
  <c r="U142" i="5"/>
  <c r="AC142" i="5" s="1"/>
  <c r="X47" i="5"/>
  <c r="AR47" i="5"/>
  <c r="X13" i="5"/>
  <c r="AR13" i="5"/>
  <c r="AB41" i="5"/>
  <c r="AR41" i="5"/>
  <c r="X41" i="5"/>
  <c r="AR71" i="5"/>
  <c r="AB71" i="5"/>
  <c r="X71" i="5"/>
  <c r="X79" i="5"/>
  <c r="AR79" i="5"/>
  <c r="AR76" i="5"/>
  <c r="X76" i="5"/>
  <c r="T77" i="5"/>
  <c r="S77" i="5"/>
  <c r="X123" i="5"/>
  <c r="AR123" i="5"/>
  <c r="Z91" i="5"/>
  <c r="AA91" i="5" s="1"/>
  <c r="S136" i="5"/>
  <c r="T136" i="5"/>
  <c r="S149" i="5"/>
  <c r="T149" i="5"/>
  <c r="S159" i="5"/>
  <c r="T159" i="5"/>
  <c r="AR199" i="5"/>
  <c r="X199" i="5"/>
  <c r="AB193" i="5"/>
  <c r="U193" i="5"/>
  <c r="AC193" i="5" s="1"/>
  <c r="AR207" i="5"/>
  <c r="X207" i="5"/>
  <c r="AB207" i="5"/>
  <c r="Z167" i="5"/>
  <c r="AA167" i="5" s="1"/>
  <c r="I167" i="5" s="1"/>
  <c r="S190" i="5"/>
  <c r="T190" i="5"/>
  <c r="X268" i="5"/>
  <c r="AR268" i="5"/>
  <c r="AB268" i="5"/>
  <c r="U257" i="5"/>
  <c r="AC257" i="5" s="1"/>
  <c r="AB289" i="5"/>
  <c r="U305" i="5"/>
  <c r="AC305" i="5" s="1"/>
  <c r="AB305" i="5"/>
  <c r="U310" i="5"/>
  <c r="AC310" i="5" s="1"/>
  <c r="Z311" i="5"/>
  <c r="AA311" i="5" s="1"/>
  <c r="AB345" i="5"/>
  <c r="AR345" i="5"/>
  <c r="X345" i="5"/>
  <c r="X321" i="5"/>
  <c r="AR321" i="5"/>
  <c r="AB350" i="5"/>
  <c r="AR350" i="5"/>
  <c r="X350" i="5"/>
  <c r="X343" i="5"/>
  <c r="AR343" i="5"/>
  <c r="T334" i="5"/>
  <c r="S334" i="5"/>
  <c r="AB379" i="5"/>
  <c r="AR416" i="5"/>
  <c r="X416" i="5"/>
  <c r="U371" i="5"/>
  <c r="AC371" i="5" s="1"/>
  <c r="T331" i="5"/>
  <c r="S331" i="5"/>
  <c r="U356" i="5"/>
  <c r="AC356" i="5" s="1"/>
  <c r="AB356" i="5"/>
  <c r="AR464" i="5"/>
  <c r="X464" i="5"/>
  <c r="X499" i="5"/>
  <c r="AR499" i="5"/>
  <c r="U369" i="5"/>
  <c r="AC369" i="5" s="1"/>
  <c r="AR441" i="5"/>
  <c r="X441" i="5"/>
  <c r="AR411" i="5"/>
  <c r="X411" i="5"/>
  <c r="T362" i="5"/>
  <c r="S362" i="5"/>
  <c r="AB494" i="5"/>
  <c r="AR494" i="5"/>
  <c r="X494" i="5"/>
  <c r="T530" i="5"/>
  <c r="S530" i="5"/>
  <c r="S450" i="5"/>
  <c r="T450" i="5"/>
  <c r="S514" i="5"/>
  <c r="T514" i="5"/>
  <c r="Z497" i="5"/>
  <c r="S508" i="5"/>
  <c r="T508" i="5"/>
  <c r="AB40" i="5"/>
  <c r="AR40" i="5"/>
  <c r="X40" i="5"/>
  <c r="X173" i="5"/>
  <c r="AR173" i="5"/>
  <c r="AB173" i="5"/>
  <c r="X285" i="5"/>
  <c r="AR285" i="5"/>
  <c r="AR355" i="5"/>
  <c r="X355" i="5"/>
  <c r="U363" i="5"/>
  <c r="AC363" i="5" s="1"/>
  <c r="AB5" i="5"/>
  <c r="AR5" i="5"/>
  <c r="X5" i="5"/>
  <c r="AB199" i="5"/>
  <c r="U199" i="5"/>
  <c r="AC199" i="5" s="1"/>
  <c r="AR232" i="5"/>
  <c r="X232" i="5"/>
  <c r="X28" i="5"/>
  <c r="AR28" i="5"/>
  <c r="Z68" i="5"/>
  <c r="AA68" i="5" s="1"/>
  <c r="S116" i="5"/>
  <c r="T116" i="5"/>
  <c r="U138" i="5"/>
  <c r="AC138" i="5" s="1"/>
  <c r="AR128" i="5"/>
  <c r="X128" i="5"/>
  <c r="AR119" i="5"/>
  <c r="X119" i="5"/>
  <c r="S139" i="5"/>
  <c r="T139" i="5"/>
  <c r="AB141" i="5"/>
  <c r="U141" i="5"/>
  <c r="AC141" i="5" s="1"/>
  <c r="T146" i="5"/>
  <c r="S146" i="5"/>
  <c r="X190" i="5"/>
  <c r="AR190" i="5"/>
  <c r="X238" i="5"/>
  <c r="AR238" i="5"/>
  <c r="AR233" i="5"/>
  <c r="X233" i="5"/>
  <c r="T244" i="5"/>
  <c r="S244" i="5"/>
  <c r="AR292" i="5"/>
  <c r="X292" i="5"/>
  <c r="X299" i="5"/>
  <c r="AR299" i="5"/>
  <c r="Z324" i="5"/>
  <c r="AA324" i="5" s="1"/>
  <c r="I324" i="5" s="1"/>
  <c r="U311" i="5"/>
  <c r="AC311" i="5" s="1"/>
  <c r="X359" i="5"/>
  <c r="AR359" i="5"/>
  <c r="AB359" i="5"/>
  <c r="U343" i="5"/>
  <c r="AC343" i="5" s="1"/>
  <c r="AB343" i="5"/>
  <c r="S416" i="5"/>
  <c r="T416" i="5"/>
  <c r="AB328" i="5"/>
  <c r="U328" i="5"/>
  <c r="AC328" i="5" s="1"/>
  <c r="AR515" i="5"/>
  <c r="X515" i="5"/>
  <c r="X424" i="5"/>
  <c r="AR424" i="5"/>
  <c r="AB424" i="5"/>
  <c r="AR423" i="5"/>
  <c r="X423" i="5"/>
  <c r="U422" i="5"/>
  <c r="AC422" i="5" s="1"/>
  <c r="AB422" i="5"/>
  <c r="AB411" i="5"/>
  <c r="U411" i="5"/>
  <c r="AC411" i="5" s="1"/>
  <c r="U521" i="5"/>
  <c r="AC521" i="5" s="1"/>
  <c r="U441" i="5"/>
  <c r="AC441" i="5" s="1"/>
  <c r="AB441" i="5"/>
  <c r="AR510" i="5"/>
  <c r="X510" i="5"/>
  <c r="AR525" i="5"/>
  <c r="X525" i="5"/>
  <c r="AR549" i="5"/>
  <c r="X549" i="5"/>
  <c r="AB549" i="5"/>
  <c r="S125" i="5"/>
  <c r="T125" i="5"/>
  <c r="AR77" i="5"/>
  <c r="X77" i="5"/>
  <c r="X59" i="5"/>
  <c r="AB59" i="5"/>
  <c r="AR59" i="5"/>
  <c r="AR31" i="5"/>
  <c r="X31" i="5"/>
  <c r="U32" i="5"/>
  <c r="AC32" i="5" s="1"/>
  <c r="AB32" i="5"/>
  <c r="U140" i="5"/>
  <c r="AC140" i="5" s="1"/>
  <c r="U144" i="5"/>
  <c r="AC144" i="5" s="1"/>
  <c r="Z154" i="5"/>
  <c r="AA154" i="5" s="1"/>
  <c r="U161" i="5"/>
  <c r="AC161" i="5" s="1"/>
  <c r="AB161" i="5"/>
  <c r="AB203" i="5"/>
  <c r="AR169" i="5"/>
  <c r="X169" i="5"/>
  <c r="AR223" i="5"/>
  <c r="X223" i="5"/>
  <c r="U232" i="5"/>
  <c r="AC232" i="5" s="1"/>
  <c r="AB232" i="5"/>
  <c r="X216" i="5"/>
  <c r="AR216" i="5"/>
  <c r="X210" i="5"/>
  <c r="AR210" i="5"/>
  <c r="X276" i="5"/>
  <c r="AR276" i="5"/>
  <c r="S255" i="5"/>
  <c r="T255" i="5"/>
  <c r="Z307" i="5"/>
  <c r="AA307" i="5" s="1"/>
  <c r="AR337" i="5"/>
  <c r="X337" i="5"/>
  <c r="T321" i="5"/>
  <c r="S321" i="5"/>
  <c r="AB389" i="5"/>
  <c r="X346" i="5"/>
  <c r="AR346" i="5"/>
  <c r="AB388" i="5"/>
  <c r="X388" i="5"/>
  <c r="AR388" i="5"/>
  <c r="X446" i="5"/>
  <c r="AR446" i="5"/>
  <c r="AR341" i="5"/>
  <c r="X341" i="5"/>
  <c r="AB409" i="5"/>
  <c r="X400" i="5"/>
  <c r="AR400" i="5"/>
  <c r="T383" i="5"/>
  <c r="S383" i="5"/>
  <c r="U452" i="5"/>
  <c r="AC452" i="5" s="1"/>
  <c r="X397" i="5"/>
  <c r="AR397" i="5"/>
  <c r="AB475" i="5"/>
  <c r="T461" i="5"/>
  <c r="S461" i="5"/>
  <c r="S502" i="5"/>
  <c r="T502" i="5"/>
  <c r="AR542" i="5"/>
  <c r="X542" i="5"/>
  <c r="AB542" i="5"/>
  <c r="X543" i="5"/>
  <c r="AR543" i="5"/>
  <c r="AR519" i="5"/>
  <c r="X519" i="5"/>
  <c r="AB302" i="5"/>
  <c r="U302" i="5"/>
  <c r="AC302" i="5" s="1"/>
  <c r="X145" i="5"/>
  <c r="AR145" i="5"/>
  <c r="AB135" i="5"/>
  <c r="U135" i="5"/>
  <c r="AC135" i="5" s="1"/>
  <c r="Z4" i="5"/>
  <c r="S55" i="5"/>
  <c r="T55" i="5"/>
  <c r="AR26" i="5"/>
  <c r="X26" i="5"/>
  <c r="X81" i="5"/>
  <c r="AR81" i="5"/>
  <c r="AB81" i="5"/>
  <c r="U91" i="5"/>
  <c r="AC91" i="5" s="1"/>
  <c r="X134" i="5"/>
  <c r="AR134" i="5"/>
  <c r="AR151" i="5"/>
  <c r="X151" i="5"/>
  <c r="S128" i="5"/>
  <c r="T128" i="5"/>
  <c r="AB137" i="5"/>
  <c r="S152" i="5"/>
  <c r="T152" i="5"/>
  <c r="X147" i="5"/>
  <c r="AR147" i="5"/>
  <c r="AB147" i="5"/>
  <c r="S170" i="5"/>
  <c r="T170" i="5"/>
  <c r="S169" i="5"/>
  <c r="T169" i="5"/>
  <c r="S205" i="5"/>
  <c r="T205" i="5"/>
  <c r="Z160" i="5"/>
  <c r="AA160" i="5" s="1"/>
  <c r="AB185" i="5"/>
  <c r="AR185" i="5"/>
  <c r="X185" i="5"/>
  <c r="U183" i="5"/>
  <c r="AC183" i="5" s="1"/>
  <c r="Z193" i="5"/>
  <c r="AA193" i="5" s="1"/>
  <c r="I193" i="5" s="1"/>
  <c r="AR250" i="5"/>
  <c r="X250" i="5"/>
  <c r="AB250" i="5"/>
  <c r="U223" i="5"/>
  <c r="AC223" i="5" s="1"/>
  <c r="AB223" i="5"/>
  <c r="S233" i="5"/>
  <c r="T233" i="5"/>
  <c r="S210" i="5"/>
  <c r="T210" i="5"/>
  <c r="X244" i="5"/>
  <c r="AR244" i="5"/>
  <c r="X220" i="5"/>
  <c r="AR220" i="5"/>
  <c r="Z279" i="5"/>
  <c r="AA279" i="5" s="1"/>
  <c r="S292" i="5"/>
  <c r="T292" i="5"/>
  <c r="X272" i="5"/>
  <c r="AR272" i="5"/>
  <c r="T314" i="5"/>
  <c r="S314" i="5"/>
  <c r="T339" i="5"/>
  <c r="S339" i="5"/>
  <c r="Z327" i="5"/>
  <c r="AA327" i="5" s="1"/>
  <c r="AR320" i="5"/>
  <c r="X320" i="5"/>
  <c r="S298" i="5"/>
  <c r="T298" i="5"/>
  <c r="AR351" i="5"/>
  <c r="X351" i="5"/>
  <c r="AB351" i="5"/>
  <c r="X293" i="5"/>
  <c r="AR293" i="5"/>
  <c r="AR413" i="5"/>
  <c r="X413" i="5"/>
  <c r="S400" i="5"/>
  <c r="T400" i="5"/>
  <c r="T423" i="5"/>
  <c r="S423" i="5"/>
  <c r="X470" i="5"/>
  <c r="AR470" i="5"/>
  <c r="AB470" i="5"/>
  <c r="U315" i="5"/>
  <c r="AC315" i="5" s="1"/>
  <c r="AB315" i="5"/>
  <c r="U426" i="5"/>
  <c r="AC426" i="5" s="1"/>
  <c r="AR387" i="5"/>
  <c r="X387" i="5"/>
  <c r="AB397" i="5"/>
  <c r="U397" i="5"/>
  <c r="AC397" i="5" s="1"/>
  <c r="Z501" i="5"/>
  <c r="AA501" i="5" s="1"/>
  <c r="AB517" i="5"/>
  <c r="AR517" i="5"/>
  <c r="X517" i="5"/>
  <c r="X513" i="5"/>
  <c r="AR513" i="5"/>
  <c r="AB456" i="5"/>
  <c r="X518" i="5"/>
  <c r="AR518" i="5"/>
  <c r="AR546" i="5"/>
  <c r="X546" i="5"/>
  <c r="X548" i="5"/>
  <c r="AR548" i="5"/>
  <c r="AB182" i="5"/>
  <c r="U182" i="5"/>
  <c r="AC182" i="5" s="1"/>
  <c r="AB272" i="5"/>
  <c r="U272" i="5"/>
  <c r="AC272" i="5" s="1"/>
  <c r="X440" i="5"/>
  <c r="AB440" i="5"/>
  <c r="AR440" i="5"/>
  <c r="X485" i="5"/>
  <c r="AR485" i="5"/>
  <c r="U500" i="5"/>
  <c r="AC500" i="5" s="1"/>
  <c r="X61" i="5"/>
  <c r="AR61" i="5"/>
  <c r="AB62" i="5"/>
  <c r="U62" i="5"/>
  <c r="AC62" i="5" s="1"/>
  <c r="U162" i="5"/>
  <c r="AC162" i="5" s="1"/>
  <c r="AB145" i="5"/>
  <c r="U145" i="5"/>
  <c r="AC145" i="5" s="1"/>
  <c r="X253" i="5"/>
  <c r="AR253" i="5"/>
  <c r="AR217" i="5"/>
  <c r="X217" i="5"/>
  <c r="Z347" i="5"/>
  <c r="AA347" i="5" s="1"/>
  <c r="AB24" i="5"/>
  <c r="AR24" i="5"/>
  <c r="X24" i="5"/>
  <c r="AR139" i="5"/>
  <c r="X139" i="5"/>
  <c r="X144" i="5"/>
  <c r="AB144" i="5"/>
  <c r="AR144" i="5"/>
  <c r="S37" i="5"/>
  <c r="T37" i="5"/>
  <c r="T73" i="5"/>
  <c r="S73" i="5"/>
  <c r="AB88" i="5"/>
  <c r="U88" i="5"/>
  <c r="AC88" i="5" s="1"/>
  <c r="T78" i="5"/>
  <c r="S78" i="5"/>
  <c r="U76" i="5"/>
  <c r="AC76" i="5" s="1"/>
  <c r="AB76" i="5"/>
  <c r="T84" i="5"/>
  <c r="S84" i="5"/>
  <c r="U25" i="5"/>
  <c r="AC25" i="5" s="1"/>
  <c r="AB25" i="5"/>
  <c r="AR34" i="5"/>
  <c r="X34" i="5"/>
  <c r="X39" i="5"/>
  <c r="AR39" i="5"/>
  <c r="AB51" i="5"/>
  <c r="U51" i="5"/>
  <c r="AC51" i="5" s="1"/>
  <c r="X57" i="5"/>
  <c r="AR57" i="5"/>
  <c r="U87" i="5"/>
  <c r="AC87" i="5" s="1"/>
  <c r="S83" i="5"/>
  <c r="T83" i="5"/>
  <c r="U100" i="5"/>
  <c r="AC100" i="5" s="1"/>
  <c r="X136" i="5"/>
  <c r="AR136" i="5"/>
  <c r="U117" i="5"/>
  <c r="AC117" i="5" s="1"/>
  <c r="U97" i="5"/>
  <c r="AC97" i="5" s="1"/>
  <c r="U95" i="5"/>
  <c r="AC95" i="5" s="1"/>
  <c r="X156" i="5"/>
  <c r="AR156" i="5"/>
  <c r="AB156" i="5"/>
  <c r="X150" i="5"/>
  <c r="AR150" i="5"/>
  <c r="Z168" i="5"/>
  <c r="AB158" i="5"/>
  <c r="AR158" i="5"/>
  <c r="X158" i="5"/>
  <c r="U122" i="5"/>
  <c r="AC122" i="5" s="1"/>
  <c r="Z138" i="5"/>
  <c r="AA138" i="5" s="1"/>
  <c r="S175" i="5"/>
  <c r="T175" i="5"/>
  <c r="AR209" i="5"/>
  <c r="X209" i="5"/>
  <c r="X182" i="5"/>
  <c r="AR182" i="5"/>
  <c r="U201" i="5"/>
  <c r="AC201" i="5" s="1"/>
  <c r="T216" i="5"/>
  <c r="S216" i="5"/>
  <c r="AR270" i="5"/>
  <c r="X270" i="5"/>
  <c r="AB253" i="5"/>
  <c r="U253" i="5"/>
  <c r="AC253" i="5" s="1"/>
  <c r="S220" i="5"/>
  <c r="T220" i="5"/>
  <c r="AR284" i="5"/>
  <c r="X284" i="5"/>
  <c r="U276" i="5"/>
  <c r="AC276" i="5" s="1"/>
  <c r="AB276" i="5"/>
  <c r="AB248" i="5"/>
  <c r="AR248" i="5"/>
  <c r="X248" i="5"/>
  <c r="AR316" i="5"/>
  <c r="X316" i="5"/>
  <c r="X319" i="5"/>
  <c r="AR319" i="5"/>
  <c r="S297" i="5"/>
  <c r="T297" i="5"/>
  <c r="X360" i="5"/>
  <c r="AR360" i="5"/>
  <c r="AB360" i="5"/>
  <c r="U327" i="5"/>
  <c r="AC327" i="5" s="1"/>
  <c r="X298" i="5"/>
  <c r="AR298" i="5"/>
  <c r="AB346" i="5"/>
  <c r="U346" i="5"/>
  <c r="AC346" i="5" s="1"/>
  <c r="AR369" i="5"/>
  <c r="X369" i="5"/>
  <c r="AB293" i="5"/>
  <c r="U293" i="5"/>
  <c r="AC293" i="5" s="1"/>
  <c r="U413" i="5"/>
  <c r="AC413" i="5" s="1"/>
  <c r="AB413" i="5"/>
  <c r="AR401" i="5"/>
  <c r="X401" i="5"/>
  <c r="AR414" i="5"/>
  <c r="X414" i="5"/>
  <c r="U392" i="5"/>
  <c r="AC392" i="5" s="1"/>
  <c r="U387" i="5"/>
  <c r="AC387" i="5" s="1"/>
  <c r="AB387" i="5"/>
  <c r="Z475" i="5"/>
  <c r="AA475" i="5" s="1"/>
  <c r="I475" i="5" s="1"/>
  <c r="U476" i="5"/>
  <c r="AC476" i="5" s="1"/>
  <c r="AB476" i="5"/>
  <c r="AB453" i="5"/>
  <c r="U453" i="5"/>
  <c r="AC453" i="5" s="1"/>
  <c r="AB462" i="5"/>
  <c r="X506" i="5"/>
  <c r="AR506" i="5"/>
  <c r="AB490" i="5"/>
  <c r="U490" i="5"/>
  <c r="AC490" i="5" s="1"/>
  <c r="T487" i="5"/>
  <c r="S487" i="5"/>
  <c r="AB513" i="5"/>
  <c r="U513" i="5"/>
  <c r="AC513" i="5" s="1"/>
  <c r="S518" i="5"/>
  <c r="T518" i="5"/>
  <c r="Z70" i="5"/>
  <c r="Z224" i="5"/>
  <c r="AA224" i="5" s="1"/>
  <c r="I224" i="5" s="1"/>
  <c r="U58" i="5"/>
  <c r="AC58" i="5" s="1"/>
  <c r="AB58" i="5"/>
  <c r="T72" i="5"/>
  <c r="S72" i="5"/>
  <c r="T109" i="5"/>
  <c r="S109" i="5"/>
  <c r="X161" i="5"/>
  <c r="AR161" i="5"/>
  <c r="AB206" i="5"/>
  <c r="AR206" i="5"/>
  <c r="X206" i="5"/>
  <c r="AB29" i="5"/>
  <c r="U29" i="5"/>
  <c r="AC29" i="5" s="1"/>
  <c r="X50" i="5"/>
  <c r="AR50" i="5"/>
  <c r="U31" i="5"/>
  <c r="AC31" i="5" s="1"/>
  <c r="AB31" i="5"/>
  <c r="AR23" i="5"/>
  <c r="X23" i="5"/>
  <c r="X51" i="5"/>
  <c r="AR51" i="5"/>
  <c r="S92" i="5"/>
  <c r="T92" i="5"/>
  <c r="X115" i="5"/>
  <c r="AR115" i="5"/>
  <c r="X11" i="5"/>
  <c r="AB11" i="5"/>
  <c r="AR11" i="5"/>
  <c r="U7" i="5"/>
  <c r="AC7" i="5" s="1"/>
  <c r="AB7" i="5"/>
  <c r="AB20" i="5"/>
  <c r="AB23" i="5"/>
  <c r="U23" i="5"/>
  <c r="AC23" i="5" s="1"/>
  <c r="U34" i="5"/>
  <c r="AC34" i="5" s="1"/>
  <c r="AB34" i="5"/>
  <c r="AB26" i="5"/>
  <c r="U26" i="5"/>
  <c r="AC26" i="5" s="1"/>
  <c r="U98" i="5"/>
  <c r="AC98" i="5" s="1"/>
  <c r="AB98" i="5"/>
  <c r="U101" i="5"/>
  <c r="AC101" i="5" s="1"/>
  <c r="X148" i="5"/>
  <c r="AR148" i="5"/>
  <c r="U157" i="5"/>
  <c r="AC157" i="5" s="1"/>
  <c r="U150" i="5"/>
  <c r="AC150" i="5" s="1"/>
  <c r="AB150" i="5"/>
  <c r="AB148" i="5"/>
  <c r="U148" i="5"/>
  <c r="AC148" i="5" s="1"/>
  <c r="Z177" i="5"/>
  <c r="AA177" i="5" s="1"/>
  <c r="S209" i="5"/>
  <c r="T209" i="5"/>
  <c r="AB195" i="5"/>
  <c r="AR195" i="5"/>
  <c r="X195" i="5"/>
  <c r="Z201" i="5"/>
  <c r="AA201" i="5" s="1"/>
  <c r="Z218" i="5"/>
  <c r="AB219" i="5"/>
  <c r="U219" i="5"/>
  <c r="AC219" i="5" s="1"/>
  <c r="X254" i="5"/>
  <c r="AR254" i="5"/>
  <c r="X300" i="5"/>
  <c r="AR300" i="5"/>
  <c r="X241" i="5"/>
  <c r="AR241" i="5"/>
  <c r="AB280" i="5"/>
  <c r="Z246" i="5"/>
  <c r="S320" i="5"/>
  <c r="T320" i="5"/>
  <c r="AR368" i="5"/>
  <c r="X368" i="5"/>
  <c r="AB368" i="5"/>
  <c r="U403" i="5"/>
  <c r="AC403" i="5" s="1"/>
  <c r="X426" i="5"/>
  <c r="AR426" i="5"/>
  <c r="AB426" i="5"/>
  <c r="T414" i="5"/>
  <c r="S414" i="5"/>
  <c r="X453" i="5"/>
  <c r="AR453" i="5"/>
  <c r="Z473" i="5"/>
  <c r="AA473" i="5" s="1"/>
  <c r="AR427" i="5"/>
  <c r="X427" i="5"/>
  <c r="X315" i="5"/>
  <c r="AR315" i="5"/>
  <c r="T481" i="5"/>
  <c r="S481" i="5"/>
  <c r="Z504" i="5"/>
  <c r="X516" i="5"/>
  <c r="AR516" i="5"/>
  <c r="AB516" i="5"/>
  <c r="U427" i="5"/>
  <c r="AC427" i="5" s="1"/>
  <c r="AB427" i="5"/>
  <c r="S546" i="5"/>
  <c r="T546" i="5"/>
  <c r="AB477" i="5"/>
  <c r="U477" i="5"/>
  <c r="AC477" i="5" s="1"/>
  <c r="U556" i="5"/>
  <c r="AC556" i="5" s="1"/>
  <c r="AB556" i="5"/>
  <c r="U548" i="5"/>
  <c r="AC548" i="5" s="1"/>
  <c r="AB548" i="5"/>
  <c r="AB39" i="5"/>
  <c r="U39" i="5"/>
  <c r="AC39" i="5" s="1"/>
  <c r="U192" i="5"/>
  <c r="AC192" i="5" s="1"/>
  <c r="S215" i="5"/>
  <c r="T215" i="5"/>
  <c r="X538" i="5"/>
  <c r="AR538" i="5"/>
  <c r="AB538" i="5"/>
  <c r="AR7" i="5"/>
  <c r="X7" i="5"/>
  <c r="U8" i="5"/>
  <c r="AC8" i="5" s="1"/>
  <c r="AB8" i="5"/>
  <c r="S181" i="5"/>
  <c r="T181" i="5"/>
  <c r="S184" i="5"/>
  <c r="T184" i="5"/>
  <c r="Z155" i="5"/>
  <c r="AA155" i="5" s="1"/>
  <c r="Z236" i="5"/>
  <c r="AA236" i="5" s="1"/>
  <c r="I236" i="5" s="1"/>
  <c r="AR219" i="5"/>
  <c r="X219" i="5"/>
  <c r="U238" i="5"/>
  <c r="AC238" i="5" s="1"/>
  <c r="AB238" i="5"/>
  <c r="S263" i="5"/>
  <c r="T263" i="5"/>
  <c r="U279" i="5"/>
  <c r="AC279" i="5" s="1"/>
  <c r="AB329" i="5"/>
  <c r="AR329" i="5"/>
  <c r="X329" i="5"/>
  <c r="AB316" i="5"/>
  <c r="U316" i="5"/>
  <c r="AC316" i="5" s="1"/>
  <c r="U319" i="5"/>
  <c r="AC319" i="5" s="1"/>
  <c r="AB319" i="5"/>
  <c r="AR305" i="5"/>
  <c r="X305" i="5"/>
  <c r="AB313" i="5"/>
  <c r="U299" i="5"/>
  <c r="AC299" i="5" s="1"/>
  <c r="AB299" i="5"/>
  <c r="Z303" i="5"/>
  <c r="AA303" i="5" s="1"/>
  <c r="S333" i="5"/>
  <c r="T333" i="5"/>
  <c r="AR373" i="5"/>
  <c r="X373" i="5"/>
  <c r="AB373" i="5"/>
  <c r="X375" i="5"/>
  <c r="AR375" i="5"/>
  <c r="S412" i="5"/>
  <c r="T412" i="5"/>
  <c r="X433" i="5"/>
  <c r="AR433" i="5"/>
  <c r="X432" i="5"/>
  <c r="AR432" i="5"/>
  <c r="S406" i="5"/>
  <c r="T406" i="5"/>
  <c r="U336" i="5"/>
  <c r="AC336" i="5" s="1"/>
  <c r="AB336" i="5"/>
  <c r="X421" i="5"/>
  <c r="AR421" i="5"/>
  <c r="S354" i="5"/>
  <c r="T354" i="5"/>
  <c r="Z443" i="5"/>
  <c r="AA443" i="5" s="1"/>
  <c r="I443" i="5" s="1"/>
  <c r="Z465" i="5"/>
  <c r="AA465" i="5" s="1"/>
  <c r="I465" i="5" s="1"/>
  <c r="T468" i="5"/>
  <c r="S468" i="5"/>
  <c r="X544" i="5"/>
  <c r="AB544" i="5"/>
  <c r="AR544" i="5"/>
  <c r="Z521" i="5"/>
  <c r="AA521" i="5" s="1"/>
  <c r="AB525" i="5"/>
  <c r="U525" i="5"/>
  <c r="AC525" i="5" s="1"/>
  <c r="AR524" i="5"/>
  <c r="X524" i="5"/>
  <c r="X545" i="5"/>
  <c r="AR545" i="5"/>
  <c r="AB545" i="5"/>
  <c r="Z551" i="5"/>
  <c r="AB69" i="5"/>
  <c r="AR69" i="5"/>
  <c r="X69" i="5"/>
  <c r="T93" i="5"/>
  <c r="S93" i="5"/>
  <c r="S132" i="5"/>
  <c r="T132" i="5"/>
  <c r="X17" i="5"/>
  <c r="AR17" i="5"/>
  <c r="Z42" i="5"/>
  <c r="AA42" i="5" s="1"/>
  <c r="I42" i="5" s="1"/>
  <c r="AR95" i="5"/>
  <c r="X95" i="5"/>
  <c r="AB95" i="5"/>
  <c r="X436" i="5"/>
  <c r="AR436" i="5"/>
  <c r="AR278" i="5"/>
  <c r="X278" i="5"/>
  <c r="T380" i="5"/>
  <c r="S380" i="5"/>
  <c r="X442" i="5"/>
  <c r="AB442" i="5"/>
  <c r="AR442" i="5"/>
  <c r="Z386" i="5"/>
  <c r="AA386" i="5" s="1"/>
  <c r="I386" i="5" s="1"/>
  <c r="AB428" i="5"/>
  <c r="AR428" i="5"/>
  <c r="X428" i="5"/>
  <c r="AR354" i="5"/>
  <c r="X354" i="5"/>
  <c r="AB395" i="5"/>
  <c r="U395" i="5"/>
  <c r="AC395" i="5" s="1"/>
  <c r="X526" i="5"/>
  <c r="AB526" i="5"/>
  <c r="AR526" i="5"/>
  <c r="AB489" i="5"/>
  <c r="AR489" i="5"/>
  <c r="X489" i="5"/>
  <c r="S479" i="5"/>
  <c r="T479" i="5"/>
  <c r="S86" i="5"/>
  <c r="T86" i="5"/>
  <c r="AB196" i="5"/>
  <c r="AR196" i="5"/>
  <c r="X196" i="5"/>
  <c r="T318" i="5"/>
  <c r="S318" i="5"/>
  <c r="AB124" i="5"/>
  <c r="U124" i="5"/>
  <c r="AC124" i="5" s="1"/>
  <c r="U131" i="5"/>
  <c r="AC131" i="5" s="1"/>
  <c r="AB131" i="5"/>
  <c r="U160" i="5"/>
  <c r="AC160" i="5" s="1"/>
  <c r="AB160" i="5"/>
  <c r="S187" i="5"/>
  <c r="T187" i="5"/>
  <c r="AB226" i="5"/>
  <c r="X226" i="5"/>
  <c r="AR226" i="5"/>
  <c r="U198" i="5"/>
  <c r="AC198" i="5" s="1"/>
  <c r="T208" i="5"/>
  <c r="S208" i="5"/>
  <c r="X231" i="5"/>
  <c r="AR231" i="5"/>
  <c r="AB266" i="5"/>
  <c r="T247" i="5"/>
  <c r="S247" i="5"/>
  <c r="U241" i="5"/>
  <c r="AC241" i="5" s="1"/>
  <c r="AB241" i="5"/>
  <c r="U68" i="5"/>
  <c r="AC68" i="5" s="1"/>
  <c r="AB68" i="5"/>
  <c r="U85" i="5"/>
  <c r="AC85" i="5" s="1"/>
  <c r="AB85" i="5"/>
  <c r="X108" i="5"/>
  <c r="AR108" i="5"/>
  <c r="AB108" i="5"/>
  <c r="AB104" i="5"/>
  <c r="AR104" i="5"/>
  <c r="X104" i="5"/>
  <c r="AB117" i="5"/>
  <c r="AR117" i="5"/>
  <c r="X117" i="5"/>
  <c r="U115" i="5"/>
  <c r="AC115" i="5" s="1"/>
  <c r="AB115" i="5"/>
  <c r="T129" i="5"/>
  <c r="S129" i="5"/>
  <c r="U151" i="5"/>
  <c r="AC151" i="5" s="1"/>
  <c r="AB151" i="5"/>
  <c r="AB143" i="5"/>
  <c r="AR143" i="5"/>
  <c r="X143" i="5"/>
  <c r="U177" i="5"/>
  <c r="AC177" i="5" s="1"/>
  <c r="Z198" i="5"/>
  <c r="AA198" i="5" s="1"/>
  <c r="AR239" i="5"/>
  <c r="X239" i="5"/>
  <c r="U228" i="5"/>
  <c r="AC228" i="5" s="1"/>
  <c r="AB228" i="5"/>
  <c r="T231" i="5"/>
  <c r="S231" i="5"/>
  <c r="T262" i="5"/>
  <c r="S262" i="5"/>
  <c r="AR257" i="5"/>
  <c r="X257" i="5"/>
  <c r="AB257" i="5"/>
  <c r="U284" i="5"/>
  <c r="AC284" i="5" s="1"/>
  <c r="AB284" i="5"/>
  <c r="AB242" i="5"/>
  <c r="U242" i="5"/>
  <c r="AC242" i="5" s="1"/>
  <c r="S285" i="5"/>
  <c r="T285" i="5"/>
  <c r="U303" i="5"/>
  <c r="AC303" i="5" s="1"/>
  <c r="X420" i="5"/>
  <c r="AR420" i="5"/>
  <c r="Z326" i="5"/>
  <c r="S429" i="5"/>
  <c r="T429" i="5"/>
  <c r="S448" i="5"/>
  <c r="T448" i="5"/>
  <c r="Z527" i="5"/>
  <c r="X490" i="5"/>
  <c r="AR490" i="5"/>
  <c r="AB501" i="5"/>
  <c r="S524" i="5"/>
  <c r="T524" i="5"/>
  <c r="U45" i="5"/>
  <c r="AC45" i="5" s="1"/>
  <c r="AB45" i="5"/>
  <c r="X419" i="5"/>
  <c r="AR419" i="5"/>
  <c r="AB419" i="5"/>
  <c r="S60" i="5"/>
  <c r="T60" i="5"/>
  <c r="I33" i="5"/>
  <c r="U33" i="5"/>
  <c r="AC33" i="5" s="1"/>
  <c r="AR8" i="5"/>
  <c r="X8" i="5"/>
  <c r="X55" i="5"/>
  <c r="AR55" i="5"/>
  <c r="AB28" i="5"/>
  <c r="U28" i="5"/>
  <c r="AC28" i="5" s="1"/>
  <c r="Z102" i="5"/>
  <c r="X100" i="5"/>
  <c r="AR100" i="5"/>
  <c r="AB100" i="5"/>
  <c r="X84" i="5"/>
  <c r="AR84" i="5"/>
  <c r="Z176" i="5"/>
  <c r="AA176" i="5" s="1"/>
  <c r="I176" i="5" s="1"/>
  <c r="Z162" i="5"/>
  <c r="AA162" i="5" s="1"/>
  <c r="I162" i="5" s="1"/>
  <c r="Z275" i="5"/>
  <c r="AA275" i="5" s="1"/>
  <c r="X29" i="5"/>
  <c r="AR29" i="5"/>
  <c r="X45" i="5"/>
  <c r="AR45" i="5"/>
  <c r="AB52" i="5"/>
  <c r="X52" i="5"/>
  <c r="AR52" i="5"/>
  <c r="X94" i="5"/>
  <c r="AR94" i="5"/>
  <c r="AB94" i="5"/>
  <c r="X30" i="5"/>
  <c r="AR30" i="5"/>
  <c r="AB30" i="5"/>
  <c r="X67" i="5"/>
  <c r="AR67" i="5"/>
  <c r="AB67" i="5"/>
  <c r="X82" i="5"/>
  <c r="AB82" i="5"/>
  <c r="AR82" i="5"/>
  <c r="X80" i="5"/>
  <c r="AR80" i="5"/>
  <c r="AR111" i="5"/>
  <c r="X111" i="5"/>
  <c r="AB111" i="5"/>
  <c r="Z110" i="5"/>
  <c r="AA110" i="5" s="1"/>
  <c r="I110" i="5" s="1"/>
  <c r="S133" i="5"/>
  <c r="T133" i="5"/>
  <c r="X174" i="5"/>
  <c r="AR174" i="5"/>
  <c r="AB174" i="5"/>
  <c r="AB157" i="5"/>
  <c r="AR157" i="5"/>
  <c r="X157" i="5"/>
  <c r="AR178" i="5"/>
  <c r="AB178" i="5"/>
  <c r="X178" i="5"/>
  <c r="AR159" i="5"/>
  <c r="X159" i="5"/>
  <c r="S204" i="5"/>
  <c r="T204" i="5"/>
  <c r="X191" i="5"/>
  <c r="AR191" i="5"/>
  <c r="S245" i="5"/>
  <c r="T245" i="5"/>
  <c r="U267" i="5"/>
  <c r="AC267" i="5" s="1"/>
  <c r="X260" i="5"/>
  <c r="AR260" i="5"/>
  <c r="X252" i="5"/>
  <c r="AR252" i="5"/>
  <c r="T249" i="5"/>
  <c r="S249" i="5"/>
  <c r="U287" i="5"/>
  <c r="AC287" i="5" s="1"/>
  <c r="AB287" i="5"/>
  <c r="X242" i="5"/>
  <c r="AR242" i="5"/>
  <c r="X264" i="5"/>
  <c r="AR264" i="5"/>
  <c r="S261" i="5"/>
  <c r="T261" i="5"/>
  <c r="Z349" i="5"/>
  <c r="AA349" i="5" s="1"/>
  <c r="I349" i="5" s="1"/>
  <c r="T348" i="5"/>
  <c r="S348" i="5"/>
  <c r="AR393" i="5"/>
  <c r="X393" i="5"/>
  <c r="AB393" i="5"/>
  <c r="U390" i="5"/>
  <c r="AC390" i="5" s="1"/>
  <c r="T435" i="5"/>
  <c r="S435" i="5"/>
  <c r="U278" i="5"/>
  <c r="AC278" i="5" s="1"/>
  <c r="AB278" i="5"/>
  <c r="AR415" i="5"/>
  <c r="X415" i="5"/>
  <c r="AR425" i="5"/>
  <c r="X425" i="5"/>
  <c r="X466" i="5"/>
  <c r="AR466" i="5"/>
  <c r="Z484" i="5"/>
  <c r="U420" i="5"/>
  <c r="AC420" i="5" s="1"/>
  <c r="AB420" i="5"/>
  <c r="U415" i="5"/>
  <c r="AC415" i="5" s="1"/>
  <c r="AB415" i="5"/>
  <c r="X535" i="5"/>
  <c r="AR535" i="5"/>
  <c r="AB535" i="5"/>
  <c r="S507" i="5"/>
  <c r="T507" i="5"/>
  <c r="S463" i="5"/>
  <c r="T463" i="5"/>
  <c r="U547" i="5"/>
  <c r="AC547" i="5" s="1"/>
  <c r="AB547" i="5"/>
  <c r="I512" i="5"/>
  <c r="U512" i="5"/>
  <c r="AC512" i="5" s="1"/>
  <c r="Z113" i="5"/>
  <c r="AB200" i="5"/>
  <c r="AR200" i="5"/>
  <c r="X200" i="5"/>
  <c r="X259" i="5"/>
  <c r="AB259" i="5"/>
  <c r="AR259" i="5"/>
  <c r="AR392" i="5"/>
  <c r="AB392" i="5"/>
  <c r="X392" i="5"/>
  <c r="X15" i="5"/>
  <c r="AR15" i="5"/>
  <c r="T15" i="5"/>
  <c r="S15" i="5"/>
  <c r="Z43" i="5"/>
  <c r="T49" i="5"/>
  <c r="S49" i="5"/>
  <c r="Z62" i="5"/>
  <c r="S90" i="5"/>
  <c r="T90" i="5"/>
  <c r="X129" i="5"/>
  <c r="AR129" i="5"/>
  <c r="Z240" i="5"/>
  <c r="AA240" i="5" s="1"/>
  <c r="X344" i="5"/>
  <c r="AR344" i="5"/>
  <c r="AB344" i="5"/>
  <c r="T301" i="5"/>
  <c r="S301" i="5"/>
  <c r="X333" i="5"/>
  <c r="AR333" i="5"/>
  <c r="U338" i="5"/>
  <c r="AC338" i="5" s="1"/>
  <c r="U378" i="5"/>
  <c r="AC378" i="5" s="1"/>
  <c r="AB378" i="5"/>
  <c r="X98" i="5"/>
  <c r="AR98" i="5"/>
  <c r="S17" i="5"/>
  <c r="T17" i="5"/>
  <c r="U54" i="5"/>
  <c r="AC54" i="5" s="1"/>
  <c r="AB54" i="5"/>
  <c r="X58" i="5"/>
  <c r="AR58" i="5"/>
  <c r="AB42" i="5"/>
  <c r="AB56" i="5"/>
  <c r="U56" i="5"/>
  <c r="AC56" i="5" s="1"/>
  <c r="X14" i="5"/>
  <c r="AR14" i="5"/>
  <c r="AB14" i="5"/>
  <c r="Z27" i="5"/>
  <c r="AA27" i="5" s="1"/>
  <c r="I27" i="5" s="1"/>
  <c r="X44" i="5"/>
  <c r="AR44" i="5"/>
  <c r="AB44" i="5"/>
  <c r="AB80" i="5"/>
  <c r="U80" i="5"/>
  <c r="AC80" i="5" s="1"/>
  <c r="AR87" i="5"/>
  <c r="X87" i="5"/>
  <c r="AB87" i="5"/>
  <c r="X89" i="5"/>
  <c r="AR89" i="5"/>
  <c r="U50" i="5"/>
  <c r="AC50" i="5" s="1"/>
  <c r="AB50" i="5"/>
  <c r="Z54" i="5"/>
  <c r="AA54" i="5" s="1"/>
  <c r="AB89" i="5"/>
  <c r="U89" i="5"/>
  <c r="AC89" i="5" s="1"/>
  <c r="S107" i="5"/>
  <c r="T107" i="5"/>
  <c r="X122" i="5"/>
  <c r="AB122" i="5"/>
  <c r="AR122" i="5"/>
  <c r="Z74" i="5"/>
  <c r="U121" i="5"/>
  <c r="AC121" i="5" s="1"/>
  <c r="U119" i="5"/>
  <c r="AC119" i="5" s="1"/>
  <c r="AB119" i="5"/>
  <c r="X163" i="5"/>
  <c r="AR163" i="5"/>
  <c r="AB163" i="5"/>
  <c r="Z153" i="5"/>
  <c r="AA153" i="5" s="1"/>
  <c r="S171" i="5"/>
  <c r="T171" i="5"/>
  <c r="AR183" i="5"/>
  <c r="AB183" i="5"/>
  <c r="X183" i="5"/>
  <c r="T221" i="5"/>
  <c r="S221" i="5"/>
  <c r="U191" i="5"/>
  <c r="AC191" i="5" s="1"/>
  <c r="AB191" i="5"/>
  <c r="AB222" i="5"/>
  <c r="X222" i="5"/>
  <c r="AR222" i="5"/>
  <c r="AB277" i="5"/>
  <c r="AR277" i="5"/>
  <c r="X277" i="5"/>
  <c r="S252" i="5"/>
  <c r="T252" i="5"/>
  <c r="S264" i="5"/>
  <c r="T264" i="5"/>
  <c r="AR322" i="5"/>
  <c r="X322" i="5"/>
  <c r="AB322" i="5"/>
  <c r="Z306" i="5"/>
  <c r="AA306" i="5" s="1"/>
  <c r="X364" i="5"/>
  <c r="AR364" i="5"/>
  <c r="T391" i="5"/>
  <c r="S391" i="5"/>
  <c r="U404" i="5"/>
  <c r="AC404" i="5" s="1"/>
  <c r="AB404" i="5"/>
  <c r="AB363" i="5"/>
  <c r="X363" i="5"/>
  <c r="AR363" i="5"/>
  <c r="I407" i="5"/>
  <c r="U407" i="5"/>
  <c r="AC407" i="5" s="1"/>
  <c r="Z452" i="5"/>
  <c r="U449" i="5"/>
  <c r="AC449" i="5" s="1"/>
  <c r="AB449" i="5"/>
  <c r="X469" i="5"/>
  <c r="AR469" i="5"/>
  <c r="AB469" i="5"/>
  <c r="T466" i="5"/>
  <c r="S466" i="5"/>
  <c r="Z476" i="5"/>
  <c r="AA476" i="5" s="1"/>
  <c r="U506" i="5"/>
  <c r="AC506" i="5" s="1"/>
  <c r="AB506" i="5"/>
  <c r="X553" i="5"/>
  <c r="AR553" i="5"/>
  <c r="AB493" i="5"/>
  <c r="AR493" i="5"/>
  <c r="X493" i="5"/>
  <c r="AB509" i="5"/>
  <c r="AR509" i="5"/>
  <c r="X509" i="5"/>
  <c r="U510" i="5"/>
  <c r="AC510" i="5" s="1"/>
  <c r="AB510" i="5"/>
  <c r="U495" i="5"/>
  <c r="AC495" i="5" s="1"/>
  <c r="AB495" i="5"/>
  <c r="Z550" i="5"/>
  <c r="X97" i="5"/>
  <c r="AR97" i="5"/>
  <c r="AB97" i="5"/>
  <c r="U186" i="5"/>
  <c r="AC186" i="5" s="1"/>
  <c r="AB186" i="5"/>
  <c r="Z310" i="5"/>
  <c r="AA310" i="5" s="1"/>
  <c r="Z357" i="5"/>
  <c r="AA357" i="5" s="1"/>
  <c r="I357" i="5" s="1"/>
  <c r="X395" i="5"/>
  <c r="AR395" i="5"/>
  <c r="X451" i="5"/>
  <c r="AR451" i="5"/>
  <c r="AR503" i="5"/>
  <c r="X503" i="5"/>
  <c r="AB9" i="5"/>
  <c r="U9" i="5"/>
  <c r="AC9" i="5" s="1"/>
  <c r="S10" i="5"/>
  <c r="T10" i="5"/>
  <c r="AB57" i="5"/>
  <c r="U57" i="5"/>
  <c r="AC57" i="5" s="1"/>
  <c r="X12" i="5"/>
  <c r="AR12" i="5"/>
  <c r="AB12" i="5"/>
  <c r="AR9" i="5"/>
  <c r="X9" i="5"/>
  <c r="U61" i="5"/>
  <c r="AC61" i="5" s="1"/>
  <c r="AB61" i="5"/>
  <c r="U18" i="5"/>
  <c r="AC18" i="5" s="1"/>
  <c r="AB18" i="5"/>
  <c r="X46" i="5"/>
  <c r="AR46" i="5"/>
  <c r="AB46" i="5"/>
  <c r="S16" i="5"/>
  <c r="T16" i="5"/>
  <c r="AB13" i="5"/>
  <c r="U13" i="5"/>
  <c r="AC13" i="5" s="1"/>
  <c r="AB164" i="5"/>
  <c r="U134" i="5"/>
  <c r="AC134" i="5" s="1"/>
  <c r="AB134" i="5"/>
  <c r="X186" i="5"/>
  <c r="AR186" i="5"/>
  <c r="AB188" i="5"/>
  <c r="U188" i="5"/>
  <c r="AC188" i="5" s="1"/>
  <c r="T227" i="5"/>
  <c r="S227" i="5"/>
  <c r="U237" i="5"/>
  <c r="AC237" i="5" s="1"/>
  <c r="Z211" i="5"/>
  <c r="U225" i="5"/>
  <c r="AC225" i="5" s="1"/>
  <c r="I225" i="5"/>
  <c r="AB251" i="5"/>
  <c r="U251" i="5"/>
  <c r="AC251" i="5" s="1"/>
  <c r="AB260" i="5"/>
  <c r="U260" i="5"/>
  <c r="AC260" i="5" s="1"/>
  <c r="Z281" i="5"/>
  <c r="AB281" i="5"/>
  <c r="X269" i="5"/>
  <c r="AR269" i="5"/>
  <c r="T304" i="5"/>
  <c r="S304" i="5"/>
  <c r="AB323" i="5"/>
  <c r="U323" i="5"/>
  <c r="AC323" i="5" s="1"/>
  <c r="AB309" i="5"/>
  <c r="AR309" i="5"/>
  <c r="X309" i="5"/>
  <c r="I332" i="5"/>
  <c r="U332" i="5"/>
  <c r="AC332" i="5" s="1"/>
  <c r="T342" i="5"/>
  <c r="S342" i="5"/>
  <c r="X352" i="5"/>
  <c r="AB352" i="5"/>
  <c r="AR352" i="5"/>
  <c r="S364" i="5"/>
  <c r="T364" i="5"/>
  <c r="S341" i="5"/>
  <c r="T341" i="5"/>
  <c r="AB399" i="5"/>
  <c r="AR399" i="5"/>
  <c r="X399" i="5"/>
  <c r="X391" i="5"/>
  <c r="AR391" i="5"/>
  <c r="S405" i="5"/>
  <c r="T405" i="5"/>
  <c r="X376" i="5"/>
  <c r="AR376" i="5"/>
  <c r="T355" i="5"/>
  <c r="S355" i="5"/>
  <c r="AB376" i="5"/>
  <c r="U376" i="5"/>
  <c r="AC376" i="5" s="1"/>
  <c r="X434" i="5"/>
  <c r="AR434" i="5"/>
  <c r="AB434" i="5"/>
  <c r="S445" i="5"/>
  <c r="T445" i="5"/>
  <c r="X437" i="5"/>
  <c r="AR437" i="5"/>
  <c r="U425" i="5"/>
  <c r="AC425" i="5" s="1"/>
  <c r="AB425" i="5"/>
  <c r="T471" i="5"/>
  <c r="S471" i="5"/>
  <c r="X529" i="5"/>
  <c r="AR529" i="5"/>
  <c r="AB529" i="5"/>
  <c r="Z474" i="5"/>
  <c r="AA474" i="5" s="1"/>
  <c r="I474" i="5" s="1"/>
  <c r="U485" i="5"/>
  <c r="AC485" i="5" s="1"/>
  <c r="AB485" i="5"/>
  <c r="AR532" i="5"/>
  <c r="X532" i="5"/>
  <c r="AB532" i="5"/>
  <c r="AR507" i="5"/>
  <c r="X507" i="5"/>
  <c r="AB511" i="5"/>
  <c r="X511" i="5"/>
  <c r="AR511" i="5"/>
  <c r="N557" i="5"/>
  <c r="L556" i="5"/>
  <c r="N556" i="5" s="1"/>
  <c r="M554" i="5"/>
  <c r="N554" i="5" s="1"/>
  <c r="I311" i="5" l="1"/>
  <c r="AR25" i="5"/>
  <c r="Z25" i="5" s="1"/>
  <c r="AA25" i="5" s="1"/>
  <c r="X25" i="5"/>
  <c r="Z294" i="5"/>
  <c r="AA294" i="5" s="1"/>
  <c r="X65" i="5"/>
  <c r="AR65" i="5"/>
  <c r="Z65" i="5" s="1"/>
  <c r="AA65" i="5" s="1"/>
  <c r="X177" i="5"/>
  <c r="I127" i="5"/>
  <c r="AB65" i="5"/>
  <c r="AR500" i="5"/>
  <c r="Z500" i="5" s="1"/>
  <c r="AA500" i="5" s="1"/>
  <c r="X467" i="5"/>
  <c r="AR467" i="5"/>
  <c r="Z467" i="5" s="1"/>
  <c r="AA467" i="5" s="1"/>
  <c r="I467" i="5" s="1"/>
  <c r="AR338" i="5"/>
  <c r="Z338" i="5" s="1"/>
  <c r="AA338" i="5" s="1"/>
  <c r="I338" i="5" s="1"/>
  <c r="I462" i="5"/>
  <c r="I390" i="5"/>
  <c r="I137" i="5"/>
  <c r="X251" i="5"/>
  <c r="AR251" i="5"/>
  <c r="Z251" i="5" s="1"/>
  <c r="AA251" i="5" s="1"/>
  <c r="I91" i="5"/>
  <c r="AR271" i="5"/>
  <c r="Z271" i="5" s="1"/>
  <c r="AA271" i="5" s="1"/>
  <c r="X271" i="5"/>
  <c r="Z85" i="5"/>
  <c r="I389" i="5"/>
  <c r="Z180" i="5"/>
  <c r="AA180" i="5" s="1"/>
  <c r="Z256" i="5"/>
  <c r="AA256" i="5" s="1"/>
  <c r="I256" i="5" s="1"/>
  <c r="I36" i="5"/>
  <c r="AR112" i="5"/>
  <c r="Z112" i="5" s="1"/>
  <c r="AA112" i="5" s="1"/>
  <c r="I112" i="5" s="1"/>
  <c r="X112" i="5"/>
  <c r="I138" i="5"/>
  <c r="I48" i="5"/>
  <c r="X317" i="5"/>
  <c r="AR317" i="5"/>
  <c r="Z317" i="5" s="1"/>
  <c r="AA317" i="5" s="1"/>
  <c r="AB367" i="5"/>
  <c r="X280" i="5"/>
  <c r="AR280" i="5"/>
  <c r="Z280" i="5" s="1"/>
  <c r="AA280" i="5" s="1"/>
  <c r="AB317" i="5"/>
  <c r="Z367" i="5"/>
  <c r="AA367" i="5" s="1"/>
  <c r="X335" i="5"/>
  <c r="AR335" i="5"/>
  <c r="Z335" i="5" s="1"/>
  <c r="AA335" i="5" s="1"/>
  <c r="I335" i="5" s="1"/>
  <c r="AB421" i="5"/>
  <c r="I303" i="5"/>
  <c r="Z213" i="5"/>
  <c r="AA213" i="5" s="1"/>
  <c r="I68" i="5"/>
  <c r="X417" i="5"/>
  <c r="AR417" i="5"/>
  <c r="Z417" i="5" s="1"/>
  <c r="AA417" i="5" s="1"/>
  <c r="U99" i="5"/>
  <c r="AC99" i="5" s="1"/>
  <c r="AB99" i="5"/>
  <c r="X99" i="5"/>
  <c r="AR99" i="5"/>
  <c r="Z99" i="5" s="1"/>
  <c r="I160" i="5"/>
  <c r="I25" i="5"/>
  <c r="I18" i="5"/>
  <c r="I118" i="5"/>
  <c r="U70" i="5"/>
  <c r="AC70" i="5" s="1"/>
  <c r="AB70" i="5"/>
  <c r="I164" i="5"/>
  <c r="AB114" i="5"/>
  <c r="U114" i="5"/>
  <c r="AC114" i="5" s="1"/>
  <c r="I279" i="5"/>
  <c r="I202" i="5"/>
  <c r="Z531" i="5"/>
  <c r="AA531" i="5" s="1"/>
  <c r="AR212" i="5"/>
  <c r="X212" i="5"/>
  <c r="I20" i="5"/>
  <c r="U38" i="5"/>
  <c r="AC38" i="5" s="1"/>
  <c r="X114" i="5"/>
  <c r="AR114" i="5"/>
  <c r="Z114" i="5" s="1"/>
  <c r="AA114" i="5" s="1"/>
  <c r="U123" i="5"/>
  <c r="AC123" i="5" s="1"/>
  <c r="AB123" i="5"/>
  <c r="Z488" i="5"/>
  <c r="AA488" i="5" s="1"/>
  <c r="I140" i="5"/>
  <c r="U212" i="5"/>
  <c r="AC212" i="5" s="1"/>
  <c r="AB212" i="5"/>
  <c r="I54" i="5"/>
  <c r="I177" i="5"/>
  <c r="I234" i="5"/>
  <c r="I396" i="5"/>
  <c r="U480" i="5"/>
  <c r="AC480" i="5" s="1"/>
  <c r="AB480" i="5"/>
  <c r="AB47" i="5"/>
  <c r="U47" i="5"/>
  <c r="AC47" i="5" s="1"/>
  <c r="Z418" i="5"/>
  <c r="AA418" i="5" s="1"/>
  <c r="AB439" i="5"/>
  <c r="I141" i="5"/>
  <c r="AB79" i="5"/>
  <c r="U79" i="5"/>
  <c r="AC79" i="5" s="1"/>
  <c r="X480" i="5"/>
  <c r="AR480" i="5"/>
  <c r="Z480" i="5" s="1"/>
  <c r="AA480" i="5" s="1"/>
  <c r="Z520" i="5"/>
  <c r="AA520" i="5" s="1"/>
  <c r="I520" i="5" s="1"/>
  <c r="I101" i="5"/>
  <c r="I88" i="5"/>
  <c r="U22" i="5"/>
  <c r="AC22" i="5" s="1"/>
  <c r="AB22" i="5"/>
  <c r="AR520" i="5"/>
  <c r="X520" i="5"/>
  <c r="X192" i="5"/>
  <c r="AR192" i="5"/>
  <c r="Z192" i="5" s="1"/>
  <c r="AA192" i="5" s="1"/>
  <c r="I235" i="5"/>
  <c r="X438" i="5"/>
  <c r="AR438" i="5"/>
  <c r="Z438" i="5" s="1"/>
  <c r="AA438" i="5" s="1"/>
  <c r="U240" i="5"/>
  <c r="AC240" i="5" s="1"/>
  <c r="AB240" i="5"/>
  <c r="U180" i="5"/>
  <c r="AC180" i="5" s="1"/>
  <c r="AB180" i="5"/>
  <c r="U499" i="5"/>
  <c r="AC499" i="5" s="1"/>
  <c r="AB499" i="5"/>
  <c r="U270" i="5"/>
  <c r="AC270" i="5" s="1"/>
  <c r="AB270" i="5"/>
  <c r="AB515" i="5"/>
  <c r="U515" i="5"/>
  <c r="AC515" i="5" s="1"/>
  <c r="U488" i="5"/>
  <c r="AC488" i="5" s="1"/>
  <c r="U258" i="5"/>
  <c r="AC258" i="5" s="1"/>
  <c r="AB258" i="5"/>
  <c r="I306" i="5"/>
  <c r="X258" i="5"/>
  <c r="AR258" i="5"/>
  <c r="Z258" i="5" s="1"/>
  <c r="AR431" i="5"/>
  <c r="I310" i="5"/>
  <c r="I347" i="5"/>
  <c r="AB347" i="5"/>
  <c r="Z444" i="5"/>
  <c r="AR308" i="5"/>
  <c r="Z308" i="5" s="1"/>
  <c r="AA308" i="5" s="1"/>
  <c r="X308" i="5"/>
  <c r="AB464" i="5"/>
  <c r="U464" i="5"/>
  <c r="AC464" i="5" s="1"/>
  <c r="U454" i="5"/>
  <c r="AC454" i="5" s="1"/>
  <c r="AB454" i="5"/>
  <c r="U540" i="5"/>
  <c r="AC540" i="5" s="1"/>
  <c r="AB540" i="5"/>
  <c r="U553" i="5"/>
  <c r="AC553" i="5" s="1"/>
  <c r="AB553" i="5"/>
  <c r="U505" i="5"/>
  <c r="AC505" i="5" s="1"/>
  <c r="AB505" i="5"/>
  <c r="X547" i="5"/>
  <c r="AR547" i="5"/>
  <c r="Z547" i="5" s="1"/>
  <c r="AA547" i="5" s="1"/>
  <c r="AR237" i="5"/>
  <c r="Z237" i="5" s="1"/>
  <c r="AA237" i="5" s="1"/>
  <c r="X237" i="5"/>
  <c r="I198" i="5"/>
  <c r="I201" i="5"/>
  <c r="I500" i="5"/>
  <c r="X505" i="5"/>
  <c r="AR505" i="5"/>
  <c r="Z505" i="5" s="1"/>
  <c r="AA505" i="5" s="1"/>
  <c r="AR534" i="5"/>
  <c r="Z534" i="5" s="1"/>
  <c r="AA534" i="5" s="1"/>
  <c r="X534" i="5"/>
  <c r="X540" i="5"/>
  <c r="AR540" i="5"/>
  <c r="Z540" i="5" s="1"/>
  <c r="AA540" i="5" s="1"/>
  <c r="I367" i="5"/>
  <c r="AB243" i="5"/>
  <c r="I243" i="5"/>
  <c r="AR459" i="5"/>
  <c r="Z459" i="5" s="1"/>
  <c r="AA459" i="5" s="1"/>
  <c r="X459" i="5"/>
  <c r="AB552" i="5"/>
  <c r="U552" i="5"/>
  <c r="AC552" i="5" s="1"/>
  <c r="I403" i="5"/>
  <c r="AA527" i="5"/>
  <c r="I527" i="5" s="1"/>
  <c r="I473" i="5"/>
  <c r="U446" i="5"/>
  <c r="AC446" i="5" s="1"/>
  <c r="AB446" i="5"/>
  <c r="AB459" i="5"/>
  <c r="U459" i="5"/>
  <c r="AC459" i="5" s="1"/>
  <c r="X552" i="5"/>
  <c r="AR552" i="5"/>
  <c r="Z552" i="5" s="1"/>
  <c r="AA552" i="5" s="1"/>
  <c r="AA246" i="5"/>
  <c r="I246" i="5" s="1"/>
  <c r="AA85" i="5"/>
  <c r="I85" i="5" s="1"/>
  <c r="I409" i="5"/>
  <c r="U531" i="5"/>
  <c r="AC531" i="5" s="1"/>
  <c r="U432" i="5"/>
  <c r="AC432" i="5" s="1"/>
  <c r="AB432" i="5"/>
  <c r="AA551" i="5"/>
  <c r="I551" i="5" s="1"/>
  <c r="AA99" i="5"/>
  <c r="I99" i="5" s="1"/>
  <c r="AA4" i="5"/>
  <c r="I4" i="5" s="1"/>
  <c r="AB401" i="5"/>
  <c r="U401" i="5"/>
  <c r="AC401" i="5" s="1"/>
  <c r="U381" i="5"/>
  <c r="AC381" i="5" s="1"/>
  <c r="AB381" i="5"/>
  <c r="U286" i="5"/>
  <c r="AC286" i="5" s="1"/>
  <c r="AB286" i="5"/>
  <c r="Z286" i="5"/>
  <c r="AA286" i="5" s="1"/>
  <c r="I482" i="5"/>
  <c r="X330" i="5"/>
  <c r="AR330" i="5"/>
  <c r="Z330" i="5" s="1"/>
  <c r="U384" i="5"/>
  <c r="AC384" i="5" s="1"/>
  <c r="AA550" i="5"/>
  <c r="I550" i="5" s="1"/>
  <c r="AA258" i="5"/>
  <c r="AA168" i="5"/>
  <c r="I168" i="5" s="1"/>
  <c r="I365" i="5"/>
  <c r="AB337" i="5"/>
  <c r="U337" i="5"/>
  <c r="AC337" i="5" s="1"/>
  <c r="I417" i="5"/>
  <c r="AB417" i="5"/>
  <c r="AA296" i="5"/>
  <c r="I296" i="5" s="1"/>
  <c r="AB483" i="5"/>
  <c r="U483" i="5"/>
  <c r="AC483" i="5" s="1"/>
  <c r="AB431" i="5"/>
  <c r="U431" i="5"/>
  <c r="AC431" i="5" s="1"/>
  <c r="AB551" i="5"/>
  <c r="AA74" i="5"/>
  <c r="I74" i="5" s="1"/>
  <c r="AR267" i="5"/>
  <c r="Z267" i="5" s="1"/>
  <c r="AA267" i="5" s="1"/>
  <c r="X267" i="5"/>
  <c r="AB275" i="5"/>
  <c r="U275" i="5"/>
  <c r="AC275" i="5" s="1"/>
  <c r="AB330" i="5"/>
  <c r="U330" i="5"/>
  <c r="AC330" i="5" s="1"/>
  <c r="X439" i="5"/>
  <c r="AR439" i="5"/>
  <c r="Z439" i="5" s="1"/>
  <c r="AA439" i="5" s="1"/>
  <c r="AA504" i="5"/>
  <c r="I504" i="5" s="1"/>
  <c r="I312" i="5"/>
  <c r="I501" i="5"/>
  <c r="AB533" i="5"/>
  <c r="U533" i="5"/>
  <c r="AC533" i="5" s="1"/>
  <c r="AB436" i="5"/>
  <c r="X486" i="5"/>
  <c r="AR486" i="5"/>
  <c r="Z486" i="5" s="1"/>
  <c r="AA281" i="5"/>
  <c r="I281" i="5" s="1"/>
  <c r="AA70" i="5"/>
  <c r="I70" i="5" s="1"/>
  <c r="AB486" i="5"/>
  <c r="U486" i="5"/>
  <c r="AC486" i="5" s="1"/>
  <c r="AB460" i="5"/>
  <c r="U460" i="5"/>
  <c r="AC460" i="5" s="1"/>
  <c r="I289" i="5"/>
  <c r="Z384" i="5"/>
  <c r="AA384" i="5" s="1"/>
  <c r="AA218" i="5"/>
  <c r="I218" i="5" s="1"/>
  <c r="I307" i="5"/>
  <c r="AB534" i="5"/>
  <c r="I197" i="5"/>
  <c r="I537" i="5"/>
  <c r="I356" i="5"/>
  <c r="U543" i="5"/>
  <c r="AC543" i="5" s="1"/>
  <c r="AB543" i="5"/>
  <c r="AA265" i="5"/>
  <c r="I265" i="5" s="1"/>
  <c r="AA62" i="5"/>
  <c r="I62" i="5" s="1"/>
  <c r="AA326" i="5"/>
  <c r="I326" i="5" s="1"/>
  <c r="U554" i="5"/>
  <c r="AC554" i="5" s="1"/>
  <c r="AB554" i="5"/>
  <c r="U394" i="5"/>
  <c r="AC394" i="5" s="1"/>
  <c r="U300" i="5"/>
  <c r="AC300" i="5" s="1"/>
  <c r="AB300" i="5"/>
  <c r="I271" i="5"/>
  <c r="I521" i="5"/>
  <c r="Z460" i="5"/>
  <c r="AA460" i="5" s="1"/>
  <c r="AA211" i="5"/>
  <c r="I211" i="5" s="1"/>
  <c r="AA102" i="5"/>
  <c r="I102" i="5" s="1"/>
  <c r="AA497" i="5"/>
  <c r="I497" i="5" s="1"/>
  <c r="AB447" i="5"/>
  <c r="U447" i="5"/>
  <c r="AC447" i="5" s="1"/>
  <c r="X398" i="5"/>
  <c r="AR398" i="5"/>
  <c r="Z398" i="5" s="1"/>
  <c r="AA398" i="5" s="1"/>
  <c r="I372" i="5"/>
  <c r="U418" i="5"/>
  <c r="AC418" i="5" s="1"/>
  <c r="AB444" i="5"/>
  <c r="U444" i="5"/>
  <c r="AC444" i="5" s="1"/>
  <c r="AA484" i="5"/>
  <c r="I484" i="5" s="1"/>
  <c r="AA113" i="5"/>
  <c r="I113" i="5" s="1"/>
  <c r="AA43" i="5"/>
  <c r="I43" i="5" s="1"/>
  <c r="U294" i="5"/>
  <c r="AC294" i="5" s="1"/>
  <c r="AR483" i="5"/>
  <c r="Z483" i="5" s="1"/>
  <c r="AA483" i="5" s="1"/>
  <c r="X483" i="5"/>
  <c r="I327" i="5"/>
  <c r="AB478" i="5"/>
  <c r="Z214" i="5"/>
  <c r="AA214" i="5" s="1"/>
  <c r="I214" i="5" s="1"/>
  <c r="O214" i="5" s="1"/>
  <c r="Z381" i="5"/>
  <c r="AA381" i="5" s="1"/>
  <c r="I476" i="5"/>
  <c r="AA452" i="5"/>
  <c r="I452" i="5" s="1"/>
  <c r="Z457" i="5"/>
  <c r="X447" i="5"/>
  <c r="AR447" i="5"/>
  <c r="Z447" i="5" s="1"/>
  <c r="AB410" i="5"/>
  <c r="I410" i="5"/>
  <c r="AA444" i="5"/>
  <c r="I444" i="5" s="1"/>
  <c r="I251" i="5"/>
  <c r="Z200" i="5"/>
  <c r="AA200" i="5" s="1"/>
  <c r="I200" i="5" s="1"/>
  <c r="Z451" i="5"/>
  <c r="AA451" i="5" s="1"/>
  <c r="Z434" i="5"/>
  <c r="AA434" i="5" s="1"/>
  <c r="I434" i="5" s="1"/>
  <c r="X318" i="5"/>
  <c r="AR318" i="5"/>
  <c r="Z183" i="5"/>
  <c r="AA183" i="5" s="1"/>
  <c r="I183" i="5" s="1"/>
  <c r="U252" i="5"/>
  <c r="AC252" i="5" s="1"/>
  <c r="X187" i="5"/>
  <c r="AR187" i="5"/>
  <c r="Z122" i="5"/>
  <c r="AA122" i="5" s="1"/>
  <c r="I122" i="5" s="1"/>
  <c r="Z419" i="5"/>
  <c r="AA419" i="5" s="1"/>
  <c r="I419" i="5" s="1"/>
  <c r="Z425" i="5"/>
  <c r="AA425" i="5" s="1"/>
  <c r="I425" i="5" s="1"/>
  <c r="Z427" i="5"/>
  <c r="AA427" i="5" s="1"/>
  <c r="I427" i="5" s="1"/>
  <c r="Z341" i="5"/>
  <c r="AA341" i="5" s="1"/>
  <c r="Z277" i="5"/>
  <c r="Z529" i="5"/>
  <c r="AA529" i="5" s="1"/>
  <c r="I529" i="5" s="1"/>
  <c r="Z428" i="5"/>
  <c r="AA428" i="5" s="1"/>
  <c r="I428" i="5" s="1"/>
  <c r="Z535" i="5"/>
  <c r="AA535" i="5" s="1"/>
  <c r="I535" i="5" s="1"/>
  <c r="Z516" i="5"/>
  <c r="AA516" i="5" s="1"/>
  <c r="I516" i="5" s="1"/>
  <c r="Z525" i="5"/>
  <c r="AA525" i="5" s="1"/>
  <c r="I525" i="5" s="1"/>
  <c r="AB192" i="5"/>
  <c r="Z111" i="5"/>
  <c r="AA111" i="5" s="1"/>
  <c r="I111" i="5" s="1"/>
  <c r="U285" i="5"/>
  <c r="AC285" i="5" s="1"/>
  <c r="AB285" i="5"/>
  <c r="Z143" i="5"/>
  <c r="AA143" i="5" s="1"/>
  <c r="I143" i="5" s="1"/>
  <c r="Z108" i="5"/>
  <c r="AA108" i="5" s="1"/>
  <c r="I108" i="5" s="1"/>
  <c r="Z231" i="5"/>
  <c r="AA231" i="5" s="1"/>
  <c r="AB201" i="5"/>
  <c r="U139" i="5"/>
  <c r="AC139" i="5" s="1"/>
  <c r="AB139" i="5"/>
  <c r="Z9" i="5"/>
  <c r="AA9" i="5" s="1"/>
  <c r="I9" i="5" s="1"/>
  <c r="U49" i="5"/>
  <c r="AC49" i="5" s="1"/>
  <c r="AB49" i="5"/>
  <c r="AR528" i="5"/>
  <c r="X528" i="5"/>
  <c r="X16" i="5"/>
  <c r="AR16" i="5"/>
  <c r="Z395" i="5"/>
  <c r="AA395" i="5" s="1"/>
  <c r="I395" i="5" s="1"/>
  <c r="Z178" i="5"/>
  <c r="U429" i="5"/>
  <c r="AC429" i="5" s="1"/>
  <c r="U354" i="5"/>
  <c r="AC354" i="5" s="1"/>
  <c r="AB354" i="5"/>
  <c r="AR412" i="5"/>
  <c r="X412" i="5"/>
  <c r="U400" i="5"/>
  <c r="AC400" i="5" s="1"/>
  <c r="AB400" i="5"/>
  <c r="Z238" i="5"/>
  <c r="AA238" i="5" s="1"/>
  <c r="I238" i="5" s="1"/>
  <c r="Z344" i="5"/>
  <c r="AA344" i="5" s="1"/>
  <c r="I344" i="5" s="1"/>
  <c r="AB78" i="5"/>
  <c r="U78" i="5"/>
  <c r="AC78" i="5" s="1"/>
  <c r="AB407" i="5"/>
  <c r="Z299" i="5"/>
  <c r="AA299" i="5" s="1"/>
  <c r="I299" i="5" s="1"/>
  <c r="Z464" i="5"/>
  <c r="AA464" i="5" s="1"/>
  <c r="I464" i="5" s="1"/>
  <c r="Z553" i="5"/>
  <c r="AA553" i="5" s="1"/>
  <c r="I553" i="5" s="1"/>
  <c r="AB332" i="5"/>
  <c r="Z399" i="5"/>
  <c r="AA399" i="5" s="1"/>
  <c r="I399" i="5" s="1"/>
  <c r="Z242" i="5"/>
  <c r="AA242" i="5" s="1"/>
  <c r="I242" i="5" s="1"/>
  <c r="Z309" i="5"/>
  <c r="AA309" i="5" s="1"/>
  <c r="I309" i="5" s="1"/>
  <c r="Z431" i="5"/>
  <c r="U60" i="5"/>
  <c r="AC60" i="5" s="1"/>
  <c r="Z147" i="5"/>
  <c r="AA147" i="5" s="1"/>
  <c r="I147" i="5" s="1"/>
  <c r="Z411" i="5"/>
  <c r="AA411" i="5" s="1"/>
  <c r="I411" i="5" s="1"/>
  <c r="Z98" i="5"/>
  <c r="AA98" i="5" s="1"/>
  <c r="I98" i="5" s="1"/>
  <c r="AB267" i="5"/>
  <c r="Z157" i="5"/>
  <c r="AA157" i="5" s="1"/>
  <c r="I157" i="5" s="1"/>
  <c r="U355" i="5"/>
  <c r="AC355" i="5" s="1"/>
  <c r="AB355" i="5"/>
  <c r="Z46" i="5"/>
  <c r="AA46" i="5" s="1"/>
  <c r="I46" i="5" s="1"/>
  <c r="X107" i="5"/>
  <c r="AR107" i="5"/>
  <c r="Z14" i="5"/>
  <c r="Z415" i="5"/>
  <c r="AA415" i="5" s="1"/>
  <c r="I415" i="5" s="1"/>
  <c r="Z393" i="5"/>
  <c r="Z80" i="5"/>
  <c r="AA80" i="5" s="1"/>
  <c r="I80" i="5" s="1"/>
  <c r="Z52" i="5"/>
  <c r="AA52" i="5" s="1"/>
  <c r="I52" i="5" s="1"/>
  <c r="U341" i="5"/>
  <c r="AC341" i="5" s="1"/>
  <c r="AB341" i="5"/>
  <c r="AR304" i="5"/>
  <c r="X304" i="5"/>
  <c r="AB225" i="5"/>
  <c r="X171" i="5"/>
  <c r="AR171" i="5"/>
  <c r="Z322" i="5"/>
  <c r="U15" i="5"/>
  <c r="AC15" i="5" s="1"/>
  <c r="AB15" i="5"/>
  <c r="Z526" i="5"/>
  <c r="AA526" i="5" s="1"/>
  <c r="I526" i="5" s="1"/>
  <c r="AR481" i="5"/>
  <c r="X481" i="5"/>
  <c r="X116" i="5"/>
  <c r="AR116" i="5"/>
  <c r="Z369" i="5"/>
  <c r="AA369" i="5" s="1"/>
  <c r="I369" i="5" s="1"/>
  <c r="Z34" i="5"/>
  <c r="AA34" i="5" s="1"/>
  <c r="I34" i="5" s="1"/>
  <c r="Z293" i="5"/>
  <c r="U314" i="5"/>
  <c r="AC314" i="5" s="1"/>
  <c r="Z223" i="5"/>
  <c r="AA223" i="5" s="1"/>
  <c r="I223" i="5" s="1"/>
  <c r="Z128" i="5"/>
  <c r="AA128" i="5" s="1"/>
  <c r="Z173" i="5"/>
  <c r="U450" i="5"/>
  <c r="AC450" i="5" s="1"/>
  <c r="AB450" i="5"/>
  <c r="AB371" i="5"/>
  <c r="Z321" i="5"/>
  <c r="AA321" i="5" s="1"/>
  <c r="Z268" i="5"/>
  <c r="AA268" i="5" s="1"/>
  <c r="I268" i="5" s="1"/>
  <c r="X149" i="5"/>
  <c r="AR149" i="5"/>
  <c r="Z79" i="5"/>
  <c r="AA79" i="5" s="1"/>
  <c r="I79" i="5" s="1"/>
  <c r="Z533" i="5"/>
  <c r="AA533" i="5" s="1"/>
  <c r="I533" i="5" s="1"/>
  <c r="Z328" i="5"/>
  <c r="AA328" i="5" s="1"/>
  <c r="I328" i="5" s="1"/>
  <c r="AB451" i="5"/>
  <c r="U451" i="5"/>
  <c r="AC451" i="5" s="1"/>
  <c r="Z477" i="5"/>
  <c r="AA477" i="5" s="1"/>
  <c r="I477" i="5" s="1"/>
  <c r="Z103" i="5"/>
  <c r="AA103" i="5" s="1"/>
  <c r="I103" i="5" s="1"/>
  <c r="Z297" i="5"/>
  <c r="AA297" i="5" s="1"/>
  <c r="AB245" i="5"/>
  <c r="U245" i="5"/>
  <c r="AC245" i="5" s="1"/>
  <c r="Z8" i="5"/>
  <c r="Z95" i="5"/>
  <c r="AA95" i="5" s="1"/>
  <c r="I95" i="5" s="1"/>
  <c r="AB500" i="5"/>
  <c r="Z376" i="5"/>
  <c r="AA376" i="5" s="1"/>
  <c r="I376" i="5" s="1"/>
  <c r="U304" i="5"/>
  <c r="AC304" i="5" s="1"/>
  <c r="AB304" i="5"/>
  <c r="AR10" i="5"/>
  <c r="X10" i="5"/>
  <c r="AB107" i="5"/>
  <c r="U107" i="5"/>
  <c r="AC107" i="5" s="1"/>
  <c r="Z129" i="5"/>
  <c r="AA129" i="5" s="1"/>
  <c r="AR348" i="5"/>
  <c r="X348" i="5"/>
  <c r="Z174" i="5"/>
  <c r="AA174" i="5" s="1"/>
  <c r="I174" i="5" s="1"/>
  <c r="Z257" i="5"/>
  <c r="AA257" i="5" s="1"/>
  <c r="I257" i="5" s="1"/>
  <c r="Z196" i="5"/>
  <c r="AA196" i="5" s="1"/>
  <c r="I196" i="5" s="1"/>
  <c r="AB380" i="5"/>
  <c r="U380" i="5"/>
  <c r="AC380" i="5" s="1"/>
  <c r="AR406" i="5"/>
  <c r="X406" i="5"/>
  <c r="U481" i="5"/>
  <c r="AC481" i="5" s="1"/>
  <c r="AB481" i="5"/>
  <c r="U414" i="5"/>
  <c r="AC414" i="5" s="1"/>
  <c r="AB414" i="5"/>
  <c r="Z148" i="5"/>
  <c r="AA148" i="5" s="1"/>
  <c r="I148" i="5" s="1"/>
  <c r="Z51" i="5"/>
  <c r="AA51" i="5" s="1"/>
  <c r="I51" i="5" s="1"/>
  <c r="Z206" i="5"/>
  <c r="AA206" i="5" s="1"/>
  <c r="I206" i="5" s="1"/>
  <c r="U37" i="5"/>
  <c r="AC37" i="5" s="1"/>
  <c r="U423" i="5"/>
  <c r="AC423" i="5" s="1"/>
  <c r="Z26" i="5"/>
  <c r="AB452" i="5"/>
  <c r="AB255" i="5"/>
  <c r="U255" i="5"/>
  <c r="AC255" i="5" s="1"/>
  <c r="Z423" i="5"/>
  <c r="AA423" i="5" s="1"/>
  <c r="Z359" i="5"/>
  <c r="AA359" i="5" s="1"/>
  <c r="I359" i="5" s="1"/>
  <c r="AB530" i="5"/>
  <c r="U530" i="5"/>
  <c r="AC530" i="5" s="1"/>
  <c r="U217" i="5"/>
  <c r="AC217" i="5" s="1"/>
  <c r="Z93" i="5"/>
  <c r="AA93" i="5" s="1"/>
  <c r="Z302" i="5"/>
  <c r="AA302" i="5" s="1"/>
  <c r="I302" i="5" s="1"/>
  <c r="Z228" i="5"/>
  <c r="AA228" i="5" s="1"/>
  <c r="I228" i="5" s="1"/>
  <c r="U83" i="5"/>
  <c r="AC83" i="5" s="1"/>
  <c r="AB83" i="5"/>
  <c r="Z217" i="5"/>
  <c r="AA217" i="5" s="1"/>
  <c r="Z485" i="5"/>
  <c r="U210" i="5"/>
  <c r="AC210" i="5" s="1"/>
  <c r="AB210" i="5"/>
  <c r="AB128" i="5"/>
  <c r="U128" i="5"/>
  <c r="AC128" i="5" s="1"/>
  <c r="AB383" i="5"/>
  <c r="U383" i="5"/>
  <c r="AC383" i="5" s="1"/>
  <c r="Z5" i="5"/>
  <c r="AA5" i="5" s="1"/>
  <c r="I5" i="5" s="1"/>
  <c r="U149" i="5"/>
  <c r="AC149" i="5" s="1"/>
  <c r="AB149" i="5"/>
  <c r="Z131" i="5"/>
  <c r="AA131" i="5" s="1"/>
  <c r="I131" i="5" s="1"/>
  <c r="Z377" i="5"/>
  <c r="AA377" i="5" s="1"/>
  <c r="I377" i="5" s="1"/>
  <c r="Z556" i="5"/>
  <c r="Z408" i="5"/>
  <c r="AA408" i="5" s="1"/>
  <c r="Z295" i="5"/>
  <c r="AA295" i="5" s="1"/>
  <c r="I295" i="5" s="1"/>
  <c r="AB473" i="5"/>
  <c r="Z255" i="5"/>
  <c r="Z78" i="5"/>
  <c r="Z146" i="5"/>
  <c r="AA146" i="5" s="1"/>
  <c r="Z405" i="5"/>
  <c r="AA405" i="5" s="1"/>
  <c r="Z209" i="5"/>
  <c r="AA209" i="5" s="1"/>
  <c r="Z156" i="5"/>
  <c r="Z144" i="5"/>
  <c r="AA144" i="5" s="1"/>
  <c r="I144" i="5" s="1"/>
  <c r="Z546" i="5"/>
  <c r="AA546" i="5" s="1"/>
  <c r="Z272" i="5"/>
  <c r="AA272" i="5" s="1"/>
  <c r="I272" i="5" s="1"/>
  <c r="Z346" i="5"/>
  <c r="Z169" i="5"/>
  <c r="AA169" i="5" s="1"/>
  <c r="Z424" i="5"/>
  <c r="AA424" i="5" s="1"/>
  <c r="I424" i="5" s="1"/>
  <c r="AB138" i="5"/>
  <c r="Z40" i="5"/>
  <c r="AA40" i="5" s="1"/>
  <c r="I40" i="5" s="1"/>
  <c r="Z416" i="5"/>
  <c r="AA416" i="5" s="1"/>
  <c r="Z345" i="5"/>
  <c r="Z404" i="5"/>
  <c r="AA404" i="5" s="1"/>
  <c r="I404" i="5" s="1"/>
  <c r="Z336" i="5"/>
  <c r="AA336" i="5" s="1"/>
  <c r="I336" i="5" s="1"/>
  <c r="U519" i="5"/>
  <c r="AC519" i="5" s="1"/>
  <c r="X492" i="5"/>
  <c r="AR492" i="5"/>
  <c r="Z402" i="5"/>
  <c r="AA402" i="5" s="1"/>
  <c r="I402" i="5" s="1"/>
  <c r="Z204" i="5"/>
  <c r="AA204" i="5" s="1"/>
  <c r="Z241" i="5"/>
  <c r="AA241" i="5" s="1"/>
  <c r="I241" i="5" s="1"/>
  <c r="Z11" i="5"/>
  <c r="AA11" i="5" s="1"/>
  <c r="I11" i="5" s="1"/>
  <c r="Z161" i="5"/>
  <c r="AA161" i="5" s="1"/>
  <c r="I161" i="5" s="1"/>
  <c r="U518" i="5"/>
  <c r="AC518" i="5" s="1"/>
  <c r="Z298" i="5"/>
  <c r="AA298" i="5" s="1"/>
  <c r="Z518" i="5"/>
  <c r="AA518" i="5" s="1"/>
  <c r="Z351" i="5"/>
  <c r="U233" i="5"/>
  <c r="AC233" i="5" s="1"/>
  <c r="AB233" i="5"/>
  <c r="U205" i="5"/>
  <c r="AC205" i="5" s="1"/>
  <c r="U55" i="5"/>
  <c r="AC55" i="5" s="1"/>
  <c r="AB55" i="5"/>
  <c r="Z542" i="5"/>
  <c r="AA542" i="5" s="1"/>
  <c r="I542" i="5" s="1"/>
  <c r="Z276" i="5"/>
  <c r="AA276" i="5" s="1"/>
  <c r="I276" i="5" s="1"/>
  <c r="X450" i="5"/>
  <c r="AR450" i="5"/>
  <c r="Z494" i="5"/>
  <c r="AB190" i="5"/>
  <c r="U190" i="5"/>
  <c r="AC190" i="5" s="1"/>
  <c r="U136" i="5"/>
  <c r="AC136" i="5" s="1"/>
  <c r="AB136" i="5"/>
  <c r="Z71" i="5"/>
  <c r="AA71" i="5" s="1"/>
  <c r="I71" i="5" s="1"/>
  <c r="Z522" i="5"/>
  <c r="AA522" i="5" s="1"/>
  <c r="I522" i="5" s="1"/>
  <c r="U75" i="5"/>
  <c r="AC75" i="5" s="1"/>
  <c r="Z478" i="5"/>
  <c r="AA478" i="5" s="1"/>
  <c r="Z165" i="5"/>
  <c r="AA165" i="5" s="1"/>
  <c r="U269" i="5"/>
  <c r="AC269" i="5" s="1"/>
  <c r="Z269" i="5"/>
  <c r="AA269" i="5" s="1"/>
  <c r="AB165" i="5"/>
  <c r="U165" i="5"/>
  <c r="AC165" i="5" s="1"/>
  <c r="Z301" i="5"/>
  <c r="AA301" i="5" s="1"/>
  <c r="AR479" i="5"/>
  <c r="X479" i="5"/>
  <c r="U448" i="5"/>
  <c r="AC448" i="5" s="1"/>
  <c r="AB448" i="5"/>
  <c r="AB303" i="5"/>
  <c r="Z278" i="5"/>
  <c r="AA278" i="5" s="1"/>
  <c r="I278" i="5" s="1"/>
  <c r="Z432" i="5"/>
  <c r="AA432" i="5" s="1"/>
  <c r="I432" i="5" s="1"/>
  <c r="Z426" i="5"/>
  <c r="AA426" i="5" s="1"/>
  <c r="I426" i="5" s="1"/>
  <c r="Z195" i="5"/>
  <c r="AB101" i="5"/>
  <c r="Z23" i="5"/>
  <c r="AA23" i="5" s="1"/>
  <c r="I23" i="5" s="1"/>
  <c r="Z414" i="5"/>
  <c r="Z248" i="5"/>
  <c r="Z270" i="5"/>
  <c r="U175" i="5"/>
  <c r="AC175" i="5" s="1"/>
  <c r="AB175" i="5"/>
  <c r="Z253" i="5"/>
  <c r="Z440" i="5"/>
  <c r="AA440" i="5" s="1"/>
  <c r="I440" i="5" s="1"/>
  <c r="Z151" i="5"/>
  <c r="AA151" i="5" s="1"/>
  <c r="I151" i="5" s="1"/>
  <c r="Z400" i="5"/>
  <c r="AA400" i="5" s="1"/>
  <c r="Z31" i="5"/>
  <c r="AA31" i="5" s="1"/>
  <c r="I31" i="5" s="1"/>
  <c r="U244" i="5"/>
  <c r="AC244" i="5" s="1"/>
  <c r="AB146" i="5"/>
  <c r="U146" i="5"/>
  <c r="AC146" i="5" s="1"/>
  <c r="Z461" i="5"/>
  <c r="AA461" i="5" s="1"/>
  <c r="Z541" i="5"/>
  <c r="AA541" i="5" s="1"/>
  <c r="I541" i="5" s="1"/>
  <c r="AB307" i="5"/>
  <c r="AB306" i="5"/>
  <c r="AB491" i="5"/>
  <c r="U491" i="5"/>
  <c r="AC491" i="5" s="1"/>
  <c r="Z495" i="5"/>
  <c r="AA495" i="5" s="1"/>
  <c r="I495" i="5" s="1"/>
  <c r="AB492" i="5"/>
  <c r="U492" i="5"/>
  <c r="AC492" i="5" s="1"/>
  <c r="Z126" i="5"/>
  <c r="Z49" i="5"/>
  <c r="AA49" i="5" s="1"/>
  <c r="U84" i="5"/>
  <c r="AC84" i="5" s="1"/>
  <c r="AB84" i="5"/>
  <c r="U298" i="5"/>
  <c r="AC298" i="5" s="1"/>
  <c r="AB298" i="5"/>
  <c r="U169" i="5"/>
  <c r="AC169" i="5" s="1"/>
  <c r="AB169" i="5"/>
  <c r="Z519" i="5"/>
  <c r="AA519" i="5" s="1"/>
  <c r="U502" i="5"/>
  <c r="AC502" i="5" s="1"/>
  <c r="AB502" i="5"/>
  <c r="Z549" i="5"/>
  <c r="AA549" i="5" s="1"/>
  <c r="I549" i="5" s="1"/>
  <c r="AB521" i="5"/>
  <c r="AB311" i="5"/>
  <c r="U116" i="5"/>
  <c r="AC116" i="5" s="1"/>
  <c r="AB116" i="5"/>
  <c r="U362" i="5"/>
  <c r="AC362" i="5" s="1"/>
  <c r="AB362" i="5"/>
  <c r="Z499" i="5"/>
  <c r="U334" i="5"/>
  <c r="AC334" i="5" s="1"/>
  <c r="Z41" i="5"/>
  <c r="AA41" i="5" s="1"/>
  <c r="I41" i="5" s="1"/>
  <c r="Z106" i="5"/>
  <c r="Z331" i="5"/>
  <c r="AA331" i="5" s="1"/>
  <c r="Z334" i="5"/>
  <c r="AA334" i="5" s="1"/>
  <c r="U189" i="5"/>
  <c r="AC189" i="5" s="1"/>
  <c r="U283" i="5"/>
  <c r="AC283" i="5" s="1"/>
  <c r="AB283" i="5"/>
  <c r="Z124" i="5"/>
  <c r="AA124" i="5" s="1"/>
  <c r="I124" i="5" s="1"/>
  <c r="Z205" i="5"/>
  <c r="AA205" i="5" s="1"/>
  <c r="U247" i="5"/>
  <c r="AC247" i="5" s="1"/>
  <c r="AB247" i="5"/>
  <c r="AB187" i="5"/>
  <c r="U187" i="5"/>
  <c r="AC187" i="5" s="1"/>
  <c r="U479" i="5"/>
  <c r="AC479" i="5" s="1"/>
  <c r="AB479" i="5"/>
  <c r="Z354" i="5"/>
  <c r="AA354" i="5" s="1"/>
  <c r="Z436" i="5"/>
  <c r="AA436" i="5" s="1"/>
  <c r="I436" i="5" s="1"/>
  <c r="Z524" i="5"/>
  <c r="AA524" i="5" s="1"/>
  <c r="Z300" i="5"/>
  <c r="AA300" i="5" s="1"/>
  <c r="Z401" i="5"/>
  <c r="AA401" i="5" s="1"/>
  <c r="AB327" i="5"/>
  <c r="U216" i="5"/>
  <c r="AC216" i="5" s="1"/>
  <c r="Z57" i="5"/>
  <c r="AA57" i="5" s="1"/>
  <c r="I57" i="5" s="1"/>
  <c r="Z139" i="5"/>
  <c r="U292" i="5"/>
  <c r="AC292" i="5" s="1"/>
  <c r="AB292" i="5"/>
  <c r="Z134" i="5"/>
  <c r="AA134" i="5" s="1"/>
  <c r="I134" i="5" s="1"/>
  <c r="Z543" i="5"/>
  <c r="AA543" i="5" s="1"/>
  <c r="AB461" i="5"/>
  <c r="U461" i="5"/>
  <c r="AC461" i="5" s="1"/>
  <c r="Z210" i="5"/>
  <c r="AA210" i="5" s="1"/>
  <c r="Z59" i="5"/>
  <c r="AA59" i="5" s="1"/>
  <c r="I59" i="5" s="1"/>
  <c r="Z515" i="5"/>
  <c r="X508" i="5"/>
  <c r="AR508" i="5"/>
  <c r="AB310" i="5"/>
  <c r="Z123" i="5"/>
  <c r="AA123" i="5" s="1"/>
  <c r="I123" i="5" s="1"/>
  <c r="X288" i="5"/>
  <c r="AR288" i="5"/>
  <c r="AR230" i="5"/>
  <c r="X230" i="5"/>
  <c r="Z498" i="5"/>
  <c r="AA498" i="5" s="1"/>
  <c r="Z454" i="5"/>
  <c r="AA454" i="5" s="1"/>
  <c r="I454" i="5" s="1"/>
  <c r="AB528" i="5"/>
  <c r="U528" i="5"/>
  <c r="AC528" i="5" s="1"/>
  <c r="AB498" i="5"/>
  <c r="U498" i="5"/>
  <c r="AC498" i="5" s="1"/>
  <c r="Z188" i="5"/>
  <c r="AA188" i="5" s="1"/>
  <c r="I188" i="5" s="1"/>
  <c r="Z468" i="5"/>
  <c r="AA468" i="5" s="1"/>
  <c r="Z72" i="5"/>
  <c r="AA72" i="5" s="1"/>
  <c r="Z490" i="5"/>
  <c r="Z421" i="5"/>
  <c r="AA421" i="5" s="1"/>
  <c r="I421" i="5" s="1"/>
  <c r="U412" i="5"/>
  <c r="AC412" i="5" s="1"/>
  <c r="AB412" i="5"/>
  <c r="Z305" i="5"/>
  <c r="Z219" i="5"/>
  <c r="AA219" i="5" s="1"/>
  <c r="I219" i="5" s="1"/>
  <c r="Z368" i="5"/>
  <c r="AA368" i="5" s="1"/>
  <c r="I368" i="5" s="1"/>
  <c r="X73" i="5"/>
  <c r="AR73" i="5"/>
  <c r="Z50" i="5"/>
  <c r="AA50" i="5" s="1"/>
  <c r="I50" i="5" s="1"/>
  <c r="U297" i="5"/>
  <c r="AC297" i="5" s="1"/>
  <c r="Z511" i="5"/>
  <c r="U471" i="5"/>
  <c r="AC471" i="5" s="1"/>
  <c r="AB471" i="5"/>
  <c r="X262" i="5"/>
  <c r="AR262" i="5"/>
  <c r="Z222" i="5"/>
  <c r="Z507" i="5"/>
  <c r="AA507" i="5" s="1"/>
  <c r="Z437" i="5"/>
  <c r="AA437" i="5" s="1"/>
  <c r="AB364" i="5"/>
  <c r="U364" i="5"/>
  <c r="AC364" i="5" s="1"/>
  <c r="U391" i="5"/>
  <c r="AC391" i="5" s="1"/>
  <c r="AB391" i="5"/>
  <c r="X245" i="5"/>
  <c r="AR245" i="5"/>
  <c r="AB512" i="5"/>
  <c r="AB348" i="5"/>
  <c r="U348" i="5"/>
  <c r="AC348" i="5" s="1"/>
  <c r="Z191" i="5"/>
  <c r="AA191" i="5" s="1"/>
  <c r="I191" i="5" s="1"/>
  <c r="Z82" i="5"/>
  <c r="AA82" i="5" s="1"/>
  <c r="Z45" i="5"/>
  <c r="AA45" i="5" s="1"/>
  <c r="I45" i="5" s="1"/>
  <c r="U262" i="5"/>
  <c r="AC262" i="5" s="1"/>
  <c r="AB262" i="5"/>
  <c r="AB198" i="5"/>
  <c r="Z373" i="5"/>
  <c r="Z329" i="5"/>
  <c r="Z538" i="5"/>
  <c r="AA538" i="5" s="1"/>
  <c r="I538" i="5" s="1"/>
  <c r="Z316" i="5"/>
  <c r="AA316" i="5" s="1"/>
  <c r="I316" i="5" s="1"/>
  <c r="Z352" i="5"/>
  <c r="AB10" i="5"/>
  <c r="U10" i="5"/>
  <c r="AC10" i="5" s="1"/>
  <c r="Z509" i="5"/>
  <c r="U466" i="5"/>
  <c r="AC466" i="5" s="1"/>
  <c r="Z163" i="5"/>
  <c r="AA163" i="5" s="1"/>
  <c r="I163" i="5" s="1"/>
  <c r="AB338" i="5"/>
  <c r="Z15" i="5"/>
  <c r="AA15" i="5" s="1"/>
  <c r="I15" i="5" s="1"/>
  <c r="X249" i="5"/>
  <c r="AR249" i="5"/>
  <c r="X133" i="5"/>
  <c r="AR133" i="5"/>
  <c r="Z84" i="5"/>
  <c r="AA84" i="5" s="1"/>
  <c r="I84" i="5" s="1"/>
  <c r="AB33" i="5"/>
  <c r="X448" i="5"/>
  <c r="AR448" i="5"/>
  <c r="Z226" i="5"/>
  <c r="U468" i="5"/>
  <c r="AC468" i="5" s="1"/>
  <c r="U406" i="5"/>
  <c r="AC406" i="5" s="1"/>
  <c r="AB406" i="5"/>
  <c r="AR37" i="5"/>
  <c r="X37" i="5"/>
  <c r="AB37" i="5"/>
  <c r="AB237" i="5"/>
  <c r="X90" i="5"/>
  <c r="AR90" i="5"/>
  <c r="X435" i="5"/>
  <c r="AR435" i="5"/>
  <c r="U249" i="5"/>
  <c r="AC249" i="5" s="1"/>
  <c r="AB249" i="5"/>
  <c r="Z117" i="5"/>
  <c r="AA117" i="5" s="1"/>
  <c r="I117" i="5" s="1"/>
  <c r="U86" i="5"/>
  <c r="AC86" i="5" s="1"/>
  <c r="AB86" i="5"/>
  <c r="Z17" i="5"/>
  <c r="AA17" i="5" s="1"/>
  <c r="Z545" i="5"/>
  <c r="AB333" i="5"/>
  <c r="U333" i="5"/>
  <c r="AC333" i="5" s="1"/>
  <c r="AB279" i="5"/>
  <c r="U184" i="5"/>
  <c r="AC184" i="5" s="1"/>
  <c r="AB184" i="5"/>
  <c r="X445" i="5"/>
  <c r="AR445" i="5"/>
  <c r="U405" i="5"/>
  <c r="AC405" i="5" s="1"/>
  <c r="AB405" i="5"/>
  <c r="AR463" i="5"/>
  <c r="X463" i="5"/>
  <c r="X261" i="5"/>
  <c r="AR261" i="5"/>
  <c r="AB221" i="5"/>
  <c r="U221" i="5"/>
  <c r="AC221" i="5" s="1"/>
  <c r="X170" i="5"/>
  <c r="AR170" i="5"/>
  <c r="Z44" i="5"/>
  <c r="AA44" i="5" s="1"/>
  <c r="I44" i="5" s="1"/>
  <c r="Z333" i="5"/>
  <c r="AA333" i="5" s="1"/>
  <c r="U90" i="5"/>
  <c r="AC90" i="5" s="1"/>
  <c r="AB90" i="5"/>
  <c r="U435" i="5"/>
  <c r="AC435" i="5" s="1"/>
  <c r="AB435" i="5"/>
  <c r="U133" i="5"/>
  <c r="AC133" i="5" s="1"/>
  <c r="AB133" i="5"/>
  <c r="Z29" i="5"/>
  <c r="AA29" i="5" s="1"/>
  <c r="I29" i="5" s="1"/>
  <c r="Z532" i="5"/>
  <c r="Z391" i="5"/>
  <c r="AA391" i="5" s="1"/>
  <c r="AR342" i="5"/>
  <c r="X342" i="5"/>
  <c r="X215" i="5"/>
  <c r="AR215" i="5"/>
  <c r="X175" i="5"/>
  <c r="AR175" i="5"/>
  <c r="Z97" i="5"/>
  <c r="AA97" i="5" s="1"/>
  <c r="I97" i="5" s="1"/>
  <c r="X530" i="5"/>
  <c r="AR530" i="5"/>
  <c r="Z469" i="5"/>
  <c r="AA469" i="5" s="1"/>
  <c r="I469" i="5" s="1"/>
  <c r="X221" i="5"/>
  <c r="AR221" i="5"/>
  <c r="Z58" i="5"/>
  <c r="AA58" i="5" s="1"/>
  <c r="I58" i="5" s="1"/>
  <c r="U463" i="5"/>
  <c r="AC463" i="5" s="1"/>
  <c r="AB463" i="5"/>
  <c r="Z252" i="5"/>
  <c r="AA252" i="5" s="1"/>
  <c r="U204" i="5"/>
  <c r="AC204" i="5" s="1"/>
  <c r="Z67" i="5"/>
  <c r="AA67" i="5" s="1"/>
  <c r="I67" i="5" s="1"/>
  <c r="Z100" i="5"/>
  <c r="AA100" i="5" s="1"/>
  <c r="I100" i="5" s="1"/>
  <c r="AR75" i="5"/>
  <c r="X75" i="5"/>
  <c r="AB75" i="5"/>
  <c r="X132" i="5"/>
  <c r="AR132" i="5"/>
  <c r="U181" i="5"/>
  <c r="AC181" i="5" s="1"/>
  <c r="AB181" i="5"/>
  <c r="U546" i="5"/>
  <c r="AC546" i="5" s="1"/>
  <c r="AB546" i="5"/>
  <c r="Z315" i="5"/>
  <c r="AA315" i="5" s="1"/>
  <c r="I315" i="5" s="1"/>
  <c r="U445" i="5"/>
  <c r="AC445" i="5" s="1"/>
  <c r="AB445" i="5"/>
  <c r="U342" i="5"/>
  <c r="AC342" i="5" s="1"/>
  <c r="AB342" i="5"/>
  <c r="X227" i="5"/>
  <c r="AR227" i="5"/>
  <c r="U264" i="5"/>
  <c r="AC264" i="5" s="1"/>
  <c r="Z392" i="5"/>
  <c r="Z466" i="5"/>
  <c r="AB390" i="5"/>
  <c r="U261" i="5"/>
  <c r="AC261" i="5" s="1"/>
  <c r="AB261" i="5"/>
  <c r="U524" i="5"/>
  <c r="AC524" i="5" s="1"/>
  <c r="AB227" i="5"/>
  <c r="U227" i="5"/>
  <c r="AC227" i="5" s="1"/>
  <c r="X86" i="5"/>
  <c r="AR86" i="5"/>
  <c r="Z503" i="5"/>
  <c r="AA503" i="5" s="1"/>
  <c r="Z493" i="5"/>
  <c r="AB121" i="5"/>
  <c r="U301" i="5"/>
  <c r="AC301" i="5" s="1"/>
  <c r="Z259" i="5"/>
  <c r="AA259" i="5" s="1"/>
  <c r="I259" i="5" s="1"/>
  <c r="Z159" i="5"/>
  <c r="AA159" i="5" s="1"/>
  <c r="AR60" i="5"/>
  <c r="X60" i="5"/>
  <c r="AB60" i="5"/>
  <c r="X429" i="5"/>
  <c r="AB429" i="5"/>
  <c r="AR429" i="5"/>
  <c r="U231" i="5"/>
  <c r="AC231" i="5" s="1"/>
  <c r="AB231" i="5"/>
  <c r="Z104" i="5"/>
  <c r="AA104" i="5" s="1"/>
  <c r="I104" i="5" s="1"/>
  <c r="U132" i="5"/>
  <c r="AC132" i="5" s="1"/>
  <c r="AB132" i="5"/>
  <c r="Z433" i="5"/>
  <c r="AA433" i="5" s="1"/>
  <c r="I433" i="5" s="1"/>
  <c r="U263" i="5"/>
  <c r="AC263" i="5" s="1"/>
  <c r="AB403" i="5"/>
  <c r="U209" i="5"/>
  <c r="AC209" i="5" s="1"/>
  <c r="AB209" i="5"/>
  <c r="AR109" i="5"/>
  <c r="X109" i="5"/>
  <c r="U487" i="5"/>
  <c r="AC487" i="5" s="1"/>
  <c r="Z387" i="5"/>
  <c r="AR383" i="5"/>
  <c r="X383" i="5"/>
  <c r="Z320" i="5"/>
  <c r="AA320" i="5" s="1"/>
  <c r="U170" i="5"/>
  <c r="AC170" i="5" s="1"/>
  <c r="AB170" i="5"/>
  <c r="U321" i="5"/>
  <c r="AC321" i="5" s="1"/>
  <c r="Z28" i="5"/>
  <c r="Z343" i="5"/>
  <c r="Z207" i="5"/>
  <c r="AA207" i="5" s="1"/>
  <c r="I207" i="5" s="1"/>
  <c r="Z13" i="5"/>
  <c r="AB288" i="5"/>
  <c r="U288" i="5"/>
  <c r="AC288" i="5" s="1"/>
  <c r="U230" i="5"/>
  <c r="AC230" i="5" s="1"/>
  <c r="AB230" i="5"/>
  <c r="Z371" i="5"/>
  <c r="Z287" i="5"/>
  <c r="AA287" i="5" s="1"/>
  <c r="I287" i="5" s="1"/>
  <c r="Z364" i="5"/>
  <c r="AA364" i="5" s="1"/>
  <c r="Z89" i="5"/>
  <c r="U507" i="5"/>
  <c r="AC507" i="5" s="1"/>
  <c r="Z264" i="5"/>
  <c r="AA264" i="5" s="1"/>
  <c r="Z260" i="5"/>
  <c r="Z30" i="5"/>
  <c r="AB177" i="5"/>
  <c r="Z489" i="5"/>
  <c r="AB93" i="5"/>
  <c r="U93" i="5"/>
  <c r="AC93" i="5" s="1"/>
  <c r="U215" i="5"/>
  <c r="AC215" i="5" s="1"/>
  <c r="AB215" i="5"/>
  <c r="Z254" i="5"/>
  <c r="AA254" i="5" s="1"/>
  <c r="I254" i="5" s="1"/>
  <c r="Z115" i="5"/>
  <c r="AA115" i="5" s="1"/>
  <c r="I115" i="5" s="1"/>
  <c r="AB109" i="5"/>
  <c r="U109" i="5"/>
  <c r="AC109" i="5" s="1"/>
  <c r="Z360" i="5"/>
  <c r="AB162" i="5"/>
  <c r="Z250" i="5"/>
  <c r="AA250" i="5" s="1"/>
  <c r="I250" i="5" s="1"/>
  <c r="AB91" i="5"/>
  <c r="Z145" i="5"/>
  <c r="Z233" i="5"/>
  <c r="AA233" i="5" s="1"/>
  <c r="Z355" i="5"/>
  <c r="AB508" i="5"/>
  <c r="U508" i="5"/>
  <c r="AC508" i="5" s="1"/>
  <c r="AR382" i="5"/>
  <c r="X382" i="5"/>
  <c r="Z32" i="5"/>
  <c r="Z142" i="5"/>
  <c r="U437" i="5"/>
  <c r="AC437" i="5" s="1"/>
  <c r="Z130" i="5"/>
  <c r="AA130" i="5" s="1"/>
  <c r="I130" i="5" s="1"/>
  <c r="Z314" i="5"/>
  <c r="AA314" i="5" s="1"/>
  <c r="Z380" i="5"/>
  <c r="Z472" i="5"/>
  <c r="AA472" i="5" s="1"/>
  <c r="AB77" i="5"/>
  <c r="U77" i="5"/>
  <c r="AC77" i="5" s="1"/>
  <c r="Z555" i="5"/>
  <c r="U472" i="5"/>
  <c r="AC472" i="5" s="1"/>
  <c r="AB472" i="5"/>
  <c r="U382" i="5"/>
  <c r="AC382" i="5" s="1"/>
  <c r="AB382" i="5"/>
  <c r="Z290" i="5"/>
  <c r="AA290" i="5" s="1"/>
  <c r="I290" i="5" s="1"/>
  <c r="Z282" i="5"/>
  <c r="AA282" i="5" s="1"/>
  <c r="I282" i="5" s="1"/>
  <c r="Z554" i="5"/>
  <c r="AA554" i="5" s="1"/>
  <c r="AB72" i="5"/>
  <c r="U72" i="5"/>
  <c r="AC72" i="5" s="1"/>
  <c r="Z284" i="5"/>
  <c r="Z158" i="5"/>
  <c r="Z24" i="5"/>
  <c r="AA24" i="5" s="1"/>
  <c r="I24" i="5" s="1"/>
  <c r="Z216" i="5"/>
  <c r="Z77" i="5"/>
  <c r="AA77" i="5" s="1"/>
  <c r="I77" i="5" s="1"/>
  <c r="X362" i="5"/>
  <c r="AR362" i="5"/>
  <c r="Z285" i="5"/>
  <c r="AA285" i="5" s="1"/>
  <c r="Z353" i="5"/>
  <c r="AA353" i="5" s="1"/>
  <c r="I353" i="5" s="1"/>
  <c r="X430" i="5"/>
  <c r="AR430" i="5"/>
  <c r="AB235" i="5"/>
  <c r="AB430" i="5"/>
  <c r="U430" i="5"/>
  <c r="AC430" i="5" s="1"/>
  <c r="Z136" i="5"/>
  <c r="AA136" i="5" s="1"/>
  <c r="I136" i="5" s="1"/>
  <c r="Z39" i="5"/>
  <c r="AA39" i="5" s="1"/>
  <c r="I39" i="5" s="1"/>
  <c r="Z513" i="5"/>
  <c r="AA513" i="5" s="1"/>
  <c r="I513" i="5" s="1"/>
  <c r="X152" i="5"/>
  <c r="AR152" i="5"/>
  <c r="Z446" i="5"/>
  <c r="U416" i="5"/>
  <c r="AC416" i="5" s="1"/>
  <c r="Z119" i="5"/>
  <c r="AA119" i="5" s="1"/>
  <c r="I119" i="5" s="1"/>
  <c r="Z441" i="5"/>
  <c r="Z47" i="5"/>
  <c r="Z361" i="5"/>
  <c r="AA361" i="5" s="1"/>
  <c r="I361" i="5" s="1"/>
  <c r="Z378" i="5"/>
  <c r="AA378" i="5" s="1"/>
  <c r="I378" i="5" s="1"/>
  <c r="Z323" i="5"/>
  <c r="AA323" i="5" s="1"/>
  <c r="I323" i="5" s="1"/>
  <c r="Z83" i="5"/>
  <c r="AG557" i="5"/>
  <c r="AH557" i="5" s="1"/>
  <c r="AI557" i="5"/>
  <c r="AJ557" i="5" s="1"/>
  <c r="AD557" i="5"/>
  <c r="AE557" i="5" s="1"/>
  <c r="AF557" i="5" s="1"/>
  <c r="AS557" i="5"/>
  <c r="Z186" i="5"/>
  <c r="AA186" i="5" s="1"/>
  <c r="I186" i="5" s="1"/>
  <c r="U16" i="5"/>
  <c r="AC16" i="5" s="1"/>
  <c r="AB16" i="5"/>
  <c r="Z12" i="5"/>
  <c r="Z363" i="5"/>
  <c r="AB171" i="5"/>
  <c r="U171" i="5"/>
  <c r="AC171" i="5" s="1"/>
  <c r="Z87" i="5"/>
  <c r="AA87" i="5" s="1"/>
  <c r="I87" i="5" s="1"/>
  <c r="U17" i="5"/>
  <c r="AC17" i="5" s="1"/>
  <c r="AB17" i="5"/>
  <c r="Z94" i="5"/>
  <c r="Z55" i="5"/>
  <c r="AA55" i="5" s="1"/>
  <c r="I55" i="5" s="1"/>
  <c r="Z420" i="5"/>
  <c r="Z239" i="5"/>
  <c r="Z506" i="5"/>
  <c r="AA506" i="5" s="1"/>
  <c r="I506" i="5" s="1"/>
  <c r="Z319" i="5"/>
  <c r="U220" i="5"/>
  <c r="AC220" i="5" s="1"/>
  <c r="AB220" i="5"/>
  <c r="Z182" i="5"/>
  <c r="AA182" i="5" s="1"/>
  <c r="I182" i="5" s="1"/>
  <c r="Z61" i="5"/>
  <c r="AA61" i="5" s="1"/>
  <c r="I61" i="5" s="1"/>
  <c r="Z413" i="5"/>
  <c r="X339" i="5"/>
  <c r="AR339" i="5"/>
  <c r="Z81" i="5"/>
  <c r="AA81" i="5" s="1"/>
  <c r="I81" i="5" s="1"/>
  <c r="AR125" i="5"/>
  <c r="X125" i="5"/>
  <c r="Z510" i="5"/>
  <c r="Z292" i="5"/>
  <c r="Z190" i="5"/>
  <c r="AA190" i="5" s="1"/>
  <c r="I190" i="5" s="1"/>
  <c r="Z232" i="5"/>
  <c r="AA232" i="5" s="1"/>
  <c r="I232" i="5" s="1"/>
  <c r="Z350" i="5"/>
  <c r="AA350" i="5" s="1"/>
  <c r="I350" i="5" s="1"/>
  <c r="Z199" i="5"/>
  <c r="AA199" i="5" s="1"/>
  <c r="I199" i="5" s="1"/>
  <c r="Z422" i="5"/>
  <c r="AA422" i="5" s="1"/>
  <c r="I422" i="5" s="1"/>
  <c r="AB398" i="5"/>
  <c r="Z487" i="5"/>
  <c r="AA487" i="5" s="1"/>
  <c r="Z247" i="5"/>
  <c r="AA247" i="5" s="1"/>
  <c r="Z502" i="5"/>
  <c r="AA502" i="5" s="1"/>
  <c r="Z181" i="5"/>
  <c r="AA181" i="5" s="1"/>
  <c r="X208" i="5"/>
  <c r="AR208" i="5"/>
  <c r="U318" i="5"/>
  <c r="AC318" i="5" s="1"/>
  <c r="AB318" i="5"/>
  <c r="Z442" i="5"/>
  <c r="AA442" i="5" s="1"/>
  <c r="I442" i="5" s="1"/>
  <c r="Z375" i="5"/>
  <c r="AA375" i="5" s="1"/>
  <c r="I375" i="5" s="1"/>
  <c r="U320" i="5"/>
  <c r="AC320" i="5" s="1"/>
  <c r="AB320" i="5"/>
  <c r="AR92" i="5"/>
  <c r="X92" i="5"/>
  <c r="AB73" i="5"/>
  <c r="U73" i="5"/>
  <c r="AC73" i="5" s="1"/>
  <c r="U339" i="5"/>
  <c r="AC339" i="5" s="1"/>
  <c r="AB339" i="5"/>
  <c r="AB152" i="5"/>
  <c r="U152" i="5"/>
  <c r="AC152" i="5" s="1"/>
  <c r="Z397" i="5"/>
  <c r="AA397" i="5" s="1"/>
  <c r="I397" i="5" s="1"/>
  <c r="Z337" i="5"/>
  <c r="AB140" i="5"/>
  <c r="AB514" i="5"/>
  <c r="U514" i="5"/>
  <c r="AC514" i="5" s="1"/>
  <c r="U331" i="5"/>
  <c r="AC331" i="5" s="1"/>
  <c r="Z76" i="5"/>
  <c r="AA76" i="5" s="1"/>
  <c r="I76" i="5" s="1"/>
  <c r="Z135" i="5"/>
  <c r="X491" i="5"/>
  <c r="AR491" i="5"/>
  <c r="Z263" i="5"/>
  <c r="AA263" i="5" s="1"/>
  <c r="Z449" i="5"/>
  <c r="U503" i="5"/>
  <c r="AC503" i="5" s="1"/>
  <c r="U408" i="5"/>
  <c r="AC408" i="5" s="1"/>
  <c r="X189" i="5"/>
  <c r="AB189" i="5"/>
  <c r="AR189" i="5"/>
  <c r="U129" i="5"/>
  <c r="AC129" i="5" s="1"/>
  <c r="AB129" i="5"/>
  <c r="U208" i="5"/>
  <c r="AC208" i="5" s="1"/>
  <c r="AB208" i="5"/>
  <c r="Z69" i="5"/>
  <c r="Z544" i="5"/>
  <c r="Z7" i="5"/>
  <c r="Z453" i="5"/>
  <c r="AB92" i="5"/>
  <c r="U92" i="5"/>
  <c r="AC92" i="5" s="1"/>
  <c r="Z150" i="5"/>
  <c r="Z548" i="5"/>
  <c r="Z517" i="5"/>
  <c r="AA517" i="5" s="1"/>
  <c r="I517" i="5" s="1"/>
  <c r="Z470" i="5"/>
  <c r="Z244" i="5"/>
  <c r="AA244" i="5" s="1"/>
  <c r="Z185" i="5"/>
  <c r="AA185" i="5" s="1"/>
  <c r="I185" i="5" s="1"/>
  <c r="Z388" i="5"/>
  <c r="U125" i="5"/>
  <c r="AC125" i="5" s="1"/>
  <c r="AB125" i="5"/>
  <c r="X514" i="5"/>
  <c r="AR514" i="5"/>
  <c r="U159" i="5"/>
  <c r="AC159" i="5" s="1"/>
  <c r="AB159" i="5"/>
  <c r="Z366" i="5"/>
  <c r="Z274" i="5"/>
  <c r="Z56" i="5"/>
  <c r="Z229" i="5"/>
  <c r="AA229" i="5" s="1"/>
  <c r="I229" i="5" s="1"/>
  <c r="Z184" i="5"/>
  <c r="AA184" i="5" s="1"/>
  <c r="I184" i="5" s="1"/>
  <c r="Z471" i="5"/>
  <c r="AA471" i="5" s="1"/>
  <c r="I114" i="5" l="1"/>
  <c r="I65" i="5"/>
  <c r="I258" i="5"/>
  <c r="I317" i="5"/>
  <c r="I181" i="5"/>
  <c r="I275" i="5"/>
  <c r="I534" i="5"/>
  <c r="I49" i="5"/>
  <c r="I240" i="5"/>
  <c r="I460" i="5"/>
  <c r="I237" i="5"/>
  <c r="I480" i="5"/>
  <c r="I213" i="5"/>
  <c r="O213" i="5" s="1"/>
  <c r="I438" i="5"/>
  <c r="I192" i="5"/>
  <c r="I280" i="5"/>
  <c r="Z212" i="5"/>
  <c r="AA212" i="5" s="1"/>
  <c r="I212" i="5" s="1"/>
  <c r="I146" i="5"/>
  <c r="I505" i="5"/>
  <c r="I128" i="5"/>
  <c r="I38" i="5"/>
  <c r="AB38" i="5"/>
  <c r="I159" i="5"/>
  <c r="I169" i="5"/>
  <c r="I93" i="5"/>
  <c r="I129" i="5"/>
  <c r="I286" i="5"/>
  <c r="I180" i="5"/>
  <c r="I72" i="5"/>
  <c r="Z220" i="5"/>
  <c r="AA220" i="5" s="1"/>
  <c r="I547" i="5"/>
  <c r="I17" i="5"/>
  <c r="I165" i="5"/>
  <c r="I155" i="5"/>
  <c r="I540" i="5"/>
  <c r="I22" i="5"/>
  <c r="I391" i="5"/>
  <c r="I398" i="5"/>
  <c r="I554" i="5"/>
  <c r="O554" i="5" s="1"/>
  <c r="AI554" i="5" s="1"/>
  <c r="AJ554" i="5" s="1"/>
  <c r="I267" i="5"/>
  <c r="AB488" i="5"/>
  <c r="I488" i="5"/>
  <c r="I308" i="5"/>
  <c r="I381" i="5"/>
  <c r="I459" i="5"/>
  <c r="I210" i="5"/>
  <c r="I341" i="5"/>
  <c r="I300" i="5"/>
  <c r="AD214" i="5"/>
  <c r="AE214" i="5" s="1"/>
  <c r="AF214" i="5" s="1"/>
  <c r="AS214" i="5"/>
  <c r="AI214" i="5"/>
  <c r="AJ214" i="5" s="1"/>
  <c r="AG214" i="5"/>
  <c r="AH214" i="5" s="1"/>
  <c r="AA466" i="5"/>
  <c r="I466" i="5" s="1"/>
  <c r="AA545" i="5"/>
  <c r="I545" i="5" s="1"/>
  <c r="AA493" i="5"/>
  <c r="I493" i="5" s="1"/>
  <c r="AA392" i="5"/>
  <c r="I392" i="5" s="1"/>
  <c r="I439" i="5"/>
  <c r="AB269" i="5"/>
  <c r="I269" i="5"/>
  <c r="AB321" i="5"/>
  <c r="I321" i="5"/>
  <c r="AA345" i="5"/>
  <c r="I345" i="5" s="1"/>
  <c r="AA322" i="5"/>
  <c r="I322" i="5" s="1"/>
  <c r="AB294" i="5"/>
  <c r="I294" i="5"/>
  <c r="AA486" i="5"/>
  <c r="I486" i="5" s="1"/>
  <c r="AB384" i="5"/>
  <c r="I384" i="5"/>
  <c r="AA292" i="5"/>
  <c r="I292" i="5" s="1"/>
  <c r="AA544" i="5"/>
  <c r="I544" i="5" s="1"/>
  <c r="AA510" i="5"/>
  <c r="I510" i="5" s="1"/>
  <c r="AA360" i="5"/>
  <c r="I360" i="5" s="1"/>
  <c r="AB297" i="5"/>
  <c r="I297" i="5"/>
  <c r="AA253" i="5"/>
  <c r="I253" i="5" s="1"/>
  <c r="I285" i="5"/>
  <c r="AA337" i="5"/>
  <c r="AB264" i="5"/>
  <c r="I264" i="5"/>
  <c r="AA226" i="5"/>
  <c r="I226" i="5" s="1"/>
  <c r="AB466" i="5"/>
  <c r="I247" i="5"/>
  <c r="AA7" i="5"/>
  <c r="I7" i="5" s="1"/>
  <c r="AA366" i="5"/>
  <c r="I366" i="5" s="1"/>
  <c r="AA470" i="5"/>
  <c r="I470" i="5" s="1"/>
  <c r="AA555" i="5"/>
  <c r="I555" i="5" s="1"/>
  <c r="O555" i="5" s="1"/>
  <c r="AA532" i="5"/>
  <c r="I532" i="5" s="1"/>
  <c r="AA490" i="5"/>
  <c r="I490" i="5" s="1"/>
  <c r="AA106" i="5"/>
  <c r="I106" i="5" s="1"/>
  <c r="AA78" i="5"/>
  <c r="I78" i="5" s="1"/>
  <c r="AA222" i="5"/>
  <c r="I222" i="5" s="1"/>
  <c r="AB244" i="5"/>
  <c r="I244" i="5"/>
  <c r="AA255" i="5"/>
  <c r="I209" i="5"/>
  <c r="AB204" i="5"/>
  <c r="I204" i="5"/>
  <c r="AA373" i="5"/>
  <c r="I373" i="5" s="1"/>
  <c r="AA69" i="5"/>
  <c r="I69" i="5" s="1"/>
  <c r="AA548" i="5"/>
  <c r="I548" i="5" s="1"/>
  <c r="AA135" i="5"/>
  <c r="I135" i="5" s="1"/>
  <c r="AA47" i="5"/>
  <c r="I47" i="5" s="1"/>
  <c r="AB468" i="5"/>
  <c r="I468" i="5"/>
  <c r="AA274" i="5"/>
  <c r="I274" i="5" s="1"/>
  <c r="AA449" i="5"/>
  <c r="I449" i="5" s="1"/>
  <c r="AA355" i="5"/>
  <c r="I355" i="5" s="1"/>
  <c r="AB334" i="5"/>
  <c r="I334" i="5"/>
  <c r="AA248" i="5"/>
  <c r="I248" i="5" s="1"/>
  <c r="AB205" i="5"/>
  <c r="I205" i="5"/>
  <c r="AB217" i="5"/>
  <c r="I217" i="5"/>
  <c r="AA26" i="5"/>
  <c r="I26" i="5" s="1"/>
  <c r="AA260" i="5"/>
  <c r="I260" i="5" s="1"/>
  <c r="AA352" i="5"/>
  <c r="I352" i="5" s="1"/>
  <c r="AA346" i="5"/>
  <c r="I346" i="5" s="1"/>
  <c r="I364" i="5"/>
  <c r="AB423" i="5"/>
  <c r="I423" i="5"/>
  <c r="AA420" i="5"/>
  <c r="I420" i="5" s="1"/>
  <c r="AB263" i="5"/>
  <c r="I263" i="5"/>
  <c r="AB524" i="5"/>
  <c r="I524" i="5"/>
  <c r="AA515" i="5"/>
  <c r="I515" i="5" s="1"/>
  <c r="AB216" i="5"/>
  <c r="I498" i="5"/>
  <c r="AA388" i="5"/>
  <c r="I388" i="5" s="1"/>
  <c r="AB437" i="5"/>
  <c r="I437" i="5"/>
  <c r="AA145" i="5"/>
  <c r="I145" i="5" s="1"/>
  <c r="AB301" i="5"/>
  <c r="I301" i="5"/>
  <c r="AB519" i="5"/>
  <c r="I519" i="5"/>
  <c r="AB314" i="5"/>
  <c r="I314" i="5"/>
  <c r="AB252" i="5"/>
  <c r="I252" i="5"/>
  <c r="I461" i="5"/>
  <c r="AB503" i="5"/>
  <c r="I503" i="5"/>
  <c r="AB331" i="5"/>
  <c r="I331" i="5"/>
  <c r="AA380" i="5"/>
  <c r="I380" i="5" s="1"/>
  <c r="AA139" i="5"/>
  <c r="I139" i="5" s="1"/>
  <c r="AA94" i="5"/>
  <c r="I94" i="5" s="1"/>
  <c r="AB416" i="5"/>
  <c r="I416" i="5"/>
  <c r="AA489" i="5"/>
  <c r="I489" i="5" s="1"/>
  <c r="AB507" i="5"/>
  <c r="I507" i="5"/>
  <c r="AA387" i="5"/>
  <c r="I387" i="5" s="1"/>
  <c r="AA511" i="5"/>
  <c r="I511" i="5" s="1"/>
  <c r="AA305" i="5"/>
  <c r="I305" i="5" s="1"/>
  <c r="AA494" i="5"/>
  <c r="I494" i="5" s="1"/>
  <c r="AA293" i="5"/>
  <c r="I293" i="5" s="1"/>
  <c r="AA393" i="5"/>
  <c r="I393" i="5" s="1"/>
  <c r="AA414" i="5"/>
  <c r="I414" i="5" s="1"/>
  <c r="AA453" i="5"/>
  <c r="I453" i="5" s="1"/>
  <c r="AA446" i="5"/>
  <c r="I446" i="5" s="1"/>
  <c r="AA158" i="5"/>
  <c r="I158" i="5" s="1"/>
  <c r="AA142" i="5"/>
  <c r="I142" i="5" s="1"/>
  <c r="AA28" i="5"/>
  <c r="I28" i="5" s="1"/>
  <c r="AA173" i="5"/>
  <c r="I173" i="5" s="1"/>
  <c r="I231" i="5"/>
  <c r="AB408" i="5"/>
  <c r="I408" i="5"/>
  <c r="AB487" i="5"/>
  <c r="I487" i="5"/>
  <c r="AA329" i="5"/>
  <c r="I329" i="5" s="1"/>
  <c r="AB518" i="5"/>
  <c r="I518" i="5"/>
  <c r="AA178" i="5"/>
  <c r="I178" i="5" s="1"/>
  <c r="AA457" i="5"/>
  <c r="AB394" i="5"/>
  <c r="Z394" i="5"/>
  <c r="AA394" i="5" s="1"/>
  <c r="I394" i="5" s="1"/>
  <c r="I451" i="5"/>
  <c r="AA239" i="5"/>
  <c r="I239" i="5" s="1"/>
  <c r="AA14" i="5"/>
  <c r="I14" i="5" s="1"/>
  <c r="I401" i="5"/>
  <c r="I405" i="5"/>
  <c r="I354" i="5"/>
  <c r="I220" i="5"/>
  <c r="I320" i="5"/>
  <c r="AA319" i="5"/>
  <c r="I319" i="5" s="1"/>
  <c r="AA12" i="5"/>
  <c r="I12" i="5" s="1"/>
  <c r="AA441" i="5"/>
  <c r="I441" i="5" s="1"/>
  <c r="AA284" i="5"/>
  <c r="I284" i="5" s="1"/>
  <c r="AA30" i="5"/>
  <c r="I30" i="5" s="1"/>
  <c r="AA371" i="5"/>
  <c r="I371" i="5" s="1"/>
  <c r="AA126" i="5"/>
  <c r="I126" i="5" s="1"/>
  <c r="AA270" i="5"/>
  <c r="I270" i="5" s="1"/>
  <c r="I471" i="5"/>
  <c r="I502" i="5"/>
  <c r="I298" i="5"/>
  <c r="I552" i="5"/>
  <c r="I483" i="5"/>
  <c r="AB531" i="5"/>
  <c r="I531" i="5"/>
  <c r="AA330" i="5"/>
  <c r="I330" i="5" s="1"/>
  <c r="AA509" i="5"/>
  <c r="I509" i="5" s="1"/>
  <c r="AA499" i="5"/>
  <c r="I499" i="5" s="1"/>
  <c r="AA156" i="5"/>
  <c r="I156" i="5" s="1"/>
  <c r="AA8" i="5"/>
  <c r="I8" i="5" s="1"/>
  <c r="AB418" i="5"/>
  <c r="I400" i="5"/>
  <c r="I472" i="5"/>
  <c r="I233" i="5"/>
  <c r="I337" i="5"/>
  <c r="AA32" i="5"/>
  <c r="I32" i="5" s="1"/>
  <c r="AA13" i="5"/>
  <c r="I13" i="5" s="1"/>
  <c r="AA195" i="5"/>
  <c r="I195" i="5" s="1"/>
  <c r="AA556" i="5"/>
  <c r="I556" i="5" s="1"/>
  <c r="O556" i="5" s="1"/>
  <c r="AD556" i="5" s="1"/>
  <c r="AE556" i="5" s="1"/>
  <c r="AF556" i="5" s="1"/>
  <c r="AA431" i="5"/>
  <c r="I431" i="5" s="1"/>
  <c r="AA277" i="5"/>
  <c r="I277" i="5" s="1"/>
  <c r="AB457" i="5"/>
  <c r="I457" i="5"/>
  <c r="I418" i="5"/>
  <c r="AA150" i="5"/>
  <c r="I150" i="5" s="1"/>
  <c r="AA413" i="5"/>
  <c r="I413" i="5" s="1"/>
  <c r="AA83" i="5"/>
  <c r="I83" i="5" s="1"/>
  <c r="AA89" i="5"/>
  <c r="I89" i="5" s="1"/>
  <c r="AA447" i="5"/>
  <c r="I447" i="5" s="1"/>
  <c r="I333" i="5"/>
  <c r="I255" i="5"/>
  <c r="AA56" i="5"/>
  <c r="I56" i="5" s="1"/>
  <c r="AA363" i="5"/>
  <c r="I363" i="5" s="1"/>
  <c r="AA216" i="5"/>
  <c r="I216" i="5" s="1"/>
  <c r="AA343" i="5"/>
  <c r="I343" i="5" s="1"/>
  <c r="AA351" i="5"/>
  <c r="I351" i="5" s="1"/>
  <c r="AA485" i="5"/>
  <c r="I485" i="5" s="1"/>
  <c r="I546" i="5"/>
  <c r="I543" i="5"/>
  <c r="I478" i="5"/>
  <c r="I82" i="5"/>
  <c r="AI555" i="5"/>
  <c r="AJ555" i="5" s="1"/>
  <c r="Z530" i="5"/>
  <c r="AA530" i="5" s="1"/>
  <c r="I530" i="5" s="1"/>
  <c r="Z170" i="5"/>
  <c r="AA170" i="5" s="1"/>
  <c r="I170" i="5" s="1"/>
  <c r="Z37" i="5"/>
  <c r="AA37" i="5" s="1"/>
  <c r="I37" i="5" s="1"/>
  <c r="Z283" i="5"/>
  <c r="AA283" i="5" s="1"/>
  <c r="I283" i="5" s="1"/>
  <c r="Z149" i="5"/>
  <c r="Z86" i="5"/>
  <c r="AA86" i="5" s="1"/>
  <c r="I86" i="5" s="1"/>
  <c r="Z133" i="5"/>
  <c r="AA133" i="5" s="1"/>
  <c r="I133" i="5" s="1"/>
  <c r="Z508" i="5"/>
  <c r="AA508" i="5" s="1"/>
  <c r="I508" i="5" s="1"/>
  <c r="Z90" i="5"/>
  <c r="AA90" i="5" s="1"/>
  <c r="I90" i="5" s="1"/>
  <c r="Z348" i="5"/>
  <c r="AA348" i="5" s="1"/>
  <c r="I348" i="5" s="1"/>
  <c r="Z189" i="5"/>
  <c r="AA189" i="5" s="1"/>
  <c r="I189" i="5" s="1"/>
  <c r="Z339" i="5"/>
  <c r="AK557" i="5"/>
  <c r="AL557" i="5" s="1"/>
  <c r="AP557" i="5"/>
  <c r="Z132" i="5"/>
  <c r="AA132" i="5" s="1"/>
  <c r="I132" i="5" s="1"/>
  <c r="Z249" i="5"/>
  <c r="AA249" i="5" s="1"/>
  <c r="I249" i="5" s="1"/>
  <c r="Z230" i="5"/>
  <c r="Z171" i="5"/>
  <c r="AA171" i="5" s="1"/>
  <c r="I171" i="5" s="1"/>
  <c r="Z491" i="5"/>
  <c r="AA491" i="5" s="1"/>
  <c r="I491" i="5" s="1"/>
  <c r="Z92" i="5"/>
  <c r="AA92" i="5" s="1"/>
  <c r="I92" i="5" s="1"/>
  <c r="Z383" i="5"/>
  <c r="Z429" i="5"/>
  <c r="AA429" i="5" s="1"/>
  <c r="I429" i="5" s="1"/>
  <c r="Z261" i="5"/>
  <c r="Z73" i="5"/>
  <c r="AA73" i="5" s="1"/>
  <c r="I73" i="5" s="1"/>
  <c r="Z288" i="5"/>
  <c r="AA288" i="5" s="1"/>
  <c r="I288" i="5" s="1"/>
  <c r="Z175" i="5"/>
  <c r="AA175" i="5" s="1"/>
  <c r="I175" i="5" s="1"/>
  <c r="Z492" i="5"/>
  <c r="AA492" i="5" s="1"/>
  <c r="I492" i="5" s="1"/>
  <c r="Z16" i="5"/>
  <c r="Z152" i="5"/>
  <c r="AA152" i="5" s="1"/>
  <c r="I152" i="5" s="1"/>
  <c r="Z382" i="5"/>
  <c r="AA382" i="5" s="1"/>
  <c r="I382" i="5" s="1"/>
  <c r="Z116" i="5"/>
  <c r="AA116" i="5" s="1"/>
  <c r="I116" i="5" s="1"/>
  <c r="Z318" i="5"/>
  <c r="AA318" i="5" s="1"/>
  <c r="I318" i="5" s="1"/>
  <c r="Z75" i="5"/>
  <c r="Z215" i="5"/>
  <c r="Z463" i="5"/>
  <c r="Z448" i="5"/>
  <c r="AA448" i="5" s="1"/>
  <c r="I448" i="5" s="1"/>
  <c r="Z450" i="5"/>
  <c r="AA450" i="5" s="1"/>
  <c r="I450" i="5" s="1"/>
  <c r="Z107" i="5"/>
  <c r="AA107" i="5" s="1"/>
  <c r="I107" i="5" s="1"/>
  <c r="Z187" i="5"/>
  <c r="AA187" i="5" s="1"/>
  <c r="I187" i="5" s="1"/>
  <c r="Z60" i="5"/>
  <c r="Z245" i="5"/>
  <c r="AA245" i="5" s="1"/>
  <c r="I245" i="5" s="1"/>
  <c r="Z221" i="5"/>
  <c r="AA221" i="5" s="1"/>
  <c r="I221" i="5" s="1"/>
  <c r="Z479" i="5"/>
  <c r="AA479" i="5" s="1"/>
  <c r="I479" i="5" s="1"/>
  <c r="Z304" i="5"/>
  <c r="AA304" i="5" s="1"/>
  <c r="I304" i="5" s="1"/>
  <c r="Z362" i="5"/>
  <c r="AA362" i="5" s="1"/>
  <c r="I362" i="5" s="1"/>
  <c r="Z109" i="5"/>
  <c r="Z406" i="5"/>
  <c r="Z10" i="5"/>
  <c r="AA10" i="5" s="1"/>
  <c r="I10" i="5" s="1"/>
  <c r="Z481" i="5"/>
  <c r="AA481" i="5" s="1"/>
  <c r="I481" i="5" s="1"/>
  <c r="Z412" i="5"/>
  <c r="AA412" i="5" s="1"/>
  <c r="I412" i="5" s="1"/>
  <c r="Z342" i="5"/>
  <c r="Z514" i="5"/>
  <c r="AA514" i="5" s="1"/>
  <c r="I514" i="5" s="1"/>
  <c r="Z125" i="5"/>
  <c r="AA125" i="5" s="1"/>
  <c r="I125" i="5" s="1"/>
  <c r="Z430" i="5"/>
  <c r="Z227" i="5"/>
  <c r="AA227" i="5" s="1"/>
  <c r="I227" i="5" s="1"/>
  <c r="Z445" i="5"/>
  <c r="AA445" i="5" s="1"/>
  <c r="I445" i="5" s="1"/>
  <c r="Z435" i="5"/>
  <c r="Z262" i="5"/>
  <c r="Z208" i="5"/>
  <c r="Z528" i="5"/>
  <c r="AA528" i="5" s="1"/>
  <c r="I528" i="5" s="1"/>
  <c r="AG554" i="5" l="1"/>
  <c r="AH554" i="5" s="1"/>
  <c r="AS554" i="5"/>
  <c r="AD554" i="5"/>
  <c r="AE554" i="5" s="1"/>
  <c r="AF554" i="5" s="1"/>
  <c r="AD213" i="5"/>
  <c r="AE213" i="5" s="1"/>
  <c r="AF213" i="5" s="1"/>
  <c r="AS213" i="5"/>
  <c r="AG213" i="5"/>
  <c r="AH213" i="5" s="1"/>
  <c r="AI213" i="5"/>
  <c r="AJ213" i="5" s="1"/>
  <c r="AI556" i="5"/>
  <c r="AJ556" i="5" s="1"/>
  <c r="AP556" i="5" s="1"/>
  <c r="AA208" i="5"/>
  <c r="I208" i="5" s="1"/>
  <c r="AA342" i="5"/>
  <c r="I342" i="5" s="1"/>
  <c r="AA60" i="5"/>
  <c r="I60" i="5" s="1"/>
  <c r="AA262" i="5"/>
  <c r="I262" i="5" s="1"/>
  <c r="AA430" i="5"/>
  <c r="I430" i="5" s="1"/>
  <c r="AA463" i="5"/>
  <c r="I463" i="5" s="1"/>
  <c r="AA406" i="5"/>
  <c r="I406" i="5" s="1"/>
  <c r="AA149" i="5"/>
  <c r="I149" i="5" s="1"/>
  <c r="AA215" i="5"/>
  <c r="I215" i="5" s="1"/>
  <c r="AA383" i="5"/>
  <c r="I383" i="5" s="1"/>
  <c r="AA75" i="5"/>
  <c r="I75" i="5" s="1"/>
  <c r="AA261" i="5"/>
  <c r="I261" i="5" s="1"/>
  <c r="AA435" i="5"/>
  <c r="I435" i="5" s="1"/>
  <c r="AA230" i="5"/>
  <c r="I230" i="5" s="1"/>
  <c r="AS555" i="5"/>
  <c r="AG555" i="5"/>
  <c r="AH555" i="5" s="1"/>
  <c r="AD555" i="5"/>
  <c r="AE555" i="5" s="1"/>
  <c r="AF555" i="5" s="1"/>
  <c r="AA16" i="5"/>
  <c r="I16" i="5" s="1"/>
  <c r="AG556" i="5"/>
  <c r="AH556" i="5" s="1"/>
  <c r="AS556" i="5"/>
  <c r="AA109" i="5"/>
  <c r="I109" i="5" s="1"/>
  <c r="AA339" i="5"/>
  <c r="I339" i="5" s="1"/>
  <c r="AP214" i="5"/>
  <c r="AK214" i="5"/>
  <c r="AL214" i="5" s="1"/>
  <c r="AK555" i="5"/>
  <c r="AL555" i="5" s="1"/>
  <c r="AP555" i="5"/>
  <c r="AK554" i="5"/>
  <c r="AL554" i="5" s="1"/>
  <c r="AP554" i="5"/>
  <c r="AM557" i="5"/>
  <c r="AO557" i="5" s="1"/>
  <c r="AN557" i="5"/>
  <c r="AK556" i="5" l="1"/>
  <c r="AL556" i="5" s="1"/>
  <c r="AN556" i="5" s="1"/>
  <c r="AP213" i="5"/>
  <c r="AK213" i="5"/>
  <c r="AL213" i="5" s="1"/>
  <c r="AN214" i="5"/>
  <c r="AM554" i="5"/>
  <c r="AO554" i="5" s="1"/>
  <c r="AN554" i="5"/>
  <c r="AM555" i="5"/>
  <c r="AO555" i="5" s="1"/>
  <c r="AN555" i="5"/>
  <c r="AM214" i="5"/>
  <c r="AM556" i="5" l="1"/>
  <c r="AO556" i="5" s="1"/>
  <c r="AN213" i="5"/>
  <c r="AO214" i="5"/>
  <c r="AM213" i="5"/>
  <c r="AO213" i="5" l="1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J3" i="5"/>
  <c r="J4" i="5"/>
  <c r="O4" i="5" s="1"/>
  <c r="J5" i="5"/>
  <c r="O5" i="5" s="1"/>
  <c r="J6" i="5"/>
  <c r="O6" i="5" s="1"/>
  <c r="J7" i="5"/>
  <c r="O7" i="5" s="1"/>
  <c r="J8" i="5"/>
  <c r="O8" i="5" s="1"/>
  <c r="J9" i="5"/>
  <c r="O9" i="5" s="1"/>
  <c r="J10" i="5"/>
  <c r="O10" i="5" s="1"/>
  <c r="J11" i="5"/>
  <c r="O11" i="5" s="1"/>
  <c r="J12" i="5"/>
  <c r="O12" i="5" s="1"/>
  <c r="J13" i="5"/>
  <c r="O13" i="5" s="1"/>
  <c r="J14" i="5"/>
  <c r="O14" i="5" s="1"/>
  <c r="J15" i="5"/>
  <c r="O15" i="5" s="1"/>
  <c r="J16" i="5"/>
  <c r="O16" i="5" s="1"/>
  <c r="J17" i="5"/>
  <c r="O17" i="5" s="1"/>
  <c r="J18" i="5"/>
  <c r="O18" i="5" s="1"/>
  <c r="J19" i="5"/>
  <c r="O19" i="5" s="1"/>
  <c r="J20" i="5"/>
  <c r="O20" i="5" s="1"/>
  <c r="J21" i="5"/>
  <c r="O21" i="5" s="1"/>
  <c r="J22" i="5"/>
  <c r="O22" i="5" s="1"/>
  <c r="J23" i="5"/>
  <c r="O23" i="5" s="1"/>
  <c r="J24" i="5"/>
  <c r="O24" i="5" s="1"/>
  <c r="J25" i="5"/>
  <c r="O25" i="5" s="1"/>
  <c r="J26" i="5"/>
  <c r="O26" i="5" s="1"/>
  <c r="J27" i="5"/>
  <c r="O27" i="5" s="1"/>
  <c r="J28" i="5"/>
  <c r="O28" i="5" s="1"/>
  <c r="J29" i="5"/>
  <c r="O29" i="5" s="1"/>
  <c r="J30" i="5"/>
  <c r="O30" i="5" s="1"/>
  <c r="J31" i="5"/>
  <c r="O31" i="5" s="1"/>
  <c r="J32" i="5"/>
  <c r="O32" i="5" s="1"/>
  <c r="J33" i="5"/>
  <c r="O33" i="5" s="1"/>
  <c r="J34" i="5"/>
  <c r="O34" i="5" s="1"/>
  <c r="J35" i="5"/>
  <c r="O35" i="5" s="1"/>
  <c r="J36" i="5"/>
  <c r="O36" i="5" s="1"/>
  <c r="J37" i="5"/>
  <c r="O37" i="5" s="1"/>
  <c r="J38" i="5"/>
  <c r="O38" i="5" s="1"/>
  <c r="J39" i="5"/>
  <c r="O39" i="5" s="1"/>
  <c r="J40" i="5"/>
  <c r="O40" i="5" s="1"/>
  <c r="J41" i="5"/>
  <c r="O41" i="5" s="1"/>
  <c r="J42" i="5"/>
  <c r="O42" i="5" s="1"/>
  <c r="J43" i="5"/>
  <c r="O43" i="5" s="1"/>
  <c r="J44" i="5"/>
  <c r="O44" i="5" s="1"/>
  <c r="J45" i="5"/>
  <c r="O45" i="5" s="1"/>
  <c r="J46" i="5"/>
  <c r="O46" i="5" s="1"/>
  <c r="J47" i="5"/>
  <c r="O47" i="5" s="1"/>
  <c r="J48" i="5"/>
  <c r="O48" i="5" s="1"/>
  <c r="J49" i="5"/>
  <c r="O49" i="5" s="1"/>
  <c r="J50" i="5"/>
  <c r="O50" i="5" s="1"/>
  <c r="J51" i="5"/>
  <c r="O51" i="5" s="1"/>
  <c r="J52" i="5"/>
  <c r="O52" i="5" s="1"/>
  <c r="J53" i="5"/>
  <c r="O53" i="5" s="1"/>
  <c r="J54" i="5"/>
  <c r="O54" i="5" s="1"/>
  <c r="J55" i="5"/>
  <c r="O55" i="5" s="1"/>
  <c r="J56" i="5"/>
  <c r="O56" i="5" s="1"/>
  <c r="J57" i="5"/>
  <c r="O57" i="5" s="1"/>
  <c r="J58" i="5"/>
  <c r="O58" i="5" s="1"/>
  <c r="J59" i="5"/>
  <c r="O59" i="5" s="1"/>
  <c r="J60" i="5"/>
  <c r="O60" i="5" s="1"/>
  <c r="J61" i="5"/>
  <c r="O61" i="5" s="1"/>
  <c r="J62" i="5"/>
  <c r="O62" i="5" s="1"/>
  <c r="J63" i="5"/>
  <c r="O63" i="5" s="1"/>
  <c r="J64" i="5"/>
  <c r="O64" i="5" s="1"/>
  <c r="J65" i="5"/>
  <c r="O65" i="5" s="1"/>
  <c r="J66" i="5"/>
  <c r="O66" i="5" s="1"/>
  <c r="J67" i="5"/>
  <c r="O67" i="5" s="1"/>
  <c r="J68" i="5"/>
  <c r="O68" i="5" s="1"/>
  <c r="J69" i="5"/>
  <c r="O69" i="5" s="1"/>
  <c r="J70" i="5"/>
  <c r="O70" i="5" s="1"/>
  <c r="J71" i="5"/>
  <c r="O71" i="5" s="1"/>
  <c r="J72" i="5"/>
  <c r="O72" i="5" s="1"/>
  <c r="J73" i="5"/>
  <c r="O73" i="5" s="1"/>
  <c r="J74" i="5"/>
  <c r="O74" i="5" s="1"/>
  <c r="J75" i="5"/>
  <c r="O75" i="5" s="1"/>
  <c r="J76" i="5"/>
  <c r="O76" i="5" s="1"/>
  <c r="J77" i="5"/>
  <c r="O77" i="5" s="1"/>
  <c r="J78" i="5"/>
  <c r="O78" i="5" s="1"/>
  <c r="J79" i="5"/>
  <c r="O79" i="5" s="1"/>
  <c r="J80" i="5"/>
  <c r="O80" i="5" s="1"/>
  <c r="J81" i="5"/>
  <c r="O81" i="5" s="1"/>
  <c r="J82" i="5"/>
  <c r="O82" i="5" s="1"/>
  <c r="J83" i="5"/>
  <c r="O83" i="5" s="1"/>
  <c r="J84" i="5"/>
  <c r="O84" i="5" s="1"/>
  <c r="J85" i="5"/>
  <c r="O85" i="5" s="1"/>
  <c r="J86" i="5"/>
  <c r="O86" i="5" s="1"/>
  <c r="J87" i="5"/>
  <c r="O87" i="5" s="1"/>
  <c r="J88" i="5"/>
  <c r="O88" i="5" s="1"/>
  <c r="J89" i="5"/>
  <c r="O89" i="5" s="1"/>
  <c r="J90" i="5"/>
  <c r="O90" i="5" s="1"/>
  <c r="J91" i="5"/>
  <c r="O91" i="5" s="1"/>
  <c r="J92" i="5"/>
  <c r="O92" i="5" s="1"/>
  <c r="J93" i="5"/>
  <c r="O93" i="5" s="1"/>
  <c r="J94" i="5"/>
  <c r="O94" i="5" s="1"/>
  <c r="J95" i="5"/>
  <c r="O95" i="5" s="1"/>
  <c r="J96" i="5"/>
  <c r="O96" i="5" s="1"/>
  <c r="J97" i="5"/>
  <c r="O97" i="5" s="1"/>
  <c r="J98" i="5"/>
  <c r="O98" i="5" s="1"/>
  <c r="J99" i="5"/>
  <c r="O99" i="5" s="1"/>
  <c r="J100" i="5"/>
  <c r="O100" i="5" s="1"/>
  <c r="J101" i="5"/>
  <c r="O101" i="5" s="1"/>
  <c r="J102" i="5"/>
  <c r="O102" i="5" s="1"/>
  <c r="J103" i="5"/>
  <c r="O103" i="5" s="1"/>
  <c r="J104" i="5"/>
  <c r="O104" i="5" s="1"/>
  <c r="J105" i="5"/>
  <c r="O105" i="5" s="1"/>
  <c r="J106" i="5"/>
  <c r="O106" i="5" s="1"/>
  <c r="J107" i="5"/>
  <c r="O107" i="5" s="1"/>
  <c r="J108" i="5"/>
  <c r="O108" i="5" s="1"/>
  <c r="J109" i="5"/>
  <c r="O109" i="5" s="1"/>
  <c r="J110" i="5"/>
  <c r="O110" i="5" s="1"/>
  <c r="J111" i="5"/>
  <c r="O111" i="5" s="1"/>
  <c r="J112" i="5"/>
  <c r="O112" i="5" s="1"/>
  <c r="J113" i="5"/>
  <c r="O113" i="5" s="1"/>
  <c r="J114" i="5"/>
  <c r="O114" i="5" s="1"/>
  <c r="J115" i="5"/>
  <c r="O115" i="5" s="1"/>
  <c r="J116" i="5"/>
  <c r="O116" i="5" s="1"/>
  <c r="J117" i="5"/>
  <c r="O117" i="5" s="1"/>
  <c r="J118" i="5"/>
  <c r="O118" i="5" s="1"/>
  <c r="J119" i="5"/>
  <c r="O119" i="5" s="1"/>
  <c r="J120" i="5"/>
  <c r="O120" i="5" s="1"/>
  <c r="J121" i="5"/>
  <c r="O121" i="5" s="1"/>
  <c r="J122" i="5"/>
  <c r="O122" i="5" s="1"/>
  <c r="J123" i="5"/>
  <c r="O123" i="5" s="1"/>
  <c r="J124" i="5"/>
  <c r="O124" i="5" s="1"/>
  <c r="J125" i="5"/>
  <c r="O125" i="5" s="1"/>
  <c r="J126" i="5"/>
  <c r="O126" i="5" s="1"/>
  <c r="J127" i="5"/>
  <c r="O127" i="5" s="1"/>
  <c r="J128" i="5"/>
  <c r="O128" i="5" s="1"/>
  <c r="J129" i="5"/>
  <c r="O129" i="5" s="1"/>
  <c r="J130" i="5"/>
  <c r="O130" i="5" s="1"/>
  <c r="J131" i="5"/>
  <c r="O131" i="5" s="1"/>
  <c r="J132" i="5"/>
  <c r="O132" i="5" s="1"/>
  <c r="J133" i="5"/>
  <c r="O133" i="5" s="1"/>
  <c r="J134" i="5"/>
  <c r="O134" i="5" s="1"/>
  <c r="J135" i="5"/>
  <c r="O135" i="5" s="1"/>
  <c r="J136" i="5"/>
  <c r="O136" i="5" s="1"/>
  <c r="J137" i="5"/>
  <c r="O137" i="5" s="1"/>
  <c r="J138" i="5"/>
  <c r="O138" i="5" s="1"/>
  <c r="J139" i="5"/>
  <c r="O139" i="5" s="1"/>
  <c r="J140" i="5"/>
  <c r="O140" i="5" s="1"/>
  <c r="J141" i="5"/>
  <c r="O141" i="5" s="1"/>
  <c r="J142" i="5"/>
  <c r="O142" i="5" s="1"/>
  <c r="J143" i="5"/>
  <c r="O143" i="5" s="1"/>
  <c r="J144" i="5"/>
  <c r="O144" i="5" s="1"/>
  <c r="J145" i="5"/>
  <c r="O145" i="5" s="1"/>
  <c r="J146" i="5"/>
  <c r="O146" i="5" s="1"/>
  <c r="J147" i="5"/>
  <c r="O147" i="5" s="1"/>
  <c r="J148" i="5"/>
  <c r="O148" i="5" s="1"/>
  <c r="J149" i="5"/>
  <c r="O149" i="5" s="1"/>
  <c r="J150" i="5"/>
  <c r="O150" i="5" s="1"/>
  <c r="J151" i="5"/>
  <c r="O151" i="5" s="1"/>
  <c r="J152" i="5"/>
  <c r="O152" i="5" s="1"/>
  <c r="J153" i="5"/>
  <c r="O153" i="5" s="1"/>
  <c r="AS153" i="5" s="1"/>
  <c r="J154" i="5"/>
  <c r="O154" i="5" s="1"/>
  <c r="AS154" i="5" s="1"/>
  <c r="J155" i="5"/>
  <c r="O155" i="5" s="1"/>
  <c r="AS155" i="5" s="1"/>
  <c r="J156" i="5"/>
  <c r="O156" i="5" s="1"/>
  <c r="J157" i="5"/>
  <c r="O157" i="5" s="1"/>
  <c r="J158" i="5"/>
  <c r="O158" i="5" s="1"/>
  <c r="J159" i="5"/>
  <c r="O159" i="5" s="1"/>
  <c r="J160" i="5"/>
  <c r="O160" i="5" s="1"/>
  <c r="J161" i="5"/>
  <c r="O161" i="5" s="1"/>
  <c r="J162" i="5"/>
  <c r="O162" i="5" s="1"/>
  <c r="J163" i="5"/>
  <c r="O163" i="5" s="1"/>
  <c r="J164" i="5"/>
  <c r="O164" i="5" s="1"/>
  <c r="J165" i="5"/>
  <c r="O165" i="5" s="1"/>
  <c r="J166" i="5"/>
  <c r="O166" i="5" s="1"/>
  <c r="J167" i="5"/>
  <c r="O167" i="5" s="1"/>
  <c r="J168" i="5"/>
  <c r="O168" i="5" s="1"/>
  <c r="J169" i="5"/>
  <c r="O169" i="5" s="1"/>
  <c r="J170" i="5"/>
  <c r="O170" i="5" s="1"/>
  <c r="J171" i="5"/>
  <c r="O171" i="5" s="1"/>
  <c r="J172" i="5"/>
  <c r="O172" i="5" s="1"/>
  <c r="J173" i="5"/>
  <c r="O173" i="5" s="1"/>
  <c r="J174" i="5"/>
  <c r="O174" i="5" s="1"/>
  <c r="J175" i="5"/>
  <c r="O175" i="5" s="1"/>
  <c r="J176" i="5"/>
  <c r="O176" i="5" s="1"/>
  <c r="J177" i="5"/>
  <c r="O177" i="5" s="1"/>
  <c r="J178" i="5"/>
  <c r="O178" i="5" s="1"/>
  <c r="J179" i="5"/>
  <c r="O179" i="5" s="1"/>
  <c r="J180" i="5"/>
  <c r="O180" i="5" s="1"/>
  <c r="J181" i="5"/>
  <c r="O181" i="5" s="1"/>
  <c r="J182" i="5"/>
  <c r="O182" i="5" s="1"/>
  <c r="J183" i="5"/>
  <c r="O183" i="5" s="1"/>
  <c r="J184" i="5"/>
  <c r="O184" i="5" s="1"/>
  <c r="J185" i="5"/>
  <c r="O185" i="5" s="1"/>
  <c r="J186" i="5"/>
  <c r="O186" i="5" s="1"/>
  <c r="J187" i="5"/>
  <c r="O187" i="5" s="1"/>
  <c r="J188" i="5"/>
  <c r="O188" i="5" s="1"/>
  <c r="J189" i="5"/>
  <c r="O189" i="5" s="1"/>
  <c r="J190" i="5"/>
  <c r="O190" i="5" s="1"/>
  <c r="J191" i="5"/>
  <c r="O191" i="5" s="1"/>
  <c r="J192" i="5"/>
  <c r="O192" i="5" s="1"/>
  <c r="J193" i="5"/>
  <c r="O193" i="5" s="1"/>
  <c r="J194" i="5"/>
  <c r="O194" i="5" s="1"/>
  <c r="J195" i="5"/>
  <c r="O195" i="5" s="1"/>
  <c r="J196" i="5"/>
  <c r="O196" i="5" s="1"/>
  <c r="J197" i="5"/>
  <c r="O197" i="5" s="1"/>
  <c r="J198" i="5"/>
  <c r="O198" i="5" s="1"/>
  <c r="J199" i="5"/>
  <c r="O199" i="5" s="1"/>
  <c r="J200" i="5"/>
  <c r="O200" i="5" s="1"/>
  <c r="J201" i="5"/>
  <c r="O201" i="5" s="1"/>
  <c r="J202" i="5"/>
  <c r="O202" i="5" s="1"/>
  <c r="J203" i="5"/>
  <c r="O203" i="5" s="1"/>
  <c r="J204" i="5"/>
  <c r="O204" i="5" s="1"/>
  <c r="J205" i="5"/>
  <c r="O205" i="5" s="1"/>
  <c r="J206" i="5"/>
  <c r="O206" i="5" s="1"/>
  <c r="J207" i="5"/>
  <c r="O207" i="5" s="1"/>
  <c r="J208" i="5"/>
  <c r="O208" i="5" s="1"/>
  <c r="J209" i="5"/>
  <c r="O209" i="5" s="1"/>
  <c r="J210" i="5"/>
  <c r="O210" i="5" s="1"/>
  <c r="J211" i="5"/>
  <c r="O211" i="5" s="1"/>
  <c r="J212" i="5"/>
  <c r="O212" i="5" s="1"/>
  <c r="J215" i="5"/>
  <c r="O215" i="5" s="1"/>
  <c r="J216" i="5"/>
  <c r="O216" i="5" s="1"/>
  <c r="J217" i="5"/>
  <c r="O217" i="5" s="1"/>
  <c r="J218" i="5"/>
  <c r="O218" i="5" s="1"/>
  <c r="J219" i="5"/>
  <c r="O219" i="5" s="1"/>
  <c r="J220" i="5"/>
  <c r="O220" i="5" s="1"/>
  <c r="J221" i="5"/>
  <c r="O221" i="5" s="1"/>
  <c r="J222" i="5"/>
  <c r="O222" i="5" s="1"/>
  <c r="J223" i="5"/>
  <c r="O223" i="5" s="1"/>
  <c r="J224" i="5"/>
  <c r="O224" i="5" s="1"/>
  <c r="J225" i="5"/>
  <c r="O225" i="5" s="1"/>
  <c r="J226" i="5"/>
  <c r="O226" i="5" s="1"/>
  <c r="J227" i="5"/>
  <c r="O227" i="5" s="1"/>
  <c r="J228" i="5"/>
  <c r="O228" i="5" s="1"/>
  <c r="J229" i="5"/>
  <c r="O229" i="5" s="1"/>
  <c r="J230" i="5"/>
  <c r="O230" i="5" s="1"/>
  <c r="J231" i="5"/>
  <c r="O231" i="5" s="1"/>
  <c r="J232" i="5"/>
  <c r="O232" i="5" s="1"/>
  <c r="J233" i="5"/>
  <c r="O233" i="5" s="1"/>
  <c r="J234" i="5"/>
  <c r="O234" i="5" s="1"/>
  <c r="J235" i="5"/>
  <c r="O235" i="5" s="1"/>
  <c r="J236" i="5"/>
  <c r="O236" i="5" s="1"/>
  <c r="J237" i="5"/>
  <c r="O237" i="5" s="1"/>
  <c r="J238" i="5"/>
  <c r="O238" i="5" s="1"/>
  <c r="J239" i="5"/>
  <c r="O239" i="5" s="1"/>
  <c r="J240" i="5"/>
  <c r="O240" i="5" s="1"/>
  <c r="J241" i="5"/>
  <c r="O241" i="5" s="1"/>
  <c r="J242" i="5"/>
  <c r="O242" i="5" s="1"/>
  <c r="J243" i="5"/>
  <c r="O243" i="5" s="1"/>
  <c r="J244" i="5"/>
  <c r="O244" i="5" s="1"/>
  <c r="J245" i="5"/>
  <c r="O245" i="5" s="1"/>
  <c r="J246" i="5"/>
  <c r="O246" i="5" s="1"/>
  <c r="J247" i="5"/>
  <c r="O247" i="5" s="1"/>
  <c r="J248" i="5"/>
  <c r="O248" i="5" s="1"/>
  <c r="J249" i="5"/>
  <c r="O249" i="5" s="1"/>
  <c r="J250" i="5"/>
  <c r="O250" i="5" s="1"/>
  <c r="J251" i="5"/>
  <c r="O251" i="5" s="1"/>
  <c r="J252" i="5"/>
  <c r="O252" i="5" s="1"/>
  <c r="J253" i="5"/>
  <c r="O253" i="5" s="1"/>
  <c r="J254" i="5"/>
  <c r="O254" i="5" s="1"/>
  <c r="J255" i="5"/>
  <c r="O255" i="5" s="1"/>
  <c r="J256" i="5"/>
  <c r="O256" i="5" s="1"/>
  <c r="J257" i="5"/>
  <c r="O257" i="5" s="1"/>
  <c r="J258" i="5"/>
  <c r="O258" i="5" s="1"/>
  <c r="J259" i="5"/>
  <c r="O259" i="5" s="1"/>
  <c r="J260" i="5"/>
  <c r="O260" i="5" s="1"/>
  <c r="J261" i="5"/>
  <c r="O261" i="5" s="1"/>
  <c r="J262" i="5"/>
  <c r="O262" i="5" s="1"/>
  <c r="J263" i="5"/>
  <c r="O263" i="5" s="1"/>
  <c r="J264" i="5"/>
  <c r="O264" i="5" s="1"/>
  <c r="J265" i="5"/>
  <c r="O265" i="5" s="1"/>
  <c r="J266" i="5"/>
  <c r="O266" i="5" s="1"/>
  <c r="J267" i="5"/>
  <c r="O267" i="5" s="1"/>
  <c r="J268" i="5"/>
  <c r="O268" i="5" s="1"/>
  <c r="J269" i="5"/>
  <c r="O269" i="5" s="1"/>
  <c r="J270" i="5"/>
  <c r="O270" i="5" s="1"/>
  <c r="J271" i="5"/>
  <c r="O271" i="5" s="1"/>
  <c r="J272" i="5"/>
  <c r="O272" i="5" s="1"/>
  <c r="J273" i="5"/>
  <c r="O273" i="5" s="1"/>
  <c r="J274" i="5"/>
  <c r="O274" i="5" s="1"/>
  <c r="J275" i="5"/>
  <c r="O275" i="5" s="1"/>
  <c r="J276" i="5"/>
  <c r="O276" i="5" s="1"/>
  <c r="J277" i="5"/>
  <c r="O277" i="5" s="1"/>
  <c r="J278" i="5"/>
  <c r="O278" i="5" s="1"/>
  <c r="J279" i="5"/>
  <c r="O279" i="5" s="1"/>
  <c r="J280" i="5"/>
  <c r="O280" i="5" s="1"/>
  <c r="J281" i="5"/>
  <c r="O281" i="5" s="1"/>
  <c r="J282" i="5"/>
  <c r="O282" i="5" s="1"/>
  <c r="J283" i="5"/>
  <c r="O283" i="5" s="1"/>
  <c r="J284" i="5"/>
  <c r="O284" i="5" s="1"/>
  <c r="J285" i="5"/>
  <c r="O285" i="5" s="1"/>
  <c r="J286" i="5"/>
  <c r="O286" i="5" s="1"/>
  <c r="J287" i="5"/>
  <c r="O287" i="5" s="1"/>
  <c r="J288" i="5"/>
  <c r="O288" i="5" s="1"/>
  <c r="J289" i="5"/>
  <c r="O289" i="5" s="1"/>
  <c r="J290" i="5"/>
  <c r="O290" i="5" s="1"/>
  <c r="J291" i="5"/>
  <c r="O291" i="5" s="1"/>
  <c r="J292" i="5"/>
  <c r="O292" i="5" s="1"/>
  <c r="J293" i="5"/>
  <c r="O293" i="5" s="1"/>
  <c r="J294" i="5"/>
  <c r="O294" i="5" s="1"/>
  <c r="J295" i="5"/>
  <c r="O295" i="5" s="1"/>
  <c r="J296" i="5"/>
  <c r="O296" i="5" s="1"/>
  <c r="J297" i="5"/>
  <c r="O297" i="5" s="1"/>
  <c r="J298" i="5"/>
  <c r="O298" i="5" s="1"/>
  <c r="J299" i="5"/>
  <c r="O299" i="5" s="1"/>
  <c r="J300" i="5"/>
  <c r="O300" i="5" s="1"/>
  <c r="J301" i="5"/>
  <c r="O301" i="5" s="1"/>
  <c r="J302" i="5"/>
  <c r="O302" i="5" s="1"/>
  <c r="J303" i="5"/>
  <c r="O303" i="5" s="1"/>
  <c r="J304" i="5"/>
  <c r="O304" i="5" s="1"/>
  <c r="J305" i="5"/>
  <c r="O305" i="5" s="1"/>
  <c r="J306" i="5"/>
  <c r="O306" i="5" s="1"/>
  <c r="J307" i="5"/>
  <c r="O307" i="5" s="1"/>
  <c r="J308" i="5"/>
  <c r="O308" i="5" s="1"/>
  <c r="J309" i="5"/>
  <c r="O309" i="5" s="1"/>
  <c r="J310" i="5"/>
  <c r="O310" i="5" s="1"/>
  <c r="J311" i="5"/>
  <c r="O311" i="5" s="1"/>
  <c r="J312" i="5"/>
  <c r="O312" i="5" s="1"/>
  <c r="J313" i="5"/>
  <c r="O313" i="5" s="1"/>
  <c r="J314" i="5"/>
  <c r="O314" i="5" s="1"/>
  <c r="J315" i="5"/>
  <c r="O315" i="5" s="1"/>
  <c r="J316" i="5"/>
  <c r="O316" i="5" s="1"/>
  <c r="J317" i="5"/>
  <c r="O317" i="5" s="1"/>
  <c r="J318" i="5"/>
  <c r="O318" i="5" s="1"/>
  <c r="J319" i="5"/>
  <c r="O319" i="5" s="1"/>
  <c r="J320" i="5"/>
  <c r="O320" i="5" s="1"/>
  <c r="J321" i="5"/>
  <c r="O321" i="5" s="1"/>
  <c r="J322" i="5"/>
  <c r="O322" i="5" s="1"/>
  <c r="J323" i="5"/>
  <c r="O323" i="5" s="1"/>
  <c r="J324" i="5"/>
  <c r="O324" i="5" s="1"/>
  <c r="J325" i="5"/>
  <c r="O325" i="5" s="1"/>
  <c r="J326" i="5"/>
  <c r="O326" i="5" s="1"/>
  <c r="J327" i="5"/>
  <c r="O327" i="5" s="1"/>
  <c r="J328" i="5"/>
  <c r="O328" i="5" s="1"/>
  <c r="J329" i="5"/>
  <c r="O329" i="5" s="1"/>
  <c r="J330" i="5"/>
  <c r="O330" i="5" s="1"/>
  <c r="J331" i="5"/>
  <c r="O331" i="5" s="1"/>
  <c r="J332" i="5"/>
  <c r="O332" i="5" s="1"/>
  <c r="J333" i="5"/>
  <c r="O333" i="5" s="1"/>
  <c r="J334" i="5"/>
  <c r="O334" i="5" s="1"/>
  <c r="J335" i="5"/>
  <c r="O335" i="5" s="1"/>
  <c r="J336" i="5"/>
  <c r="O336" i="5" s="1"/>
  <c r="J337" i="5"/>
  <c r="O337" i="5" s="1"/>
  <c r="J338" i="5"/>
  <c r="O338" i="5" s="1"/>
  <c r="J339" i="5"/>
  <c r="O339" i="5" s="1"/>
  <c r="J340" i="5"/>
  <c r="O340" i="5" s="1"/>
  <c r="J341" i="5"/>
  <c r="O341" i="5" s="1"/>
  <c r="J342" i="5"/>
  <c r="O342" i="5" s="1"/>
  <c r="J343" i="5"/>
  <c r="O343" i="5" s="1"/>
  <c r="J344" i="5"/>
  <c r="O344" i="5" s="1"/>
  <c r="J345" i="5"/>
  <c r="O345" i="5" s="1"/>
  <c r="J346" i="5"/>
  <c r="O346" i="5" s="1"/>
  <c r="J347" i="5"/>
  <c r="O347" i="5" s="1"/>
  <c r="J348" i="5"/>
  <c r="O348" i="5" s="1"/>
  <c r="J349" i="5"/>
  <c r="O349" i="5" s="1"/>
  <c r="J350" i="5"/>
  <c r="O350" i="5" s="1"/>
  <c r="J351" i="5"/>
  <c r="O351" i="5" s="1"/>
  <c r="J352" i="5"/>
  <c r="O352" i="5" s="1"/>
  <c r="J353" i="5"/>
  <c r="O353" i="5" s="1"/>
  <c r="J354" i="5"/>
  <c r="O354" i="5" s="1"/>
  <c r="J355" i="5"/>
  <c r="O355" i="5" s="1"/>
  <c r="J356" i="5"/>
  <c r="O356" i="5" s="1"/>
  <c r="J357" i="5"/>
  <c r="O357" i="5" s="1"/>
  <c r="J358" i="5"/>
  <c r="O358" i="5" s="1"/>
  <c r="J359" i="5"/>
  <c r="O359" i="5" s="1"/>
  <c r="J360" i="5"/>
  <c r="O360" i="5" s="1"/>
  <c r="J361" i="5"/>
  <c r="O361" i="5" s="1"/>
  <c r="J362" i="5"/>
  <c r="O362" i="5" s="1"/>
  <c r="J363" i="5"/>
  <c r="O363" i="5" s="1"/>
  <c r="J364" i="5"/>
  <c r="O364" i="5" s="1"/>
  <c r="J365" i="5"/>
  <c r="O365" i="5" s="1"/>
  <c r="J366" i="5"/>
  <c r="O366" i="5" s="1"/>
  <c r="J367" i="5"/>
  <c r="O367" i="5" s="1"/>
  <c r="J368" i="5"/>
  <c r="O368" i="5" s="1"/>
  <c r="J369" i="5"/>
  <c r="O369" i="5" s="1"/>
  <c r="J370" i="5"/>
  <c r="O370" i="5" s="1"/>
  <c r="J371" i="5"/>
  <c r="O371" i="5" s="1"/>
  <c r="J372" i="5"/>
  <c r="O372" i="5" s="1"/>
  <c r="J373" i="5"/>
  <c r="O373" i="5" s="1"/>
  <c r="J374" i="5"/>
  <c r="O374" i="5" s="1"/>
  <c r="J375" i="5"/>
  <c r="O375" i="5" s="1"/>
  <c r="J376" i="5"/>
  <c r="O376" i="5" s="1"/>
  <c r="J377" i="5"/>
  <c r="O377" i="5" s="1"/>
  <c r="J378" i="5"/>
  <c r="O378" i="5" s="1"/>
  <c r="J379" i="5"/>
  <c r="O379" i="5" s="1"/>
  <c r="J380" i="5"/>
  <c r="O380" i="5" s="1"/>
  <c r="J381" i="5"/>
  <c r="O381" i="5" s="1"/>
  <c r="J382" i="5"/>
  <c r="O382" i="5" s="1"/>
  <c r="J383" i="5"/>
  <c r="O383" i="5" s="1"/>
  <c r="J384" i="5"/>
  <c r="O384" i="5" s="1"/>
  <c r="J385" i="5"/>
  <c r="O385" i="5" s="1"/>
  <c r="J386" i="5"/>
  <c r="O386" i="5" s="1"/>
  <c r="J387" i="5"/>
  <c r="O387" i="5" s="1"/>
  <c r="J388" i="5"/>
  <c r="O388" i="5" s="1"/>
  <c r="J389" i="5"/>
  <c r="O389" i="5" s="1"/>
  <c r="J390" i="5"/>
  <c r="O390" i="5" s="1"/>
  <c r="J391" i="5"/>
  <c r="O391" i="5" s="1"/>
  <c r="J392" i="5"/>
  <c r="O392" i="5" s="1"/>
  <c r="J393" i="5"/>
  <c r="O393" i="5" s="1"/>
  <c r="J394" i="5"/>
  <c r="O394" i="5" s="1"/>
  <c r="J395" i="5"/>
  <c r="O395" i="5" s="1"/>
  <c r="J396" i="5"/>
  <c r="O396" i="5" s="1"/>
  <c r="J397" i="5"/>
  <c r="O397" i="5" s="1"/>
  <c r="J398" i="5"/>
  <c r="O398" i="5" s="1"/>
  <c r="J399" i="5"/>
  <c r="O399" i="5" s="1"/>
  <c r="J400" i="5"/>
  <c r="O400" i="5" s="1"/>
  <c r="J401" i="5"/>
  <c r="O401" i="5" s="1"/>
  <c r="J402" i="5"/>
  <c r="O402" i="5" s="1"/>
  <c r="J403" i="5"/>
  <c r="O403" i="5" s="1"/>
  <c r="J404" i="5"/>
  <c r="O404" i="5" s="1"/>
  <c r="J405" i="5"/>
  <c r="O405" i="5" s="1"/>
  <c r="J406" i="5"/>
  <c r="O406" i="5" s="1"/>
  <c r="J407" i="5"/>
  <c r="O407" i="5" s="1"/>
  <c r="J408" i="5"/>
  <c r="O408" i="5" s="1"/>
  <c r="J409" i="5"/>
  <c r="O409" i="5" s="1"/>
  <c r="J410" i="5"/>
  <c r="O410" i="5" s="1"/>
  <c r="J411" i="5"/>
  <c r="O411" i="5" s="1"/>
  <c r="J412" i="5"/>
  <c r="O412" i="5" s="1"/>
  <c r="J413" i="5"/>
  <c r="O413" i="5" s="1"/>
  <c r="J414" i="5"/>
  <c r="O414" i="5" s="1"/>
  <c r="J415" i="5"/>
  <c r="O415" i="5" s="1"/>
  <c r="J416" i="5"/>
  <c r="O416" i="5" s="1"/>
  <c r="J417" i="5"/>
  <c r="O417" i="5" s="1"/>
  <c r="J418" i="5"/>
  <c r="O418" i="5" s="1"/>
  <c r="J419" i="5"/>
  <c r="O419" i="5" s="1"/>
  <c r="J420" i="5"/>
  <c r="O420" i="5" s="1"/>
  <c r="J421" i="5"/>
  <c r="O421" i="5" s="1"/>
  <c r="J422" i="5"/>
  <c r="O422" i="5" s="1"/>
  <c r="J423" i="5"/>
  <c r="O423" i="5" s="1"/>
  <c r="J424" i="5"/>
  <c r="O424" i="5" s="1"/>
  <c r="J425" i="5"/>
  <c r="O425" i="5" s="1"/>
  <c r="J426" i="5"/>
  <c r="O426" i="5" s="1"/>
  <c r="J427" i="5"/>
  <c r="O427" i="5" s="1"/>
  <c r="J428" i="5"/>
  <c r="O428" i="5" s="1"/>
  <c r="J429" i="5"/>
  <c r="O429" i="5" s="1"/>
  <c r="J430" i="5"/>
  <c r="O430" i="5" s="1"/>
  <c r="J431" i="5"/>
  <c r="O431" i="5" s="1"/>
  <c r="J432" i="5"/>
  <c r="O432" i="5" s="1"/>
  <c r="J433" i="5"/>
  <c r="O433" i="5" s="1"/>
  <c r="J434" i="5"/>
  <c r="O434" i="5" s="1"/>
  <c r="J435" i="5"/>
  <c r="O435" i="5" s="1"/>
  <c r="J436" i="5"/>
  <c r="O436" i="5" s="1"/>
  <c r="J437" i="5"/>
  <c r="O437" i="5" s="1"/>
  <c r="J438" i="5"/>
  <c r="O438" i="5" s="1"/>
  <c r="J439" i="5"/>
  <c r="O439" i="5" s="1"/>
  <c r="J440" i="5"/>
  <c r="O440" i="5" s="1"/>
  <c r="J441" i="5"/>
  <c r="O441" i="5" s="1"/>
  <c r="J442" i="5"/>
  <c r="O442" i="5" s="1"/>
  <c r="J443" i="5"/>
  <c r="O443" i="5" s="1"/>
  <c r="J444" i="5"/>
  <c r="O444" i="5" s="1"/>
  <c r="J445" i="5"/>
  <c r="O445" i="5" s="1"/>
  <c r="J446" i="5"/>
  <c r="O446" i="5" s="1"/>
  <c r="J447" i="5"/>
  <c r="O447" i="5" s="1"/>
  <c r="J448" i="5"/>
  <c r="O448" i="5" s="1"/>
  <c r="J449" i="5"/>
  <c r="O449" i="5" s="1"/>
  <c r="J450" i="5"/>
  <c r="O450" i="5" s="1"/>
  <c r="J451" i="5"/>
  <c r="O451" i="5" s="1"/>
  <c r="J452" i="5"/>
  <c r="O452" i="5" s="1"/>
  <c r="J453" i="5"/>
  <c r="O453" i="5" s="1"/>
  <c r="J454" i="5"/>
  <c r="O454" i="5" s="1"/>
  <c r="J455" i="5"/>
  <c r="O455" i="5" s="1"/>
  <c r="J456" i="5"/>
  <c r="O456" i="5" s="1"/>
  <c r="J457" i="5"/>
  <c r="O457" i="5" s="1"/>
  <c r="J458" i="5"/>
  <c r="O458" i="5" s="1"/>
  <c r="J459" i="5"/>
  <c r="O459" i="5" s="1"/>
  <c r="J460" i="5"/>
  <c r="O460" i="5" s="1"/>
  <c r="J461" i="5"/>
  <c r="O461" i="5" s="1"/>
  <c r="J462" i="5"/>
  <c r="O462" i="5" s="1"/>
  <c r="J463" i="5"/>
  <c r="O463" i="5" s="1"/>
  <c r="J464" i="5"/>
  <c r="O464" i="5" s="1"/>
  <c r="J465" i="5"/>
  <c r="O465" i="5" s="1"/>
  <c r="J466" i="5"/>
  <c r="O466" i="5" s="1"/>
  <c r="J467" i="5"/>
  <c r="O467" i="5" s="1"/>
  <c r="J468" i="5"/>
  <c r="O468" i="5" s="1"/>
  <c r="J469" i="5"/>
  <c r="O469" i="5" s="1"/>
  <c r="J470" i="5"/>
  <c r="O470" i="5" s="1"/>
  <c r="J471" i="5"/>
  <c r="O471" i="5" s="1"/>
  <c r="J472" i="5"/>
  <c r="O472" i="5" s="1"/>
  <c r="J473" i="5"/>
  <c r="O473" i="5" s="1"/>
  <c r="J474" i="5"/>
  <c r="O474" i="5" s="1"/>
  <c r="J475" i="5"/>
  <c r="O475" i="5" s="1"/>
  <c r="J476" i="5"/>
  <c r="O476" i="5" s="1"/>
  <c r="J477" i="5"/>
  <c r="O477" i="5" s="1"/>
  <c r="J478" i="5"/>
  <c r="O478" i="5" s="1"/>
  <c r="J479" i="5"/>
  <c r="O479" i="5" s="1"/>
  <c r="J480" i="5"/>
  <c r="O480" i="5" s="1"/>
  <c r="J481" i="5"/>
  <c r="O481" i="5" s="1"/>
  <c r="J482" i="5"/>
  <c r="O482" i="5" s="1"/>
  <c r="J483" i="5"/>
  <c r="O483" i="5" s="1"/>
  <c r="J484" i="5"/>
  <c r="O484" i="5" s="1"/>
  <c r="J485" i="5"/>
  <c r="O485" i="5" s="1"/>
  <c r="J486" i="5"/>
  <c r="O486" i="5" s="1"/>
  <c r="J487" i="5"/>
  <c r="O487" i="5" s="1"/>
  <c r="J488" i="5"/>
  <c r="O488" i="5" s="1"/>
  <c r="J489" i="5"/>
  <c r="O489" i="5" s="1"/>
  <c r="J490" i="5"/>
  <c r="O490" i="5" s="1"/>
  <c r="J491" i="5"/>
  <c r="O491" i="5" s="1"/>
  <c r="J492" i="5"/>
  <c r="O492" i="5" s="1"/>
  <c r="J493" i="5"/>
  <c r="O493" i="5" s="1"/>
  <c r="J494" i="5"/>
  <c r="O494" i="5" s="1"/>
  <c r="J495" i="5"/>
  <c r="O495" i="5" s="1"/>
  <c r="J496" i="5"/>
  <c r="O496" i="5" s="1"/>
  <c r="J497" i="5"/>
  <c r="O497" i="5" s="1"/>
  <c r="J498" i="5"/>
  <c r="O498" i="5" s="1"/>
  <c r="J499" i="5"/>
  <c r="O499" i="5" s="1"/>
  <c r="J500" i="5"/>
  <c r="O500" i="5" s="1"/>
  <c r="J501" i="5"/>
  <c r="O501" i="5" s="1"/>
  <c r="J502" i="5"/>
  <c r="O502" i="5" s="1"/>
  <c r="J503" i="5"/>
  <c r="O503" i="5" s="1"/>
  <c r="J504" i="5"/>
  <c r="O504" i="5" s="1"/>
  <c r="J505" i="5"/>
  <c r="O505" i="5" s="1"/>
  <c r="J506" i="5"/>
  <c r="O506" i="5" s="1"/>
  <c r="J507" i="5"/>
  <c r="O507" i="5" s="1"/>
  <c r="J508" i="5"/>
  <c r="O508" i="5" s="1"/>
  <c r="J509" i="5"/>
  <c r="O509" i="5" s="1"/>
  <c r="J510" i="5"/>
  <c r="O510" i="5" s="1"/>
  <c r="J511" i="5"/>
  <c r="O511" i="5" s="1"/>
  <c r="J512" i="5"/>
  <c r="O512" i="5" s="1"/>
  <c r="J513" i="5"/>
  <c r="O513" i="5" s="1"/>
  <c r="J514" i="5"/>
  <c r="O514" i="5" s="1"/>
  <c r="J515" i="5"/>
  <c r="O515" i="5" s="1"/>
  <c r="J516" i="5"/>
  <c r="O516" i="5" s="1"/>
  <c r="J517" i="5"/>
  <c r="O517" i="5" s="1"/>
  <c r="J518" i="5"/>
  <c r="O518" i="5" s="1"/>
  <c r="J519" i="5"/>
  <c r="O519" i="5" s="1"/>
  <c r="J520" i="5"/>
  <c r="O520" i="5" s="1"/>
  <c r="J521" i="5"/>
  <c r="O521" i="5" s="1"/>
  <c r="J522" i="5"/>
  <c r="O522" i="5" s="1"/>
  <c r="J523" i="5"/>
  <c r="O523" i="5" s="1"/>
  <c r="J524" i="5"/>
  <c r="O524" i="5" s="1"/>
  <c r="J525" i="5"/>
  <c r="O525" i="5" s="1"/>
  <c r="J526" i="5"/>
  <c r="O526" i="5" s="1"/>
  <c r="J527" i="5"/>
  <c r="O527" i="5" s="1"/>
  <c r="J528" i="5"/>
  <c r="O528" i="5" s="1"/>
  <c r="J529" i="5"/>
  <c r="O529" i="5" s="1"/>
  <c r="J530" i="5"/>
  <c r="O530" i="5" s="1"/>
  <c r="J531" i="5"/>
  <c r="O531" i="5" s="1"/>
  <c r="J532" i="5"/>
  <c r="O532" i="5" s="1"/>
  <c r="J533" i="5"/>
  <c r="O533" i="5" s="1"/>
  <c r="J534" i="5"/>
  <c r="O534" i="5" s="1"/>
  <c r="J535" i="5"/>
  <c r="O535" i="5" s="1"/>
  <c r="J536" i="5"/>
  <c r="O536" i="5" s="1"/>
  <c r="J537" i="5"/>
  <c r="O537" i="5" s="1"/>
  <c r="J538" i="5"/>
  <c r="O538" i="5" s="1"/>
  <c r="J539" i="5"/>
  <c r="O539" i="5" s="1"/>
  <c r="J540" i="5"/>
  <c r="O540" i="5" s="1"/>
  <c r="J541" i="5"/>
  <c r="O541" i="5" s="1"/>
  <c r="J542" i="5"/>
  <c r="O542" i="5" s="1"/>
  <c r="J543" i="5"/>
  <c r="O543" i="5" s="1"/>
  <c r="J544" i="5"/>
  <c r="O544" i="5" s="1"/>
  <c r="J545" i="5"/>
  <c r="O545" i="5" s="1"/>
  <c r="J546" i="5"/>
  <c r="O546" i="5" s="1"/>
  <c r="J547" i="5"/>
  <c r="O547" i="5" s="1"/>
  <c r="J548" i="5"/>
  <c r="O548" i="5" s="1"/>
  <c r="J549" i="5"/>
  <c r="O549" i="5" s="1"/>
  <c r="J550" i="5"/>
  <c r="O550" i="5" s="1"/>
  <c r="J551" i="5"/>
  <c r="O551" i="5" s="1"/>
  <c r="J552" i="5"/>
  <c r="O552" i="5" s="1"/>
  <c r="J553" i="5"/>
  <c r="O553" i="5" s="1"/>
  <c r="R28" i="3"/>
  <c r="AM28" i="3" s="1"/>
  <c r="AN28" i="3" s="1"/>
  <c r="AO28" i="3" s="1"/>
  <c r="AP28" i="3" s="1"/>
  <c r="AQ28" i="3" s="1"/>
  <c r="AS28" i="3" s="1"/>
  <c r="T28" i="3"/>
  <c r="AS18" i="3"/>
  <c r="G306" i="1"/>
  <c r="G307" i="1"/>
  <c r="G308" i="1"/>
  <c r="G309" i="1"/>
  <c r="G310" i="1"/>
  <c r="A307" i="1"/>
  <c r="A308" i="1"/>
  <c r="A309" i="1"/>
  <c r="A310" i="1"/>
  <c r="A311" i="1"/>
  <c r="A332" i="1"/>
  <c r="A333" i="1"/>
  <c r="A334" i="1"/>
  <c r="A335" i="1"/>
  <c r="G332" i="1"/>
  <c r="G333" i="1"/>
  <c r="G334" i="1"/>
  <c r="G335" i="1"/>
  <c r="G336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8" i="1"/>
  <c r="G399" i="1"/>
  <c r="G400" i="1"/>
  <c r="G401" i="1"/>
  <c r="G402" i="1"/>
  <c r="G403" i="1"/>
  <c r="G397" i="1"/>
  <c r="A395" i="1"/>
  <c r="A396" i="1"/>
  <c r="A397" i="1"/>
  <c r="A512" i="1"/>
  <c r="A513" i="1"/>
  <c r="A514" i="1"/>
  <c r="A515" i="1"/>
  <c r="A516" i="1"/>
  <c r="A565" i="1"/>
  <c r="A566" i="1"/>
  <c r="A567" i="1"/>
  <c r="A568" i="1"/>
  <c r="A569" i="1"/>
  <c r="AG154" i="5" l="1"/>
  <c r="AH154" i="5" s="1"/>
  <c r="AD154" i="5"/>
  <c r="AE154" i="5" s="1"/>
  <c r="AF154" i="5" s="1"/>
  <c r="AI154" i="5"/>
  <c r="AJ154" i="5" s="1"/>
  <c r="AG153" i="5"/>
  <c r="AH153" i="5" s="1"/>
  <c r="AI153" i="5"/>
  <c r="AJ153" i="5" s="1"/>
  <c r="AD153" i="5"/>
  <c r="AE153" i="5" s="1"/>
  <c r="AF153" i="5" s="1"/>
  <c r="AD155" i="5"/>
  <c r="AE155" i="5" s="1"/>
  <c r="AF155" i="5" s="1"/>
  <c r="AI155" i="5"/>
  <c r="AJ155" i="5" s="1"/>
  <c r="AG155" i="5"/>
  <c r="AH155" i="5" s="1"/>
  <c r="AS477" i="5"/>
  <c r="AD477" i="5"/>
  <c r="AE477" i="5" s="1"/>
  <c r="AF477" i="5" s="1"/>
  <c r="AG477" i="5"/>
  <c r="AH477" i="5" s="1"/>
  <c r="AI477" i="5"/>
  <c r="AJ477" i="5" s="1"/>
  <c r="AI317" i="5"/>
  <c r="AJ317" i="5" s="1"/>
  <c r="AD317" i="5"/>
  <c r="AE317" i="5" s="1"/>
  <c r="AF317" i="5" s="1"/>
  <c r="AG317" i="5"/>
  <c r="AH317" i="5" s="1"/>
  <c r="AS317" i="5"/>
  <c r="AD237" i="5"/>
  <c r="AE237" i="5" s="1"/>
  <c r="AF237" i="5" s="1"/>
  <c r="AI237" i="5"/>
  <c r="AJ237" i="5" s="1"/>
  <c r="AG237" i="5"/>
  <c r="AH237" i="5" s="1"/>
  <c r="AS237" i="5"/>
  <c r="AD172" i="5"/>
  <c r="AE172" i="5" s="1"/>
  <c r="AF172" i="5" s="1"/>
  <c r="AG172" i="5"/>
  <c r="AH172" i="5" s="1"/>
  <c r="AI172" i="5"/>
  <c r="AJ172" i="5" s="1"/>
  <c r="AS172" i="5"/>
  <c r="AS156" i="5"/>
  <c r="AG156" i="5"/>
  <c r="AH156" i="5" s="1"/>
  <c r="AD156" i="5"/>
  <c r="AE156" i="5" s="1"/>
  <c r="AF156" i="5" s="1"/>
  <c r="AI156" i="5"/>
  <c r="AJ156" i="5" s="1"/>
  <c r="AI140" i="5"/>
  <c r="AJ140" i="5" s="1"/>
  <c r="AD140" i="5"/>
  <c r="AE140" i="5" s="1"/>
  <c r="AF140" i="5" s="1"/>
  <c r="AG140" i="5"/>
  <c r="AH140" i="5" s="1"/>
  <c r="AS140" i="5"/>
  <c r="AD124" i="5"/>
  <c r="AE124" i="5" s="1"/>
  <c r="AF124" i="5" s="1"/>
  <c r="AS124" i="5"/>
  <c r="AG124" i="5"/>
  <c r="AH124" i="5" s="1"/>
  <c r="AI124" i="5"/>
  <c r="AJ124" i="5" s="1"/>
  <c r="AS108" i="5"/>
  <c r="AD108" i="5"/>
  <c r="AE108" i="5" s="1"/>
  <c r="AF108" i="5" s="1"/>
  <c r="AG108" i="5"/>
  <c r="AH108" i="5" s="1"/>
  <c r="AI108" i="5"/>
  <c r="AJ108" i="5" s="1"/>
  <c r="AS92" i="5"/>
  <c r="AI92" i="5"/>
  <c r="AJ92" i="5" s="1"/>
  <c r="AD92" i="5"/>
  <c r="AE92" i="5" s="1"/>
  <c r="AF92" i="5" s="1"/>
  <c r="AG92" i="5"/>
  <c r="AH92" i="5" s="1"/>
  <c r="AS76" i="5"/>
  <c r="AG76" i="5"/>
  <c r="AH76" i="5" s="1"/>
  <c r="AI76" i="5"/>
  <c r="AJ76" i="5" s="1"/>
  <c r="AD76" i="5"/>
  <c r="AE76" i="5" s="1"/>
  <c r="AF76" i="5" s="1"/>
  <c r="AI60" i="5"/>
  <c r="AJ60" i="5" s="1"/>
  <c r="AG60" i="5"/>
  <c r="AH60" i="5" s="1"/>
  <c r="AD60" i="5"/>
  <c r="AE60" i="5" s="1"/>
  <c r="AF60" i="5" s="1"/>
  <c r="AS60" i="5"/>
  <c r="AS44" i="5"/>
  <c r="AI44" i="5"/>
  <c r="AJ44" i="5" s="1"/>
  <c r="AG44" i="5"/>
  <c r="AH44" i="5" s="1"/>
  <c r="AD44" i="5"/>
  <c r="AE44" i="5" s="1"/>
  <c r="AF44" i="5" s="1"/>
  <c r="AD28" i="5"/>
  <c r="AE28" i="5" s="1"/>
  <c r="AF28" i="5" s="1"/>
  <c r="AG28" i="5"/>
  <c r="AH28" i="5" s="1"/>
  <c r="AI28" i="5"/>
  <c r="AJ28" i="5" s="1"/>
  <c r="AS28" i="5"/>
  <c r="AI12" i="5"/>
  <c r="AJ12" i="5" s="1"/>
  <c r="AG12" i="5"/>
  <c r="AH12" i="5" s="1"/>
  <c r="AD12" i="5"/>
  <c r="AE12" i="5" s="1"/>
  <c r="AF12" i="5" s="1"/>
  <c r="AS12" i="5"/>
  <c r="AG413" i="5"/>
  <c r="AH413" i="5" s="1"/>
  <c r="AS413" i="5"/>
  <c r="AD413" i="5"/>
  <c r="AE413" i="5" s="1"/>
  <c r="AF413" i="5" s="1"/>
  <c r="AI413" i="5"/>
  <c r="AJ413" i="5" s="1"/>
  <c r="AS221" i="5"/>
  <c r="AD221" i="5"/>
  <c r="AE221" i="5" s="1"/>
  <c r="AF221" i="5" s="1"/>
  <c r="AG221" i="5"/>
  <c r="AH221" i="5" s="1"/>
  <c r="AI221" i="5"/>
  <c r="AJ221" i="5" s="1"/>
  <c r="AI540" i="5"/>
  <c r="AJ540" i="5" s="1"/>
  <c r="AS540" i="5"/>
  <c r="AD540" i="5"/>
  <c r="AE540" i="5" s="1"/>
  <c r="AF540" i="5" s="1"/>
  <c r="AG540" i="5"/>
  <c r="AH540" i="5" s="1"/>
  <c r="AS524" i="5"/>
  <c r="AI524" i="5"/>
  <c r="AJ524" i="5" s="1"/>
  <c r="AG524" i="5"/>
  <c r="AH524" i="5" s="1"/>
  <c r="AD524" i="5"/>
  <c r="AE524" i="5" s="1"/>
  <c r="AF524" i="5" s="1"/>
  <c r="AS508" i="5"/>
  <c r="AD508" i="5"/>
  <c r="AE508" i="5" s="1"/>
  <c r="AF508" i="5" s="1"/>
  <c r="AG508" i="5"/>
  <c r="AH508" i="5" s="1"/>
  <c r="AI508" i="5"/>
  <c r="AJ508" i="5" s="1"/>
  <c r="AS492" i="5"/>
  <c r="AD492" i="5"/>
  <c r="AE492" i="5" s="1"/>
  <c r="AF492" i="5" s="1"/>
  <c r="AI492" i="5"/>
  <c r="AJ492" i="5" s="1"/>
  <c r="AG492" i="5"/>
  <c r="AH492" i="5" s="1"/>
  <c r="AG476" i="5"/>
  <c r="AH476" i="5" s="1"/>
  <c r="AI476" i="5"/>
  <c r="AJ476" i="5" s="1"/>
  <c r="AS476" i="5"/>
  <c r="AD476" i="5"/>
  <c r="AE476" i="5" s="1"/>
  <c r="AF476" i="5" s="1"/>
  <c r="AG460" i="5"/>
  <c r="AH460" i="5" s="1"/>
  <c r="AI460" i="5"/>
  <c r="AJ460" i="5" s="1"/>
  <c r="AD460" i="5"/>
  <c r="AE460" i="5" s="1"/>
  <c r="AF460" i="5" s="1"/>
  <c r="AS460" i="5"/>
  <c r="AD444" i="5"/>
  <c r="AE444" i="5" s="1"/>
  <c r="AF444" i="5" s="1"/>
  <c r="AI444" i="5"/>
  <c r="AJ444" i="5" s="1"/>
  <c r="AG444" i="5"/>
  <c r="AH444" i="5" s="1"/>
  <c r="AS444" i="5"/>
  <c r="AI428" i="5"/>
  <c r="AJ428" i="5" s="1"/>
  <c r="AG428" i="5"/>
  <c r="AH428" i="5" s="1"/>
  <c r="AS428" i="5"/>
  <c r="AD428" i="5"/>
  <c r="AE428" i="5" s="1"/>
  <c r="AF428" i="5" s="1"/>
  <c r="AS412" i="5"/>
  <c r="AD412" i="5"/>
  <c r="AE412" i="5" s="1"/>
  <c r="AF412" i="5" s="1"/>
  <c r="AG412" i="5"/>
  <c r="AH412" i="5" s="1"/>
  <c r="AI412" i="5"/>
  <c r="AJ412" i="5" s="1"/>
  <c r="AD396" i="5"/>
  <c r="AE396" i="5" s="1"/>
  <c r="AF396" i="5" s="1"/>
  <c r="AI396" i="5"/>
  <c r="AJ396" i="5" s="1"/>
  <c r="AS396" i="5"/>
  <c r="AG396" i="5"/>
  <c r="AH396" i="5" s="1"/>
  <c r="AS380" i="5"/>
  <c r="AG380" i="5"/>
  <c r="AH380" i="5" s="1"/>
  <c r="AD380" i="5"/>
  <c r="AE380" i="5" s="1"/>
  <c r="AF380" i="5" s="1"/>
  <c r="AI380" i="5"/>
  <c r="AJ380" i="5" s="1"/>
  <c r="AI364" i="5"/>
  <c r="AJ364" i="5" s="1"/>
  <c r="AS364" i="5"/>
  <c r="AD364" i="5"/>
  <c r="AE364" i="5" s="1"/>
  <c r="AF364" i="5" s="1"/>
  <c r="AG364" i="5"/>
  <c r="AH364" i="5" s="1"/>
  <c r="AI348" i="5"/>
  <c r="AJ348" i="5" s="1"/>
  <c r="AD348" i="5"/>
  <c r="AE348" i="5" s="1"/>
  <c r="AF348" i="5" s="1"/>
  <c r="AG348" i="5"/>
  <c r="AH348" i="5" s="1"/>
  <c r="AS348" i="5"/>
  <c r="AS332" i="5"/>
  <c r="AD332" i="5"/>
  <c r="AE332" i="5" s="1"/>
  <c r="AF332" i="5" s="1"/>
  <c r="AG332" i="5"/>
  <c r="AH332" i="5" s="1"/>
  <c r="AI332" i="5"/>
  <c r="AJ332" i="5" s="1"/>
  <c r="AD316" i="5"/>
  <c r="AE316" i="5" s="1"/>
  <c r="AF316" i="5" s="1"/>
  <c r="AS316" i="5"/>
  <c r="AG316" i="5"/>
  <c r="AH316" i="5" s="1"/>
  <c r="AI316" i="5"/>
  <c r="AJ316" i="5" s="1"/>
  <c r="AG300" i="5"/>
  <c r="AH300" i="5" s="1"/>
  <c r="AS300" i="5"/>
  <c r="AI300" i="5"/>
  <c r="AJ300" i="5" s="1"/>
  <c r="AD300" i="5"/>
  <c r="AE300" i="5" s="1"/>
  <c r="AF300" i="5" s="1"/>
  <c r="AG284" i="5"/>
  <c r="AH284" i="5" s="1"/>
  <c r="AD284" i="5"/>
  <c r="AE284" i="5" s="1"/>
  <c r="AF284" i="5" s="1"/>
  <c r="AS284" i="5"/>
  <c r="AI284" i="5"/>
  <c r="AJ284" i="5" s="1"/>
  <c r="AD268" i="5"/>
  <c r="AE268" i="5" s="1"/>
  <c r="AF268" i="5" s="1"/>
  <c r="AI268" i="5"/>
  <c r="AJ268" i="5" s="1"/>
  <c r="AG268" i="5"/>
  <c r="AH268" i="5" s="1"/>
  <c r="AS268" i="5"/>
  <c r="AD252" i="5"/>
  <c r="AE252" i="5" s="1"/>
  <c r="AF252" i="5" s="1"/>
  <c r="AG252" i="5"/>
  <c r="AH252" i="5" s="1"/>
  <c r="AS252" i="5"/>
  <c r="AI252" i="5"/>
  <c r="AJ252" i="5" s="1"/>
  <c r="AD236" i="5"/>
  <c r="AE236" i="5" s="1"/>
  <c r="AF236" i="5" s="1"/>
  <c r="AI236" i="5"/>
  <c r="AJ236" i="5" s="1"/>
  <c r="AG236" i="5"/>
  <c r="AH236" i="5" s="1"/>
  <c r="AS236" i="5"/>
  <c r="AS203" i="5"/>
  <c r="AG203" i="5"/>
  <c r="AH203" i="5" s="1"/>
  <c r="AI203" i="5"/>
  <c r="AJ203" i="5" s="1"/>
  <c r="AD203" i="5"/>
  <c r="AE203" i="5" s="1"/>
  <c r="AF203" i="5" s="1"/>
  <c r="AI187" i="5"/>
  <c r="AJ187" i="5" s="1"/>
  <c r="AD187" i="5"/>
  <c r="AE187" i="5" s="1"/>
  <c r="AF187" i="5" s="1"/>
  <c r="AS187" i="5"/>
  <c r="AG187" i="5"/>
  <c r="AH187" i="5" s="1"/>
  <c r="AI171" i="5"/>
  <c r="AJ171" i="5" s="1"/>
  <c r="AS171" i="5"/>
  <c r="AD171" i="5"/>
  <c r="AE171" i="5" s="1"/>
  <c r="AF171" i="5" s="1"/>
  <c r="AG171" i="5"/>
  <c r="AH171" i="5" s="1"/>
  <c r="AD139" i="5"/>
  <c r="AE139" i="5" s="1"/>
  <c r="AF139" i="5" s="1"/>
  <c r="AS139" i="5"/>
  <c r="AI139" i="5"/>
  <c r="AJ139" i="5" s="1"/>
  <c r="AG139" i="5"/>
  <c r="AH139" i="5" s="1"/>
  <c r="AI123" i="5"/>
  <c r="AJ123" i="5" s="1"/>
  <c r="AS123" i="5"/>
  <c r="AD123" i="5"/>
  <c r="AE123" i="5" s="1"/>
  <c r="AF123" i="5" s="1"/>
  <c r="AG123" i="5"/>
  <c r="AH123" i="5" s="1"/>
  <c r="AD107" i="5"/>
  <c r="AE107" i="5" s="1"/>
  <c r="AF107" i="5" s="1"/>
  <c r="AG107" i="5"/>
  <c r="AH107" i="5" s="1"/>
  <c r="AS107" i="5"/>
  <c r="AI107" i="5"/>
  <c r="AJ107" i="5" s="1"/>
  <c r="AI91" i="5"/>
  <c r="AJ91" i="5" s="1"/>
  <c r="AS91" i="5"/>
  <c r="AD91" i="5"/>
  <c r="AE91" i="5" s="1"/>
  <c r="AF91" i="5" s="1"/>
  <c r="AG91" i="5"/>
  <c r="AH91" i="5" s="1"/>
  <c r="AI75" i="5"/>
  <c r="AJ75" i="5" s="1"/>
  <c r="AD75" i="5"/>
  <c r="AE75" i="5" s="1"/>
  <c r="AF75" i="5" s="1"/>
  <c r="AG75" i="5"/>
  <c r="AH75" i="5" s="1"/>
  <c r="AS75" i="5"/>
  <c r="AI59" i="5"/>
  <c r="AJ59" i="5" s="1"/>
  <c r="AG59" i="5"/>
  <c r="AH59" i="5" s="1"/>
  <c r="AS59" i="5"/>
  <c r="AD59" i="5"/>
  <c r="AE59" i="5" s="1"/>
  <c r="AF59" i="5" s="1"/>
  <c r="AG43" i="5"/>
  <c r="AH43" i="5" s="1"/>
  <c r="AS43" i="5"/>
  <c r="AI43" i="5"/>
  <c r="AJ43" i="5" s="1"/>
  <c r="AD43" i="5"/>
  <c r="AE43" i="5" s="1"/>
  <c r="AF43" i="5" s="1"/>
  <c r="AD27" i="5"/>
  <c r="AE27" i="5" s="1"/>
  <c r="AF27" i="5" s="1"/>
  <c r="AG27" i="5"/>
  <c r="AH27" i="5" s="1"/>
  <c r="AI27" i="5"/>
  <c r="AJ27" i="5" s="1"/>
  <c r="AS27" i="5"/>
  <c r="AI11" i="5"/>
  <c r="AJ11" i="5" s="1"/>
  <c r="AS11" i="5"/>
  <c r="AD11" i="5"/>
  <c r="AE11" i="5" s="1"/>
  <c r="AF11" i="5" s="1"/>
  <c r="AG11" i="5"/>
  <c r="AH11" i="5" s="1"/>
  <c r="AD429" i="5"/>
  <c r="AE429" i="5" s="1"/>
  <c r="AF429" i="5" s="1"/>
  <c r="AS429" i="5"/>
  <c r="AG429" i="5"/>
  <c r="AH429" i="5" s="1"/>
  <c r="AI429" i="5"/>
  <c r="AJ429" i="5" s="1"/>
  <c r="AG204" i="5"/>
  <c r="AH204" i="5" s="1"/>
  <c r="AS204" i="5"/>
  <c r="AD204" i="5"/>
  <c r="AE204" i="5" s="1"/>
  <c r="AF204" i="5" s="1"/>
  <c r="AI204" i="5"/>
  <c r="AJ204" i="5" s="1"/>
  <c r="AS539" i="5"/>
  <c r="AI539" i="5"/>
  <c r="AJ539" i="5" s="1"/>
  <c r="AD539" i="5"/>
  <c r="AE539" i="5" s="1"/>
  <c r="AF539" i="5" s="1"/>
  <c r="AG539" i="5"/>
  <c r="AH539" i="5" s="1"/>
  <c r="AI523" i="5"/>
  <c r="AJ523" i="5" s="1"/>
  <c r="AS523" i="5"/>
  <c r="AG523" i="5"/>
  <c r="AH523" i="5" s="1"/>
  <c r="AD523" i="5"/>
  <c r="AE523" i="5" s="1"/>
  <c r="AF523" i="5" s="1"/>
  <c r="AI507" i="5"/>
  <c r="AJ507" i="5" s="1"/>
  <c r="AG507" i="5"/>
  <c r="AH507" i="5" s="1"/>
  <c r="AS507" i="5"/>
  <c r="AD507" i="5"/>
  <c r="AE507" i="5" s="1"/>
  <c r="AF507" i="5" s="1"/>
  <c r="AG491" i="5"/>
  <c r="AH491" i="5" s="1"/>
  <c r="AD491" i="5"/>
  <c r="AE491" i="5" s="1"/>
  <c r="AF491" i="5" s="1"/>
  <c r="AI491" i="5"/>
  <c r="AJ491" i="5" s="1"/>
  <c r="AS491" i="5"/>
  <c r="AD475" i="5"/>
  <c r="AE475" i="5" s="1"/>
  <c r="AF475" i="5" s="1"/>
  <c r="AS475" i="5"/>
  <c r="AI475" i="5"/>
  <c r="AJ475" i="5" s="1"/>
  <c r="AG475" i="5"/>
  <c r="AH475" i="5" s="1"/>
  <c r="AG459" i="5"/>
  <c r="AH459" i="5" s="1"/>
  <c r="AS459" i="5"/>
  <c r="AD459" i="5"/>
  <c r="AE459" i="5" s="1"/>
  <c r="AF459" i="5" s="1"/>
  <c r="AI459" i="5"/>
  <c r="AJ459" i="5" s="1"/>
  <c r="AS443" i="5"/>
  <c r="AG443" i="5"/>
  <c r="AH443" i="5" s="1"/>
  <c r="AD443" i="5"/>
  <c r="AE443" i="5" s="1"/>
  <c r="AF443" i="5" s="1"/>
  <c r="AI443" i="5"/>
  <c r="AJ443" i="5" s="1"/>
  <c r="AD427" i="5"/>
  <c r="AE427" i="5" s="1"/>
  <c r="AF427" i="5" s="1"/>
  <c r="AS427" i="5"/>
  <c r="AI427" i="5"/>
  <c r="AJ427" i="5" s="1"/>
  <c r="AG427" i="5"/>
  <c r="AH427" i="5" s="1"/>
  <c r="AD411" i="5"/>
  <c r="AE411" i="5" s="1"/>
  <c r="AF411" i="5" s="1"/>
  <c r="AG411" i="5"/>
  <c r="AH411" i="5" s="1"/>
  <c r="AS411" i="5"/>
  <c r="AI411" i="5"/>
  <c r="AJ411" i="5" s="1"/>
  <c r="AG395" i="5"/>
  <c r="AH395" i="5" s="1"/>
  <c r="AS395" i="5"/>
  <c r="AD395" i="5"/>
  <c r="AE395" i="5" s="1"/>
  <c r="AF395" i="5" s="1"/>
  <c r="AI395" i="5"/>
  <c r="AJ395" i="5" s="1"/>
  <c r="AG379" i="5"/>
  <c r="AH379" i="5" s="1"/>
  <c r="AI379" i="5"/>
  <c r="AJ379" i="5" s="1"/>
  <c r="AD379" i="5"/>
  <c r="AE379" i="5" s="1"/>
  <c r="AF379" i="5" s="1"/>
  <c r="AS379" i="5"/>
  <c r="AS363" i="5"/>
  <c r="AI363" i="5"/>
  <c r="AJ363" i="5" s="1"/>
  <c r="AD363" i="5"/>
  <c r="AE363" i="5" s="1"/>
  <c r="AF363" i="5" s="1"/>
  <c r="AG363" i="5"/>
  <c r="AH363" i="5" s="1"/>
  <c r="AG347" i="5"/>
  <c r="AH347" i="5" s="1"/>
  <c r="AS347" i="5"/>
  <c r="AI347" i="5"/>
  <c r="AJ347" i="5" s="1"/>
  <c r="AD347" i="5"/>
  <c r="AE347" i="5" s="1"/>
  <c r="AF347" i="5" s="1"/>
  <c r="AG331" i="5"/>
  <c r="AH331" i="5" s="1"/>
  <c r="AI331" i="5"/>
  <c r="AJ331" i="5" s="1"/>
  <c r="AS331" i="5"/>
  <c r="AD331" i="5"/>
  <c r="AE331" i="5" s="1"/>
  <c r="AF331" i="5" s="1"/>
  <c r="AG315" i="5"/>
  <c r="AH315" i="5" s="1"/>
  <c r="AS315" i="5"/>
  <c r="AD315" i="5"/>
  <c r="AE315" i="5" s="1"/>
  <c r="AF315" i="5" s="1"/>
  <c r="AI315" i="5"/>
  <c r="AJ315" i="5" s="1"/>
  <c r="AS299" i="5"/>
  <c r="AG299" i="5"/>
  <c r="AH299" i="5" s="1"/>
  <c r="AD299" i="5"/>
  <c r="AE299" i="5" s="1"/>
  <c r="AF299" i="5" s="1"/>
  <c r="AI299" i="5"/>
  <c r="AJ299" i="5" s="1"/>
  <c r="AS283" i="5"/>
  <c r="AD283" i="5"/>
  <c r="AE283" i="5" s="1"/>
  <c r="AF283" i="5" s="1"/>
  <c r="AG283" i="5"/>
  <c r="AH283" i="5" s="1"/>
  <c r="AI283" i="5"/>
  <c r="AJ283" i="5" s="1"/>
  <c r="AG267" i="5"/>
  <c r="AH267" i="5" s="1"/>
  <c r="AI267" i="5"/>
  <c r="AJ267" i="5" s="1"/>
  <c r="AS267" i="5"/>
  <c r="AD267" i="5"/>
  <c r="AE267" i="5" s="1"/>
  <c r="AF267" i="5" s="1"/>
  <c r="AS251" i="5"/>
  <c r="AG251" i="5"/>
  <c r="AH251" i="5" s="1"/>
  <c r="AI251" i="5"/>
  <c r="AJ251" i="5" s="1"/>
  <c r="AD251" i="5"/>
  <c r="AE251" i="5" s="1"/>
  <c r="AF251" i="5" s="1"/>
  <c r="AD235" i="5"/>
  <c r="AE235" i="5" s="1"/>
  <c r="AF235" i="5" s="1"/>
  <c r="AI235" i="5"/>
  <c r="AJ235" i="5" s="1"/>
  <c r="AS235" i="5"/>
  <c r="AG235" i="5"/>
  <c r="AH235" i="5" s="1"/>
  <c r="AI220" i="5"/>
  <c r="AJ220" i="5" s="1"/>
  <c r="AS220" i="5"/>
  <c r="AD220" i="5"/>
  <c r="AE220" i="5" s="1"/>
  <c r="AF220" i="5" s="1"/>
  <c r="AG220" i="5"/>
  <c r="AH220" i="5" s="1"/>
  <c r="AD202" i="5"/>
  <c r="AE202" i="5" s="1"/>
  <c r="AF202" i="5" s="1"/>
  <c r="AG202" i="5"/>
  <c r="AH202" i="5" s="1"/>
  <c r="AI202" i="5"/>
  <c r="AJ202" i="5" s="1"/>
  <c r="AS202" i="5"/>
  <c r="AI186" i="5"/>
  <c r="AJ186" i="5" s="1"/>
  <c r="AD186" i="5"/>
  <c r="AE186" i="5" s="1"/>
  <c r="AF186" i="5" s="1"/>
  <c r="AS186" i="5"/>
  <c r="AG186" i="5"/>
  <c r="AH186" i="5" s="1"/>
  <c r="AI170" i="5"/>
  <c r="AJ170" i="5" s="1"/>
  <c r="AG170" i="5"/>
  <c r="AH170" i="5" s="1"/>
  <c r="AS170" i="5"/>
  <c r="AD170" i="5"/>
  <c r="AE170" i="5" s="1"/>
  <c r="AF170" i="5" s="1"/>
  <c r="AG138" i="5"/>
  <c r="AH138" i="5" s="1"/>
  <c r="AI138" i="5"/>
  <c r="AJ138" i="5" s="1"/>
  <c r="AS138" i="5"/>
  <c r="AD138" i="5"/>
  <c r="AE138" i="5" s="1"/>
  <c r="AF138" i="5" s="1"/>
  <c r="AI122" i="5"/>
  <c r="AJ122" i="5" s="1"/>
  <c r="AS122" i="5"/>
  <c r="AD122" i="5"/>
  <c r="AE122" i="5" s="1"/>
  <c r="AF122" i="5" s="1"/>
  <c r="AG122" i="5"/>
  <c r="AH122" i="5" s="1"/>
  <c r="AD106" i="5"/>
  <c r="AE106" i="5" s="1"/>
  <c r="AF106" i="5" s="1"/>
  <c r="AI106" i="5"/>
  <c r="AJ106" i="5" s="1"/>
  <c r="AS106" i="5"/>
  <c r="AG106" i="5"/>
  <c r="AH106" i="5" s="1"/>
  <c r="AD90" i="5"/>
  <c r="AE90" i="5" s="1"/>
  <c r="AF90" i="5" s="1"/>
  <c r="AS90" i="5"/>
  <c r="AG90" i="5"/>
  <c r="AH90" i="5" s="1"/>
  <c r="AI90" i="5"/>
  <c r="AJ90" i="5" s="1"/>
  <c r="AG74" i="5"/>
  <c r="AH74" i="5" s="1"/>
  <c r="AI74" i="5"/>
  <c r="AJ74" i="5" s="1"/>
  <c r="AD74" i="5"/>
  <c r="AE74" i="5" s="1"/>
  <c r="AF74" i="5" s="1"/>
  <c r="AS74" i="5"/>
  <c r="AD58" i="5"/>
  <c r="AE58" i="5" s="1"/>
  <c r="AF58" i="5" s="1"/>
  <c r="AI58" i="5"/>
  <c r="AJ58" i="5" s="1"/>
  <c r="AS58" i="5"/>
  <c r="AG58" i="5"/>
  <c r="AH58" i="5" s="1"/>
  <c r="AS42" i="5"/>
  <c r="AD42" i="5"/>
  <c r="AE42" i="5" s="1"/>
  <c r="AF42" i="5" s="1"/>
  <c r="AG42" i="5"/>
  <c r="AH42" i="5" s="1"/>
  <c r="AI42" i="5"/>
  <c r="AJ42" i="5" s="1"/>
  <c r="AD26" i="5"/>
  <c r="AE26" i="5" s="1"/>
  <c r="AF26" i="5" s="1"/>
  <c r="AI26" i="5"/>
  <c r="AJ26" i="5" s="1"/>
  <c r="AG26" i="5"/>
  <c r="AH26" i="5" s="1"/>
  <c r="AS26" i="5"/>
  <c r="AG10" i="5"/>
  <c r="AH10" i="5" s="1"/>
  <c r="AI10" i="5"/>
  <c r="AJ10" i="5" s="1"/>
  <c r="AD10" i="5"/>
  <c r="AE10" i="5" s="1"/>
  <c r="AF10" i="5" s="1"/>
  <c r="AS10" i="5"/>
  <c r="AG461" i="5"/>
  <c r="AH461" i="5" s="1"/>
  <c r="AI461" i="5"/>
  <c r="AJ461" i="5" s="1"/>
  <c r="AS461" i="5"/>
  <c r="AD461" i="5"/>
  <c r="AE461" i="5" s="1"/>
  <c r="AF461" i="5" s="1"/>
  <c r="AD188" i="5"/>
  <c r="AE188" i="5" s="1"/>
  <c r="AF188" i="5" s="1"/>
  <c r="AI188" i="5"/>
  <c r="AJ188" i="5" s="1"/>
  <c r="AG188" i="5"/>
  <c r="AH188" i="5" s="1"/>
  <c r="AS188" i="5"/>
  <c r="AG538" i="5"/>
  <c r="AH538" i="5" s="1"/>
  <c r="AS538" i="5"/>
  <c r="AD538" i="5"/>
  <c r="AE538" i="5" s="1"/>
  <c r="AF538" i="5" s="1"/>
  <c r="AI538" i="5"/>
  <c r="AJ538" i="5" s="1"/>
  <c r="AG522" i="5"/>
  <c r="AH522" i="5" s="1"/>
  <c r="AD522" i="5"/>
  <c r="AE522" i="5" s="1"/>
  <c r="AF522" i="5" s="1"/>
  <c r="AI522" i="5"/>
  <c r="AJ522" i="5" s="1"/>
  <c r="AS522" i="5"/>
  <c r="AD506" i="5"/>
  <c r="AE506" i="5" s="1"/>
  <c r="AF506" i="5" s="1"/>
  <c r="AI506" i="5"/>
  <c r="AJ506" i="5" s="1"/>
  <c r="AG506" i="5"/>
  <c r="AH506" i="5" s="1"/>
  <c r="AS506" i="5"/>
  <c r="AG490" i="5"/>
  <c r="AH490" i="5" s="1"/>
  <c r="AI490" i="5"/>
  <c r="AJ490" i="5" s="1"/>
  <c r="AS490" i="5"/>
  <c r="AD490" i="5"/>
  <c r="AE490" i="5" s="1"/>
  <c r="AF490" i="5" s="1"/>
  <c r="AG474" i="5"/>
  <c r="AH474" i="5" s="1"/>
  <c r="AD474" i="5"/>
  <c r="AE474" i="5" s="1"/>
  <c r="AF474" i="5" s="1"/>
  <c r="AI474" i="5"/>
  <c r="AJ474" i="5" s="1"/>
  <c r="AS474" i="5"/>
  <c r="AD458" i="5"/>
  <c r="AE458" i="5" s="1"/>
  <c r="AF458" i="5" s="1"/>
  <c r="AG458" i="5"/>
  <c r="AH458" i="5" s="1"/>
  <c r="AI458" i="5"/>
  <c r="AJ458" i="5" s="1"/>
  <c r="AS458" i="5"/>
  <c r="AD442" i="5"/>
  <c r="AE442" i="5" s="1"/>
  <c r="AF442" i="5" s="1"/>
  <c r="AG442" i="5"/>
  <c r="AH442" i="5" s="1"/>
  <c r="AI442" i="5"/>
  <c r="AJ442" i="5" s="1"/>
  <c r="AS442" i="5"/>
  <c r="AS426" i="5"/>
  <c r="AD426" i="5"/>
  <c r="AE426" i="5" s="1"/>
  <c r="AF426" i="5" s="1"/>
  <c r="AI426" i="5"/>
  <c r="AJ426" i="5" s="1"/>
  <c r="AG426" i="5"/>
  <c r="AH426" i="5" s="1"/>
  <c r="AD410" i="5"/>
  <c r="AE410" i="5" s="1"/>
  <c r="AF410" i="5" s="1"/>
  <c r="AG410" i="5"/>
  <c r="AH410" i="5" s="1"/>
  <c r="AI410" i="5"/>
  <c r="AJ410" i="5" s="1"/>
  <c r="AS410" i="5"/>
  <c r="AS394" i="5"/>
  <c r="AI394" i="5"/>
  <c r="AJ394" i="5" s="1"/>
  <c r="AD394" i="5"/>
  <c r="AE394" i="5" s="1"/>
  <c r="AF394" i="5" s="1"/>
  <c r="AG394" i="5"/>
  <c r="AH394" i="5" s="1"/>
  <c r="AI378" i="5"/>
  <c r="AJ378" i="5" s="1"/>
  <c r="AS378" i="5"/>
  <c r="AD378" i="5"/>
  <c r="AE378" i="5" s="1"/>
  <c r="AF378" i="5" s="1"/>
  <c r="AG378" i="5"/>
  <c r="AH378" i="5" s="1"/>
  <c r="AD362" i="5"/>
  <c r="AE362" i="5" s="1"/>
  <c r="AF362" i="5" s="1"/>
  <c r="AI362" i="5"/>
  <c r="AJ362" i="5" s="1"/>
  <c r="AG362" i="5"/>
  <c r="AH362" i="5" s="1"/>
  <c r="AS362" i="5"/>
  <c r="AS346" i="5"/>
  <c r="AG346" i="5"/>
  <c r="AH346" i="5" s="1"/>
  <c r="AD346" i="5"/>
  <c r="AE346" i="5" s="1"/>
  <c r="AF346" i="5" s="1"/>
  <c r="AI346" i="5"/>
  <c r="AJ346" i="5" s="1"/>
  <c r="AD330" i="5"/>
  <c r="AE330" i="5" s="1"/>
  <c r="AF330" i="5" s="1"/>
  <c r="AG330" i="5"/>
  <c r="AH330" i="5" s="1"/>
  <c r="AS330" i="5"/>
  <c r="AI330" i="5"/>
  <c r="AJ330" i="5" s="1"/>
  <c r="AS314" i="5"/>
  <c r="AD314" i="5"/>
  <c r="AE314" i="5" s="1"/>
  <c r="AF314" i="5" s="1"/>
  <c r="AI314" i="5"/>
  <c r="AJ314" i="5" s="1"/>
  <c r="AG314" i="5"/>
  <c r="AH314" i="5" s="1"/>
  <c r="AI298" i="5"/>
  <c r="AJ298" i="5" s="1"/>
  <c r="AD298" i="5"/>
  <c r="AE298" i="5" s="1"/>
  <c r="AF298" i="5" s="1"/>
  <c r="AG298" i="5"/>
  <c r="AH298" i="5" s="1"/>
  <c r="AS298" i="5"/>
  <c r="AS282" i="5"/>
  <c r="AI282" i="5"/>
  <c r="AJ282" i="5" s="1"/>
  <c r="AG282" i="5"/>
  <c r="AH282" i="5" s="1"/>
  <c r="AD282" i="5"/>
  <c r="AE282" i="5" s="1"/>
  <c r="AF282" i="5" s="1"/>
  <c r="AS266" i="5"/>
  <c r="AI266" i="5"/>
  <c r="AJ266" i="5" s="1"/>
  <c r="AG266" i="5"/>
  <c r="AH266" i="5" s="1"/>
  <c r="AD266" i="5"/>
  <c r="AE266" i="5" s="1"/>
  <c r="AF266" i="5" s="1"/>
  <c r="AI250" i="5"/>
  <c r="AJ250" i="5" s="1"/>
  <c r="AD250" i="5"/>
  <c r="AE250" i="5" s="1"/>
  <c r="AF250" i="5" s="1"/>
  <c r="AS250" i="5"/>
  <c r="AG250" i="5"/>
  <c r="AH250" i="5" s="1"/>
  <c r="AS234" i="5"/>
  <c r="AD234" i="5"/>
  <c r="AE234" i="5" s="1"/>
  <c r="AF234" i="5" s="1"/>
  <c r="AI234" i="5"/>
  <c r="AJ234" i="5" s="1"/>
  <c r="AG234" i="5"/>
  <c r="AH234" i="5" s="1"/>
  <c r="AS219" i="5"/>
  <c r="AG219" i="5"/>
  <c r="AH219" i="5" s="1"/>
  <c r="AI219" i="5"/>
  <c r="AJ219" i="5" s="1"/>
  <c r="AD219" i="5"/>
  <c r="AE219" i="5" s="1"/>
  <c r="AF219" i="5" s="1"/>
  <c r="AD201" i="5"/>
  <c r="AE201" i="5" s="1"/>
  <c r="AF201" i="5" s="1"/>
  <c r="AG201" i="5"/>
  <c r="AH201" i="5" s="1"/>
  <c r="AI201" i="5"/>
  <c r="AJ201" i="5" s="1"/>
  <c r="AS201" i="5"/>
  <c r="AG185" i="5"/>
  <c r="AH185" i="5" s="1"/>
  <c r="AI185" i="5"/>
  <c r="AJ185" i="5" s="1"/>
  <c r="AS185" i="5"/>
  <c r="AD185" i="5"/>
  <c r="AE185" i="5" s="1"/>
  <c r="AF185" i="5" s="1"/>
  <c r="AS169" i="5"/>
  <c r="AD169" i="5"/>
  <c r="AE169" i="5" s="1"/>
  <c r="AF169" i="5" s="1"/>
  <c r="AG169" i="5"/>
  <c r="AH169" i="5" s="1"/>
  <c r="AI169" i="5"/>
  <c r="AJ169" i="5" s="1"/>
  <c r="AS137" i="5"/>
  <c r="AD137" i="5"/>
  <c r="AE137" i="5" s="1"/>
  <c r="AF137" i="5" s="1"/>
  <c r="AI137" i="5"/>
  <c r="AJ137" i="5" s="1"/>
  <c r="AG137" i="5"/>
  <c r="AH137" i="5" s="1"/>
  <c r="AD121" i="5"/>
  <c r="AE121" i="5" s="1"/>
  <c r="AF121" i="5" s="1"/>
  <c r="AG121" i="5"/>
  <c r="AH121" i="5" s="1"/>
  <c r="AS121" i="5"/>
  <c r="AI121" i="5"/>
  <c r="AJ121" i="5" s="1"/>
  <c r="AS105" i="5"/>
  <c r="AG105" i="5"/>
  <c r="AH105" i="5" s="1"/>
  <c r="AD105" i="5"/>
  <c r="AE105" i="5" s="1"/>
  <c r="AF105" i="5" s="1"/>
  <c r="AI105" i="5"/>
  <c r="AJ105" i="5" s="1"/>
  <c r="AD89" i="5"/>
  <c r="AE89" i="5" s="1"/>
  <c r="AF89" i="5" s="1"/>
  <c r="AG89" i="5"/>
  <c r="AH89" i="5" s="1"/>
  <c r="AI89" i="5"/>
  <c r="AJ89" i="5" s="1"/>
  <c r="AS89" i="5"/>
  <c r="AD73" i="5"/>
  <c r="AE73" i="5" s="1"/>
  <c r="AF73" i="5" s="1"/>
  <c r="AG73" i="5"/>
  <c r="AH73" i="5" s="1"/>
  <c r="AI73" i="5"/>
  <c r="AJ73" i="5" s="1"/>
  <c r="AS73" i="5"/>
  <c r="AS57" i="5"/>
  <c r="AD57" i="5"/>
  <c r="AE57" i="5" s="1"/>
  <c r="AF57" i="5" s="1"/>
  <c r="AI57" i="5"/>
  <c r="AJ57" i="5" s="1"/>
  <c r="AG57" i="5"/>
  <c r="AH57" i="5" s="1"/>
  <c r="AD41" i="5"/>
  <c r="AE41" i="5" s="1"/>
  <c r="AF41" i="5" s="1"/>
  <c r="AG41" i="5"/>
  <c r="AH41" i="5" s="1"/>
  <c r="AS41" i="5"/>
  <c r="AI41" i="5"/>
  <c r="AJ41" i="5" s="1"/>
  <c r="AS25" i="5"/>
  <c r="AD25" i="5"/>
  <c r="AE25" i="5" s="1"/>
  <c r="AF25" i="5" s="1"/>
  <c r="AG25" i="5"/>
  <c r="AH25" i="5" s="1"/>
  <c r="AI25" i="5"/>
  <c r="AJ25" i="5" s="1"/>
  <c r="AS9" i="5"/>
  <c r="AD9" i="5"/>
  <c r="AE9" i="5" s="1"/>
  <c r="AF9" i="5" s="1"/>
  <c r="AI9" i="5"/>
  <c r="AJ9" i="5" s="1"/>
  <c r="AG9" i="5"/>
  <c r="AH9" i="5" s="1"/>
  <c r="AI313" i="5"/>
  <c r="AJ313" i="5" s="1"/>
  <c r="AG313" i="5"/>
  <c r="AH313" i="5" s="1"/>
  <c r="AS313" i="5"/>
  <c r="AD313" i="5"/>
  <c r="AE313" i="5" s="1"/>
  <c r="AF313" i="5" s="1"/>
  <c r="AI297" i="5"/>
  <c r="AJ297" i="5" s="1"/>
  <c r="AS297" i="5"/>
  <c r="AD297" i="5"/>
  <c r="AE297" i="5" s="1"/>
  <c r="AF297" i="5" s="1"/>
  <c r="AG297" i="5"/>
  <c r="AH297" i="5" s="1"/>
  <c r="AD281" i="5"/>
  <c r="AE281" i="5" s="1"/>
  <c r="AF281" i="5" s="1"/>
  <c r="AI281" i="5"/>
  <c r="AJ281" i="5" s="1"/>
  <c r="AS281" i="5"/>
  <c r="AG281" i="5"/>
  <c r="AH281" i="5" s="1"/>
  <c r="AD265" i="5"/>
  <c r="AE265" i="5" s="1"/>
  <c r="AF265" i="5" s="1"/>
  <c r="AS265" i="5"/>
  <c r="AI265" i="5"/>
  <c r="AJ265" i="5" s="1"/>
  <c r="AG265" i="5"/>
  <c r="AH265" i="5" s="1"/>
  <c r="AD249" i="5"/>
  <c r="AE249" i="5" s="1"/>
  <c r="AF249" i="5" s="1"/>
  <c r="AS249" i="5"/>
  <c r="AI249" i="5"/>
  <c r="AJ249" i="5" s="1"/>
  <c r="AG249" i="5"/>
  <c r="AH249" i="5" s="1"/>
  <c r="AS233" i="5"/>
  <c r="AI233" i="5"/>
  <c r="AJ233" i="5" s="1"/>
  <c r="AD233" i="5"/>
  <c r="AE233" i="5" s="1"/>
  <c r="AF233" i="5" s="1"/>
  <c r="AG233" i="5"/>
  <c r="AH233" i="5" s="1"/>
  <c r="AG218" i="5"/>
  <c r="AH218" i="5" s="1"/>
  <c r="AI218" i="5"/>
  <c r="AJ218" i="5" s="1"/>
  <c r="AS218" i="5"/>
  <c r="AD218" i="5"/>
  <c r="AE218" i="5" s="1"/>
  <c r="AF218" i="5" s="1"/>
  <c r="AI200" i="5"/>
  <c r="AJ200" i="5" s="1"/>
  <c r="AS200" i="5"/>
  <c r="AD200" i="5"/>
  <c r="AE200" i="5" s="1"/>
  <c r="AF200" i="5" s="1"/>
  <c r="AG200" i="5"/>
  <c r="AH200" i="5" s="1"/>
  <c r="AS184" i="5"/>
  <c r="AD184" i="5"/>
  <c r="AE184" i="5" s="1"/>
  <c r="AF184" i="5" s="1"/>
  <c r="AG184" i="5"/>
  <c r="AH184" i="5" s="1"/>
  <c r="AI184" i="5"/>
  <c r="AJ184" i="5" s="1"/>
  <c r="AI168" i="5"/>
  <c r="AJ168" i="5" s="1"/>
  <c r="AD168" i="5"/>
  <c r="AE168" i="5" s="1"/>
  <c r="AF168" i="5" s="1"/>
  <c r="AG168" i="5"/>
  <c r="AH168" i="5" s="1"/>
  <c r="AS168" i="5"/>
  <c r="AI152" i="5"/>
  <c r="AJ152" i="5" s="1"/>
  <c r="AG152" i="5"/>
  <c r="AH152" i="5" s="1"/>
  <c r="AS152" i="5"/>
  <c r="AD152" i="5"/>
  <c r="AE152" i="5" s="1"/>
  <c r="AF152" i="5" s="1"/>
  <c r="AI136" i="5"/>
  <c r="AJ136" i="5" s="1"/>
  <c r="AD136" i="5"/>
  <c r="AE136" i="5" s="1"/>
  <c r="AF136" i="5" s="1"/>
  <c r="AS136" i="5"/>
  <c r="AG136" i="5"/>
  <c r="AH136" i="5" s="1"/>
  <c r="AI120" i="5"/>
  <c r="AJ120" i="5" s="1"/>
  <c r="AS120" i="5"/>
  <c r="AD120" i="5"/>
  <c r="AE120" i="5" s="1"/>
  <c r="AF120" i="5" s="1"/>
  <c r="AG120" i="5"/>
  <c r="AH120" i="5" s="1"/>
  <c r="AG104" i="5"/>
  <c r="AH104" i="5" s="1"/>
  <c r="AS104" i="5"/>
  <c r="AD104" i="5"/>
  <c r="AE104" i="5" s="1"/>
  <c r="AF104" i="5" s="1"/>
  <c r="AI104" i="5"/>
  <c r="AJ104" i="5" s="1"/>
  <c r="AG88" i="5"/>
  <c r="AH88" i="5" s="1"/>
  <c r="AS88" i="5"/>
  <c r="AD88" i="5"/>
  <c r="AE88" i="5" s="1"/>
  <c r="AF88" i="5" s="1"/>
  <c r="AI88" i="5"/>
  <c r="AJ88" i="5" s="1"/>
  <c r="AS72" i="5"/>
  <c r="AD72" i="5"/>
  <c r="AE72" i="5" s="1"/>
  <c r="AF72" i="5" s="1"/>
  <c r="AI72" i="5"/>
  <c r="AJ72" i="5" s="1"/>
  <c r="AG72" i="5"/>
  <c r="AH72" i="5" s="1"/>
  <c r="AG56" i="5"/>
  <c r="AH56" i="5" s="1"/>
  <c r="AI56" i="5"/>
  <c r="AJ56" i="5" s="1"/>
  <c r="AS56" i="5"/>
  <c r="AD56" i="5"/>
  <c r="AE56" i="5" s="1"/>
  <c r="AF56" i="5" s="1"/>
  <c r="AG40" i="5"/>
  <c r="AH40" i="5" s="1"/>
  <c r="AD40" i="5"/>
  <c r="AE40" i="5" s="1"/>
  <c r="AF40" i="5" s="1"/>
  <c r="AS40" i="5"/>
  <c r="AI40" i="5"/>
  <c r="AJ40" i="5" s="1"/>
  <c r="AS24" i="5"/>
  <c r="AD24" i="5"/>
  <c r="AE24" i="5" s="1"/>
  <c r="AF24" i="5" s="1"/>
  <c r="AI24" i="5"/>
  <c r="AJ24" i="5" s="1"/>
  <c r="AG24" i="5"/>
  <c r="AH24" i="5" s="1"/>
  <c r="AD8" i="5"/>
  <c r="AE8" i="5" s="1"/>
  <c r="AF8" i="5" s="1"/>
  <c r="AI8" i="5"/>
  <c r="AJ8" i="5" s="1"/>
  <c r="AS8" i="5"/>
  <c r="AG8" i="5"/>
  <c r="AH8" i="5" s="1"/>
  <c r="AS541" i="5"/>
  <c r="AD541" i="5"/>
  <c r="AE541" i="5" s="1"/>
  <c r="AF541" i="5" s="1"/>
  <c r="AI541" i="5"/>
  <c r="AJ541" i="5" s="1"/>
  <c r="AG541" i="5"/>
  <c r="AH541" i="5" s="1"/>
  <c r="AG285" i="5"/>
  <c r="AH285" i="5" s="1"/>
  <c r="AI285" i="5"/>
  <c r="AJ285" i="5" s="1"/>
  <c r="AD285" i="5"/>
  <c r="AE285" i="5" s="1"/>
  <c r="AF285" i="5" s="1"/>
  <c r="AS285" i="5"/>
  <c r="AD393" i="5"/>
  <c r="AE393" i="5" s="1"/>
  <c r="AF393" i="5" s="1"/>
  <c r="AI393" i="5"/>
  <c r="AJ393" i="5" s="1"/>
  <c r="AS393" i="5"/>
  <c r="AG393" i="5"/>
  <c r="AH393" i="5" s="1"/>
  <c r="AG536" i="5"/>
  <c r="AH536" i="5" s="1"/>
  <c r="AD536" i="5"/>
  <c r="AE536" i="5" s="1"/>
  <c r="AF536" i="5" s="1"/>
  <c r="AS536" i="5"/>
  <c r="AI536" i="5"/>
  <c r="AJ536" i="5" s="1"/>
  <c r="AG520" i="5"/>
  <c r="AH520" i="5" s="1"/>
  <c r="AS520" i="5"/>
  <c r="AD520" i="5"/>
  <c r="AE520" i="5" s="1"/>
  <c r="AF520" i="5" s="1"/>
  <c r="AI520" i="5"/>
  <c r="AJ520" i="5" s="1"/>
  <c r="AI504" i="5"/>
  <c r="AJ504" i="5" s="1"/>
  <c r="AS504" i="5"/>
  <c r="AD504" i="5"/>
  <c r="AE504" i="5" s="1"/>
  <c r="AF504" i="5" s="1"/>
  <c r="AG504" i="5"/>
  <c r="AH504" i="5" s="1"/>
  <c r="AG488" i="5"/>
  <c r="AH488" i="5" s="1"/>
  <c r="AS488" i="5"/>
  <c r="AD488" i="5"/>
  <c r="AE488" i="5" s="1"/>
  <c r="AF488" i="5" s="1"/>
  <c r="AI488" i="5"/>
  <c r="AJ488" i="5" s="1"/>
  <c r="AD472" i="5"/>
  <c r="AE472" i="5" s="1"/>
  <c r="AF472" i="5" s="1"/>
  <c r="AI472" i="5"/>
  <c r="AJ472" i="5" s="1"/>
  <c r="AG472" i="5"/>
  <c r="AH472" i="5" s="1"/>
  <c r="AS472" i="5"/>
  <c r="AS456" i="5"/>
  <c r="AG456" i="5"/>
  <c r="AH456" i="5" s="1"/>
  <c r="AI456" i="5"/>
  <c r="AJ456" i="5" s="1"/>
  <c r="AD456" i="5"/>
  <c r="AE456" i="5" s="1"/>
  <c r="AF456" i="5" s="1"/>
  <c r="AS440" i="5"/>
  <c r="AI440" i="5"/>
  <c r="AJ440" i="5" s="1"/>
  <c r="AG440" i="5"/>
  <c r="AH440" i="5" s="1"/>
  <c r="AD440" i="5"/>
  <c r="AE440" i="5" s="1"/>
  <c r="AF440" i="5" s="1"/>
  <c r="AS424" i="5"/>
  <c r="AD424" i="5"/>
  <c r="AE424" i="5" s="1"/>
  <c r="AF424" i="5" s="1"/>
  <c r="AI424" i="5"/>
  <c r="AJ424" i="5" s="1"/>
  <c r="AG424" i="5"/>
  <c r="AH424" i="5" s="1"/>
  <c r="AI408" i="5"/>
  <c r="AJ408" i="5" s="1"/>
  <c r="AD408" i="5"/>
  <c r="AE408" i="5" s="1"/>
  <c r="AF408" i="5" s="1"/>
  <c r="AS408" i="5"/>
  <c r="AG408" i="5"/>
  <c r="AH408" i="5" s="1"/>
  <c r="AS392" i="5"/>
  <c r="AI392" i="5"/>
  <c r="AJ392" i="5" s="1"/>
  <c r="AG392" i="5"/>
  <c r="AH392" i="5" s="1"/>
  <c r="AD392" i="5"/>
  <c r="AE392" i="5" s="1"/>
  <c r="AF392" i="5" s="1"/>
  <c r="AD376" i="5"/>
  <c r="AE376" i="5" s="1"/>
  <c r="AF376" i="5" s="1"/>
  <c r="AG376" i="5"/>
  <c r="AH376" i="5" s="1"/>
  <c r="AI376" i="5"/>
  <c r="AJ376" i="5" s="1"/>
  <c r="AS376" i="5"/>
  <c r="AS360" i="5"/>
  <c r="AD360" i="5"/>
  <c r="AE360" i="5" s="1"/>
  <c r="AF360" i="5" s="1"/>
  <c r="AI360" i="5"/>
  <c r="AJ360" i="5" s="1"/>
  <c r="AG360" i="5"/>
  <c r="AH360" i="5" s="1"/>
  <c r="AS344" i="5"/>
  <c r="AG344" i="5"/>
  <c r="AH344" i="5" s="1"/>
  <c r="AI344" i="5"/>
  <c r="AJ344" i="5" s="1"/>
  <c r="AD344" i="5"/>
  <c r="AE344" i="5" s="1"/>
  <c r="AF344" i="5" s="1"/>
  <c r="AS328" i="5"/>
  <c r="AD328" i="5"/>
  <c r="AE328" i="5" s="1"/>
  <c r="AF328" i="5" s="1"/>
  <c r="AI328" i="5"/>
  <c r="AJ328" i="5" s="1"/>
  <c r="AG328" i="5"/>
  <c r="AH328" i="5" s="1"/>
  <c r="AI312" i="5"/>
  <c r="AJ312" i="5" s="1"/>
  <c r="AG312" i="5"/>
  <c r="AH312" i="5" s="1"/>
  <c r="AS312" i="5"/>
  <c r="AD312" i="5"/>
  <c r="AE312" i="5" s="1"/>
  <c r="AF312" i="5" s="1"/>
  <c r="AS296" i="5"/>
  <c r="AD296" i="5"/>
  <c r="AE296" i="5" s="1"/>
  <c r="AF296" i="5" s="1"/>
  <c r="AG296" i="5"/>
  <c r="AH296" i="5" s="1"/>
  <c r="AI296" i="5"/>
  <c r="AJ296" i="5" s="1"/>
  <c r="AD280" i="5"/>
  <c r="AE280" i="5" s="1"/>
  <c r="AF280" i="5" s="1"/>
  <c r="AS280" i="5"/>
  <c r="AG280" i="5"/>
  <c r="AH280" i="5" s="1"/>
  <c r="AI280" i="5"/>
  <c r="AJ280" i="5" s="1"/>
  <c r="AG264" i="5"/>
  <c r="AH264" i="5" s="1"/>
  <c r="AI264" i="5"/>
  <c r="AJ264" i="5" s="1"/>
  <c r="AS264" i="5"/>
  <c r="AD264" i="5"/>
  <c r="AE264" i="5" s="1"/>
  <c r="AF264" i="5" s="1"/>
  <c r="AD248" i="5"/>
  <c r="AE248" i="5" s="1"/>
  <c r="AF248" i="5" s="1"/>
  <c r="AG248" i="5"/>
  <c r="AH248" i="5" s="1"/>
  <c r="AS248" i="5"/>
  <c r="AI248" i="5"/>
  <c r="AJ248" i="5" s="1"/>
  <c r="AI232" i="5"/>
  <c r="AJ232" i="5" s="1"/>
  <c r="AS232" i="5"/>
  <c r="AD232" i="5"/>
  <c r="AE232" i="5" s="1"/>
  <c r="AF232" i="5" s="1"/>
  <c r="AG232" i="5"/>
  <c r="AH232" i="5" s="1"/>
  <c r="AS217" i="5"/>
  <c r="AG217" i="5"/>
  <c r="AH217" i="5" s="1"/>
  <c r="AI217" i="5"/>
  <c r="AJ217" i="5" s="1"/>
  <c r="AD217" i="5"/>
  <c r="AE217" i="5" s="1"/>
  <c r="AF217" i="5" s="1"/>
  <c r="AS199" i="5"/>
  <c r="AG199" i="5"/>
  <c r="AH199" i="5" s="1"/>
  <c r="AD199" i="5"/>
  <c r="AE199" i="5" s="1"/>
  <c r="AF199" i="5" s="1"/>
  <c r="AI199" i="5"/>
  <c r="AJ199" i="5" s="1"/>
  <c r="AS183" i="5"/>
  <c r="AG183" i="5"/>
  <c r="AH183" i="5" s="1"/>
  <c r="AI183" i="5"/>
  <c r="AJ183" i="5" s="1"/>
  <c r="AD183" i="5"/>
  <c r="AE183" i="5" s="1"/>
  <c r="AF183" i="5" s="1"/>
  <c r="AS167" i="5"/>
  <c r="AD167" i="5"/>
  <c r="AE167" i="5" s="1"/>
  <c r="AF167" i="5" s="1"/>
  <c r="AG167" i="5"/>
  <c r="AH167" i="5" s="1"/>
  <c r="AI167" i="5"/>
  <c r="AJ167" i="5" s="1"/>
  <c r="AS151" i="5"/>
  <c r="AG151" i="5"/>
  <c r="AH151" i="5" s="1"/>
  <c r="AI151" i="5"/>
  <c r="AJ151" i="5" s="1"/>
  <c r="AD151" i="5"/>
  <c r="AE151" i="5" s="1"/>
  <c r="AF151" i="5" s="1"/>
  <c r="AG135" i="5"/>
  <c r="AH135" i="5" s="1"/>
  <c r="AD135" i="5"/>
  <c r="AE135" i="5" s="1"/>
  <c r="AF135" i="5" s="1"/>
  <c r="AI135" i="5"/>
  <c r="AJ135" i="5" s="1"/>
  <c r="AS135" i="5"/>
  <c r="AS119" i="5"/>
  <c r="AG119" i="5"/>
  <c r="AH119" i="5" s="1"/>
  <c r="AI119" i="5"/>
  <c r="AJ119" i="5" s="1"/>
  <c r="AD119" i="5"/>
  <c r="AE119" i="5" s="1"/>
  <c r="AF119" i="5" s="1"/>
  <c r="AI103" i="5"/>
  <c r="AJ103" i="5" s="1"/>
  <c r="AS103" i="5"/>
  <c r="AD103" i="5"/>
  <c r="AE103" i="5" s="1"/>
  <c r="AF103" i="5" s="1"/>
  <c r="AG103" i="5"/>
  <c r="AH103" i="5" s="1"/>
  <c r="AS87" i="5"/>
  <c r="AD87" i="5"/>
  <c r="AE87" i="5" s="1"/>
  <c r="AF87" i="5" s="1"/>
  <c r="AG87" i="5"/>
  <c r="AH87" i="5" s="1"/>
  <c r="AI87" i="5"/>
  <c r="AJ87" i="5" s="1"/>
  <c r="AG71" i="5"/>
  <c r="AH71" i="5" s="1"/>
  <c r="AS71" i="5"/>
  <c r="AD71" i="5"/>
  <c r="AE71" i="5" s="1"/>
  <c r="AF71" i="5" s="1"/>
  <c r="AI71" i="5"/>
  <c r="AJ71" i="5" s="1"/>
  <c r="AD55" i="5"/>
  <c r="AE55" i="5" s="1"/>
  <c r="AF55" i="5" s="1"/>
  <c r="AG55" i="5"/>
  <c r="AH55" i="5" s="1"/>
  <c r="AI55" i="5"/>
  <c r="AJ55" i="5" s="1"/>
  <c r="AS55" i="5"/>
  <c r="AS39" i="5"/>
  <c r="AD39" i="5"/>
  <c r="AE39" i="5" s="1"/>
  <c r="AF39" i="5" s="1"/>
  <c r="AG39" i="5"/>
  <c r="AH39" i="5" s="1"/>
  <c r="AI39" i="5"/>
  <c r="AJ39" i="5" s="1"/>
  <c r="AD23" i="5"/>
  <c r="AE23" i="5" s="1"/>
  <c r="AF23" i="5" s="1"/>
  <c r="AG23" i="5"/>
  <c r="AH23" i="5" s="1"/>
  <c r="AI23" i="5"/>
  <c r="AJ23" i="5" s="1"/>
  <c r="AS23" i="5"/>
  <c r="AI7" i="5"/>
  <c r="AJ7" i="5" s="1"/>
  <c r="AS7" i="5"/>
  <c r="AG7" i="5"/>
  <c r="AH7" i="5" s="1"/>
  <c r="AD7" i="5"/>
  <c r="AE7" i="5" s="1"/>
  <c r="AF7" i="5" s="1"/>
  <c r="AG445" i="5"/>
  <c r="AH445" i="5" s="1"/>
  <c r="AI445" i="5"/>
  <c r="AJ445" i="5" s="1"/>
  <c r="AD445" i="5"/>
  <c r="AE445" i="5" s="1"/>
  <c r="AF445" i="5" s="1"/>
  <c r="AS445" i="5"/>
  <c r="AD537" i="5"/>
  <c r="AE537" i="5" s="1"/>
  <c r="AF537" i="5" s="1"/>
  <c r="AI537" i="5"/>
  <c r="AJ537" i="5" s="1"/>
  <c r="AS537" i="5"/>
  <c r="AG537" i="5"/>
  <c r="AH537" i="5" s="1"/>
  <c r="AS377" i="5"/>
  <c r="AD377" i="5"/>
  <c r="AE377" i="5" s="1"/>
  <c r="AF377" i="5" s="1"/>
  <c r="AG377" i="5"/>
  <c r="AH377" i="5" s="1"/>
  <c r="AI377" i="5"/>
  <c r="AJ377" i="5" s="1"/>
  <c r="AG551" i="5"/>
  <c r="AH551" i="5" s="1"/>
  <c r="AS551" i="5"/>
  <c r="AD551" i="5"/>
  <c r="AE551" i="5" s="1"/>
  <c r="AF551" i="5" s="1"/>
  <c r="AI551" i="5"/>
  <c r="AJ551" i="5" s="1"/>
  <c r="AI519" i="5"/>
  <c r="AJ519" i="5" s="1"/>
  <c r="AS519" i="5"/>
  <c r="AD519" i="5"/>
  <c r="AE519" i="5" s="1"/>
  <c r="AF519" i="5" s="1"/>
  <c r="AG519" i="5"/>
  <c r="AH519" i="5" s="1"/>
  <c r="AS487" i="5"/>
  <c r="AG487" i="5"/>
  <c r="AH487" i="5" s="1"/>
  <c r="AD487" i="5"/>
  <c r="AE487" i="5" s="1"/>
  <c r="AF487" i="5" s="1"/>
  <c r="AI487" i="5"/>
  <c r="AJ487" i="5" s="1"/>
  <c r="AS471" i="5"/>
  <c r="AD471" i="5"/>
  <c r="AE471" i="5" s="1"/>
  <c r="AF471" i="5" s="1"/>
  <c r="AG471" i="5"/>
  <c r="AH471" i="5" s="1"/>
  <c r="AI471" i="5"/>
  <c r="AJ471" i="5" s="1"/>
  <c r="AD455" i="5"/>
  <c r="AE455" i="5" s="1"/>
  <c r="AF455" i="5" s="1"/>
  <c r="AS455" i="5"/>
  <c r="AI455" i="5"/>
  <c r="AJ455" i="5" s="1"/>
  <c r="AG455" i="5"/>
  <c r="AH455" i="5" s="1"/>
  <c r="AD439" i="5"/>
  <c r="AE439" i="5" s="1"/>
  <c r="AF439" i="5" s="1"/>
  <c r="AG439" i="5"/>
  <c r="AH439" i="5" s="1"/>
  <c r="AI439" i="5"/>
  <c r="AJ439" i="5" s="1"/>
  <c r="AS439" i="5"/>
  <c r="AI423" i="5"/>
  <c r="AJ423" i="5" s="1"/>
  <c r="AD423" i="5"/>
  <c r="AE423" i="5" s="1"/>
  <c r="AF423" i="5" s="1"/>
  <c r="AS423" i="5"/>
  <c r="AG423" i="5"/>
  <c r="AH423" i="5" s="1"/>
  <c r="AG407" i="5"/>
  <c r="AH407" i="5" s="1"/>
  <c r="AS407" i="5"/>
  <c r="AD407" i="5"/>
  <c r="AE407" i="5" s="1"/>
  <c r="AF407" i="5" s="1"/>
  <c r="AI407" i="5"/>
  <c r="AJ407" i="5" s="1"/>
  <c r="AD391" i="5"/>
  <c r="AE391" i="5" s="1"/>
  <c r="AF391" i="5" s="1"/>
  <c r="AI391" i="5"/>
  <c r="AJ391" i="5" s="1"/>
  <c r="AS391" i="5"/>
  <c r="AG391" i="5"/>
  <c r="AH391" i="5" s="1"/>
  <c r="AG375" i="5"/>
  <c r="AH375" i="5" s="1"/>
  <c r="AS375" i="5"/>
  <c r="AD375" i="5"/>
  <c r="AE375" i="5" s="1"/>
  <c r="AF375" i="5" s="1"/>
  <c r="AI375" i="5"/>
  <c r="AJ375" i="5" s="1"/>
  <c r="AG359" i="5"/>
  <c r="AH359" i="5" s="1"/>
  <c r="AD359" i="5"/>
  <c r="AE359" i="5" s="1"/>
  <c r="AF359" i="5" s="1"/>
  <c r="AI359" i="5"/>
  <c r="AJ359" i="5" s="1"/>
  <c r="AS359" i="5"/>
  <c r="AD343" i="5"/>
  <c r="AE343" i="5" s="1"/>
  <c r="AF343" i="5" s="1"/>
  <c r="AG343" i="5"/>
  <c r="AH343" i="5" s="1"/>
  <c r="AS343" i="5"/>
  <c r="AI343" i="5"/>
  <c r="AJ343" i="5" s="1"/>
  <c r="AG327" i="5"/>
  <c r="AH327" i="5" s="1"/>
  <c r="AD327" i="5"/>
  <c r="AE327" i="5" s="1"/>
  <c r="AF327" i="5" s="1"/>
  <c r="AI327" i="5"/>
  <c r="AJ327" i="5" s="1"/>
  <c r="AS327" i="5"/>
  <c r="AI311" i="5"/>
  <c r="AJ311" i="5" s="1"/>
  <c r="AD311" i="5"/>
  <c r="AE311" i="5" s="1"/>
  <c r="AF311" i="5" s="1"/>
  <c r="AG311" i="5"/>
  <c r="AH311" i="5" s="1"/>
  <c r="AS311" i="5"/>
  <c r="AG295" i="5"/>
  <c r="AH295" i="5" s="1"/>
  <c r="AI295" i="5"/>
  <c r="AJ295" i="5" s="1"/>
  <c r="AD295" i="5"/>
  <c r="AE295" i="5" s="1"/>
  <c r="AF295" i="5" s="1"/>
  <c r="AS295" i="5"/>
  <c r="AS279" i="5"/>
  <c r="AD279" i="5"/>
  <c r="AE279" i="5" s="1"/>
  <c r="AF279" i="5" s="1"/>
  <c r="AG279" i="5"/>
  <c r="AH279" i="5" s="1"/>
  <c r="AI279" i="5"/>
  <c r="AJ279" i="5" s="1"/>
  <c r="AG263" i="5"/>
  <c r="AH263" i="5" s="1"/>
  <c r="AI263" i="5"/>
  <c r="AJ263" i="5" s="1"/>
  <c r="AS263" i="5"/>
  <c r="AD263" i="5"/>
  <c r="AE263" i="5" s="1"/>
  <c r="AF263" i="5" s="1"/>
  <c r="AS247" i="5"/>
  <c r="AD247" i="5"/>
  <c r="AE247" i="5" s="1"/>
  <c r="AF247" i="5" s="1"/>
  <c r="AG247" i="5"/>
  <c r="AH247" i="5" s="1"/>
  <c r="AI247" i="5"/>
  <c r="AJ247" i="5" s="1"/>
  <c r="AS231" i="5"/>
  <c r="AD231" i="5"/>
  <c r="AE231" i="5" s="1"/>
  <c r="AF231" i="5" s="1"/>
  <c r="AG231" i="5"/>
  <c r="AH231" i="5" s="1"/>
  <c r="AI231" i="5"/>
  <c r="AJ231" i="5" s="1"/>
  <c r="AG216" i="5"/>
  <c r="AH216" i="5" s="1"/>
  <c r="AI216" i="5"/>
  <c r="AJ216" i="5" s="1"/>
  <c r="AS216" i="5"/>
  <c r="AD216" i="5"/>
  <c r="AE216" i="5" s="1"/>
  <c r="AF216" i="5" s="1"/>
  <c r="AI198" i="5"/>
  <c r="AJ198" i="5" s="1"/>
  <c r="AD198" i="5"/>
  <c r="AE198" i="5" s="1"/>
  <c r="AF198" i="5" s="1"/>
  <c r="AG198" i="5"/>
  <c r="AH198" i="5" s="1"/>
  <c r="AS198" i="5"/>
  <c r="AS182" i="5"/>
  <c r="AD182" i="5"/>
  <c r="AE182" i="5" s="1"/>
  <c r="AF182" i="5" s="1"/>
  <c r="AI182" i="5"/>
  <c r="AJ182" i="5" s="1"/>
  <c r="AG182" i="5"/>
  <c r="AH182" i="5" s="1"/>
  <c r="AD166" i="5"/>
  <c r="AE166" i="5" s="1"/>
  <c r="AF166" i="5" s="1"/>
  <c r="AS166" i="5"/>
  <c r="AG166" i="5"/>
  <c r="AH166" i="5" s="1"/>
  <c r="AI166" i="5"/>
  <c r="AJ166" i="5" s="1"/>
  <c r="AD150" i="5"/>
  <c r="AE150" i="5" s="1"/>
  <c r="AF150" i="5" s="1"/>
  <c r="AS150" i="5"/>
  <c r="AG150" i="5"/>
  <c r="AH150" i="5" s="1"/>
  <c r="AI150" i="5"/>
  <c r="AJ150" i="5" s="1"/>
  <c r="AI134" i="5"/>
  <c r="AJ134" i="5" s="1"/>
  <c r="AS134" i="5"/>
  <c r="AD134" i="5"/>
  <c r="AE134" i="5" s="1"/>
  <c r="AF134" i="5" s="1"/>
  <c r="AG134" i="5"/>
  <c r="AH134" i="5" s="1"/>
  <c r="AS118" i="5"/>
  <c r="AD118" i="5"/>
  <c r="AE118" i="5" s="1"/>
  <c r="AF118" i="5" s="1"/>
  <c r="AG118" i="5"/>
  <c r="AH118" i="5" s="1"/>
  <c r="AI118" i="5"/>
  <c r="AJ118" i="5" s="1"/>
  <c r="AI102" i="5"/>
  <c r="AJ102" i="5" s="1"/>
  <c r="AS102" i="5"/>
  <c r="AD102" i="5"/>
  <c r="AE102" i="5" s="1"/>
  <c r="AF102" i="5" s="1"/>
  <c r="AG102" i="5"/>
  <c r="AH102" i="5" s="1"/>
  <c r="AI86" i="5"/>
  <c r="AJ86" i="5" s="1"/>
  <c r="AS86" i="5"/>
  <c r="AD86" i="5"/>
  <c r="AE86" i="5" s="1"/>
  <c r="AF86" i="5" s="1"/>
  <c r="AG86" i="5"/>
  <c r="AH86" i="5" s="1"/>
  <c r="AD70" i="5"/>
  <c r="AE70" i="5" s="1"/>
  <c r="AF70" i="5" s="1"/>
  <c r="AI70" i="5"/>
  <c r="AJ70" i="5" s="1"/>
  <c r="AS70" i="5"/>
  <c r="AG70" i="5"/>
  <c r="AH70" i="5" s="1"/>
  <c r="AI54" i="5"/>
  <c r="AJ54" i="5" s="1"/>
  <c r="AS54" i="5"/>
  <c r="AG54" i="5"/>
  <c r="AH54" i="5" s="1"/>
  <c r="AD54" i="5"/>
  <c r="AE54" i="5" s="1"/>
  <c r="AF54" i="5" s="1"/>
  <c r="AI38" i="5"/>
  <c r="AJ38" i="5" s="1"/>
  <c r="AS38" i="5"/>
  <c r="AD38" i="5"/>
  <c r="AE38" i="5" s="1"/>
  <c r="AF38" i="5" s="1"/>
  <c r="AG38" i="5"/>
  <c r="AH38" i="5" s="1"/>
  <c r="AI22" i="5"/>
  <c r="AJ22" i="5" s="1"/>
  <c r="AS22" i="5"/>
  <c r="AG22" i="5"/>
  <c r="AH22" i="5" s="1"/>
  <c r="AD22" i="5"/>
  <c r="AE22" i="5" s="1"/>
  <c r="AF22" i="5" s="1"/>
  <c r="AD6" i="5"/>
  <c r="AE6" i="5" s="1"/>
  <c r="AF6" i="5" s="1"/>
  <c r="AS6" i="5"/>
  <c r="AG6" i="5"/>
  <c r="AH6" i="5" s="1"/>
  <c r="AI6" i="5"/>
  <c r="AJ6" i="5" s="1"/>
  <c r="AI381" i="5"/>
  <c r="AJ381" i="5" s="1"/>
  <c r="AG381" i="5"/>
  <c r="AH381" i="5" s="1"/>
  <c r="AS381" i="5"/>
  <c r="AD381" i="5"/>
  <c r="AE381" i="5" s="1"/>
  <c r="AF381" i="5" s="1"/>
  <c r="AG521" i="5"/>
  <c r="AH521" i="5" s="1"/>
  <c r="AI521" i="5"/>
  <c r="AJ521" i="5" s="1"/>
  <c r="AS521" i="5"/>
  <c r="AD521" i="5"/>
  <c r="AE521" i="5" s="1"/>
  <c r="AF521" i="5" s="1"/>
  <c r="AS329" i="5"/>
  <c r="AG329" i="5"/>
  <c r="AH329" i="5" s="1"/>
  <c r="AD329" i="5"/>
  <c r="AE329" i="5" s="1"/>
  <c r="AF329" i="5" s="1"/>
  <c r="AI329" i="5"/>
  <c r="AJ329" i="5" s="1"/>
  <c r="AI503" i="5"/>
  <c r="AJ503" i="5" s="1"/>
  <c r="AD503" i="5"/>
  <c r="AE503" i="5" s="1"/>
  <c r="AF503" i="5" s="1"/>
  <c r="AG503" i="5"/>
  <c r="AH503" i="5" s="1"/>
  <c r="AS503" i="5"/>
  <c r="AS550" i="5"/>
  <c r="AI550" i="5"/>
  <c r="AJ550" i="5" s="1"/>
  <c r="AG550" i="5"/>
  <c r="AH550" i="5" s="1"/>
  <c r="AD550" i="5"/>
  <c r="AE550" i="5" s="1"/>
  <c r="AF550" i="5" s="1"/>
  <c r="AD534" i="5"/>
  <c r="AE534" i="5" s="1"/>
  <c r="AF534" i="5" s="1"/>
  <c r="AI534" i="5"/>
  <c r="AJ534" i="5" s="1"/>
  <c r="AS534" i="5"/>
  <c r="AG534" i="5"/>
  <c r="AH534" i="5" s="1"/>
  <c r="AS518" i="5"/>
  <c r="AG518" i="5"/>
  <c r="AH518" i="5" s="1"/>
  <c r="AI518" i="5"/>
  <c r="AJ518" i="5" s="1"/>
  <c r="AD518" i="5"/>
  <c r="AE518" i="5" s="1"/>
  <c r="AF518" i="5" s="1"/>
  <c r="AI502" i="5"/>
  <c r="AJ502" i="5" s="1"/>
  <c r="AD502" i="5"/>
  <c r="AE502" i="5" s="1"/>
  <c r="AF502" i="5" s="1"/>
  <c r="AS502" i="5"/>
  <c r="AG502" i="5"/>
  <c r="AH502" i="5" s="1"/>
  <c r="AD486" i="5"/>
  <c r="AE486" i="5" s="1"/>
  <c r="AF486" i="5" s="1"/>
  <c r="AI486" i="5"/>
  <c r="AJ486" i="5" s="1"/>
  <c r="AS486" i="5"/>
  <c r="AG486" i="5"/>
  <c r="AH486" i="5" s="1"/>
  <c r="AG470" i="5"/>
  <c r="AH470" i="5" s="1"/>
  <c r="AD470" i="5"/>
  <c r="AE470" i="5" s="1"/>
  <c r="AF470" i="5" s="1"/>
  <c r="AI470" i="5"/>
  <c r="AJ470" i="5" s="1"/>
  <c r="AS470" i="5"/>
  <c r="AI454" i="5"/>
  <c r="AJ454" i="5" s="1"/>
  <c r="AG454" i="5"/>
  <c r="AH454" i="5" s="1"/>
  <c r="AS454" i="5"/>
  <c r="AD454" i="5"/>
  <c r="AE454" i="5" s="1"/>
  <c r="AF454" i="5" s="1"/>
  <c r="AG438" i="5"/>
  <c r="AH438" i="5" s="1"/>
  <c r="AI438" i="5"/>
  <c r="AJ438" i="5" s="1"/>
  <c r="AS438" i="5"/>
  <c r="AD438" i="5"/>
  <c r="AE438" i="5" s="1"/>
  <c r="AF438" i="5" s="1"/>
  <c r="AD422" i="5"/>
  <c r="AE422" i="5" s="1"/>
  <c r="AF422" i="5" s="1"/>
  <c r="AS422" i="5"/>
  <c r="AG422" i="5"/>
  <c r="AH422" i="5" s="1"/>
  <c r="AI422" i="5"/>
  <c r="AJ422" i="5" s="1"/>
  <c r="AS406" i="5"/>
  <c r="AI406" i="5"/>
  <c r="AJ406" i="5" s="1"/>
  <c r="AD406" i="5"/>
  <c r="AE406" i="5" s="1"/>
  <c r="AF406" i="5" s="1"/>
  <c r="AG406" i="5"/>
  <c r="AH406" i="5" s="1"/>
  <c r="AD390" i="5"/>
  <c r="AE390" i="5" s="1"/>
  <c r="AF390" i="5" s="1"/>
  <c r="AG390" i="5"/>
  <c r="AH390" i="5" s="1"/>
  <c r="AI390" i="5"/>
  <c r="AJ390" i="5" s="1"/>
  <c r="AS390" i="5"/>
  <c r="AI374" i="5"/>
  <c r="AJ374" i="5" s="1"/>
  <c r="AG374" i="5"/>
  <c r="AH374" i="5" s="1"/>
  <c r="AS374" i="5"/>
  <c r="AD374" i="5"/>
  <c r="AE374" i="5" s="1"/>
  <c r="AF374" i="5" s="1"/>
  <c r="AS358" i="5"/>
  <c r="AG358" i="5"/>
  <c r="AH358" i="5" s="1"/>
  <c r="AI358" i="5"/>
  <c r="AJ358" i="5" s="1"/>
  <c r="AD358" i="5"/>
  <c r="AE358" i="5" s="1"/>
  <c r="AF358" i="5" s="1"/>
  <c r="AD342" i="5"/>
  <c r="AE342" i="5" s="1"/>
  <c r="AF342" i="5" s="1"/>
  <c r="AG342" i="5"/>
  <c r="AH342" i="5" s="1"/>
  <c r="AS342" i="5"/>
  <c r="AI342" i="5"/>
  <c r="AJ342" i="5" s="1"/>
  <c r="AG326" i="5"/>
  <c r="AH326" i="5" s="1"/>
  <c r="AI326" i="5"/>
  <c r="AJ326" i="5" s="1"/>
  <c r="AD326" i="5"/>
  <c r="AE326" i="5" s="1"/>
  <c r="AF326" i="5" s="1"/>
  <c r="AS326" i="5"/>
  <c r="AS310" i="5"/>
  <c r="AI310" i="5"/>
  <c r="AJ310" i="5" s="1"/>
  <c r="AG310" i="5"/>
  <c r="AH310" i="5" s="1"/>
  <c r="AD310" i="5"/>
  <c r="AE310" i="5" s="1"/>
  <c r="AF310" i="5" s="1"/>
  <c r="AI294" i="5"/>
  <c r="AJ294" i="5" s="1"/>
  <c r="AG294" i="5"/>
  <c r="AH294" i="5" s="1"/>
  <c r="AD294" i="5"/>
  <c r="AE294" i="5" s="1"/>
  <c r="AF294" i="5" s="1"/>
  <c r="AS294" i="5"/>
  <c r="AD278" i="5"/>
  <c r="AE278" i="5" s="1"/>
  <c r="AF278" i="5" s="1"/>
  <c r="AG278" i="5"/>
  <c r="AH278" i="5" s="1"/>
  <c r="AS278" i="5"/>
  <c r="AI278" i="5"/>
  <c r="AJ278" i="5" s="1"/>
  <c r="AG262" i="5"/>
  <c r="AH262" i="5" s="1"/>
  <c r="AI262" i="5"/>
  <c r="AJ262" i="5" s="1"/>
  <c r="AD262" i="5"/>
  <c r="AE262" i="5" s="1"/>
  <c r="AF262" i="5" s="1"/>
  <c r="AS262" i="5"/>
  <c r="AD246" i="5"/>
  <c r="AE246" i="5" s="1"/>
  <c r="AF246" i="5" s="1"/>
  <c r="AG246" i="5"/>
  <c r="AH246" i="5" s="1"/>
  <c r="AI246" i="5"/>
  <c r="AJ246" i="5" s="1"/>
  <c r="AS246" i="5"/>
  <c r="AG230" i="5"/>
  <c r="AH230" i="5" s="1"/>
  <c r="AD230" i="5"/>
  <c r="AE230" i="5" s="1"/>
  <c r="AF230" i="5" s="1"/>
  <c r="AI230" i="5"/>
  <c r="AJ230" i="5" s="1"/>
  <c r="AS230" i="5"/>
  <c r="AD215" i="5"/>
  <c r="AE215" i="5" s="1"/>
  <c r="AF215" i="5" s="1"/>
  <c r="AI215" i="5"/>
  <c r="AJ215" i="5" s="1"/>
  <c r="AG215" i="5"/>
  <c r="AH215" i="5" s="1"/>
  <c r="AS215" i="5"/>
  <c r="AI197" i="5"/>
  <c r="AJ197" i="5" s="1"/>
  <c r="AD197" i="5"/>
  <c r="AE197" i="5" s="1"/>
  <c r="AF197" i="5" s="1"/>
  <c r="AG197" i="5"/>
  <c r="AH197" i="5" s="1"/>
  <c r="AS197" i="5"/>
  <c r="AI181" i="5"/>
  <c r="AJ181" i="5" s="1"/>
  <c r="AG181" i="5"/>
  <c r="AH181" i="5" s="1"/>
  <c r="AD181" i="5"/>
  <c r="AE181" i="5" s="1"/>
  <c r="AF181" i="5" s="1"/>
  <c r="AS181" i="5"/>
  <c r="AD165" i="5"/>
  <c r="AE165" i="5" s="1"/>
  <c r="AF165" i="5" s="1"/>
  <c r="AG165" i="5"/>
  <c r="AH165" i="5" s="1"/>
  <c r="AI165" i="5"/>
  <c r="AJ165" i="5" s="1"/>
  <c r="AS165" i="5"/>
  <c r="AS149" i="5"/>
  <c r="AG149" i="5"/>
  <c r="AH149" i="5" s="1"/>
  <c r="AI149" i="5"/>
  <c r="AJ149" i="5" s="1"/>
  <c r="AD149" i="5"/>
  <c r="AE149" i="5" s="1"/>
  <c r="AF149" i="5" s="1"/>
  <c r="AS133" i="5"/>
  <c r="AD133" i="5"/>
  <c r="AE133" i="5" s="1"/>
  <c r="AF133" i="5" s="1"/>
  <c r="AG133" i="5"/>
  <c r="AH133" i="5" s="1"/>
  <c r="AI133" i="5"/>
  <c r="AJ133" i="5" s="1"/>
  <c r="AI117" i="5"/>
  <c r="AJ117" i="5" s="1"/>
  <c r="AS117" i="5"/>
  <c r="AD117" i="5"/>
  <c r="AE117" i="5" s="1"/>
  <c r="AF117" i="5" s="1"/>
  <c r="AG117" i="5"/>
  <c r="AH117" i="5" s="1"/>
  <c r="AG101" i="5"/>
  <c r="AH101" i="5" s="1"/>
  <c r="AD101" i="5"/>
  <c r="AE101" i="5" s="1"/>
  <c r="AF101" i="5" s="1"/>
  <c r="AS101" i="5"/>
  <c r="AI101" i="5"/>
  <c r="AJ101" i="5" s="1"/>
  <c r="AI85" i="5"/>
  <c r="AJ85" i="5" s="1"/>
  <c r="AS85" i="5"/>
  <c r="AD85" i="5"/>
  <c r="AE85" i="5" s="1"/>
  <c r="AF85" i="5" s="1"/>
  <c r="AG85" i="5"/>
  <c r="AH85" i="5" s="1"/>
  <c r="AI69" i="5"/>
  <c r="AJ69" i="5" s="1"/>
  <c r="AD69" i="5"/>
  <c r="AE69" i="5" s="1"/>
  <c r="AF69" i="5" s="1"/>
  <c r="AG69" i="5"/>
  <c r="AH69" i="5" s="1"/>
  <c r="AS69" i="5"/>
  <c r="AS53" i="5"/>
  <c r="AG53" i="5"/>
  <c r="AH53" i="5" s="1"/>
  <c r="AI53" i="5"/>
  <c r="AJ53" i="5" s="1"/>
  <c r="AD53" i="5"/>
  <c r="AE53" i="5" s="1"/>
  <c r="AF53" i="5" s="1"/>
  <c r="AD37" i="5"/>
  <c r="AE37" i="5" s="1"/>
  <c r="AF37" i="5" s="1"/>
  <c r="AI37" i="5"/>
  <c r="AJ37" i="5" s="1"/>
  <c r="AS37" i="5"/>
  <c r="AG37" i="5"/>
  <c r="AH37" i="5" s="1"/>
  <c r="AD21" i="5"/>
  <c r="AE21" i="5" s="1"/>
  <c r="AF21" i="5" s="1"/>
  <c r="AS21" i="5"/>
  <c r="AG21" i="5"/>
  <c r="AH21" i="5" s="1"/>
  <c r="AI21" i="5"/>
  <c r="AJ21" i="5" s="1"/>
  <c r="AD5" i="5"/>
  <c r="AE5" i="5" s="1"/>
  <c r="AF5" i="5" s="1"/>
  <c r="AG5" i="5"/>
  <c r="AH5" i="5" s="1"/>
  <c r="AS5" i="5"/>
  <c r="AI5" i="5"/>
  <c r="AJ5" i="5" s="1"/>
  <c r="AG493" i="5"/>
  <c r="AH493" i="5" s="1"/>
  <c r="AD493" i="5"/>
  <c r="AE493" i="5" s="1"/>
  <c r="AF493" i="5" s="1"/>
  <c r="AS493" i="5"/>
  <c r="AI493" i="5"/>
  <c r="AJ493" i="5" s="1"/>
  <c r="AS301" i="5"/>
  <c r="AD301" i="5"/>
  <c r="AE301" i="5" s="1"/>
  <c r="AF301" i="5" s="1"/>
  <c r="AG301" i="5"/>
  <c r="AH301" i="5" s="1"/>
  <c r="AI301" i="5"/>
  <c r="AJ301" i="5" s="1"/>
  <c r="AS473" i="5"/>
  <c r="AI473" i="5"/>
  <c r="AJ473" i="5" s="1"/>
  <c r="AD473" i="5"/>
  <c r="AE473" i="5" s="1"/>
  <c r="AF473" i="5" s="1"/>
  <c r="AG473" i="5"/>
  <c r="AH473" i="5" s="1"/>
  <c r="AS552" i="5"/>
  <c r="AD552" i="5"/>
  <c r="AE552" i="5" s="1"/>
  <c r="AF552" i="5" s="1"/>
  <c r="AG552" i="5"/>
  <c r="AH552" i="5" s="1"/>
  <c r="AI552" i="5"/>
  <c r="AJ552" i="5" s="1"/>
  <c r="AD535" i="5"/>
  <c r="AE535" i="5" s="1"/>
  <c r="AF535" i="5" s="1"/>
  <c r="AS535" i="5"/>
  <c r="AI535" i="5"/>
  <c r="AJ535" i="5" s="1"/>
  <c r="AG535" i="5"/>
  <c r="AH535" i="5" s="1"/>
  <c r="AI549" i="5"/>
  <c r="AJ549" i="5" s="1"/>
  <c r="AD549" i="5"/>
  <c r="AE549" i="5" s="1"/>
  <c r="AF549" i="5" s="1"/>
  <c r="AG549" i="5"/>
  <c r="AH549" i="5" s="1"/>
  <c r="AS549" i="5"/>
  <c r="AD533" i="5"/>
  <c r="AE533" i="5" s="1"/>
  <c r="AF533" i="5" s="1"/>
  <c r="AS533" i="5"/>
  <c r="AG533" i="5"/>
  <c r="AH533" i="5" s="1"/>
  <c r="AI533" i="5"/>
  <c r="AJ533" i="5" s="1"/>
  <c r="AI517" i="5"/>
  <c r="AJ517" i="5" s="1"/>
  <c r="AD517" i="5"/>
  <c r="AE517" i="5" s="1"/>
  <c r="AF517" i="5" s="1"/>
  <c r="AG517" i="5"/>
  <c r="AH517" i="5" s="1"/>
  <c r="AS517" i="5"/>
  <c r="AI501" i="5"/>
  <c r="AJ501" i="5" s="1"/>
  <c r="AG501" i="5"/>
  <c r="AH501" i="5" s="1"/>
  <c r="AS501" i="5"/>
  <c r="AD501" i="5"/>
  <c r="AE501" i="5" s="1"/>
  <c r="AF501" i="5" s="1"/>
  <c r="AG485" i="5"/>
  <c r="AH485" i="5" s="1"/>
  <c r="AI485" i="5"/>
  <c r="AJ485" i="5" s="1"/>
  <c r="AD485" i="5"/>
  <c r="AE485" i="5" s="1"/>
  <c r="AF485" i="5" s="1"/>
  <c r="AS485" i="5"/>
  <c r="AG469" i="5"/>
  <c r="AH469" i="5" s="1"/>
  <c r="AS469" i="5"/>
  <c r="AD469" i="5"/>
  <c r="AE469" i="5" s="1"/>
  <c r="AF469" i="5" s="1"/>
  <c r="AI469" i="5"/>
  <c r="AJ469" i="5" s="1"/>
  <c r="AS453" i="5"/>
  <c r="AI453" i="5"/>
  <c r="AJ453" i="5" s="1"/>
  <c r="AD453" i="5"/>
  <c r="AE453" i="5" s="1"/>
  <c r="AF453" i="5" s="1"/>
  <c r="AG453" i="5"/>
  <c r="AH453" i="5" s="1"/>
  <c r="AS437" i="5"/>
  <c r="AD437" i="5"/>
  <c r="AE437" i="5" s="1"/>
  <c r="AF437" i="5" s="1"/>
  <c r="AG437" i="5"/>
  <c r="AH437" i="5" s="1"/>
  <c r="AI437" i="5"/>
  <c r="AJ437" i="5" s="1"/>
  <c r="AD421" i="5"/>
  <c r="AE421" i="5" s="1"/>
  <c r="AF421" i="5" s="1"/>
  <c r="AG421" i="5"/>
  <c r="AH421" i="5" s="1"/>
  <c r="AS421" i="5"/>
  <c r="AI421" i="5"/>
  <c r="AJ421" i="5" s="1"/>
  <c r="AS405" i="5"/>
  <c r="AI405" i="5"/>
  <c r="AJ405" i="5" s="1"/>
  <c r="AD405" i="5"/>
  <c r="AE405" i="5" s="1"/>
  <c r="AF405" i="5" s="1"/>
  <c r="AG405" i="5"/>
  <c r="AH405" i="5" s="1"/>
  <c r="AI389" i="5"/>
  <c r="AJ389" i="5" s="1"/>
  <c r="AD389" i="5"/>
  <c r="AE389" i="5" s="1"/>
  <c r="AF389" i="5" s="1"/>
  <c r="AG389" i="5"/>
  <c r="AH389" i="5" s="1"/>
  <c r="AS389" i="5"/>
  <c r="AG373" i="5"/>
  <c r="AH373" i="5" s="1"/>
  <c r="AS373" i="5"/>
  <c r="AD373" i="5"/>
  <c r="AE373" i="5" s="1"/>
  <c r="AF373" i="5" s="1"/>
  <c r="AI373" i="5"/>
  <c r="AJ373" i="5" s="1"/>
  <c r="AD357" i="5"/>
  <c r="AE357" i="5" s="1"/>
  <c r="AF357" i="5" s="1"/>
  <c r="AG357" i="5"/>
  <c r="AH357" i="5" s="1"/>
  <c r="AS357" i="5"/>
  <c r="AI357" i="5"/>
  <c r="AJ357" i="5" s="1"/>
  <c r="AG341" i="5"/>
  <c r="AH341" i="5" s="1"/>
  <c r="AI341" i="5"/>
  <c r="AJ341" i="5" s="1"/>
  <c r="AS341" i="5"/>
  <c r="AD341" i="5"/>
  <c r="AE341" i="5" s="1"/>
  <c r="AF341" i="5" s="1"/>
  <c r="AG325" i="5"/>
  <c r="AH325" i="5" s="1"/>
  <c r="AS325" i="5"/>
  <c r="AI325" i="5"/>
  <c r="AJ325" i="5" s="1"/>
  <c r="AD325" i="5"/>
  <c r="AE325" i="5" s="1"/>
  <c r="AF325" i="5" s="1"/>
  <c r="AI309" i="5"/>
  <c r="AJ309" i="5" s="1"/>
  <c r="AS309" i="5"/>
  <c r="AD309" i="5"/>
  <c r="AE309" i="5" s="1"/>
  <c r="AF309" i="5" s="1"/>
  <c r="AG309" i="5"/>
  <c r="AH309" i="5" s="1"/>
  <c r="AD293" i="5"/>
  <c r="AE293" i="5" s="1"/>
  <c r="AF293" i="5" s="1"/>
  <c r="AG293" i="5"/>
  <c r="AH293" i="5" s="1"/>
  <c r="AI293" i="5"/>
  <c r="AJ293" i="5" s="1"/>
  <c r="AS293" i="5"/>
  <c r="AG277" i="5"/>
  <c r="AH277" i="5" s="1"/>
  <c r="AD277" i="5"/>
  <c r="AE277" i="5" s="1"/>
  <c r="AF277" i="5" s="1"/>
  <c r="AI277" i="5"/>
  <c r="AJ277" i="5" s="1"/>
  <c r="AS277" i="5"/>
  <c r="AI261" i="5"/>
  <c r="AJ261" i="5" s="1"/>
  <c r="AS261" i="5"/>
  <c r="AD261" i="5"/>
  <c r="AE261" i="5" s="1"/>
  <c r="AF261" i="5" s="1"/>
  <c r="AG261" i="5"/>
  <c r="AH261" i="5" s="1"/>
  <c r="AS245" i="5"/>
  <c r="AD245" i="5"/>
  <c r="AE245" i="5" s="1"/>
  <c r="AF245" i="5" s="1"/>
  <c r="AI245" i="5"/>
  <c r="AJ245" i="5" s="1"/>
  <c r="AG245" i="5"/>
  <c r="AH245" i="5" s="1"/>
  <c r="AG229" i="5"/>
  <c r="AH229" i="5" s="1"/>
  <c r="AI229" i="5"/>
  <c r="AJ229" i="5" s="1"/>
  <c r="AD229" i="5"/>
  <c r="AE229" i="5" s="1"/>
  <c r="AF229" i="5" s="1"/>
  <c r="AS229" i="5"/>
  <c r="AG212" i="5"/>
  <c r="AH212" i="5" s="1"/>
  <c r="AS212" i="5"/>
  <c r="AD212" i="5"/>
  <c r="AE212" i="5" s="1"/>
  <c r="AF212" i="5" s="1"/>
  <c r="AI212" i="5"/>
  <c r="AJ212" i="5" s="1"/>
  <c r="AD196" i="5"/>
  <c r="AE196" i="5" s="1"/>
  <c r="AF196" i="5" s="1"/>
  <c r="AG196" i="5"/>
  <c r="AH196" i="5" s="1"/>
  <c r="AI196" i="5"/>
  <c r="AJ196" i="5" s="1"/>
  <c r="AS196" i="5"/>
  <c r="AG180" i="5"/>
  <c r="AH180" i="5" s="1"/>
  <c r="AI180" i="5"/>
  <c r="AJ180" i="5" s="1"/>
  <c r="AD180" i="5"/>
  <c r="AE180" i="5" s="1"/>
  <c r="AF180" i="5" s="1"/>
  <c r="AS180" i="5"/>
  <c r="AD164" i="5"/>
  <c r="AE164" i="5" s="1"/>
  <c r="AF164" i="5" s="1"/>
  <c r="AI164" i="5"/>
  <c r="AJ164" i="5" s="1"/>
  <c r="AG164" i="5"/>
  <c r="AH164" i="5" s="1"/>
  <c r="AS164" i="5"/>
  <c r="AS148" i="5"/>
  <c r="AD148" i="5"/>
  <c r="AE148" i="5" s="1"/>
  <c r="AF148" i="5" s="1"/>
  <c r="AG148" i="5"/>
  <c r="AH148" i="5" s="1"/>
  <c r="AI148" i="5"/>
  <c r="AJ148" i="5" s="1"/>
  <c r="AI132" i="5"/>
  <c r="AJ132" i="5" s="1"/>
  <c r="AD132" i="5"/>
  <c r="AE132" i="5" s="1"/>
  <c r="AF132" i="5" s="1"/>
  <c r="AG132" i="5"/>
  <c r="AH132" i="5" s="1"/>
  <c r="AS132" i="5"/>
  <c r="AS116" i="5"/>
  <c r="AD116" i="5"/>
  <c r="AE116" i="5" s="1"/>
  <c r="AF116" i="5" s="1"/>
  <c r="AG116" i="5"/>
  <c r="AH116" i="5" s="1"/>
  <c r="AI116" i="5"/>
  <c r="AJ116" i="5" s="1"/>
  <c r="AD100" i="5"/>
  <c r="AE100" i="5" s="1"/>
  <c r="AF100" i="5" s="1"/>
  <c r="AI100" i="5"/>
  <c r="AJ100" i="5" s="1"/>
  <c r="AG100" i="5"/>
  <c r="AH100" i="5" s="1"/>
  <c r="AS100" i="5"/>
  <c r="AD84" i="5"/>
  <c r="AE84" i="5" s="1"/>
  <c r="AF84" i="5" s="1"/>
  <c r="AG84" i="5"/>
  <c r="AH84" i="5" s="1"/>
  <c r="AI84" i="5"/>
  <c r="AJ84" i="5" s="1"/>
  <c r="AS84" i="5"/>
  <c r="AI68" i="5"/>
  <c r="AJ68" i="5" s="1"/>
  <c r="AD68" i="5"/>
  <c r="AE68" i="5" s="1"/>
  <c r="AF68" i="5" s="1"/>
  <c r="AS68" i="5"/>
  <c r="AG68" i="5"/>
  <c r="AH68" i="5" s="1"/>
  <c r="AI52" i="5"/>
  <c r="AJ52" i="5" s="1"/>
  <c r="AG52" i="5"/>
  <c r="AH52" i="5" s="1"/>
  <c r="AS52" i="5"/>
  <c r="AD52" i="5"/>
  <c r="AE52" i="5" s="1"/>
  <c r="AF52" i="5" s="1"/>
  <c r="AG36" i="5"/>
  <c r="AH36" i="5" s="1"/>
  <c r="AI36" i="5"/>
  <c r="AJ36" i="5" s="1"/>
  <c r="AD36" i="5"/>
  <c r="AE36" i="5" s="1"/>
  <c r="AF36" i="5" s="1"/>
  <c r="AS36" i="5"/>
  <c r="AI20" i="5"/>
  <c r="AJ20" i="5" s="1"/>
  <c r="AG20" i="5"/>
  <c r="AH20" i="5" s="1"/>
  <c r="AS20" i="5"/>
  <c r="AD20" i="5"/>
  <c r="AE20" i="5" s="1"/>
  <c r="AF20" i="5" s="1"/>
  <c r="AG4" i="5"/>
  <c r="AH4" i="5" s="1"/>
  <c r="AI4" i="5"/>
  <c r="AJ4" i="5" s="1"/>
  <c r="AS4" i="5"/>
  <c r="AD4" i="5"/>
  <c r="AE4" i="5" s="1"/>
  <c r="AF4" i="5" s="1"/>
  <c r="AG340" i="5"/>
  <c r="AH340" i="5" s="1"/>
  <c r="AI340" i="5"/>
  <c r="AJ340" i="5" s="1"/>
  <c r="AD340" i="5"/>
  <c r="AE340" i="5" s="1"/>
  <c r="AF340" i="5" s="1"/>
  <c r="AS340" i="5"/>
  <c r="AG324" i="5"/>
  <c r="AH324" i="5" s="1"/>
  <c r="AI324" i="5"/>
  <c r="AJ324" i="5" s="1"/>
  <c r="AS324" i="5"/>
  <c r="AD324" i="5"/>
  <c r="AE324" i="5" s="1"/>
  <c r="AF324" i="5" s="1"/>
  <c r="AG308" i="5"/>
  <c r="AH308" i="5" s="1"/>
  <c r="AI308" i="5"/>
  <c r="AJ308" i="5" s="1"/>
  <c r="AD308" i="5"/>
  <c r="AE308" i="5" s="1"/>
  <c r="AF308" i="5" s="1"/>
  <c r="AS308" i="5"/>
  <c r="AD292" i="5"/>
  <c r="AE292" i="5" s="1"/>
  <c r="AF292" i="5" s="1"/>
  <c r="AG292" i="5"/>
  <c r="AH292" i="5" s="1"/>
  <c r="AS292" i="5"/>
  <c r="AI292" i="5"/>
  <c r="AJ292" i="5" s="1"/>
  <c r="AS276" i="5"/>
  <c r="AD276" i="5"/>
  <c r="AE276" i="5" s="1"/>
  <c r="AF276" i="5" s="1"/>
  <c r="AG276" i="5"/>
  <c r="AH276" i="5" s="1"/>
  <c r="AI276" i="5"/>
  <c r="AJ276" i="5" s="1"/>
  <c r="AD260" i="5"/>
  <c r="AE260" i="5" s="1"/>
  <c r="AF260" i="5" s="1"/>
  <c r="AS260" i="5"/>
  <c r="AI260" i="5"/>
  <c r="AJ260" i="5" s="1"/>
  <c r="AG260" i="5"/>
  <c r="AH260" i="5" s="1"/>
  <c r="AG244" i="5"/>
  <c r="AH244" i="5" s="1"/>
  <c r="AI244" i="5"/>
  <c r="AJ244" i="5" s="1"/>
  <c r="AS244" i="5"/>
  <c r="AD244" i="5"/>
  <c r="AE244" i="5" s="1"/>
  <c r="AF244" i="5" s="1"/>
  <c r="AS228" i="5"/>
  <c r="AD228" i="5"/>
  <c r="AE228" i="5" s="1"/>
  <c r="AF228" i="5" s="1"/>
  <c r="AG228" i="5"/>
  <c r="AH228" i="5" s="1"/>
  <c r="AI228" i="5"/>
  <c r="AJ228" i="5" s="1"/>
  <c r="AI211" i="5"/>
  <c r="AJ211" i="5" s="1"/>
  <c r="AD211" i="5"/>
  <c r="AE211" i="5" s="1"/>
  <c r="AF211" i="5" s="1"/>
  <c r="AG211" i="5"/>
  <c r="AH211" i="5" s="1"/>
  <c r="AS211" i="5"/>
  <c r="AI195" i="5"/>
  <c r="AJ195" i="5" s="1"/>
  <c r="AG195" i="5"/>
  <c r="AH195" i="5" s="1"/>
  <c r="AD195" i="5"/>
  <c r="AE195" i="5" s="1"/>
  <c r="AF195" i="5" s="1"/>
  <c r="AS195" i="5"/>
  <c r="AG179" i="5"/>
  <c r="AH179" i="5" s="1"/>
  <c r="AI179" i="5"/>
  <c r="AJ179" i="5" s="1"/>
  <c r="AS179" i="5"/>
  <c r="AD179" i="5"/>
  <c r="AE179" i="5" s="1"/>
  <c r="AF179" i="5" s="1"/>
  <c r="AS163" i="5"/>
  <c r="AD163" i="5"/>
  <c r="AE163" i="5" s="1"/>
  <c r="AF163" i="5" s="1"/>
  <c r="AG163" i="5"/>
  <c r="AH163" i="5" s="1"/>
  <c r="AI163" i="5"/>
  <c r="AJ163" i="5" s="1"/>
  <c r="AG147" i="5"/>
  <c r="AH147" i="5" s="1"/>
  <c r="AI147" i="5"/>
  <c r="AJ147" i="5" s="1"/>
  <c r="AD147" i="5"/>
  <c r="AE147" i="5" s="1"/>
  <c r="AF147" i="5" s="1"/>
  <c r="AS147" i="5"/>
  <c r="AD131" i="5"/>
  <c r="AE131" i="5" s="1"/>
  <c r="AF131" i="5" s="1"/>
  <c r="AG131" i="5"/>
  <c r="AH131" i="5" s="1"/>
  <c r="AI131" i="5"/>
  <c r="AJ131" i="5" s="1"/>
  <c r="AS131" i="5"/>
  <c r="AD115" i="5"/>
  <c r="AE115" i="5" s="1"/>
  <c r="AF115" i="5" s="1"/>
  <c r="AG115" i="5"/>
  <c r="AH115" i="5" s="1"/>
  <c r="AI115" i="5"/>
  <c r="AJ115" i="5" s="1"/>
  <c r="AS115" i="5"/>
  <c r="AG99" i="5"/>
  <c r="AH99" i="5" s="1"/>
  <c r="AD99" i="5"/>
  <c r="AE99" i="5" s="1"/>
  <c r="AF99" i="5" s="1"/>
  <c r="AS99" i="5"/>
  <c r="AI99" i="5"/>
  <c r="AJ99" i="5" s="1"/>
  <c r="AG83" i="5"/>
  <c r="AH83" i="5" s="1"/>
  <c r="AI83" i="5"/>
  <c r="AJ83" i="5" s="1"/>
  <c r="AS83" i="5"/>
  <c r="AD83" i="5"/>
  <c r="AE83" i="5" s="1"/>
  <c r="AF83" i="5" s="1"/>
  <c r="AD67" i="5"/>
  <c r="AE67" i="5" s="1"/>
  <c r="AF67" i="5" s="1"/>
  <c r="AI67" i="5"/>
  <c r="AJ67" i="5" s="1"/>
  <c r="AG67" i="5"/>
  <c r="AH67" i="5" s="1"/>
  <c r="AS67" i="5"/>
  <c r="AD51" i="5"/>
  <c r="AE51" i="5" s="1"/>
  <c r="AF51" i="5" s="1"/>
  <c r="AS51" i="5"/>
  <c r="AG51" i="5"/>
  <c r="AH51" i="5" s="1"/>
  <c r="AI51" i="5"/>
  <c r="AJ51" i="5" s="1"/>
  <c r="AG35" i="5"/>
  <c r="AH35" i="5" s="1"/>
  <c r="AD35" i="5"/>
  <c r="AE35" i="5" s="1"/>
  <c r="AF35" i="5" s="1"/>
  <c r="AI35" i="5"/>
  <c r="AJ35" i="5" s="1"/>
  <c r="AS35" i="5"/>
  <c r="AG19" i="5"/>
  <c r="AH19" i="5" s="1"/>
  <c r="AD19" i="5"/>
  <c r="AE19" i="5" s="1"/>
  <c r="AF19" i="5" s="1"/>
  <c r="AI19" i="5"/>
  <c r="AJ19" i="5" s="1"/>
  <c r="AS19" i="5"/>
  <c r="AS349" i="5"/>
  <c r="AI349" i="5"/>
  <c r="AJ349" i="5" s="1"/>
  <c r="AD349" i="5"/>
  <c r="AE349" i="5" s="1"/>
  <c r="AF349" i="5" s="1"/>
  <c r="AG349" i="5"/>
  <c r="AH349" i="5" s="1"/>
  <c r="AS489" i="5"/>
  <c r="AD489" i="5"/>
  <c r="AE489" i="5" s="1"/>
  <c r="AF489" i="5" s="1"/>
  <c r="AG489" i="5"/>
  <c r="AH489" i="5" s="1"/>
  <c r="AI489" i="5"/>
  <c r="AJ489" i="5" s="1"/>
  <c r="AI361" i="5"/>
  <c r="AJ361" i="5" s="1"/>
  <c r="AS361" i="5"/>
  <c r="AD361" i="5"/>
  <c r="AE361" i="5" s="1"/>
  <c r="AF361" i="5" s="1"/>
  <c r="AG361" i="5"/>
  <c r="AH361" i="5" s="1"/>
  <c r="AD500" i="5"/>
  <c r="AE500" i="5" s="1"/>
  <c r="AF500" i="5" s="1"/>
  <c r="AS500" i="5"/>
  <c r="AG500" i="5"/>
  <c r="AH500" i="5" s="1"/>
  <c r="AI500" i="5"/>
  <c r="AJ500" i="5" s="1"/>
  <c r="AD372" i="5"/>
  <c r="AE372" i="5" s="1"/>
  <c r="AF372" i="5" s="1"/>
  <c r="AS372" i="5"/>
  <c r="AG372" i="5"/>
  <c r="AH372" i="5" s="1"/>
  <c r="AI372" i="5"/>
  <c r="AJ372" i="5" s="1"/>
  <c r="AS515" i="5"/>
  <c r="AI515" i="5"/>
  <c r="AJ515" i="5" s="1"/>
  <c r="AG515" i="5"/>
  <c r="AH515" i="5" s="1"/>
  <c r="AD515" i="5"/>
  <c r="AE515" i="5" s="1"/>
  <c r="AF515" i="5" s="1"/>
  <c r="AG499" i="5"/>
  <c r="AH499" i="5" s="1"/>
  <c r="AS499" i="5"/>
  <c r="AI499" i="5"/>
  <c r="AJ499" i="5" s="1"/>
  <c r="AD499" i="5"/>
  <c r="AE499" i="5" s="1"/>
  <c r="AF499" i="5" s="1"/>
  <c r="AI483" i="5"/>
  <c r="AJ483" i="5" s="1"/>
  <c r="AS483" i="5"/>
  <c r="AG483" i="5"/>
  <c r="AH483" i="5" s="1"/>
  <c r="AD483" i="5"/>
  <c r="AE483" i="5" s="1"/>
  <c r="AF483" i="5" s="1"/>
  <c r="AG467" i="5"/>
  <c r="AH467" i="5" s="1"/>
  <c r="AI467" i="5"/>
  <c r="AJ467" i="5" s="1"/>
  <c r="AS467" i="5"/>
  <c r="AD467" i="5"/>
  <c r="AE467" i="5" s="1"/>
  <c r="AF467" i="5" s="1"/>
  <c r="AS451" i="5"/>
  <c r="AG451" i="5"/>
  <c r="AH451" i="5" s="1"/>
  <c r="AI451" i="5"/>
  <c r="AJ451" i="5" s="1"/>
  <c r="AD451" i="5"/>
  <c r="AE451" i="5" s="1"/>
  <c r="AF451" i="5" s="1"/>
  <c r="AI435" i="5"/>
  <c r="AJ435" i="5" s="1"/>
  <c r="AG435" i="5"/>
  <c r="AH435" i="5" s="1"/>
  <c r="AS435" i="5"/>
  <c r="AD435" i="5"/>
  <c r="AE435" i="5" s="1"/>
  <c r="AF435" i="5" s="1"/>
  <c r="AI419" i="5"/>
  <c r="AJ419" i="5" s="1"/>
  <c r="AS419" i="5"/>
  <c r="AG419" i="5"/>
  <c r="AH419" i="5" s="1"/>
  <c r="AD419" i="5"/>
  <c r="AE419" i="5" s="1"/>
  <c r="AF419" i="5" s="1"/>
  <c r="AS403" i="5"/>
  <c r="AD403" i="5"/>
  <c r="AE403" i="5" s="1"/>
  <c r="AF403" i="5" s="1"/>
  <c r="AI403" i="5"/>
  <c r="AJ403" i="5" s="1"/>
  <c r="AG403" i="5"/>
  <c r="AH403" i="5" s="1"/>
  <c r="AD387" i="5"/>
  <c r="AE387" i="5" s="1"/>
  <c r="AF387" i="5" s="1"/>
  <c r="AS387" i="5"/>
  <c r="AI387" i="5"/>
  <c r="AJ387" i="5" s="1"/>
  <c r="AG387" i="5"/>
  <c r="AH387" i="5" s="1"/>
  <c r="AG371" i="5"/>
  <c r="AH371" i="5" s="1"/>
  <c r="AI371" i="5"/>
  <c r="AJ371" i="5" s="1"/>
  <c r="AD371" i="5"/>
  <c r="AE371" i="5" s="1"/>
  <c r="AF371" i="5" s="1"/>
  <c r="AS371" i="5"/>
  <c r="AG355" i="5"/>
  <c r="AH355" i="5" s="1"/>
  <c r="AI355" i="5"/>
  <c r="AJ355" i="5" s="1"/>
  <c r="AS355" i="5"/>
  <c r="AD355" i="5"/>
  <c r="AE355" i="5" s="1"/>
  <c r="AF355" i="5" s="1"/>
  <c r="AG339" i="5"/>
  <c r="AH339" i="5" s="1"/>
  <c r="AI339" i="5"/>
  <c r="AJ339" i="5" s="1"/>
  <c r="AS339" i="5"/>
  <c r="AD339" i="5"/>
  <c r="AE339" i="5" s="1"/>
  <c r="AF339" i="5" s="1"/>
  <c r="AG323" i="5"/>
  <c r="AH323" i="5" s="1"/>
  <c r="AD323" i="5"/>
  <c r="AE323" i="5" s="1"/>
  <c r="AF323" i="5" s="1"/>
  <c r="AS323" i="5"/>
  <c r="AI323" i="5"/>
  <c r="AJ323" i="5" s="1"/>
  <c r="AS307" i="5"/>
  <c r="AG307" i="5"/>
  <c r="AH307" i="5" s="1"/>
  <c r="AD307" i="5"/>
  <c r="AE307" i="5" s="1"/>
  <c r="AF307" i="5" s="1"/>
  <c r="AI307" i="5"/>
  <c r="AJ307" i="5" s="1"/>
  <c r="AG291" i="5"/>
  <c r="AH291" i="5" s="1"/>
  <c r="AS291" i="5"/>
  <c r="AD291" i="5"/>
  <c r="AE291" i="5" s="1"/>
  <c r="AF291" i="5" s="1"/>
  <c r="AI291" i="5"/>
  <c r="AJ291" i="5" s="1"/>
  <c r="AG275" i="5"/>
  <c r="AH275" i="5" s="1"/>
  <c r="AI275" i="5"/>
  <c r="AJ275" i="5" s="1"/>
  <c r="AD275" i="5"/>
  <c r="AE275" i="5" s="1"/>
  <c r="AF275" i="5" s="1"/>
  <c r="AS275" i="5"/>
  <c r="AS259" i="5"/>
  <c r="AI259" i="5"/>
  <c r="AJ259" i="5" s="1"/>
  <c r="AD259" i="5"/>
  <c r="AE259" i="5" s="1"/>
  <c r="AF259" i="5" s="1"/>
  <c r="AG259" i="5"/>
  <c r="AH259" i="5" s="1"/>
  <c r="AS243" i="5"/>
  <c r="AD243" i="5"/>
  <c r="AE243" i="5" s="1"/>
  <c r="AF243" i="5" s="1"/>
  <c r="AI243" i="5"/>
  <c r="AJ243" i="5" s="1"/>
  <c r="AG243" i="5"/>
  <c r="AH243" i="5" s="1"/>
  <c r="AS227" i="5"/>
  <c r="AI227" i="5"/>
  <c r="AJ227" i="5" s="1"/>
  <c r="AD227" i="5"/>
  <c r="AE227" i="5" s="1"/>
  <c r="AF227" i="5" s="1"/>
  <c r="AG227" i="5"/>
  <c r="AH227" i="5" s="1"/>
  <c r="AI210" i="5"/>
  <c r="AJ210" i="5" s="1"/>
  <c r="AD210" i="5"/>
  <c r="AE210" i="5" s="1"/>
  <c r="AF210" i="5" s="1"/>
  <c r="AG210" i="5"/>
  <c r="AH210" i="5" s="1"/>
  <c r="AS210" i="5"/>
  <c r="AS194" i="5"/>
  <c r="AD194" i="5"/>
  <c r="AE194" i="5" s="1"/>
  <c r="AF194" i="5" s="1"/>
  <c r="AI194" i="5"/>
  <c r="AJ194" i="5" s="1"/>
  <c r="AG194" i="5"/>
  <c r="AH194" i="5" s="1"/>
  <c r="AS178" i="5"/>
  <c r="AI178" i="5"/>
  <c r="AJ178" i="5" s="1"/>
  <c r="AD178" i="5"/>
  <c r="AE178" i="5" s="1"/>
  <c r="AF178" i="5" s="1"/>
  <c r="AG178" i="5"/>
  <c r="AH178" i="5" s="1"/>
  <c r="AG162" i="5"/>
  <c r="AH162" i="5" s="1"/>
  <c r="AS162" i="5"/>
  <c r="AI162" i="5"/>
  <c r="AJ162" i="5" s="1"/>
  <c r="AD162" i="5"/>
  <c r="AE162" i="5" s="1"/>
  <c r="AF162" i="5" s="1"/>
  <c r="AD146" i="5"/>
  <c r="AE146" i="5" s="1"/>
  <c r="AF146" i="5" s="1"/>
  <c r="AG146" i="5"/>
  <c r="AH146" i="5" s="1"/>
  <c r="AI146" i="5"/>
  <c r="AJ146" i="5" s="1"/>
  <c r="AS146" i="5"/>
  <c r="AG130" i="5"/>
  <c r="AH130" i="5" s="1"/>
  <c r="AD130" i="5"/>
  <c r="AE130" i="5" s="1"/>
  <c r="AF130" i="5" s="1"/>
  <c r="AI130" i="5"/>
  <c r="AJ130" i="5" s="1"/>
  <c r="AS130" i="5"/>
  <c r="AG114" i="5"/>
  <c r="AH114" i="5" s="1"/>
  <c r="AD114" i="5"/>
  <c r="AE114" i="5" s="1"/>
  <c r="AF114" i="5" s="1"/>
  <c r="AS114" i="5"/>
  <c r="AI114" i="5"/>
  <c r="AJ114" i="5" s="1"/>
  <c r="AD98" i="5"/>
  <c r="AE98" i="5" s="1"/>
  <c r="AF98" i="5" s="1"/>
  <c r="AG98" i="5"/>
  <c r="AH98" i="5" s="1"/>
  <c r="AI98" i="5"/>
  <c r="AJ98" i="5" s="1"/>
  <c r="AS98" i="5"/>
  <c r="AS82" i="5"/>
  <c r="AD82" i="5"/>
  <c r="AE82" i="5" s="1"/>
  <c r="AF82" i="5" s="1"/>
  <c r="AG82" i="5"/>
  <c r="AH82" i="5" s="1"/>
  <c r="AI82" i="5"/>
  <c r="AJ82" i="5" s="1"/>
  <c r="AI66" i="5"/>
  <c r="AJ66" i="5" s="1"/>
  <c r="AD66" i="5"/>
  <c r="AE66" i="5" s="1"/>
  <c r="AF66" i="5" s="1"/>
  <c r="AS66" i="5"/>
  <c r="AG66" i="5"/>
  <c r="AH66" i="5" s="1"/>
  <c r="AS50" i="5"/>
  <c r="AD50" i="5"/>
  <c r="AE50" i="5" s="1"/>
  <c r="AF50" i="5" s="1"/>
  <c r="AG50" i="5"/>
  <c r="AH50" i="5" s="1"/>
  <c r="AI50" i="5"/>
  <c r="AJ50" i="5" s="1"/>
  <c r="AG34" i="5"/>
  <c r="AH34" i="5" s="1"/>
  <c r="AI34" i="5"/>
  <c r="AJ34" i="5" s="1"/>
  <c r="AS34" i="5"/>
  <c r="AD34" i="5"/>
  <c r="AE34" i="5" s="1"/>
  <c r="AF34" i="5" s="1"/>
  <c r="AG18" i="5"/>
  <c r="AH18" i="5" s="1"/>
  <c r="AI18" i="5"/>
  <c r="AJ18" i="5" s="1"/>
  <c r="AD18" i="5"/>
  <c r="AE18" i="5" s="1"/>
  <c r="AF18" i="5" s="1"/>
  <c r="AS18" i="5"/>
  <c r="AG365" i="5"/>
  <c r="AH365" i="5" s="1"/>
  <c r="AI365" i="5"/>
  <c r="AJ365" i="5" s="1"/>
  <c r="AS365" i="5"/>
  <c r="AD365" i="5"/>
  <c r="AE365" i="5" s="1"/>
  <c r="AF365" i="5" s="1"/>
  <c r="AI505" i="5"/>
  <c r="AJ505" i="5" s="1"/>
  <c r="AG505" i="5"/>
  <c r="AH505" i="5" s="1"/>
  <c r="AD505" i="5"/>
  <c r="AE505" i="5" s="1"/>
  <c r="AF505" i="5" s="1"/>
  <c r="AS505" i="5"/>
  <c r="AS345" i="5"/>
  <c r="AG345" i="5"/>
  <c r="AH345" i="5" s="1"/>
  <c r="AD345" i="5"/>
  <c r="AE345" i="5" s="1"/>
  <c r="AF345" i="5" s="1"/>
  <c r="AI345" i="5"/>
  <c r="AJ345" i="5" s="1"/>
  <c r="AD484" i="5"/>
  <c r="AE484" i="5" s="1"/>
  <c r="AF484" i="5" s="1"/>
  <c r="AG484" i="5"/>
  <c r="AH484" i="5" s="1"/>
  <c r="AI484" i="5"/>
  <c r="AJ484" i="5" s="1"/>
  <c r="AS484" i="5"/>
  <c r="AD356" i="5"/>
  <c r="AE356" i="5" s="1"/>
  <c r="AF356" i="5" s="1"/>
  <c r="AG356" i="5"/>
  <c r="AH356" i="5" s="1"/>
  <c r="AS356" i="5"/>
  <c r="AI356" i="5"/>
  <c r="AJ356" i="5" s="1"/>
  <c r="AS546" i="5"/>
  <c r="AG546" i="5"/>
  <c r="AH546" i="5" s="1"/>
  <c r="AD546" i="5"/>
  <c r="AE546" i="5" s="1"/>
  <c r="AF546" i="5" s="1"/>
  <c r="AI546" i="5"/>
  <c r="AJ546" i="5" s="1"/>
  <c r="AI498" i="5"/>
  <c r="AJ498" i="5" s="1"/>
  <c r="AD498" i="5"/>
  <c r="AE498" i="5" s="1"/>
  <c r="AF498" i="5" s="1"/>
  <c r="AS498" i="5"/>
  <c r="AG498" i="5"/>
  <c r="AH498" i="5" s="1"/>
  <c r="AG466" i="5"/>
  <c r="AH466" i="5" s="1"/>
  <c r="AD466" i="5"/>
  <c r="AE466" i="5" s="1"/>
  <c r="AF466" i="5" s="1"/>
  <c r="AS466" i="5"/>
  <c r="AI466" i="5"/>
  <c r="AJ466" i="5" s="1"/>
  <c r="AD450" i="5"/>
  <c r="AE450" i="5" s="1"/>
  <c r="AF450" i="5" s="1"/>
  <c r="AS450" i="5"/>
  <c r="AG450" i="5"/>
  <c r="AH450" i="5" s="1"/>
  <c r="AI450" i="5"/>
  <c r="AJ450" i="5" s="1"/>
  <c r="AD434" i="5"/>
  <c r="AE434" i="5" s="1"/>
  <c r="AF434" i="5" s="1"/>
  <c r="AG434" i="5"/>
  <c r="AH434" i="5" s="1"/>
  <c r="AI434" i="5"/>
  <c r="AJ434" i="5" s="1"/>
  <c r="AS434" i="5"/>
  <c r="AI418" i="5"/>
  <c r="AJ418" i="5" s="1"/>
  <c r="AG418" i="5"/>
  <c r="AH418" i="5" s="1"/>
  <c r="AS418" i="5"/>
  <c r="AD418" i="5"/>
  <c r="AE418" i="5" s="1"/>
  <c r="AF418" i="5" s="1"/>
  <c r="AD402" i="5"/>
  <c r="AE402" i="5" s="1"/>
  <c r="AF402" i="5" s="1"/>
  <c r="AG402" i="5"/>
  <c r="AH402" i="5" s="1"/>
  <c r="AI402" i="5"/>
  <c r="AJ402" i="5" s="1"/>
  <c r="AS402" i="5"/>
  <c r="AG386" i="5"/>
  <c r="AH386" i="5" s="1"/>
  <c r="AI386" i="5"/>
  <c r="AJ386" i="5" s="1"/>
  <c r="AD386" i="5"/>
  <c r="AE386" i="5" s="1"/>
  <c r="AF386" i="5" s="1"/>
  <c r="AS386" i="5"/>
  <c r="AI370" i="5"/>
  <c r="AJ370" i="5" s="1"/>
  <c r="AS370" i="5"/>
  <c r="AD370" i="5"/>
  <c r="AE370" i="5" s="1"/>
  <c r="AF370" i="5" s="1"/>
  <c r="AG370" i="5"/>
  <c r="AH370" i="5" s="1"/>
  <c r="AI354" i="5"/>
  <c r="AJ354" i="5" s="1"/>
  <c r="AS354" i="5"/>
  <c r="AD354" i="5"/>
  <c r="AE354" i="5" s="1"/>
  <c r="AF354" i="5" s="1"/>
  <c r="AG354" i="5"/>
  <c r="AH354" i="5" s="1"/>
  <c r="AD338" i="5"/>
  <c r="AE338" i="5" s="1"/>
  <c r="AF338" i="5" s="1"/>
  <c r="AS338" i="5"/>
  <c r="AG338" i="5"/>
  <c r="AH338" i="5" s="1"/>
  <c r="AI338" i="5"/>
  <c r="AJ338" i="5" s="1"/>
  <c r="AS322" i="5"/>
  <c r="AD322" i="5"/>
  <c r="AE322" i="5" s="1"/>
  <c r="AF322" i="5" s="1"/>
  <c r="AG322" i="5"/>
  <c r="AH322" i="5" s="1"/>
  <c r="AI322" i="5"/>
  <c r="AJ322" i="5" s="1"/>
  <c r="AD306" i="5"/>
  <c r="AE306" i="5" s="1"/>
  <c r="AF306" i="5" s="1"/>
  <c r="AG306" i="5"/>
  <c r="AH306" i="5" s="1"/>
  <c r="AS306" i="5"/>
  <c r="AI306" i="5"/>
  <c r="AJ306" i="5" s="1"/>
  <c r="AI290" i="5"/>
  <c r="AJ290" i="5" s="1"/>
  <c r="AG290" i="5"/>
  <c r="AH290" i="5" s="1"/>
  <c r="AS290" i="5"/>
  <c r="AD290" i="5"/>
  <c r="AE290" i="5" s="1"/>
  <c r="AF290" i="5" s="1"/>
  <c r="AS274" i="5"/>
  <c r="AI274" i="5"/>
  <c r="AJ274" i="5" s="1"/>
  <c r="AG274" i="5"/>
  <c r="AH274" i="5" s="1"/>
  <c r="AD274" i="5"/>
  <c r="AE274" i="5" s="1"/>
  <c r="AF274" i="5" s="1"/>
  <c r="AS258" i="5"/>
  <c r="AD258" i="5"/>
  <c r="AE258" i="5" s="1"/>
  <c r="AF258" i="5" s="1"/>
  <c r="AI258" i="5"/>
  <c r="AJ258" i="5" s="1"/>
  <c r="AG258" i="5"/>
  <c r="AH258" i="5" s="1"/>
  <c r="AS242" i="5"/>
  <c r="AD242" i="5"/>
  <c r="AE242" i="5" s="1"/>
  <c r="AF242" i="5" s="1"/>
  <c r="AI242" i="5"/>
  <c r="AJ242" i="5" s="1"/>
  <c r="AG242" i="5"/>
  <c r="AH242" i="5" s="1"/>
  <c r="AS226" i="5"/>
  <c r="AG226" i="5"/>
  <c r="AH226" i="5" s="1"/>
  <c r="AI226" i="5"/>
  <c r="AJ226" i="5" s="1"/>
  <c r="AD226" i="5"/>
  <c r="AE226" i="5" s="1"/>
  <c r="AF226" i="5" s="1"/>
  <c r="AI209" i="5"/>
  <c r="AJ209" i="5" s="1"/>
  <c r="AD209" i="5"/>
  <c r="AE209" i="5" s="1"/>
  <c r="AF209" i="5" s="1"/>
  <c r="AG209" i="5"/>
  <c r="AH209" i="5" s="1"/>
  <c r="AS209" i="5"/>
  <c r="AS193" i="5"/>
  <c r="AG193" i="5"/>
  <c r="AH193" i="5" s="1"/>
  <c r="AI193" i="5"/>
  <c r="AJ193" i="5" s="1"/>
  <c r="AD193" i="5"/>
  <c r="AE193" i="5" s="1"/>
  <c r="AF193" i="5" s="1"/>
  <c r="AG177" i="5"/>
  <c r="AH177" i="5" s="1"/>
  <c r="AI177" i="5"/>
  <c r="AJ177" i="5" s="1"/>
  <c r="AS177" i="5"/>
  <c r="AD177" i="5"/>
  <c r="AE177" i="5" s="1"/>
  <c r="AF177" i="5" s="1"/>
  <c r="AI161" i="5"/>
  <c r="AJ161" i="5" s="1"/>
  <c r="AG161" i="5"/>
  <c r="AH161" i="5" s="1"/>
  <c r="AD161" i="5"/>
  <c r="AE161" i="5" s="1"/>
  <c r="AF161" i="5" s="1"/>
  <c r="AS161" i="5"/>
  <c r="AD145" i="5"/>
  <c r="AE145" i="5" s="1"/>
  <c r="AF145" i="5" s="1"/>
  <c r="AG145" i="5"/>
  <c r="AH145" i="5" s="1"/>
  <c r="AI145" i="5"/>
  <c r="AJ145" i="5" s="1"/>
  <c r="AS145" i="5"/>
  <c r="AI129" i="5"/>
  <c r="AJ129" i="5" s="1"/>
  <c r="AG129" i="5"/>
  <c r="AH129" i="5" s="1"/>
  <c r="AS129" i="5"/>
  <c r="AD129" i="5"/>
  <c r="AE129" i="5" s="1"/>
  <c r="AF129" i="5" s="1"/>
  <c r="AD113" i="5"/>
  <c r="AE113" i="5" s="1"/>
  <c r="AF113" i="5" s="1"/>
  <c r="AG113" i="5"/>
  <c r="AH113" i="5" s="1"/>
  <c r="AI113" i="5"/>
  <c r="AJ113" i="5" s="1"/>
  <c r="AS113" i="5"/>
  <c r="AI97" i="5"/>
  <c r="AJ97" i="5" s="1"/>
  <c r="AS97" i="5"/>
  <c r="AD97" i="5"/>
  <c r="AE97" i="5" s="1"/>
  <c r="AF97" i="5" s="1"/>
  <c r="AG97" i="5"/>
  <c r="AH97" i="5" s="1"/>
  <c r="AS81" i="5"/>
  <c r="AD81" i="5"/>
  <c r="AE81" i="5" s="1"/>
  <c r="AF81" i="5" s="1"/>
  <c r="AI81" i="5"/>
  <c r="AJ81" i="5" s="1"/>
  <c r="AG81" i="5"/>
  <c r="AH81" i="5" s="1"/>
  <c r="AG65" i="5"/>
  <c r="AH65" i="5" s="1"/>
  <c r="AD65" i="5"/>
  <c r="AE65" i="5" s="1"/>
  <c r="AF65" i="5" s="1"/>
  <c r="AS65" i="5"/>
  <c r="AI65" i="5"/>
  <c r="AJ65" i="5" s="1"/>
  <c r="AI49" i="5"/>
  <c r="AJ49" i="5" s="1"/>
  <c r="AG49" i="5"/>
  <c r="AH49" i="5" s="1"/>
  <c r="AS49" i="5"/>
  <c r="AD49" i="5"/>
  <c r="AE49" i="5" s="1"/>
  <c r="AF49" i="5" s="1"/>
  <c r="AS33" i="5"/>
  <c r="AD33" i="5"/>
  <c r="AE33" i="5" s="1"/>
  <c r="AF33" i="5" s="1"/>
  <c r="AI33" i="5"/>
  <c r="AJ33" i="5" s="1"/>
  <c r="AG33" i="5"/>
  <c r="AH33" i="5" s="1"/>
  <c r="AI17" i="5"/>
  <c r="AJ17" i="5" s="1"/>
  <c r="AG17" i="5"/>
  <c r="AH17" i="5" s="1"/>
  <c r="AD17" i="5"/>
  <c r="AE17" i="5" s="1"/>
  <c r="AF17" i="5" s="1"/>
  <c r="AS17" i="5"/>
  <c r="AI509" i="5"/>
  <c r="AJ509" i="5" s="1"/>
  <c r="AS509" i="5"/>
  <c r="AG509" i="5"/>
  <c r="AH509" i="5" s="1"/>
  <c r="AD509" i="5"/>
  <c r="AE509" i="5" s="1"/>
  <c r="AF509" i="5" s="1"/>
  <c r="AD269" i="5"/>
  <c r="AE269" i="5" s="1"/>
  <c r="AF269" i="5" s="1"/>
  <c r="AI269" i="5"/>
  <c r="AJ269" i="5" s="1"/>
  <c r="AG269" i="5"/>
  <c r="AH269" i="5" s="1"/>
  <c r="AS269" i="5"/>
  <c r="AS457" i="5"/>
  <c r="AD457" i="5"/>
  <c r="AE457" i="5" s="1"/>
  <c r="AF457" i="5" s="1"/>
  <c r="AG457" i="5"/>
  <c r="AH457" i="5" s="1"/>
  <c r="AI457" i="5"/>
  <c r="AJ457" i="5" s="1"/>
  <c r="AI516" i="5"/>
  <c r="AJ516" i="5" s="1"/>
  <c r="AS516" i="5"/>
  <c r="AD516" i="5"/>
  <c r="AE516" i="5" s="1"/>
  <c r="AF516" i="5" s="1"/>
  <c r="AG516" i="5"/>
  <c r="AH516" i="5" s="1"/>
  <c r="AD420" i="5"/>
  <c r="AE420" i="5" s="1"/>
  <c r="AF420" i="5" s="1"/>
  <c r="AG420" i="5"/>
  <c r="AH420" i="5" s="1"/>
  <c r="AI420" i="5"/>
  <c r="AJ420" i="5" s="1"/>
  <c r="AS420" i="5"/>
  <c r="AI531" i="5"/>
  <c r="AJ531" i="5" s="1"/>
  <c r="AS531" i="5"/>
  <c r="AD531" i="5"/>
  <c r="AE531" i="5" s="1"/>
  <c r="AF531" i="5" s="1"/>
  <c r="AG531" i="5"/>
  <c r="AH531" i="5" s="1"/>
  <c r="AG482" i="5"/>
  <c r="AH482" i="5" s="1"/>
  <c r="AS482" i="5"/>
  <c r="AD482" i="5"/>
  <c r="AE482" i="5" s="1"/>
  <c r="AF482" i="5" s="1"/>
  <c r="AI482" i="5"/>
  <c r="AJ482" i="5" s="1"/>
  <c r="AS545" i="5"/>
  <c r="AD545" i="5"/>
  <c r="AE545" i="5" s="1"/>
  <c r="AF545" i="5" s="1"/>
  <c r="AG545" i="5"/>
  <c r="AH545" i="5" s="1"/>
  <c r="AI545" i="5"/>
  <c r="AJ545" i="5" s="1"/>
  <c r="AS529" i="5"/>
  <c r="AD529" i="5"/>
  <c r="AE529" i="5" s="1"/>
  <c r="AF529" i="5" s="1"/>
  <c r="AI529" i="5"/>
  <c r="AJ529" i="5" s="1"/>
  <c r="AG529" i="5"/>
  <c r="AH529" i="5" s="1"/>
  <c r="AG513" i="5"/>
  <c r="AH513" i="5" s="1"/>
  <c r="AS513" i="5"/>
  <c r="AD513" i="5"/>
  <c r="AE513" i="5" s="1"/>
  <c r="AF513" i="5" s="1"/>
  <c r="AI513" i="5"/>
  <c r="AJ513" i="5" s="1"/>
  <c r="AD497" i="5"/>
  <c r="AE497" i="5" s="1"/>
  <c r="AF497" i="5" s="1"/>
  <c r="AS497" i="5"/>
  <c r="AG497" i="5"/>
  <c r="AH497" i="5" s="1"/>
  <c r="AI497" i="5"/>
  <c r="AJ497" i="5" s="1"/>
  <c r="AD481" i="5"/>
  <c r="AE481" i="5" s="1"/>
  <c r="AF481" i="5" s="1"/>
  <c r="AI481" i="5"/>
  <c r="AJ481" i="5" s="1"/>
  <c r="AG481" i="5"/>
  <c r="AH481" i="5" s="1"/>
  <c r="AS481" i="5"/>
  <c r="AG465" i="5"/>
  <c r="AH465" i="5" s="1"/>
  <c r="AS465" i="5"/>
  <c r="AI465" i="5"/>
  <c r="AJ465" i="5" s="1"/>
  <c r="AD465" i="5"/>
  <c r="AE465" i="5" s="1"/>
  <c r="AF465" i="5" s="1"/>
  <c r="AI449" i="5"/>
  <c r="AJ449" i="5" s="1"/>
  <c r="AG449" i="5"/>
  <c r="AH449" i="5" s="1"/>
  <c r="AS449" i="5"/>
  <c r="AD449" i="5"/>
  <c r="AE449" i="5" s="1"/>
  <c r="AF449" i="5" s="1"/>
  <c r="AS433" i="5"/>
  <c r="AD433" i="5"/>
  <c r="AE433" i="5" s="1"/>
  <c r="AF433" i="5" s="1"/>
  <c r="AG433" i="5"/>
  <c r="AH433" i="5" s="1"/>
  <c r="AI433" i="5"/>
  <c r="AJ433" i="5" s="1"/>
  <c r="AS417" i="5"/>
  <c r="AD417" i="5"/>
  <c r="AE417" i="5" s="1"/>
  <c r="AF417" i="5" s="1"/>
  <c r="AG417" i="5"/>
  <c r="AH417" i="5" s="1"/>
  <c r="AI417" i="5"/>
  <c r="AJ417" i="5" s="1"/>
  <c r="AS401" i="5"/>
  <c r="AG401" i="5"/>
  <c r="AH401" i="5" s="1"/>
  <c r="AD401" i="5"/>
  <c r="AE401" i="5" s="1"/>
  <c r="AF401" i="5" s="1"/>
  <c r="AI401" i="5"/>
  <c r="AJ401" i="5" s="1"/>
  <c r="AI385" i="5"/>
  <c r="AJ385" i="5" s="1"/>
  <c r="AD385" i="5"/>
  <c r="AE385" i="5" s="1"/>
  <c r="AF385" i="5" s="1"/>
  <c r="AS385" i="5"/>
  <c r="AG385" i="5"/>
  <c r="AH385" i="5" s="1"/>
  <c r="AD369" i="5"/>
  <c r="AE369" i="5" s="1"/>
  <c r="AF369" i="5" s="1"/>
  <c r="AI369" i="5"/>
  <c r="AJ369" i="5" s="1"/>
  <c r="AS369" i="5"/>
  <c r="AG369" i="5"/>
  <c r="AH369" i="5" s="1"/>
  <c r="AS353" i="5"/>
  <c r="AD353" i="5"/>
  <c r="AE353" i="5" s="1"/>
  <c r="AF353" i="5" s="1"/>
  <c r="AI353" i="5"/>
  <c r="AJ353" i="5" s="1"/>
  <c r="AG353" i="5"/>
  <c r="AH353" i="5" s="1"/>
  <c r="AD337" i="5"/>
  <c r="AE337" i="5" s="1"/>
  <c r="AF337" i="5" s="1"/>
  <c r="AG337" i="5"/>
  <c r="AH337" i="5" s="1"/>
  <c r="AI337" i="5"/>
  <c r="AJ337" i="5" s="1"/>
  <c r="AS337" i="5"/>
  <c r="AS321" i="5"/>
  <c r="AI321" i="5"/>
  <c r="AJ321" i="5" s="1"/>
  <c r="AG321" i="5"/>
  <c r="AH321" i="5" s="1"/>
  <c r="AD321" i="5"/>
  <c r="AE321" i="5" s="1"/>
  <c r="AF321" i="5" s="1"/>
  <c r="AS305" i="5"/>
  <c r="AD305" i="5"/>
  <c r="AE305" i="5" s="1"/>
  <c r="AF305" i="5" s="1"/>
  <c r="AI305" i="5"/>
  <c r="AJ305" i="5" s="1"/>
  <c r="AG305" i="5"/>
  <c r="AH305" i="5" s="1"/>
  <c r="AD289" i="5"/>
  <c r="AE289" i="5" s="1"/>
  <c r="AF289" i="5" s="1"/>
  <c r="AS289" i="5"/>
  <c r="AI289" i="5"/>
  <c r="AJ289" i="5" s="1"/>
  <c r="AG289" i="5"/>
  <c r="AH289" i="5" s="1"/>
  <c r="AD273" i="5"/>
  <c r="AE273" i="5" s="1"/>
  <c r="AF273" i="5" s="1"/>
  <c r="AG273" i="5"/>
  <c r="AH273" i="5" s="1"/>
  <c r="AS273" i="5"/>
  <c r="AI273" i="5"/>
  <c r="AJ273" i="5" s="1"/>
  <c r="AG257" i="5"/>
  <c r="AH257" i="5" s="1"/>
  <c r="AD257" i="5"/>
  <c r="AE257" i="5" s="1"/>
  <c r="AF257" i="5" s="1"/>
  <c r="AS257" i="5"/>
  <c r="AI257" i="5"/>
  <c r="AJ257" i="5" s="1"/>
  <c r="AS241" i="5"/>
  <c r="AD241" i="5"/>
  <c r="AE241" i="5" s="1"/>
  <c r="AF241" i="5" s="1"/>
  <c r="AG241" i="5"/>
  <c r="AH241" i="5" s="1"/>
  <c r="AI241" i="5"/>
  <c r="AJ241" i="5" s="1"/>
  <c r="AI225" i="5"/>
  <c r="AJ225" i="5" s="1"/>
  <c r="AD225" i="5"/>
  <c r="AE225" i="5" s="1"/>
  <c r="AF225" i="5" s="1"/>
  <c r="AG225" i="5"/>
  <c r="AH225" i="5" s="1"/>
  <c r="AS225" i="5"/>
  <c r="AG208" i="5"/>
  <c r="AH208" i="5" s="1"/>
  <c r="AD208" i="5"/>
  <c r="AE208" i="5" s="1"/>
  <c r="AF208" i="5" s="1"/>
  <c r="AI208" i="5"/>
  <c r="AJ208" i="5" s="1"/>
  <c r="AS208" i="5"/>
  <c r="AI192" i="5"/>
  <c r="AJ192" i="5" s="1"/>
  <c r="AG192" i="5"/>
  <c r="AH192" i="5" s="1"/>
  <c r="AD192" i="5"/>
  <c r="AE192" i="5" s="1"/>
  <c r="AF192" i="5" s="1"/>
  <c r="AS192" i="5"/>
  <c r="AG176" i="5"/>
  <c r="AH176" i="5" s="1"/>
  <c r="AS176" i="5"/>
  <c r="AD176" i="5"/>
  <c r="AE176" i="5" s="1"/>
  <c r="AF176" i="5" s="1"/>
  <c r="AI176" i="5"/>
  <c r="AJ176" i="5" s="1"/>
  <c r="AI160" i="5"/>
  <c r="AJ160" i="5" s="1"/>
  <c r="AG160" i="5"/>
  <c r="AH160" i="5" s="1"/>
  <c r="AS160" i="5"/>
  <c r="AD160" i="5"/>
  <c r="AE160" i="5" s="1"/>
  <c r="AF160" i="5" s="1"/>
  <c r="AS144" i="5"/>
  <c r="AI144" i="5"/>
  <c r="AJ144" i="5" s="1"/>
  <c r="AD144" i="5"/>
  <c r="AE144" i="5" s="1"/>
  <c r="AF144" i="5" s="1"/>
  <c r="AG144" i="5"/>
  <c r="AH144" i="5" s="1"/>
  <c r="AG128" i="5"/>
  <c r="AH128" i="5" s="1"/>
  <c r="AI128" i="5"/>
  <c r="AJ128" i="5" s="1"/>
  <c r="AD128" i="5"/>
  <c r="AE128" i="5" s="1"/>
  <c r="AF128" i="5" s="1"/>
  <c r="AS128" i="5"/>
  <c r="AI112" i="5"/>
  <c r="AJ112" i="5" s="1"/>
  <c r="AS112" i="5"/>
  <c r="AD112" i="5"/>
  <c r="AE112" i="5" s="1"/>
  <c r="AF112" i="5" s="1"/>
  <c r="AG112" i="5"/>
  <c r="AH112" i="5" s="1"/>
  <c r="AI96" i="5"/>
  <c r="AJ96" i="5" s="1"/>
  <c r="AS96" i="5"/>
  <c r="AG96" i="5"/>
  <c r="AH96" i="5" s="1"/>
  <c r="AD96" i="5"/>
  <c r="AE96" i="5" s="1"/>
  <c r="AF96" i="5" s="1"/>
  <c r="AG80" i="5"/>
  <c r="AH80" i="5" s="1"/>
  <c r="AS80" i="5"/>
  <c r="AI80" i="5"/>
  <c r="AJ80" i="5" s="1"/>
  <c r="AD80" i="5"/>
  <c r="AE80" i="5" s="1"/>
  <c r="AF80" i="5" s="1"/>
  <c r="AG64" i="5"/>
  <c r="AH64" i="5" s="1"/>
  <c r="AD64" i="5"/>
  <c r="AE64" i="5" s="1"/>
  <c r="AF64" i="5" s="1"/>
  <c r="AS64" i="5"/>
  <c r="AI64" i="5"/>
  <c r="AJ64" i="5" s="1"/>
  <c r="AD48" i="5"/>
  <c r="AE48" i="5" s="1"/>
  <c r="AF48" i="5" s="1"/>
  <c r="AG48" i="5"/>
  <c r="AH48" i="5" s="1"/>
  <c r="AI48" i="5"/>
  <c r="AJ48" i="5" s="1"/>
  <c r="AS48" i="5"/>
  <c r="AS32" i="5"/>
  <c r="AG32" i="5"/>
  <c r="AH32" i="5" s="1"/>
  <c r="AD32" i="5"/>
  <c r="AE32" i="5" s="1"/>
  <c r="AF32" i="5" s="1"/>
  <c r="AI32" i="5"/>
  <c r="AJ32" i="5" s="1"/>
  <c r="AI16" i="5"/>
  <c r="AJ16" i="5" s="1"/>
  <c r="AG16" i="5"/>
  <c r="AH16" i="5" s="1"/>
  <c r="AS16" i="5"/>
  <c r="AD16" i="5"/>
  <c r="AE16" i="5" s="1"/>
  <c r="AF16" i="5" s="1"/>
  <c r="AI333" i="5"/>
  <c r="AJ333" i="5" s="1"/>
  <c r="AS333" i="5"/>
  <c r="AG333" i="5"/>
  <c r="AH333" i="5" s="1"/>
  <c r="AD333" i="5"/>
  <c r="AE333" i="5" s="1"/>
  <c r="AF333" i="5" s="1"/>
  <c r="AG425" i="5"/>
  <c r="AH425" i="5" s="1"/>
  <c r="AI425" i="5"/>
  <c r="AJ425" i="5" s="1"/>
  <c r="AS425" i="5"/>
  <c r="AD425" i="5"/>
  <c r="AE425" i="5" s="1"/>
  <c r="AF425" i="5" s="1"/>
  <c r="AD436" i="5"/>
  <c r="AE436" i="5" s="1"/>
  <c r="AF436" i="5" s="1"/>
  <c r="AG436" i="5"/>
  <c r="AH436" i="5" s="1"/>
  <c r="AI436" i="5"/>
  <c r="AJ436" i="5" s="1"/>
  <c r="AS436" i="5"/>
  <c r="AD547" i="5"/>
  <c r="AE547" i="5" s="1"/>
  <c r="AF547" i="5" s="1"/>
  <c r="AG547" i="5"/>
  <c r="AH547" i="5" s="1"/>
  <c r="AI547" i="5"/>
  <c r="AJ547" i="5" s="1"/>
  <c r="AS547" i="5"/>
  <c r="AG544" i="5"/>
  <c r="AH544" i="5" s="1"/>
  <c r="AS544" i="5"/>
  <c r="AI544" i="5"/>
  <c r="AJ544" i="5" s="1"/>
  <c r="AD544" i="5"/>
  <c r="AE544" i="5" s="1"/>
  <c r="AF544" i="5" s="1"/>
  <c r="AD528" i="5"/>
  <c r="AE528" i="5" s="1"/>
  <c r="AF528" i="5" s="1"/>
  <c r="AG528" i="5"/>
  <c r="AH528" i="5" s="1"/>
  <c r="AS528" i="5"/>
  <c r="AI528" i="5"/>
  <c r="AJ528" i="5" s="1"/>
  <c r="AI512" i="5"/>
  <c r="AJ512" i="5" s="1"/>
  <c r="AS512" i="5"/>
  <c r="AD512" i="5"/>
  <c r="AE512" i="5" s="1"/>
  <c r="AF512" i="5" s="1"/>
  <c r="AG512" i="5"/>
  <c r="AH512" i="5" s="1"/>
  <c r="AD496" i="5"/>
  <c r="AE496" i="5" s="1"/>
  <c r="AF496" i="5" s="1"/>
  <c r="AI496" i="5"/>
  <c r="AJ496" i="5" s="1"/>
  <c r="AS496" i="5"/>
  <c r="AG496" i="5"/>
  <c r="AH496" i="5" s="1"/>
  <c r="AS480" i="5"/>
  <c r="AD480" i="5"/>
  <c r="AE480" i="5" s="1"/>
  <c r="AF480" i="5" s="1"/>
  <c r="AI480" i="5"/>
  <c r="AJ480" i="5" s="1"/>
  <c r="AG480" i="5"/>
  <c r="AH480" i="5" s="1"/>
  <c r="AG464" i="5"/>
  <c r="AH464" i="5" s="1"/>
  <c r="AS464" i="5"/>
  <c r="AI464" i="5"/>
  <c r="AJ464" i="5" s="1"/>
  <c r="AD464" i="5"/>
  <c r="AE464" i="5" s="1"/>
  <c r="AF464" i="5" s="1"/>
  <c r="AI448" i="5"/>
  <c r="AJ448" i="5" s="1"/>
  <c r="AS448" i="5"/>
  <c r="AG448" i="5"/>
  <c r="AH448" i="5" s="1"/>
  <c r="AD448" i="5"/>
  <c r="AE448" i="5" s="1"/>
  <c r="AF448" i="5" s="1"/>
  <c r="AG432" i="5"/>
  <c r="AH432" i="5" s="1"/>
  <c r="AS432" i="5"/>
  <c r="AD432" i="5"/>
  <c r="AE432" i="5" s="1"/>
  <c r="AF432" i="5" s="1"/>
  <c r="AI432" i="5"/>
  <c r="AJ432" i="5" s="1"/>
  <c r="AS416" i="5"/>
  <c r="AG416" i="5"/>
  <c r="AH416" i="5" s="1"/>
  <c r="AI416" i="5"/>
  <c r="AJ416" i="5" s="1"/>
  <c r="AD416" i="5"/>
  <c r="AE416" i="5" s="1"/>
  <c r="AF416" i="5" s="1"/>
  <c r="AS400" i="5"/>
  <c r="AD400" i="5"/>
  <c r="AE400" i="5" s="1"/>
  <c r="AF400" i="5" s="1"/>
  <c r="AG400" i="5"/>
  <c r="AH400" i="5" s="1"/>
  <c r="AI400" i="5"/>
  <c r="AJ400" i="5" s="1"/>
  <c r="AG384" i="5"/>
  <c r="AH384" i="5" s="1"/>
  <c r="AD384" i="5"/>
  <c r="AE384" i="5" s="1"/>
  <c r="AF384" i="5" s="1"/>
  <c r="AI384" i="5"/>
  <c r="AJ384" i="5" s="1"/>
  <c r="AS384" i="5"/>
  <c r="AD368" i="5"/>
  <c r="AE368" i="5" s="1"/>
  <c r="AF368" i="5" s="1"/>
  <c r="AS368" i="5"/>
  <c r="AG368" i="5"/>
  <c r="AH368" i="5" s="1"/>
  <c r="AI368" i="5"/>
  <c r="AJ368" i="5" s="1"/>
  <c r="AG352" i="5"/>
  <c r="AH352" i="5" s="1"/>
  <c r="AD352" i="5"/>
  <c r="AE352" i="5" s="1"/>
  <c r="AF352" i="5" s="1"/>
  <c r="AS352" i="5"/>
  <c r="AI352" i="5"/>
  <c r="AJ352" i="5" s="1"/>
  <c r="AI336" i="5"/>
  <c r="AJ336" i="5" s="1"/>
  <c r="AG336" i="5"/>
  <c r="AH336" i="5" s="1"/>
  <c r="AS336" i="5"/>
  <c r="AD336" i="5"/>
  <c r="AE336" i="5" s="1"/>
  <c r="AF336" i="5" s="1"/>
  <c r="AI320" i="5"/>
  <c r="AJ320" i="5" s="1"/>
  <c r="AD320" i="5"/>
  <c r="AE320" i="5" s="1"/>
  <c r="AF320" i="5" s="1"/>
  <c r="AS320" i="5"/>
  <c r="AG320" i="5"/>
  <c r="AH320" i="5" s="1"/>
  <c r="AI304" i="5"/>
  <c r="AJ304" i="5" s="1"/>
  <c r="AS304" i="5"/>
  <c r="AD304" i="5"/>
  <c r="AE304" i="5" s="1"/>
  <c r="AF304" i="5" s="1"/>
  <c r="AG304" i="5"/>
  <c r="AH304" i="5" s="1"/>
  <c r="AD288" i="5"/>
  <c r="AE288" i="5" s="1"/>
  <c r="AF288" i="5" s="1"/>
  <c r="AG288" i="5"/>
  <c r="AH288" i="5" s="1"/>
  <c r="AS288" i="5"/>
  <c r="AI288" i="5"/>
  <c r="AJ288" i="5" s="1"/>
  <c r="AD272" i="5"/>
  <c r="AE272" i="5" s="1"/>
  <c r="AF272" i="5" s="1"/>
  <c r="AS272" i="5"/>
  <c r="AG272" i="5"/>
  <c r="AH272" i="5" s="1"/>
  <c r="AI272" i="5"/>
  <c r="AJ272" i="5" s="1"/>
  <c r="AD256" i="5"/>
  <c r="AE256" i="5" s="1"/>
  <c r="AF256" i="5" s="1"/>
  <c r="AI256" i="5"/>
  <c r="AJ256" i="5" s="1"/>
  <c r="AS256" i="5"/>
  <c r="AG256" i="5"/>
  <c r="AH256" i="5" s="1"/>
  <c r="AD240" i="5"/>
  <c r="AE240" i="5" s="1"/>
  <c r="AF240" i="5" s="1"/>
  <c r="AS240" i="5"/>
  <c r="AG240" i="5"/>
  <c r="AH240" i="5" s="1"/>
  <c r="AI240" i="5"/>
  <c r="AJ240" i="5" s="1"/>
  <c r="AG224" i="5"/>
  <c r="AH224" i="5" s="1"/>
  <c r="AS224" i="5"/>
  <c r="AI224" i="5"/>
  <c r="AJ224" i="5" s="1"/>
  <c r="AD224" i="5"/>
  <c r="AE224" i="5" s="1"/>
  <c r="AF224" i="5" s="1"/>
  <c r="AD207" i="5"/>
  <c r="AE207" i="5" s="1"/>
  <c r="AF207" i="5" s="1"/>
  <c r="AG207" i="5"/>
  <c r="AH207" i="5" s="1"/>
  <c r="AS207" i="5"/>
  <c r="AI207" i="5"/>
  <c r="AJ207" i="5" s="1"/>
  <c r="AD191" i="5"/>
  <c r="AE191" i="5" s="1"/>
  <c r="AF191" i="5" s="1"/>
  <c r="AG191" i="5"/>
  <c r="AH191" i="5" s="1"/>
  <c r="AI191" i="5"/>
  <c r="AJ191" i="5" s="1"/>
  <c r="AS191" i="5"/>
  <c r="AI175" i="5"/>
  <c r="AJ175" i="5" s="1"/>
  <c r="AS175" i="5"/>
  <c r="AG175" i="5"/>
  <c r="AH175" i="5" s="1"/>
  <c r="AD175" i="5"/>
  <c r="AE175" i="5" s="1"/>
  <c r="AF175" i="5" s="1"/>
  <c r="AD159" i="5"/>
  <c r="AE159" i="5" s="1"/>
  <c r="AF159" i="5" s="1"/>
  <c r="AG159" i="5"/>
  <c r="AH159" i="5" s="1"/>
  <c r="AI159" i="5"/>
  <c r="AJ159" i="5" s="1"/>
  <c r="AS159" i="5"/>
  <c r="AD143" i="5"/>
  <c r="AE143" i="5" s="1"/>
  <c r="AF143" i="5" s="1"/>
  <c r="AS143" i="5"/>
  <c r="AG143" i="5"/>
  <c r="AH143" i="5" s="1"/>
  <c r="AI143" i="5"/>
  <c r="AJ143" i="5" s="1"/>
  <c r="AI127" i="5"/>
  <c r="AJ127" i="5" s="1"/>
  <c r="AS127" i="5"/>
  <c r="AG127" i="5"/>
  <c r="AH127" i="5" s="1"/>
  <c r="AD127" i="5"/>
  <c r="AE127" i="5" s="1"/>
  <c r="AF127" i="5" s="1"/>
  <c r="AD111" i="5"/>
  <c r="AE111" i="5" s="1"/>
  <c r="AF111" i="5" s="1"/>
  <c r="AG111" i="5"/>
  <c r="AH111" i="5" s="1"/>
  <c r="AS111" i="5"/>
  <c r="AI111" i="5"/>
  <c r="AJ111" i="5" s="1"/>
  <c r="AD95" i="5"/>
  <c r="AE95" i="5" s="1"/>
  <c r="AF95" i="5" s="1"/>
  <c r="AG95" i="5"/>
  <c r="AH95" i="5" s="1"/>
  <c r="AI95" i="5"/>
  <c r="AJ95" i="5" s="1"/>
  <c r="AS95" i="5"/>
  <c r="AI79" i="5"/>
  <c r="AJ79" i="5" s="1"/>
  <c r="AS79" i="5"/>
  <c r="AD79" i="5"/>
  <c r="AE79" i="5" s="1"/>
  <c r="AF79" i="5" s="1"/>
  <c r="AG79" i="5"/>
  <c r="AH79" i="5" s="1"/>
  <c r="AI63" i="5"/>
  <c r="AJ63" i="5" s="1"/>
  <c r="AD63" i="5"/>
  <c r="AE63" i="5" s="1"/>
  <c r="AF63" i="5" s="1"/>
  <c r="AS63" i="5"/>
  <c r="AG63" i="5"/>
  <c r="AH63" i="5" s="1"/>
  <c r="AG47" i="5"/>
  <c r="AH47" i="5" s="1"/>
  <c r="AS47" i="5"/>
  <c r="AD47" i="5"/>
  <c r="AE47" i="5" s="1"/>
  <c r="AF47" i="5" s="1"/>
  <c r="AI47" i="5"/>
  <c r="AJ47" i="5" s="1"/>
  <c r="AD31" i="5"/>
  <c r="AE31" i="5" s="1"/>
  <c r="AF31" i="5" s="1"/>
  <c r="AG31" i="5"/>
  <c r="AH31" i="5" s="1"/>
  <c r="AI31" i="5"/>
  <c r="AJ31" i="5" s="1"/>
  <c r="AS31" i="5"/>
  <c r="AS15" i="5"/>
  <c r="AD15" i="5"/>
  <c r="AE15" i="5" s="1"/>
  <c r="AF15" i="5" s="1"/>
  <c r="AI15" i="5"/>
  <c r="AJ15" i="5" s="1"/>
  <c r="AG15" i="5"/>
  <c r="AH15" i="5" s="1"/>
  <c r="AG397" i="5"/>
  <c r="AH397" i="5" s="1"/>
  <c r="AD397" i="5"/>
  <c r="AE397" i="5" s="1"/>
  <c r="AF397" i="5" s="1"/>
  <c r="AS397" i="5"/>
  <c r="AI397" i="5"/>
  <c r="AJ397" i="5" s="1"/>
  <c r="AG553" i="5"/>
  <c r="AH553" i="5" s="1"/>
  <c r="AI553" i="5"/>
  <c r="AJ553" i="5" s="1"/>
  <c r="AS553" i="5"/>
  <c r="AD553" i="5"/>
  <c r="AE553" i="5" s="1"/>
  <c r="AF553" i="5" s="1"/>
  <c r="AS409" i="5"/>
  <c r="AD409" i="5"/>
  <c r="AE409" i="5" s="1"/>
  <c r="AF409" i="5" s="1"/>
  <c r="AG409" i="5"/>
  <c r="AH409" i="5" s="1"/>
  <c r="AI409" i="5"/>
  <c r="AJ409" i="5" s="1"/>
  <c r="AS532" i="5"/>
  <c r="AG532" i="5"/>
  <c r="AH532" i="5" s="1"/>
  <c r="AD532" i="5"/>
  <c r="AE532" i="5" s="1"/>
  <c r="AF532" i="5" s="1"/>
  <c r="AI532" i="5"/>
  <c r="AJ532" i="5" s="1"/>
  <c r="AS452" i="5"/>
  <c r="AI452" i="5"/>
  <c r="AJ452" i="5" s="1"/>
  <c r="AG452" i="5"/>
  <c r="AH452" i="5" s="1"/>
  <c r="AD452" i="5"/>
  <c r="AE452" i="5" s="1"/>
  <c r="AF452" i="5" s="1"/>
  <c r="AG388" i="5"/>
  <c r="AH388" i="5" s="1"/>
  <c r="AS388" i="5"/>
  <c r="AI388" i="5"/>
  <c r="AJ388" i="5" s="1"/>
  <c r="AD388" i="5"/>
  <c r="AE388" i="5" s="1"/>
  <c r="AF388" i="5" s="1"/>
  <c r="AI530" i="5"/>
  <c r="AJ530" i="5" s="1"/>
  <c r="AG530" i="5"/>
  <c r="AH530" i="5" s="1"/>
  <c r="AS530" i="5"/>
  <c r="AD530" i="5"/>
  <c r="AE530" i="5" s="1"/>
  <c r="AF530" i="5" s="1"/>
  <c r="AD543" i="5"/>
  <c r="AE543" i="5" s="1"/>
  <c r="AF543" i="5" s="1"/>
  <c r="AI543" i="5"/>
  <c r="AJ543" i="5" s="1"/>
  <c r="AG543" i="5"/>
  <c r="AH543" i="5" s="1"/>
  <c r="AS543" i="5"/>
  <c r="AS527" i="5"/>
  <c r="AI527" i="5"/>
  <c r="AJ527" i="5" s="1"/>
  <c r="AG527" i="5"/>
  <c r="AH527" i="5" s="1"/>
  <c r="AD527" i="5"/>
  <c r="AE527" i="5" s="1"/>
  <c r="AF527" i="5" s="1"/>
  <c r="AG511" i="5"/>
  <c r="AH511" i="5" s="1"/>
  <c r="AS511" i="5"/>
  <c r="AD511" i="5"/>
  <c r="AE511" i="5" s="1"/>
  <c r="AF511" i="5" s="1"/>
  <c r="AI511" i="5"/>
  <c r="AJ511" i="5" s="1"/>
  <c r="AI495" i="5"/>
  <c r="AJ495" i="5" s="1"/>
  <c r="AS495" i="5"/>
  <c r="AG495" i="5"/>
  <c r="AH495" i="5" s="1"/>
  <c r="AD495" i="5"/>
  <c r="AE495" i="5" s="1"/>
  <c r="AF495" i="5" s="1"/>
  <c r="AG479" i="5"/>
  <c r="AH479" i="5" s="1"/>
  <c r="AI479" i="5"/>
  <c r="AJ479" i="5" s="1"/>
  <c r="AD479" i="5"/>
  <c r="AE479" i="5" s="1"/>
  <c r="AF479" i="5" s="1"/>
  <c r="AS479" i="5"/>
  <c r="AS463" i="5"/>
  <c r="AD463" i="5"/>
  <c r="AE463" i="5" s="1"/>
  <c r="AF463" i="5" s="1"/>
  <c r="AG463" i="5"/>
  <c r="AH463" i="5" s="1"/>
  <c r="AI463" i="5"/>
  <c r="AJ463" i="5" s="1"/>
  <c r="AI447" i="5"/>
  <c r="AJ447" i="5" s="1"/>
  <c r="AD447" i="5"/>
  <c r="AE447" i="5" s="1"/>
  <c r="AF447" i="5" s="1"/>
  <c r="AS447" i="5"/>
  <c r="AG447" i="5"/>
  <c r="AH447" i="5" s="1"/>
  <c r="AD431" i="5"/>
  <c r="AE431" i="5" s="1"/>
  <c r="AF431" i="5" s="1"/>
  <c r="AI431" i="5"/>
  <c r="AJ431" i="5" s="1"/>
  <c r="AS431" i="5"/>
  <c r="AG431" i="5"/>
  <c r="AH431" i="5" s="1"/>
  <c r="AI415" i="5"/>
  <c r="AJ415" i="5" s="1"/>
  <c r="AS415" i="5"/>
  <c r="AD415" i="5"/>
  <c r="AE415" i="5" s="1"/>
  <c r="AF415" i="5" s="1"/>
  <c r="AG415" i="5"/>
  <c r="AH415" i="5" s="1"/>
  <c r="AD399" i="5"/>
  <c r="AE399" i="5" s="1"/>
  <c r="AF399" i="5" s="1"/>
  <c r="AS399" i="5"/>
  <c r="AG399" i="5"/>
  <c r="AH399" i="5" s="1"/>
  <c r="AI399" i="5"/>
  <c r="AJ399" i="5" s="1"/>
  <c r="AG383" i="5"/>
  <c r="AH383" i="5" s="1"/>
  <c r="AS383" i="5"/>
  <c r="AI383" i="5"/>
  <c r="AJ383" i="5" s="1"/>
  <c r="AD383" i="5"/>
  <c r="AE383" i="5" s="1"/>
  <c r="AF383" i="5" s="1"/>
  <c r="AG367" i="5"/>
  <c r="AH367" i="5" s="1"/>
  <c r="AS367" i="5"/>
  <c r="AI367" i="5"/>
  <c r="AJ367" i="5" s="1"/>
  <c r="AD367" i="5"/>
  <c r="AE367" i="5" s="1"/>
  <c r="AF367" i="5" s="1"/>
  <c r="AG351" i="5"/>
  <c r="AH351" i="5" s="1"/>
  <c r="AD351" i="5"/>
  <c r="AE351" i="5" s="1"/>
  <c r="AF351" i="5" s="1"/>
  <c r="AI351" i="5"/>
  <c r="AJ351" i="5" s="1"/>
  <c r="AS351" i="5"/>
  <c r="AI335" i="5"/>
  <c r="AJ335" i="5" s="1"/>
  <c r="AS335" i="5"/>
  <c r="AD335" i="5"/>
  <c r="AE335" i="5" s="1"/>
  <c r="AF335" i="5" s="1"/>
  <c r="AG335" i="5"/>
  <c r="AH335" i="5" s="1"/>
  <c r="AG319" i="5"/>
  <c r="AH319" i="5" s="1"/>
  <c r="AD319" i="5"/>
  <c r="AE319" i="5" s="1"/>
  <c r="AF319" i="5" s="1"/>
  <c r="AI319" i="5"/>
  <c r="AJ319" i="5" s="1"/>
  <c r="AS319" i="5"/>
  <c r="AD303" i="5"/>
  <c r="AE303" i="5" s="1"/>
  <c r="AF303" i="5" s="1"/>
  <c r="AG303" i="5"/>
  <c r="AH303" i="5" s="1"/>
  <c r="AI303" i="5"/>
  <c r="AJ303" i="5" s="1"/>
  <c r="AS303" i="5"/>
  <c r="AD287" i="5"/>
  <c r="AE287" i="5" s="1"/>
  <c r="AF287" i="5" s="1"/>
  <c r="AS287" i="5"/>
  <c r="AG287" i="5"/>
  <c r="AH287" i="5" s="1"/>
  <c r="AI287" i="5"/>
  <c r="AJ287" i="5" s="1"/>
  <c r="AI271" i="5"/>
  <c r="AJ271" i="5" s="1"/>
  <c r="AS271" i="5"/>
  <c r="AD271" i="5"/>
  <c r="AE271" i="5" s="1"/>
  <c r="AF271" i="5" s="1"/>
  <c r="AG271" i="5"/>
  <c r="AH271" i="5" s="1"/>
  <c r="AI255" i="5"/>
  <c r="AJ255" i="5" s="1"/>
  <c r="AG255" i="5"/>
  <c r="AH255" i="5" s="1"/>
  <c r="AD255" i="5"/>
  <c r="AE255" i="5" s="1"/>
  <c r="AF255" i="5" s="1"/>
  <c r="AS255" i="5"/>
  <c r="AI239" i="5"/>
  <c r="AJ239" i="5" s="1"/>
  <c r="AS239" i="5"/>
  <c r="AD239" i="5"/>
  <c r="AE239" i="5" s="1"/>
  <c r="AF239" i="5" s="1"/>
  <c r="AG239" i="5"/>
  <c r="AH239" i="5" s="1"/>
  <c r="AD223" i="5"/>
  <c r="AE223" i="5" s="1"/>
  <c r="AF223" i="5" s="1"/>
  <c r="AI223" i="5"/>
  <c r="AJ223" i="5" s="1"/>
  <c r="AG223" i="5"/>
  <c r="AH223" i="5" s="1"/>
  <c r="AS223" i="5"/>
  <c r="AS206" i="5"/>
  <c r="AD206" i="5"/>
  <c r="AE206" i="5" s="1"/>
  <c r="AF206" i="5" s="1"/>
  <c r="AI206" i="5"/>
  <c r="AJ206" i="5" s="1"/>
  <c r="AG206" i="5"/>
  <c r="AH206" i="5" s="1"/>
  <c r="AD190" i="5"/>
  <c r="AE190" i="5" s="1"/>
  <c r="AF190" i="5" s="1"/>
  <c r="AS190" i="5"/>
  <c r="AG190" i="5"/>
  <c r="AH190" i="5" s="1"/>
  <c r="AI190" i="5"/>
  <c r="AJ190" i="5" s="1"/>
  <c r="AD174" i="5"/>
  <c r="AE174" i="5" s="1"/>
  <c r="AF174" i="5" s="1"/>
  <c r="AG174" i="5"/>
  <c r="AH174" i="5" s="1"/>
  <c r="AI174" i="5"/>
  <c r="AJ174" i="5" s="1"/>
  <c r="AS174" i="5"/>
  <c r="AD158" i="5"/>
  <c r="AE158" i="5" s="1"/>
  <c r="AF158" i="5" s="1"/>
  <c r="AS158" i="5"/>
  <c r="AI158" i="5"/>
  <c r="AJ158" i="5" s="1"/>
  <c r="AG158" i="5"/>
  <c r="AH158" i="5" s="1"/>
  <c r="AD142" i="5"/>
  <c r="AE142" i="5" s="1"/>
  <c r="AF142" i="5" s="1"/>
  <c r="AG142" i="5"/>
  <c r="AH142" i="5" s="1"/>
  <c r="AS142" i="5"/>
  <c r="AI142" i="5"/>
  <c r="AJ142" i="5" s="1"/>
  <c r="AG126" i="5"/>
  <c r="AH126" i="5" s="1"/>
  <c r="AS126" i="5"/>
  <c r="AI126" i="5"/>
  <c r="AJ126" i="5" s="1"/>
  <c r="AD126" i="5"/>
  <c r="AE126" i="5" s="1"/>
  <c r="AF126" i="5" s="1"/>
  <c r="AS110" i="5"/>
  <c r="AD110" i="5"/>
  <c r="AE110" i="5" s="1"/>
  <c r="AF110" i="5" s="1"/>
  <c r="AI110" i="5"/>
  <c r="AJ110" i="5" s="1"/>
  <c r="AG110" i="5"/>
  <c r="AH110" i="5" s="1"/>
  <c r="AI94" i="5"/>
  <c r="AJ94" i="5" s="1"/>
  <c r="AG94" i="5"/>
  <c r="AH94" i="5" s="1"/>
  <c r="AS94" i="5"/>
  <c r="AD94" i="5"/>
  <c r="AE94" i="5" s="1"/>
  <c r="AF94" i="5" s="1"/>
  <c r="AD78" i="5"/>
  <c r="AE78" i="5" s="1"/>
  <c r="AF78" i="5" s="1"/>
  <c r="AS78" i="5"/>
  <c r="AG78" i="5"/>
  <c r="AH78" i="5" s="1"/>
  <c r="AI78" i="5"/>
  <c r="AJ78" i="5" s="1"/>
  <c r="AS62" i="5"/>
  <c r="AG62" i="5"/>
  <c r="AH62" i="5" s="1"/>
  <c r="AI62" i="5"/>
  <c r="AJ62" i="5" s="1"/>
  <c r="AD62" i="5"/>
  <c r="AE62" i="5" s="1"/>
  <c r="AF62" i="5" s="1"/>
  <c r="AI46" i="5"/>
  <c r="AJ46" i="5" s="1"/>
  <c r="AS46" i="5"/>
  <c r="AG46" i="5"/>
  <c r="AH46" i="5" s="1"/>
  <c r="AD46" i="5"/>
  <c r="AE46" i="5" s="1"/>
  <c r="AF46" i="5" s="1"/>
  <c r="AI30" i="5"/>
  <c r="AJ30" i="5" s="1"/>
  <c r="AG30" i="5"/>
  <c r="AH30" i="5" s="1"/>
  <c r="AS30" i="5"/>
  <c r="AD30" i="5"/>
  <c r="AE30" i="5" s="1"/>
  <c r="AF30" i="5" s="1"/>
  <c r="AI14" i="5"/>
  <c r="AJ14" i="5" s="1"/>
  <c r="AD14" i="5"/>
  <c r="AE14" i="5" s="1"/>
  <c r="AF14" i="5" s="1"/>
  <c r="AS14" i="5"/>
  <c r="AG14" i="5"/>
  <c r="AH14" i="5" s="1"/>
  <c r="AI525" i="5"/>
  <c r="AJ525" i="5" s="1"/>
  <c r="AG525" i="5"/>
  <c r="AH525" i="5" s="1"/>
  <c r="AD525" i="5"/>
  <c r="AE525" i="5" s="1"/>
  <c r="AF525" i="5" s="1"/>
  <c r="AS525" i="5"/>
  <c r="AS253" i="5"/>
  <c r="AG253" i="5"/>
  <c r="AH253" i="5" s="1"/>
  <c r="AD253" i="5"/>
  <c r="AE253" i="5" s="1"/>
  <c r="AF253" i="5" s="1"/>
  <c r="AI253" i="5"/>
  <c r="AJ253" i="5" s="1"/>
  <c r="AD441" i="5"/>
  <c r="AE441" i="5" s="1"/>
  <c r="AF441" i="5" s="1"/>
  <c r="AG441" i="5"/>
  <c r="AH441" i="5" s="1"/>
  <c r="AS441" i="5"/>
  <c r="AI441" i="5"/>
  <c r="AJ441" i="5" s="1"/>
  <c r="AI548" i="5"/>
  <c r="AJ548" i="5" s="1"/>
  <c r="AS548" i="5"/>
  <c r="AG548" i="5"/>
  <c r="AH548" i="5" s="1"/>
  <c r="AD548" i="5"/>
  <c r="AE548" i="5" s="1"/>
  <c r="AF548" i="5" s="1"/>
  <c r="AG468" i="5"/>
  <c r="AH468" i="5" s="1"/>
  <c r="AI468" i="5"/>
  <c r="AJ468" i="5" s="1"/>
  <c r="AS468" i="5"/>
  <c r="AD468" i="5"/>
  <c r="AE468" i="5" s="1"/>
  <c r="AF468" i="5" s="1"/>
  <c r="AD404" i="5"/>
  <c r="AE404" i="5" s="1"/>
  <c r="AF404" i="5" s="1"/>
  <c r="AS404" i="5"/>
  <c r="AG404" i="5"/>
  <c r="AH404" i="5" s="1"/>
  <c r="AI404" i="5"/>
  <c r="AJ404" i="5" s="1"/>
  <c r="AI514" i="5"/>
  <c r="AJ514" i="5" s="1"/>
  <c r="AS514" i="5"/>
  <c r="AD514" i="5"/>
  <c r="AE514" i="5" s="1"/>
  <c r="AF514" i="5" s="1"/>
  <c r="AG514" i="5"/>
  <c r="AH514" i="5" s="1"/>
  <c r="AS542" i="5"/>
  <c r="AG542" i="5"/>
  <c r="AH542" i="5" s="1"/>
  <c r="AI542" i="5"/>
  <c r="AJ542" i="5" s="1"/>
  <c r="AD542" i="5"/>
  <c r="AE542" i="5" s="1"/>
  <c r="AF542" i="5" s="1"/>
  <c r="AD526" i="5"/>
  <c r="AE526" i="5" s="1"/>
  <c r="AF526" i="5" s="1"/>
  <c r="AG526" i="5"/>
  <c r="AH526" i="5" s="1"/>
  <c r="AI526" i="5"/>
  <c r="AJ526" i="5" s="1"/>
  <c r="AS526" i="5"/>
  <c r="AD510" i="5"/>
  <c r="AE510" i="5" s="1"/>
  <c r="AF510" i="5" s="1"/>
  <c r="AI510" i="5"/>
  <c r="AJ510" i="5" s="1"/>
  <c r="AG510" i="5"/>
  <c r="AH510" i="5" s="1"/>
  <c r="AS510" i="5"/>
  <c r="AS494" i="5"/>
  <c r="AD494" i="5"/>
  <c r="AE494" i="5" s="1"/>
  <c r="AF494" i="5" s="1"/>
  <c r="AG494" i="5"/>
  <c r="AH494" i="5" s="1"/>
  <c r="AI494" i="5"/>
  <c r="AJ494" i="5" s="1"/>
  <c r="AD478" i="5"/>
  <c r="AE478" i="5" s="1"/>
  <c r="AF478" i="5" s="1"/>
  <c r="AI478" i="5"/>
  <c r="AJ478" i="5" s="1"/>
  <c r="AS478" i="5"/>
  <c r="AG478" i="5"/>
  <c r="AH478" i="5" s="1"/>
  <c r="AI462" i="5"/>
  <c r="AJ462" i="5" s="1"/>
  <c r="AS462" i="5"/>
  <c r="AD462" i="5"/>
  <c r="AE462" i="5" s="1"/>
  <c r="AF462" i="5" s="1"/>
  <c r="AG462" i="5"/>
  <c r="AH462" i="5" s="1"/>
  <c r="AG446" i="5"/>
  <c r="AH446" i="5" s="1"/>
  <c r="AS446" i="5"/>
  <c r="AI446" i="5"/>
  <c r="AJ446" i="5" s="1"/>
  <c r="AD446" i="5"/>
  <c r="AE446" i="5" s="1"/>
  <c r="AF446" i="5" s="1"/>
  <c r="AS430" i="5"/>
  <c r="AD430" i="5"/>
  <c r="AE430" i="5" s="1"/>
  <c r="AF430" i="5" s="1"/>
  <c r="AI430" i="5"/>
  <c r="AJ430" i="5" s="1"/>
  <c r="AG430" i="5"/>
  <c r="AH430" i="5" s="1"/>
  <c r="AD414" i="5"/>
  <c r="AE414" i="5" s="1"/>
  <c r="AF414" i="5" s="1"/>
  <c r="AG414" i="5"/>
  <c r="AH414" i="5" s="1"/>
  <c r="AS414" i="5"/>
  <c r="AI414" i="5"/>
  <c r="AJ414" i="5" s="1"/>
  <c r="AS398" i="5"/>
  <c r="AG398" i="5"/>
  <c r="AH398" i="5" s="1"/>
  <c r="AI398" i="5"/>
  <c r="AJ398" i="5" s="1"/>
  <c r="AD398" i="5"/>
  <c r="AE398" i="5" s="1"/>
  <c r="AF398" i="5" s="1"/>
  <c r="AG382" i="5"/>
  <c r="AH382" i="5" s="1"/>
  <c r="AI382" i="5"/>
  <c r="AJ382" i="5" s="1"/>
  <c r="AS382" i="5"/>
  <c r="AD382" i="5"/>
  <c r="AE382" i="5" s="1"/>
  <c r="AF382" i="5" s="1"/>
  <c r="AS366" i="5"/>
  <c r="AG366" i="5"/>
  <c r="AH366" i="5" s="1"/>
  <c r="AD366" i="5"/>
  <c r="AE366" i="5" s="1"/>
  <c r="AF366" i="5" s="1"/>
  <c r="AI366" i="5"/>
  <c r="AJ366" i="5" s="1"/>
  <c r="AG350" i="5"/>
  <c r="AH350" i="5" s="1"/>
  <c r="AS350" i="5"/>
  <c r="AD350" i="5"/>
  <c r="AE350" i="5" s="1"/>
  <c r="AF350" i="5" s="1"/>
  <c r="AI350" i="5"/>
  <c r="AJ350" i="5" s="1"/>
  <c r="AG334" i="5"/>
  <c r="AH334" i="5" s="1"/>
  <c r="AS334" i="5"/>
  <c r="AD334" i="5"/>
  <c r="AE334" i="5" s="1"/>
  <c r="AF334" i="5" s="1"/>
  <c r="AI334" i="5"/>
  <c r="AJ334" i="5" s="1"/>
  <c r="AD318" i="5"/>
  <c r="AE318" i="5" s="1"/>
  <c r="AF318" i="5" s="1"/>
  <c r="AS318" i="5"/>
  <c r="AG318" i="5"/>
  <c r="AH318" i="5" s="1"/>
  <c r="AI318" i="5"/>
  <c r="AJ318" i="5" s="1"/>
  <c r="AS302" i="5"/>
  <c r="AD302" i="5"/>
  <c r="AE302" i="5" s="1"/>
  <c r="AF302" i="5" s="1"/>
  <c r="AG302" i="5"/>
  <c r="AH302" i="5" s="1"/>
  <c r="AI302" i="5"/>
  <c r="AJ302" i="5" s="1"/>
  <c r="AD286" i="5"/>
  <c r="AE286" i="5" s="1"/>
  <c r="AF286" i="5" s="1"/>
  <c r="AI286" i="5"/>
  <c r="AJ286" i="5" s="1"/>
  <c r="AG286" i="5"/>
  <c r="AH286" i="5" s="1"/>
  <c r="AS286" i="5"/>
  <c r="AG270" i="5"/>
  <c r="AH270" i="5" s="1"/>
  <c r="AD270" i="5"/>
  <c r="AE270" i="5" s="1"/>
  <c r="AF270" i="5" s="1"/>
  <c r="AS270" i="5"/>
  <c r="AI270" i="5"/>
  <c r="AJ270" i="5" s="1"/>
  <c r="AI254" i="5"/>
  <c r="AJ254" i="5" s="1"/>
  <c r="AD254" i="5"/>
  <c r="AE254" i="5" s="1"/>
  <c r="AF254" i="5" s="1"/>
  <c r="AS254" i="5"/>
  <c r="AG254" i="5"/>
  <c r="AH254" i="5" s="1"/>
  <c r="AG238" i="5"/>
  <c r="AH238" i="5" s="1"/>
  <c r="AS238" i="5"/>
  <c r="AD238" i="5"/>
  <c r="AE238" i="5" s="1"/>
  <c r="AF238" i="5" s="1"/>
  <c r="AI238" i="5"/>
  <c r="AJ238" i="5" s="1"/>
  <c r="AI222" i="5"/>
  <c r="AJ222" i="5" s="1"/>
  <c r="AS222" i="5"/>
  <c r="AD222" i="5"/>
  <c r="AE222" i="5" s="1"/>
  <c r="AF222" i="5" s="1"/>
  <c r="AG222" i="5"/>
  <c r="AH222" i="5" s="1"/>
  <c r="AI205" i="5"/>
  <c r="AJ205" i="5" s="1"/>
  <c r="AS205" i="5"/>
  <c r="AD205" i="5"/>
  <c r="AE205" i="5" s="1"/>
  <c r="AF205" i="5" s="1"/>
  <c r="AG205" i="5"/>
  <c r="AH205" i="5" s="1"/>
  <c r="AS189" i="5"/>
  <c r="AG189" i="5"/>
  <c r="AH189" i="5" s="1"/>
  <c r="AD189" i="5"/>
  <c r="AE189" i="5" s="1"/>
  <c r="AF189" i="5" s="1"/>
  <c r="AI189" i="5"/>
  <c r="AJ189" i="5" s="1"/>
  <c r="AD173" i="5"/>
  <c r="AE173" i="5" s="1"/>
  <c r="AF173" i="5" s="1"/>
  <c r="AG173" i="5"/>
  <c r="AH173" i="5" s="1"/>
  <c r="AI173" i="5"/>
  <c r="AJ173" i="5" s="1"/>
  <c r="AS173" i="5"/>
  <c r="AD157" i="5"/>
  <c r="AE157" i="5" s="1"/>
  <c r="AF157" i="5" s="1"/>
  <c r="AG157" i="5"/>
  <c r="AH157" i="5" s="1"/>
  <c r="AI157" i="5"/>
  <c r="AJ157" i="5" s="1"/>
  <c r="AS157" i="5"/>
  <c r="AD141" i="5"/>
  <c r="AE141" i="5" s="1"/>
  <c r="AF141" i="5" s="1"/>
  <c r="AI141" i="5"/>
  <c r="AJ141" i="5" s="1"/>
  <c r="AS141" i="5"/>
  <c r="AG141" i="5"/>
  <c r="AH141" i="5" s="1"/>
  <c r="AG125" i="5"/>
  <c r="AH125" i="5" s="1"/>
  <c r="AI125" i="5"/>
  <c r="AJ125" i="5" s="1"/>
  <c r="AD125" i="5"/>
  <c r="AE125" i="5" s="1"/>
  <c r="AF125" i="5" s="1"/>
  <c r="AS125" i="5"/>
  <c r="AS109" i="5"/>
  <c r="AD109" i="5"/>
  <c r="AE109" i="5" s="1"/>
  <c r="AF109" i="5" s="1"/>
  <c r="AI109" i="5"/>
  <c r="AJ109" i="5" s="1"/>
  <c r="AG109" i="5"/>
  <c r="AH109" i="5" s="1"/>
  <c r="AD93" i="5"/>
  <c r="AE93" i="5" s="1"/>
  <c r="AF93" i="5" s="1"/>
  <c r="AI93" i="5"/>
  <c r="AJ93" i="5" s="1"/>
  <c r="AS93" i="5"/>
  <c r="AG93" i="5"/>
  <c r="AH93" i="5" s="1"/>
  <c r="AD77" i="5"/>
  <c r="AE77" i="5" s="1"/>
  <c r="AF77" i="5" s="1"/>
  <c r="AS77" i="5"/>
  <c r="AI77" i="5"/>
  <c r="AJ77" i="5" s="1"/>
  <c r="AG77" i="5"/>
  <c r="AH77" i="5" s="1"/>
  <c r="AG61" i="5"/>
  <c r="AH61" i="5" s="1"/>
  <c r="AD61" i="5"/>
  <c r="AE61" i="5" s="1"/>
  <c r="AF61" i="5" s="1"/>
  <c r="AI61" i="5"/>
  <c r="AJ61" i="5" s="1"/>
  <c r="AS61" i="5"/>
  <c r="AD45" i="5"/>
  <c r="AE45" i="5" s="1"/>
  <c r="AF45" i="5" s="1"/>
  <c r="AS45" i="5"/>
  <c r="AI45" i="5"/>
  <c r="AJ45" i="5" s="1"/>
  <c r="AG45" i="5"/>
  <c r="AH45" i="5" s="1"/>
  <c r="AI29" i="5"/>
  <c r="AJ29" i="5" s="1"/>
  <c r="AD29" i="5"/>
  <c r="AE29" i="5" s="1"/>
  <c r="AF29" i="5" s="1"/>
  <c r="AG29" i="5"/>
  <c r="AH29" i="5" s="1"/>
  <c r="AS29" i="5"/>
  <c r="AS13" i="5"/>
  <c r="AD13" i="5"/>
  <c r="AE13" i="5" s="1"/>
  <c r="AF13" i="5" s="1"/>
  <c r="AG13" i="5"/>
  <c r="AH13" i="5" s="1"/>
  <c r="AI13" i="5"/>
  <c r="AJ13" i="5" s="1"/>
  <c r="AC28" i="3"/>
  <c r="AG28" i="3" s="1"/>
  <c r="AF28" i="3"/>
  <c r="AJ28" i="3" s="1"/>
  <c r="AD28" i="3"/>
  <c r="AH28" i="3" s="1"/>
  <c r="AE28" i="3"/>
  <c r="AI28" i="3" s="1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9" i="3"/>
  <c r="R30" i="3"/>
  <c r="R31" i="3"/>
  <c r="R32" i="3"/>
  <c r="R33" i="3"/>
  <c r="R34" i="3"/>
  <c r="R35" i="3"/>
  <c r="AK155" i="5" l="1"/>
  <c r="AL155" i="5" s="1"/>
  <c r="AP155" i="5"/>
  <c r="AK153" i="5"/>
  <c r="AL153" i="5" s="1"/>
  <c r="AP153" i="5"/>
  <c r="AP154" i="5"/>
  <c r="AK154" i="5"/>
  <c r="AL154" i="5" s="1"/>
  <c r="AK397" i="5"/>
  <c r="AL397" i="5" s="1"/>
  <c r="AP397" i="5"/>
  <c r="AP160" i="5"/>
  <c r="AK160" i="5"/>
  <c r="AL160" i="5" s="1"/>
  <c r="AK499" i="5"/>
  <c r="AL499" i="5" s="1"/>
  <c r="AP499" i="5"/>
  <c r="AK23" i="5"/>
  <c r="AL23" i="5" s="1"/>
  <c r="AP23" i="5"/>
  <c r="AK344" i="5"/>
  <c r="AL344" i="5" s="1"/>
  <c r="AP344" i="5"/>
  <c r="AK184" i="5"/>
  <c r="AL184" i="5" s="1"/>
  <c r="AP184" i="5"/>
  <c r="AK282" i="5"/>
  <c r="AL282" i="5" s="1"/>
  <c r="AP282" i="5"/>
  <c r="AP10" i="5"/>
  <c r="AK10" i="5"/>
  <c r="AL10" i="5" s="1"/>
  <c r="AK74" i="5"/>
  <c r="AL74" i="5" s="1"/>
  <c r="AP74" i="5"/>
  <c r="AP138" i="5"/>
  <c r="AK138" i="5"/>
  <c r="AL138" i="5" s="1"/>
  <c r="AK267" i="5"/>
  <c r="AL267" i="5" s="1"/>
  <c r="AP267" i="5"/>
  <c r="AK331" i="5"/>
  <c r="AL331" i="5" s="1"/>
  <c r="AP331" i="5"/>
  <c r="AK171" i="5"/>
  <c r="AL171" i="5" s="1"/>
  <c r="AP171" i="5"/>
  <c r="AP364" i="5"/>
  <c r="AK364" i="5"/>
  <c r="AL364" i="5" s="1"/>
  <c r="AP428" i="5"/>
  <c r="AK428" i="5"/>
  <c r="AL428" i="5" s="1"/>
  <c r="AK108" i="5"/>
  <c r="AL108" i="5" s="1"/>
  <c r="AP108" i="5"/>
  <c r="AP93" i="5"/>
  <c r="AK93" i="5"/>
  <c r="AL93" i="5" s="1"/>
  <c r="AP399" i="5"/>
  <c r="AK399" i="5"/>
  <c r="AL399" i="5" s="1"/>
  <c r="AP333" i="5"/>
  <c r="AK333" i="5"/>
  <c r="AL333" i="5" s="1"/>
  <c r="AP211" i="5"/>
  <c r="AK211" i="5"/>
  <c r="AL211" i="5" s="1"/>
  <c r="AK217" i="5"/>
  <c r="AL217" i="5" s="1"/>
  <c r="AP217" i="5"/>
  <c r="AP29" i="5"/>
  <c r="AK29" i="5"/>
  <c r="AL29" i="5" s="1"/>
  <c r="AK222" i="5"/>
  <c r="AL222" i="5" s="1"/>
  <c r="AP222" i="5"/>
  <c r="AK548" i="5"/>
  <c r="AL548" i="5" s="1"/>
  <c r="AP548" i="5"/>
  <c r="AK206" i="5"/>
  <c r="AL206" i="5" s="1"/>
  <c r="AP206" i="5"/>
  <c r="AP47" i="5"/>
  <c r="AK47" i="5"/>
  <c r="AL47" i="5" s="1"/>
  <c r="AP111" i="5"/>
  <c r="AK111" i="5"/>
  <c r="AL111" i="5" s="1"/>
  <c r="AP240" i="5"/>
  <c r="AK240" i="5"/>
  <c r="AL240" i="5" s="1"/>
  <c r="AP368" i="5"/>
  <c r="AK368" i="5"/>
  <c r="AL368" i="5" s="1"/>
  <c r="AP432" i="5"/>
  <c r="AK432" i="5"/>
  <c r="AL432" i="5" s="1"/>
  <c r="AP176" i="5"/>
  <c r="AK176" i="5"/>
  <c r="AL176" i="5" s="1"/>
  <c r="AP241" i="5"/>
  <c r="AK241" i="5"/>
  <c r="AL241" i="5" s="1"/>
  <c r="AK433" i="5"/>
  <c r="AL433" i="5" s="1"/>
  <c r="AP433" i="5"/>
  <c r="AP497" i="5"/>
  <c r="AK497" i="5"/>
  <c r="AL497" i="5" s="1"/>
  <c r="AK482" i="5"/>
  <c r="AL482" i="5" s="1"/>
  <c r="AP482" i="5"/>
  <c r="AP457" i="5"/>
  <c r="AK457" i="5"/>
  <c r="AL457" i="5" s="1"/>
  <c r="AK338" i="5"/>
  <c r="AL338" i="5" s="1"/>
  <c r="AP338" i="5"/>
  <c r="AK466" i="5"/>
  <c r="AL466" i="5" s="1"/>
  <c r="AP466" i="5"/>
  <c r="AK178" i="5"/>
  <c r="AL178" i="5" s="1"/>
  <c r="AP178" i="5"/>
  <c r="AK371" i="5"/>
  <c r="AL371" i="5" s="1"/>
  <c r="AP371" i="5"/>
  <c r="AK99" i="5"/>
  <c r="AL99" i="5" s="1"/>
  <c r="AP99" i="5"/>
  <c r="AP163" i="5"/>
  <c r="AK163" i="5"/>
  <c r="AL163" i="5" s="1"/>
  <c r="AP228" i="5"/>
  <c r="AK228" i="5"/>
  <c r="AL228" i="5" s="1"/>
  <c r="AK292" i="5"/>
  <c r="AL292" i="5" s="1"/>
  <c r="AP292" i="5"/>
  <c r="AK180" i="5"/>
  <c r="AL180" i="5" s="1"/>
  <c r="AP180" i="5"/>
  <c r="AP37" i="5"/>
  <c r="AK37" i="5"/>
  <c r="AL37" i="5" s="1"/>
  <c r="AP486" i="5"/>
  <c r="AK486" i="5"/>
  <c r="AL486" i="5" s="1"/>
  <c r="AK550" i="5"/>
  <c r="AL550" i="5" s="1"/>
  <c r="AP550" i="5"/>
  <c r="AK38" i="5"/>
  <c r="AL38" i="5" s="1"/>
  <c r="AP38" i="5"/>
  <c r="AP102" i="5"/>
  <c r="AK102" i="5"/>
  <c r="AL102" i="5" s="1"/>
  <c r="AP423" i="5"/>
  <c r="AK423" i="5"/>
  <c r="AL423" i="5" s="1"/>
  <c r="AK472" i="5"/>
  <c r="AL472" i="5" s="1"/>
  <c r="AP472" i="5"/>
  <c r="AP249" i="5"/>
  <c r="AK249" i="5"/>
  <c r="AL249" i="5" s="1"/>
  <c r="AK523" i="5"/>
  <c r="AL523" i="5" s="1"/>
  <c r="AP523" i="5"/>
  <c r="AK252" i="5"/>
  <c r="AL252" i="5" s="1"/>
  <c r="AP252" i="5"/>
  <c r="AP316" i="5"/>
  <c r="AK316" i="5"/>
  <c r="AL316" i="5" s="1"/>
  <c r="AK380" i="5"/>
  <c r="AL380" i="5" s="1"/>
  <c r="AP380" i="5"/>
  <c r="AK508" i="5"/>
  <c r="AL508" i="5" s="1"/>
  <c r="AP508" i="5"/>
  <c r="AP413" i="5"/>
  <c r="AK413" i="5"/>
  <c r="AL413" i="5" s="1"/>
  <c r="AP172" i="5"/>
  <c r="AK172" i="5"/>
  <c r="AL172" i="5" s="1"/>
  <c r="AK230" i="5"/>
  <c r="AL230" i="5" s="1"/>
  <c r="AP230" i="5"/>
  <c r="AK302" i="5"/>
  <c r="AL302" i="5" s="1"/>
  <c r="AP302" i="5"/>
  <c r="AP494" i="5"/>
  <c r="AK494" i="5"/>
  <c r="AL494" i="5" s="1"/>
  <c r="AK441" i="5"/>
  <c r="AL441" i="5" s="1"/>
  <c r="AP441" i="5"/>
  <c r="AK527" i="5"/>
  <c r="AL527" i="5" s="1"/>
  <c r="AP527" i="5"/>
  <c r="AP452" i="5"/>
  <c r="AK452" i="5"/>
  <c r="AL452" i="5" s="1"/>
  <c r="AK547" i="5"/>
  <c r="AL547" i="5" s="1"/>
  <c r="AP547" i="5"/>
  <c r="AK48" i="5"/>
  <c r="AL48" i="5" s="1"/>
  <c r="AP48" i="5"/>
  <c r="AK305" i="5"/>
  <c r="AL305" i="5" s="1"/>
  <c r="AP305" i="5"/>
  <c r="AK81" i="5"/>
  <c r="AL81" i="5" s="1"/>
  <c r="AP81" i="5"/>
  <c r="AP145" i="5"/>
  <c r="AK145" i="5"/>
  <c r="AL145" i="5" s="1"/>
  <c r="AP402" i="5"/>
  <c r="AK402" i="5"/>
  <c r="AL402" i="5" s="1"/>
  <c r="AK484" i="5"/>
  <c r="AL484" i="5" s="1"/>
  <c r="AP484" i="5"/>
  <c r="AP435" i="5"/>
  <c r="AK435" i="5"/>
  <c r="AL435" i="5" s="1"/>
  <c r="AP361" i="5"/>
  <c r="AK361" i="5"/>
  <c r="AL361" i="5" s="1"/>
  <c r="AK35" i="5"/>
  <c r="AL35" i="5" s="1"/>
  <c r="AP35" i="5"/>
  <c r="AK52" i="5"/>
  <c r="AL52" i="5" s="1"/>
  <c r="AP52" i="5"/>
  <c r="AK309" i="5"/>
  <c r="AL309" i="5" s="1"/>
  <c r="AP309" i="5"/>
  <c r="AP501" i="5"/>
  <c r="AK501" i="5"/>
  <c r="AL501" i="5" s="1"/>
  <c r="AP294" i="5"/>
  <c r="AK294" i="5"/>
  <c r="AL294" i="5" s="1"/>
  <c r="AK381" i="5"/>
  <c r="AL381" i="5" s="1"/>
  <c r="AP381" i="5"/>
  <c r="AK118" i="5"/>
  <c r="AL118" i="5" s="1"/>
  <c r="AP118" i="5"/>
  <c r="AK247" i="5"/>
  <c r="AL247" i="5" s="1"/>
  <c r="AP247" i="5"/>
  <c r="AP375" i="5"/>
  <c r="AK375" i="5"/>
  <c r="AL375" i="5" s="1"/>
  <c r="AP408" i="5"/>
  <c r="AK408" i="5"/>
  <c r="AL408" i="5" s="1"/>
  <c r="AK56" i="5"/>
  <c r="AL56" i="5" s="1"/>
  <c r="AP56" i="5"/>
  <c r="AP41" i="5"/>
  <c r="AK41" i="5"/>
  <c r="AL41" i="5" s="1"/>
  <c r="AP105" i="5"/>
  <c r="AK105" i="5"/>
  <c r="AL105" i="5" s="1"/>
  <c r="AK169" i="5"/>
  <c r="AL169" i="5" s="1"/>
  <c r="AP169" i="5"/>
  <c r="AP90" i="5"/>
  <c r="AK90" i="5"/>
  <c r="AL90" i="5" s="1"/>
  <c r="AK283" i="5"/>
  <c r="AL283" i="5" s="1"/>
  <c r="AP283" i="5"/>
  <c r="AK411" i="5"/>
  <c r="AL411" i="5" s="1"/>
  <c r="AP411" i="5"/>
  <c r="AP44" i="5"/>
  <c r="AK44" i="5"/>
  <c r="AL44" i="5" s="1"/>
  <c r="AP78" i="5"/>
  <c r="AK78" i="5"/>
  <c r="AL78" i="5" s="1"/>
  <c r="AP366" i="5"/>
  <c r="AK366" i="5"/>
  <c r="AL366" i="5" s="1"/>
  <c r="AK45" i="5"/>
  <c r="AL45" i="5" s="1"/>
  <c r="AP45" i="5"/>
  <c r="AK109" i="5"/>
  <c r="AL109" i="5" s="1"/>
  <c r="AP109" i="5"/>
  <c r="AK173" i="5"/>
  <c r="AL173" i="5" s="1"/>
  <c r="AP173" i="5"/>
  <c r="AK430" i="5"/>
  <c r="AL430" i="5" s="1"/>
  <c r="AP430" i="5"/>
  <c r="AK14" i="5"/>
  <c r="AL14" i="5" s="1"/>
  <c r="AP14" i="5"/>
  <c r="AP271" i="5"/>
  <c r="AK271" i="5"/>
  <c r="AL271" i="5" s="1"/>
  <c r="AK335" i="5"/>
  <c r="AL335" i="5" s="1"/>
  <c r="AP335" i="5"/>
  <c r="AK496" i="5"/>
  <c r="AL496" i="5" s="1"/>
  <c r="AP496" i="5"/>
  <c r="AK369" i="5"/>
  <c r="AL369" i="5" s="1"/>
  <c r="AP369" i="5"/>
  <c r="AK274" i="5"/>
  <c r="AL274" i="5" s="1"/>
  <c r="AP274" i="5"/>
  <c r="AK323" i="5"/>
  <c r="AL323" i="5" s="1"/>
  <c r="AP323" i="5"/>
  <c r="AK489" i="5"/>
  <c r="AL489" i="5" s="1"/>
  <c r="AP489" i="5"/>
  <c r="AK552" i="5"/>
  <c r="AL552" i="5" s="1"/>
  <c r="AP552" i="5"/>
  <c r="AP182" i="5"/>
  <c r="AK182" i="5"/>
  <c r="AL182" i="5" s="1"/>
  <c r="AP439" i="5"/>
  <c r="AK439" i="5"/>
  <c r="AL439" i="5" s="1"/>
  <c r="AP39" i="5"/>
  <c r="AK39" i="5"/>
  <c r="AL39" i="5" s="1"/>
  <c r="AK167" i="5"/>
  <c r="AL167" i="5" s="1"/>
  <c r="AP167" i="5"/>
  <c r="AP296" i="5"/>
  <c r="AK296" i="5"/>
  <c r="AL296" i="5" s="1"/>
  <c r="AP488" i="5"/>
  <c r="AK488" i="5"/>
  <c r="AL488" i="5" s="1"/>
  <c r="AP120" i="5"/>
  <c r="AK120" i="5"/>
  <c r="AL120" i="5" s="1"/>
  <c r="AP313" i="5"/>
  <c r="AK313" i="5"/>
  <c r="AL313" i="5" s="1"/>
  <c r="AK234" i="5"/>
  <c r="AL234" i="5" s="1"/>
  <c r="AP234" i="5"/>
  <c r="AK426" i="5"/>
  <c r="AL426" i="5" s="1"/>
  <c r="AP426" i="5"/>
  <c r="AP347" i="5"/>
  <c r="AK347" i="5"/>
  <c r="AL347" i="5" s="1"/>
  <c r="AK475" i="5"/>
  <c r="AL475" i="5" s="1"/>
  <c r="AP475" i="5"/>
  <c r="AP444" i="5"/>
  <c r="AK444" i="5"/>
  <c r="AL444" i="5" s="1"/>
  <c r="AK142" i="5"/>
  <c r="AL142" i="5" s="1"/>
  <c r="AP142" i="5"/>
  <c r="AK238" i="5"/>
  <c r="AL238" i="5" s="1"/>
  <c r="AP238" i="5"/>
  <c r="AK287" i="5"/>
  <c r="AL287" i="5" s="1"/>
  <c r="AP287" i="5"/>
  <c r="AP532" i="5"/>
  <c r="AK532" i="5"/>
  <c r="AL532" i="5" s="1"/>
  <c r="AP175" i="5"/>
  <c r="AK175" i="5"/>
  <c r="AL175" i="5" s="1"/>
  <c r="AK304" i="5"/>
  <c r="AL304" i="5" s="1"/>
  <c r="AP304" i="5"/>
  <c r="AP112" i="5"/>
  <c r="AK112" i="5"/>
  <c r="AL112" i="5" s="1"/>
  <c r="AP17" i="5"/>
  <c r="AK17" i="5"/>
  <c r="AL17" i="5" s="1"/>
  <c r="AK209" i="5"/>
  <c r="AL209" i="5" s="1"/>
  <c r="AP209" i="5"/>
  <c r="AK130" i="5"/>
  <c r="AL130" i="5" s="1"/>
  <c r="AP130" i="5"/>
  <c r="AP194" i="5"/>
  <c r="AK194" i="5"/>
  <c r="AL194" i="5" s="1"/>
  <c r="AP387" i="5"/>
  <c r="AK387" i="5"/>
  <c r="AL387" i="5" s="1"/>
  <c r="AP451" i="5"/>
  <c r="AK451" i="5"/>
  <c r="AL451" i="5" s="1"/>
  <c r="AP196" i="5"/>
  <c r="AK196" i="5"/>
  <c r="AL196" i="5" s="1"/>
  <c r="AP325" i="5"/>
  <c r="AK325" i="5"/>
  <c r="AL325" i="5" s="1"/>
  <c r="AK53" i="5"/>
  <c r="AL53" i="5" s="1"/>
  <c r="AP53" i="5"/>
  <c r="AK246" i="5"/>
  <c r="AL246" i="5" s="1"/>
  <c r="AP246" i="5"/>
  <c r="AP445" i="5"/>
  <c r="AK445" i="5"/>
  <c r="AL445" i="5" s="1"/>
  <c r="AK360" i="5"/>
  <c r="AL360" i="5" s="1"/>
  <c r="AP360" i="5"/>
  <c r="AP424" i="5"/>
  <c r="AK424" i="5"/>
  <c r="AL424" i="5" s="1"/>
  <c r="AK362" i="5"/>
  <c r="AL362" i="5" s="1"/>
  <c r="AP362" i="5"/>
  <c r="AK490" i="5"/>
  <c r="AL490" i="5" s="1"/>
  <c r="AP490" i="5"/>
  <c r="AP188" i="5"/>
  <c r="AK188" i="5"/>
  <c r="AL188" i="5" s="1"/>
  <c r="AP26" i="5"/>
  <c r="AK26" i="5"/>
  <c r="AL26" i="5" s="1"/>
  <c r="AP539" i="5"/>
  <c r="AK539" i="5"/>
  <c r="AL539" i="5" s="1"/>
  <c r="AK59" i="5"/>
  <c r="AL59" i="5" s="1"/>
  <c r="AP59" i="5"/>
  <c r="AP123" i="5"/>
  <c r="AK123" i="5"/>
  <c r="AL123" i="5" s="1"/>
  <c r="AP187" i="5"/>
  <c r="AK187" i="5"/>
  <c r="AL187" i="5" s="1"/>
  <c r="AP124" i="5"/>
  <c r="AK124" i="5"/>
  <c r="AL124" i="5" s="1"/>
  <c r="AP245" i="5"/>
  <c r="AK245" i="5"/>
  <c r="AL245" i="5" s="1"/>
  <c r="AP358" i="5"/>
  <c r="AK358" i="5"/>
  <c r="AL358" i="5" s="1"/>
  <c r="AK514" i="5"/>
  <c r="AL514" i="5" s="1"/>
  <c r="AP514" i="5"/>
  <c r="AK158" i="5"/>
  <c r="AL158" i="5" s="1"/>
  <c r="AP158" i="5"/>
  <c r="AP351" i="5"/>
  <c r="AK351" i="5"/>
  <c r="AL351" i="5" s="1"/>
  <c r="AK64" i="5"/>
  <c r="AL64" i="5" s="1"/>
  <c r="AP64" i="5"/>
  <c r="AK257" i="5"/>
  <c r="AL257" i="5" s="1"/>
  <c r="AP257" i="5"/>
  <c r="AK513" i="5"/>
  <c r="AL513" i="5" s="1"/>
  <c r="AP513" i="5"/>
  <c r="AP345" i="5"/>
  <c r="AK345" i="5"/>
  <c r="AL345" i="5" s="1"/>
  <c r="AK259" i="5"/>
  <c r="AL259" i="5" s="1"/>
  <c r="AP259" i="5"/>
  <c r="AP515" i="5"/>
  <c r="AK515" i="5"/>
  <c r="AL515" i="5" s="1"/>
  <c r="AP51" i="5"/>
  <c r="AK51" i="5"/>
  <c r="AL51" i="5" s="1"/>
  <c r="AK4" i="5"/>
  <c r="AL4" i="5" s="1"/>
  <c r="AP4" i="5"/>
  <c r="AP453" i="5"/>
  <c r="AK453" i="5"/>
  <c r="AL453" i="5" s="1"/>
  <c r="AP310" i="5"/>
  <c r="AK310" i="5"/>
  <c r="AL310" i="5" s="1"/>
  <c r="AP438" i="5"/>
  <c r="AK438" i="5"/>
  <c r="AL438" i="5" s="1"/>
  <c r="AP54" i="5"/>
  <c r="AK54" i="5"/>
  <c r="AL54" i="5" s="1"/>
  <c r="AP311" i="5"/>
  <c r="AK311" i="5"/>
  <c r="AL311" i="5" s="1"/>
  <c r="AK519" i="5"/>
  <c r="AL519" i="5" s="1"/>
  <c r="AP519" i="5"/>
  <c r="AK393" i="5"/>
  <c r="AL393" i="5" s="1"/>
  <c r="AP393" i="5"/>
  <c r="AK72" i="5"/>
  <c r="AL72" i="5" s="1"/>
  <c r="AP72" i="5"/>
  <c r="AK265" i="5"/>
  <c r="AL265" i="5" s="1"/>
  <c r="AP265" i="5"/>
  <c r="AP298" i="5"/>
  <c r="AK298" i="5"/>
  <c r="AL298" i="5" s="1"/>
  <c r="AP220" i="5"/>
  <c r="AK220" i="5"/>
  <c r="AL220" i="5" s="1"/>
  <c r="AK332" i="5"/>
  <c r="AL332" i="5" s="1"/>
  <c r="AP332" i="5"/>
  <c r="AK286" i="5"/>
  <c r="AL286" i="5" s="1"/>
  <c r="AP286" i="5"/>
  <c r="AK516" i="5"/>
  <c r="AL516" i="5" s="1"/>
  <c r="AP516" i="5"/>
  <c r="AK151" i="5"/>
  <c r="AL151" i="5" s="1"/>
  <c r="AP151" i="5"/>
  <c r="AP189" i="5"/>
  <c r="AK189" i="5"/>
  <c r="AL189" i="5" s="1"/>
  <c r="AP318" i="5"/>
  <c r="AK318" i="5"/>
  <c r="AL318" i="5" s="1"/>
  <c r="AK404" i="5"/>
  <c r="AL404" i="5" s="1"/>
  <c r="AP404" i="5"/>
  <c r="AK253" i="5"/>
  <c r="AL253" i="5" s="1"/>
  <c r="AP253" i="5"/>
  <c r="AP223" i="5"/>
  <c r="AK223" i="5"/>
  <c r="AL223" i="5" s="1"/>
  <c r="AP479" i="5"/>
  <c r="AK479" i="5"/>
  <c r="AL479" i="5" s="1"/>
  <c r="AK543" i="5"/>
  <c r="AL543" i="5" s="1"/>
  <c r="AP543" i="5"/>
  <c r="AK191" i="5"/>
  <c r="AL191" i="5" s="1"/>
  <c r="AP191" i="5"/>
  <c r="AP384" i="5"/>
  <c r="AK384" i="5"/>
  <c r="AL384" i="5" s="1"/>
  <c r="AK436" i="5"/>
  <c r="AL436" i="5" s="1"/>
  <c r="AP436" i="5"/>
  <c r="AK33" i="5"/>
  <c r="AL33" i="5" s="1"/>
  <c r="AP33" i="5"/>
  <c r="AK226" i="5"/>
  <c r="AL226" i="5" s="1"/>
  <c r="AP226" i="5"/>
  <c r="AK66" i="5"/>
  <c r="AL66" i="5" s="1"/>
  <c r="AP66" i="5"/>
  <c r="AK115" i="5"/>
  <c r="AL115" i="5" s="1"/>
  <c r="AP115" i="5"/>
  <c r="AK68" i="5"/>
  <c r="AL68" i="5" s="1"/>
  <c r="AP68" i="5"/>
  <c r="AP132" i="5"/>
  <c r="AK132" i="5"/>
  <c r="AL132" i="5" s="1"/>
  <c r="AK261" i="5"/>
  <c r="AL261" i="5" s="1"/>
  <c r="AP261" i="5"/>
  <c r="AP389" i="5"/>
  <c r="AK389" i="5"/>
  <c r="AL389" i="5" s="1"/>
  <c r="AK517" i="5"/>
  <c r="AL517" i="5" s="1"/>
  <c r="AP517" i="5"/>
  <c r="AK117" i="5"/>
  <c r="AL117" i="5" s="1"/>
  <c r="AP117" i="5"/>
  <c r="AK181" i="5"/>
  <c r="AL181" i="5" s="1"/>
  <c r="AP181" i="5"/>
  <c r="AK374" i="5"/>
  <c r="AL374" i="5" s="1"/>
  <c r="AP374" i="5"/>
  <c r="AK502" i="5"/>
  <c r="AL502" i="5" s="1"/>
  <c r="AP502" i="5"/>
  <c r="AK503" i="5"/>
  <c r="AL503" i="5" s="1"/>
  <c r="AP503" i="5"/>
  <c r="AK6" i="5"/>
  <c r="AL6" i="5" s="1"/>
  <c r="AP6" i="5"/>
  <c r="AP551" i="5"/>
  <c r="AK551" i="5"/>
  <c r="AL551" i="5" s="1"/>
  <c r="AP103" i="5"/>
  <c r="AK103" i="5"/>
  <c r="AL103" i="5" s="1"/>
  <c r="AK232" i="5"/>
  <c r="AL232" i="5" s="1"/>
  <c r="AP232" i="5"/>
  <c r="AP8" i="5"/>
  <c r="AK8" i="5"/>
  <c r="AL8" i="5" s="1"/>
  <c r="AP121" i="5"/>
  <c r="AK121" i="5"/>
  <c r="AL121" i="5" s="1"/>
  <c r="AK42" i="5"/>
  <c r="AL42" i="5" s="1"/>
  <c r="AP42" i="5"/>
  <c r="AK299" i="5"/>
  <c r="AL299" i="5" s="1"/>
  <c r="AP299" i="5"/>
  <c r="AK204" i="5"/>
  <c r="AL204" i="5" s="1"/>
  <c r="AP204" i="5"/>
  <c r="AK139" i="5"/>
  <c r="AL139" i="5" s="1"/>
  <c r="AP139" i="5"/>
  <c r="AP203" i="5"/>
  <c r="AK203" i="5"/>
  <c r="AL203" i="5" s="1"/>
  <c r="AP237" i="5"/>
  <c r="AK237" i="5"/>
  <c r="AL237" i="5" s="1"/>
  <c r="AP96" i="5"/>
  <c r="AK96" i="5"/>
  <c r="AL96" i="5" s="1"/>
  <c r="AP537" i="5"/>
  <c r="AK537" i="5"/>
  <c r="AL537" i="5" s="1"/>
  <c r="AP446" i="5"/>
  <c r="AK446" i="5"/>
  <c r="AL446" i="5" s="1"/>
  <c r="AK30" i="5"/>
  <c r="AL30" i="5" s="1"/>
  <c r="AP30" i="5"/>
  <c r="AP94" i="5"/>
  <c r="AK94" i="5"/>
  <c r="AL94" i="5" s="1"/>
  <c r="AP415" i="5"/>
  <c r="AK415" i="5"/>
  <c r="AL415" i="5" s="1"/>
  <c r="AP256" i="5"/>
  <c r="AK256" i="5"/>
  <c r="AL256" i="5" s="1"/>
  <c r="AP128" i="5"/>
  <c r="AK128" i="5"/>
  <c r="AL128" i="5" s="1"/>
  <c r="AK321" i="5"/>
  <c r="AL321" i="5" s="1"/>
  <c r="AP321" i="5"/>
  <c r="AK269" i="5"/>
  <c r="AL269" i="5" s="1"/>
  <c r="AP269" i="5"/>
  <c r="AP82" i="5"/>
  <c r="AK82" i="5"/>
  <c r="AL82" i="5" s="1"/>
  <c r="AP372" i="5"/>
  <c r="AK372" i="5"/>
  <c r="AL372" i="5" s="1"/>
  <c r="AK179" i="5"/>
  <c r="AL179" i="5" s="1"/>
  <c r="AP179" i="5"/>
  <c r="AK244" i="5"/>
  <c r="AL244" i="5" s="1"/>
  <c r="AP244" i="5"/>
  <c r="AK308" i="5"/>
  <c r="AL308" i="5" s="1"/>
  <c r="AP308" i="5"/>
  <c r="AP148" i="5"/>
  <c r="AK148" i="5"/>
  <c r="AL148" i="5" s="1"/>
  <c r="AP212" i="5"/>
  <c r="AK212" i="5"/>
  <c r="AL212" i="5" s="1"/>
  <c r="AK469" i="5"/>
  <c r="AL469" i="5" s="1"/>
  <c r="AP469" i="5"/>
  <c r="AP533" i="5"/>
  <c r="AK533" i="5"/>
  <c r="AL533" i="5" s="1"/>
  <c r="AK5" i="5"/>
  <c r="AL5" i="5" s="1"/>
  <c r="AP5" i="5"/>
  <c r="AK133" i="5"/>
  <c r="AL133" i="5" s="1"/>
  <c r="AP133" i="5"/>
  <c r="AK329" i="5"/>
  <c r="AL329" i="5" s="1"/>
  <c r="AP329" i="5"/>
  <c r="AK327" i="5"/>
  <c r="AL327" i="5" s="1"/>
  <c r="AP327" i="5"/>
  <c r="AP455" i="5"/>
  <c r="AK455" i="5"/>
  <c r="AL455" i="5" s="1"/>
  <c r="AP248" i="5"/>
  <c r="AK248" i="5"/>
  <c r="AL248" i="5" s="1"/>
  <c r="AP136" i="5"/>
  <c r="AK136" i="5"/>
  <c r="AL136" i="5" s="1"/>
  <c r="AK200" i="5"/>
  <c r="AL200" i="5" s="1"/>
  <c r="AP200" i="5"/>
  <c r="AK57" i="5"/>
  <c r="AL57" i="5" s="1"/>
  <c r="AP57" i="5"/>
  <c r="AP314" i="5"/>
  <c r="AK314" i="5"/>
  <c r="AL314" i="5" s="1"/>
  <c r="AP442" i="5"/>
  <c r="AK442" i="5"/>
  <c r="AL442" i="5" s="1"/>
  <c r="AP427" i="5"/>
  <c r="AK427" i="5"/>
  <c r="AL427" i="5" s="1"/>
  <c r="AK491" i="5"/>
  <c r="AL491" i="5" s="1"/>
  <c r="AP491" i="5"/>
  <c r="AP268" i="5"/>
  <c r="AK268" i="5"/>
  <c r="AL268" i="5" s="1"/>
  <c r="AK396" i="5"/>
  <c r="AL396" i="5" s="1"/>
  <c r="AP396" i="5"/>
  <c r="AK460" i="5"/>
  <c r="AL460" i="5" s="1"/>
  <c r="AP460" i="5"/>
  <c r="AK524" i="5"/>
  <c r="AL524" i="5" s="1"/>
  <c r="AP524" i="5"/>
  <c r="AP60" i="5"/>
  <c r="AK60" i="5"/>
  <c r="AL60" i="5" s="1"/>
  <c r="AP463" i="5"/>
  <c r="AK463" i="5"/>
  <c r="AL463" i="5" s="1"/>
  <c r="AP129" i="5"/>
  <c r="AK129" i="5"/>
  <c r="AL129" i="5" s="1"/>
  <c r="AK535" i="5"/>
  <c r="AL535" i="5" s="1"/>
  <c r="AP535" i="5"/>
  <c r="AK61" i="5"/>
  <c r="AL61" i="5" s="1"/>
  <c r="AP61" i="5"/>
  <c r="AK125" i="5"/>
  <c r="AL125" i="5" s="1"/>
  <c r="AP125" i="5"/>
  <c r="AK382" i="5"/>
  <c r="AL382" i="5" s="1"/>
  <c r="AP382" i="5"/>
  <c r="AP510" i="5"/>
  <c r="AK510" i="5"/>
  <c r="AL510" i="5" s="1"/>
  <c r="AK409" i="5"/>
  <c r="AL409" i="5" s="1"/>
  <c r="AP409" i="5"/>
  <c r="AK63" i="5"/>
  <c r="AL63" i="5" s="1"/>
  <c r="AP63" i="5"/>
  <c r="AK127" i="5"/>
  <c r="AL127" i="5" s="1"/>
  <c r="AP127" i="5"/>
  <c r="AP320" i="5"/>
  <c r="AK320" i="5"/>
  <c r="AL320" i="5" s="1"/>
  <c r="AK448" i="5"/>
  <c r="AL448" i="5" s="1"/>
  <c r="AP448" i="5"/>
  <c r="AP512" i="5"/>
  <c r="AK512" i="5"/>
  <c r="AL512" i="5" s="1"/>
  <c r="AK192" i="5"/>
  <c r="AL192" i="5" s="1"/>
  <c r="AP192" i="5"/>
  <c r="AK385" i="5"/>
  <c r="AL385" i="5" s="1"/>
  <c r="AP385" i="5"/>
  <c r="AP449" i="5"/>
  <c r="AK449" i="5"/>
  <c r="AL449" i="5" s="1"/>
  <c r="AP531" i="5"/>
  <c r="AK531" i="5"/>
  <c r="AL531" i="5" s="1"/>
  <c r="AP97" i="5"/>
  <c r="AK97" i="5"/>
  <c r="AL97" i="5" s="1"/>
  <c r="AK161" i="5"/>
  <c r="AL161" i="5" s="1"/>
  <c r="AP161" i="5"/>
  <c r="AK290" i="5"/>
  <c r="AL290" i="5" s="1"/>
  <c r="AP290" i="5"/>
  <c r="AK354" i="5"/>
  <c r="AL354" i="5" s="1"/>
  <c r="AP354" i="5"/>
  <c r="AP418" i="5"/>
  <c r="AK418" i="5"/>
  <c r="AL418" i="5" s="1"/>
  <c r="AP498" i="5"/>
  <c r="AK498" i="5"/>
  <c r="AL498" i="5" s="1"/>
  <c r="AK146" i="5"/>
  <c r="AL146" i="5" s="1"/>
  <c r="AP146" i="5"/>
  <c r="AK403" i="5"/>
  <c r="AL403" i="5" s="1"/>
  <c r="AP403" i="5"/>
  <c r="AK84" i="5"/>
  <c r="AL84" i="5" s="1"/>
  <c r="AP84" i="5"/>
  <c r="AK277" i="5"/>
  <c r="AL277" i="5" s="1"/>
  <c r="AP277" i="5"/>
  <c r="AK390" i="5"/>
  <c r="AL390" i="5" s="1"/>
  <c r="AP390" i="5"/>
  <c r="AP518" i="5"/>
  <c r="AK518" i="5"/>
  <c r="AL518" i="5" s="1"/>
  <c r="AK70" i="5"/>
  <c r="AL70" i="5" s="1"/>
  <c r="AP70" i="5"/>
  <c r="AK263" i="5"/>
  <c r="AL263" i="5" s="1"/>
  <c r="AP263" i="5"/>
  <c r="AK391" i="5"/>
  <c r="AL391" i="5" s="1"/>
  <c r="AP391" i="5"/>
  <c r="AK55" i="5"/>
  <c r="AL55" i="5" s="1"/>
  <c r="AP55" i="5"/>
  <c r="AP119" i="5"/>
  <c r="AK119" i="5"/>
  <c r="AL119" i="5" s="1"/>
  <c r="AP183" i="5"/>
  <c r="AK183" i="5"/>
  <c r="AL183" i="5" s="1"/>
  <c r="AP376" i="5"/>
  <c r="AK376" i="5"/>
  <c r="AL376" i="5" s="1"/>
  <c r="AP88" i="5"/>
  <c r="AK88" i="5"/>
  <c r="AL88" i="5" s="1"/>
  <c r="AK185" i="5"/>
  <c r="AL185" i="5" s="1"/>
  <c r="AP185" i="5"/>
  <c r="AP506" i="5"/>
  <c r="AK506" i="5"/>
  <c r="AL506" i="5" s="1"/>
  <c r="AK461" i="5"/>
  <c r="AL461" i="5" s="1"/>
  <c r="AP461" i="5"/>
  <c r="AK106" i="5"/>
  <c r="AL106" i="5" s="1"/>
  <c r="AP106" i="5"/>
  <c r="AK235" i="5"/>
  <c r="AL235" i="5" s="1"/>
  <c r="AP235" i="5"/>
  <c r="AK363" i="5"/>
  <c r="AL363" i="5" s="1"/>
  <c r="AP363" i="5"/>
  <c r="AK11" i="5"/>
  <c r="AL11" i="5" s="1"/>
  <c r="AP11" i="5"/>
  <c r="AK75" i="5"/>
  <c r="AL75" i="5" s="1"/>
  <c r="AP75" i="5"/>
  <c r="AK225" i="5"/>
  <c r="AL225" i="5" s="1"/>
  <c r="AP225" i="5"/>
  <c r="AP295" i="5"/>
  <c r="AK295" i="5"/>
  <c r="AL295" i="5" s="1"/>
  <c r="AP254" i="5"/>
  <c r="AK254" i="5"/>
  <c r="AL254" i="5" s="1"/>
  <c r="AK110" i="5"/>
  <c r="AL110" i="5" s="1"/>
  <c r="AP110" i="5"/>
  <c r="AK174" i="5"/>
  <c r="AL174" i="5" s="1"/>
  <c r="AP174" i="5"/>
  <c r="AK303" i="5"/>
  <c r="AL303" i="5" s="1"/>
  <c r="AP303" i="5"/>
  <c r="AK367" i="5"/>
  <c r="AL367" i="5" s="1"/>
  <c r="AP367" i="5"/>
  <c r="AK143" i="5"/>
  <c r="AL143" i="5" s="1"/>
  <c r="AP143" i="5"/>
  <c r="AK207" i="5"/>
  <c r="AL207" i="5" s="1"/>
  <c r="AP207" i="5"/>
  <c r="AP272" i="5"/>
  <c r="AK272" i="5"/>
  <c r="AL272" i="5" s="1"/>
  <c r="AP400" i="5"/>
  <c r="AK400" i="5"/>
  <c r="AL400" i="5" s="1"/>
  <c r="AP528" i="5"/>
  <c r="AK528" i="5"/>
  <c r="AL528" i="5" s="1"/>
  <c r="AK273" i="5"/>
  <c r="AL273" i="5" s="1"/>
  <c r="AP273" i="5"/>
  <c r="AK401" i="5"/>
  <c r="AL401" i="5" s="1"/>
  <c r="AP401" i="5"/>
  <c r="AP306" i="5"/>
  <c r="AK306" i="5"/>
  <c r="AL306" i="5" s="1"/>
  <c r="AP546" i="5"/>
  <c r="AK546" i="5"/>
  <c r="AL546" i="5" s="1"/>
  <c r="AK18" i="5"/>
  <c r="AL18" i="5" s="1"/>
  <c r="AP18" i="5"/>
  <c r="AP275" i="5"/>
  <c r="AK275" i="5"/>
  <c r="AL275" i="5" s="1"/>
  <c r="AP339" i="5"/>
  <c r="AK339" i="5"/>
  <c r="AL339" i="5" s="1"/>
  <c r="AP467" i="5"/>
  <c r="AK467" i="5"/>
  <c r="AL467" i="5" s="1"/>
  <c r="AP349" i="5"/>
  <c r="AK349" i="5"/>
  <c r="AL349" i="5" s="1"/>
  <c r="AK341" i="5"/>
  <c r="AL341" i="5" s="1"/>
  <c r="AP341" i="5"/>
  <c r="AP405" i="5"/>
  <c r="AK405" i="5"/>
  <c r="AL405" i="5" s="1"/>
  <c r="AK473" i="5"/>
  <c r="AL473" i="5" s="1"/>
  <c r="AP473" i="5"/>
  <c r="AK262" i="5"/>
  <c r="AL262" i="5" s="1"/>
  <c r="AP262" i="5"/>
  <c r="AK326" i="5"/>
  <c r="AL326" i="5" s="1"/>
  <c r="AP326" i="5"/>
  <c r="AP134" i="5"/>
  <c r="AK134" i="5"/>
  <c r="AL134" i="5" s="1"/>
  <c r="AK198" i="5"/>
  <c r="AL198" i="5" s="1"/>
  <c r="AP198" i="5"/>
  <c r="AK440" i="5"/>
  <c r="AL440" i="5" s="1"/>
  <c r="AP440" i="5"/>
  <c r="AP285" i="5"/>
  <c r="AK285" i="5"/>
  <c r="AL285" i="5" s="1"/>
  <c r="AP24" i="5"/>
  <c r="AK24" i="5"/>
  <c r="AL24" i="5" s="1"/>
  <c r="AP250" i="5"/>
  <c r="AK250" i="5"/>
  <c r="AL250" i="5" s="1"/>
  <c r="AK378" i="5"/>
  <c r="AL378" i="5" s="1"/>
  <c r="AP378" i="5"/>
  <c r="AP170" i="5"/>
  <c r="AK170" i="5"/>
  <c r="AL170" i="5" s="1"/>
  <c r="AK284" i="5"/>
  <c r="AL284" i="5" s="1"/>
  <c r="AP284" i="5"/>
  <c r="AP412" i="5"/>
  <c r="AK412" i="5"/>
  <c r="AL412" i="5" s="1"/>
  <c r="AP76" i="5"/>
  <c r="AK76" i="5"/>
  <c r="AL76" i="5" s="1"/>
  <c r="AK243" i="5"/>
  <c r="AL243" i="5" s="1"/>
  <c r="AP243" i="5"/>
  <c r="AK13" i="5"/>
  <c r="AL13" i="5" s="1"/>
  <c r="AP13" i="5"/>
  <c r="AP15" i="5"/>
  <c r="AK15" i="5"/>
  <c r="AL15" i="5" s="1"/>
  <c r="AK464" i="5"/>
  <c r="AL464" i="5" s="1"/>
  <c r="AP464" i="5"/>
  <c r="AK337" i="5"/>
  <c r="AL337" i="5" s="1"/>
  <c r="AP337" i="5"/>
  <c r="AK529" i="5"/>
  <c r="AL529" i="5" s="1"/>
  <c r="AP529" i="5"/>
  <c r="AK420" i="5"/>
  <c r="AL420" i="5" s="1"/>
  <c r="AP420" i="5"/>
  <c r="AK113" i="5"/>
  <c r="AL113" i="5" s="1"/>
  <c r="AP113" i="5"/>
  <c r="AP242" i="5"/>
  <c r="AK242" i="5"/>
  <c r="AL242" i="5" s="1"/>
  <c r="AK434" i="5"/>
  <c r="AL434" i="5" s="1"/>
  <c r="AP434" i="5"/>
  <c r="AP210" i="5"/>
  <c r="AK210" i="5"/>
  <c r="AL210" i="5" s="1"/>
  <c r="AK131" i="5"/>
  <c r="AL131" i="5" s="1"/>
  <c r="AP131" i="5"/>
  <c r="AK260" i="5"/>
  <c r="AL260" i="5" s="1"/>
  <c r="AP260" i="5"/>
  <c r="AK20" i="5"/>
  <c r="AL20" i="5" s="1"/>
  <c r="AP20" i="5"/>
  <c r="AK69" i="5"/>
  <c r="AL69" i="5" s="1"/>
  <c r="AP69" i="5"/>
  <c r="AK197" i="5"/>
  <c r="AL197" i="5" s="1"/>
  <c r="AP197" i="5"/>
  <c r="AP454" i="5"/>
  <c r="AK454" i="5"/>
  <c r="AL454" i="5" s="1"/>
  <c r="AK150" i="5"/>
  <c r="AL150" i="5" s="1"/>
  <c r="AP150" i="5"/>
  <c r="AP279" i="5"/>
  <c r="AK279" i="5"/>
  <c r="AL279" i="5" s="1"/>
  <c r="AK343" i="5"/>
  <c r="AL343" i="5" s="1"/>
  <c r="AP343" i="5"/>
  <c r="AK407" i="5"/>
  <c r="AL407" i="5" s="1"/>
  <c r="AP407" i="5"/>
  <c r="AK471" i="5"/>
  <c r="AL471" i="5" s="1"/>
  <c r="AP471" i="5"/>
  <c r="AP377" i="5"/>
  <c r="AK377" i="5"/>
  <c r="AL377" i="5" s="1"/>
  <c r="AP312" i="5"/>
  <c r="AK312" i="5"/>
  <c r="AL312" i="5" s="1"/>
  <c r="AP504" i="5"/>
  <c r="AK504" i="5"/>
  <c r="AL504" i="5" s="1"/>
  <c r="AP218" i="5"/>
  <c r="AK218" i="5"/>
  <c r="AL218" i="5" s="1"/>
  <c r="AK281" i="5"/>
  <c r="AL281" i="5" s="1"/>
  <c r="AP281" i="5"/>
  <c r="AK330" i="5"/>
  <c r="AL330" i="5" s="1"/>
  <c r="AP330" i="5"/>
  <c r="AK315" i="5"/>
  <c r="AL315" i="5" s="1"/>
  <c r="AP315" i="5"/>
  <c r="AP443" i="5"/>
  <c r="AK443" i="5"/>
  <c r="AL443" i="5" s="1"/>
  <c r="AP429" i="5"/>
  <c r="AK429" i="5"/>
  <c r="AL429" i="5" s="1"/>
  <c r="AP27" i="5"/>
  <c r="AK27" i="5"/>
  <c r="AL27" i="5" s="1"/>
  <c r="AK334" i="5"/>
  <c r="AL334" i="5" s="1"/>
  <c r="AP334" i="5"/>
  <c r="AP431" i="5"/>
  <c r="AK431" i="5"/>
  <c r="AL431" i="5" s="1"/>
  <c r="AP80" i="5"/>
  <c r="AK80" i="5"/>
  <c r="AL80" i="5" s="1"/>
  <c r="AK208" i="5"/>
  <c r="AL208" i="5" s="1"/>
  <c r="AP208" i="5"/>
  <c r="AP465" i="5"/>
  <c r="AK465" i="5"/>
  <c r="AL465" i="5" s="1"/>
  <c r="AK77" i="5"/>
  <c r="AL77" i="5" s="1"/>
  <c r="AP77" i="5"/>
  <c r="AP398" i="5"/>
  <c r="AK398" i="5"/>
  <c r="AL398" i="5" s="1"/>
  <c r="AP526" i="5"/>
  <c r="AK526" i="5"/>
  <c r="AL526" i="5" s="1"/>
  <c r="AP46" i="5"/>
  <c r="AK46" i="5"/>
  <c r="AL46" i="5" s="1"/>
  <c r="AK239" i="5"/>
  <c r="AL239" i="5" s="1"/>
  <c r="AP239" i="5"/>
  <c r="AP495" i="5"/>
  <c r="AK495" i="5"/>
  <c r="AL495" i="5" s="1"/>
  <c r="AK530" i="5"/>
  <c r="AL530" i="5" s="1"/>
  <c r="AP530" i="5"/>
  <c r="AK425" i="5"/>
  <c r="AL425" i="5" s="1"/>
  <c r="AP425" i="5"/>
  <c r="AK144" i="5"/>
  <c r="AL144" i="5" s="1"/>
  <c r="AP144" i="5"/>
  <c r="AP177" i="5"/>
  <c r="AK177" i="5"/>
  <c r="AL177" i="5" s="1"/>
  <c r="AP291" i="5"/>
  <c r="AK291" i="5"/>
  <c r="AL291" i="5" s="1"/>
  <c r="AK500" i="5"/>
  <c r="AL500" i="5" s="1"/>
  <c r="AP500" i="5"/>
  <c r="AP67" i="5"/>
  <c r="AK67" i="5"/>
  <c r="AL67" i="5" s="1"/>
  <c r="AP324" i="5"/>
  <c r="AK324" i="5"/>
  <c r="AL324" i="5" s="1"/>
  <c r="AK357" i="5"/>
  <c r="AL357" i="5" s="1"/>
  <c r="AP357" i="5"/>
  <c r="AK421" i="5"/>
  <c r="AL421" i="5" s="1"/>
  <c r="AP421" i="5"/>
  <c r="AK301" i="5"/>
  <c r="AL301" i="5" s="1"/>
  <c r="AP301" i="5"/>
  <c r="AP21" i="5"/>
  <c r="AK21" i="5"/>
  <c r="AL21" i="5" s="1"/>
  <c r="AK278" i="5"/>
  <c r="AL278" i="5" s="1"/>
  <c r="AP278" i="5"/>
  <c r="AK342" i="5"/>
  <c r="AL342" i="5" s="1"/>
  <c r="AP342" i="5"/>
  <c r="AP71" i="5"/>
  <c r="AK71" i="5"/>
  <c r="AL71" i="5" s="1"/>
  <c r="AP199" i="5"/>
  <c r="AK199" i="5"/>
  <c r="AL199" i="5" s="1"/>
  <c r="AK520" i="5"/>
  <c r="AL520" i="5" s="1"/>
  <c r="AP520" i="5"/>
  <c r="AK152" i="5"/>
  <c r="AL152" i="5" s="1"/>
  <c r="AP152" i="5"/>
  <c r="AK9" i="5"/>
  <c r="AL9" i="5" s="1"/>
  <c r="AP9" i="5"/>
  <c r="AP73" i="5"/>
  <c r="AK73" i="5"/>
  <c r="AL73" i="5" s="1"/>
  <c r="AP137" i="5"/>
  <c r="AK137" i="5"/>
  <c r="AL137" i="5" s="1"/>
  <c r="AK201" i="5"/>
  <c r="AL201" i="5" s="1"/>
  <c r="AP201" i="5"/>
  <c r="AK458" i="5"/>
  <c r="AL458" i="5" s="1"/>
  <c r="AP458" i="5"/>
  <c r="AK522" i="5"/>
  <c r="AL522" i="5" s="1"/>
  <c r="AP522" i="5"/>
  <c r="AK251" i="5"/>
  <c r="AL251" i="5" s="1"/>
  <c r="AP251" i="5"/>
  <c r="AK476" i="5"/>
  <c r="AL476" i="5" s="1"/>
  <c r="AP476" i="5"/>
  <c r="AP12" i="5"/>
  <c r="AK12" i="5"/>
  <c r="AL12" i="5" s="1"/>
  <c r="AP140" i="5"/>
  <c r="AK140" i="5"/>
  <c r="AL140" i="5" s="1"/>
  <c r="AK317" i="5"/>
  <c r="AL317" i="5" s="1"/>
  <c r="AP317" i="5"/>
  <c r="AP478" i="5"/>
  <c r="AK478" i="5"/>
  <c r="AL478" i="5" s="1"/>
  <c r="AK141" i="5"/>
  <c r="AL141" i="5" s="1"/>
  <c r="AP141" i="5"/>
  <c r="AK468" i="5"/>
  <c r="AL468" i="5" s="1"/>
  <c r="AP468" i="5"/>
  <c r="AP190" i="5"/>
  <c r="AK190" i="5"/>
  <c r="AL190" i="5" s="1"/>
  <c r="AP511" i="5"/>
  <c r="AK511" i="5"/>
  <c r="AL511" i="5" s="1"/>
  <c r="AK79" i="5"/>
  <c r="AL79" i="5" s="1"/>
  <c r="AP79" i="5"/>
  <c r="AK336" i="5"/>
  <c r="AL336" i="5" s="1"/>
  <c r="AP336" i="5"/>
  <c r="AP16" i="5"/>
  <c r="AK16" i="5"/>
  <c r="AL16" i="5" s="1"/>
  <c r="AK509" i="5"/>
  <c r="AL509" i="5" s="1"/>
  <c r="AP509" i="5"/>
  <c r="AK49" i="5"/>
  <c r="AL49" i="5" s="1"/>
  <c r="AP49" i="5"/>
  <c r="AP370" i="5"/>
  <c r="AK370" i="5"/>
  <c r="AL370" i="5" s="1"/>
  <c r="AP505" i="5"/>
  <c r="AK505" i="5"/>
  <c r="AL505" i="5" s="1"/>
  <c r="AK98" i="5"/>
  <c r="AL98" i="5" s="1"/>
  <c r="AP98" i="5"/>
  <c r="AK162" i="5"/>
  <c r="AL162" i="5" s="1"/>
  <c r="AP162" i="5"/>
  <c r="AK195" i="5"/>
  <c r="AL195" i="5" s="1"/>
  <c r="AP195" i="5"/>
  <c r="AP293" i="5"/>
  <c r="AK293" i="5"/>
  <c r="AL293" i="5" s="1"/>
  <c r="AK149" i="5"/>
  <c r="AL149" i="5" s="1"/>
  <c r="AP149" i="5"/>
  <c r="AK470" i="5"/>
  <c r="AL470" i="5" s="1"/>
  <c r="AP470" i="5"/>
  <c r="AP216" i="5"/>
  <c r="AK216" i="5"/>
  <c r="AL216" i="5" s="1"/>
  <c r="AP135" i="5"/>
  <c r="AK135" i="5"/>
  <c r="AL135" i="5" s="1"/>
  <c r="AP328" i="5"/>
  <c r="AK328" i="5"/>
  <c r="AL328" i="5" s="1"/>
  <c r="AP456" i="5"/>
  <c r="AK456" i="5"/>
  <c r="AL456" i="5" s="1"/>
  <c r="AK541" i="5"/>
  <c r="AL541" i="5" s="1"/>
  <c r="AP541" i="5"/>
  <c r="AK40" i="5"/>
  <c r="AL40" i="5" s="1"/>
  <c r="AP40" i="5"/>
  <c r="AP104" i="5"/>
  <c r="AK104" i="5"/>
  <c r="AL104" i="5" s="1"/>
  <c r="AP266" i="5"/>
  <c r="AK266" i="5"/>
  <c r="AL266" i="5" s="1"/>
  <c r="AK394" i="5"/>
  <c r="AL394" i="5" s="1"/>
  <c r="AP394" i="5"/>
  <c r="AP58" i="5"/>
  <c r="AK58" i="5"/>
  <c r="AL58" i="5" s="1"/>
  <c r="AK379" i="5"/>
  <c r="AL379" i="5" s="1"/>
  <c r="AP379" i="5"/>
  <c r="AK91" i="5"/>
  <c r="AL91" i="5" s="1"/>
  <c r="AP91" i="5"/>
  <c r="AK348" i="5"/>
  <c r="AL348" i="5" s="1"/>
  <c r="AP348" i="5"/>
  <c r="AP540" i="5"/>
  <c r="AK540" i="5"/>
  <c r="AL540" i="5" s="1"/>
  <c r="AK156" i="5"/>
  <c r="AL156" i="5" s="1"/>
  <c r="AP156" i="5"/>
  <c r="AK477" i="5"/>
  <c r="AL477" i="5" s="1"/>
  <c r="AP477" i="5"/>
  <c r="AK270" i="5"/>
  <c r="AL270" i="5" s="1"/>
  <c r="AP270" i="5"/>
  <c r="AP205" i="5"/>
  <c r="AK205" i="5"/>
  <c r="AL205" i="5" s="1"/>
  <c r="AK462" i="5"/>
  <c r="AL462" i="5" s="1"/>
  <c r="AP462" i="5"/>
  <c r="AK525" i="5"/>
  <c r="AL525" i="5" s="1"/>
  <c r="AP525" i="5"/>
  <c r="AP62" i="5"/>
  <c r="AK62" i="5"/>
  <c r="AL62" i="5" s="1"/>
  <c r="AK126" i="5"/>
  <c r="AL126" i="5" s="1"/>
  <c r="AP126" i="5"/>
  <c r="AK319" i="5"/>
  <c r="AL319" i="5" s="1"/>
  <c r="AP319" i="5"/>
  <c r="AP383" i="5"/>
  <c r="AK383" i="5"/>
  <c r="AL383" i="5" s="1"/>
  <c r="AP388" i="5"/>
  <c r="AK388" i="5"/>
  <c r="AL388" i="5" s="1"/>
  <c r="AP288" i="5"/>
  <c r="AK288" i="5"/>
  <c r="AL288" i="5" s="1"/>
  <c r="AK352" i="5"/>
  <c r="AL352" i="5" s="1"/>
  <c r="AP352" i="5"/>
  <c r="AK32" i="5"/>
  <c r="AL32" i="5" s="1"/>
  <c r="AP32" i="5"/>
  <c r="AP417" i="5"/>
  <c r="AK417" i="5"/>
  <c r="AL417" i="5" s="1"/>
  <c r="AP545" i="5"/>
  <c r="AK545" i="5"/>
  <c r="AL545" i="5" s="1"/>
  <c r="AK65" i="5"/>
  <c r="AL65" i="5" s="1"/>
  <c r="AP65" i="5"/>
  <c r="AK322" i="5"/>
  <c r="AL322" i="5" s="1"/>
  <c r="AP322" i="5"/>
  <c r="AP450" i="5"/>
  <c r="AK450" i="5"/>
  <c r="AL450" i="5" s="1"/>
  <c r="AP356" i="5"/>
  <c r="AK356" i="5"/>
  <c r="AL356" i="5" s="1"/>
  <c r="AP34" i="5"/>
  <c r="AK34" i="5"/>
  <c r="AL34" i="5" s="1"/>
  <c r="AK227" i="5"/>
  <c r="AL227" i="5" s="1"/>
  <c r="AP227" i="5"/>
  <c r="AP355" i="5"/>
  <c r="AK355" i="5"/>
  <c r="AL355" i="5" s="1"/>
  <c r="AP276" i="5"/>
  <c r="AK276" i="5"/>
  <c r="AL276" i="5" s="1"/>
  <c r="AK36" i="5"/>
  <c r="AL36" i="5" s="1"/>
  <c r="AP36" i="5"/>
  <c r="AK100" i="5"/>
  <c r="AL100" i="5" s="1"/>
  <c r="AP100" i="5"/>
  <c r="AP164" i="5"/>
  <c r="AK164" i="5"/>
  <c r="AL164" i="5" s="1"/>
  <c r="AK229" i="5"/>
  <c r="AL229" i="5" s="1"/>
  <c r="AP229" i="5"/>
  <c r="AP485" i="5"/>
  <c r="AK485" i="5"/>
  <c r="AL485" i="5" s="1"/>
  <c r="AK215" i="5"/>
  <c r="AL215" i="5" s="1"/>
  <c r="AP215" i="5"/>
  <c r="AP406" i="5"/>
  <c r="AK406" i="5"/>
  <c r="AL406" i="5" s="1"/>
  <c r="AK534" i="5"/>
  <c r="AL534" i="5" s="1"/>
  <c r="AP534" i="5"/>
  <c r="AP521" i="5"/>
  <c r="AK521" i="5"/>
  <c r="AL521" i="5" s="1"/>
  <c r="AK22" i="5"/>
  <c r="AL22" i="5" s="1"/>
  <c r="AP22" i="5"/>
  <c r="AK86" i="5"/>
  <c r="AL86" i="5" s="1"/>
  <c r="AP86" i="5"/>
  <c r="AK264" i="5"/>
  <c r="AL264" i="5" s="1"/>
  <c r="AP264" i="5"/>
  <c r="AP392" i="5"/>
  <c r="AK392" i="5"/>
  <c r="AL392" i="5" s="1"/>
  <c r="AK122" i="5"/>
  <c r="AL122" i="5" s="1"/>
  <c r="AP122" i="5"/>
  <c r="AP186" i="5"/>
  <c r="AK186" i="5"/>
  <c r="AL186" i="5" s="1"/>
  <c r="AK507" i="5"/>
  <c r="AL507" i="5" s="1"/>
  <c r="AP507" i="5"/>
  <c r="AK107" i="5"/>
  <c r="AL107" i="5" s="1"/>
  <c r="AP107" i="5"/>
  <c r="AP221" i="5"/>
  <c r="AK221" i="5"/>
  <c r="AL221" i="5" s="1"/>
  <c r="AP28" i="5"/>
  <c r="AK28" i="5"/>
  <c r="AL28" i="5" s="1"/>
  <c r="AK165" i="5"/>
  <c r="AL165" i="5" s="1"/>
  <c r="AP165" i="5"/>
  <c r="AK414" i="5"/>
  <c r="AL414" i="5" s="1"/>
  <c r="AP414" i="5"/>
  <c r="AK553" i="5"/>
  <c r="AL553" i="5" s="1"/>
  <c r="AP553" i="5"/>
  <c r="AP95" i="5"/>
  <c r="AK95" i="5"/>
  <c r="AL95" i="5" s="1"/>
  <c r="AP416" i="5"/>
  <c r="AK416" i="5"/>
  <c r="AL416" i="5" s="1"/>
  <c r="AP480" i="5"/>
  <c r="AK480" i="5"/>
  <c r="AL480" i="5" s="1"/>
  <c r="AK289" i="5"/>
  <c r="AL289" i="5" s="1"/>
  <c r="AP289" i="5"/>
  <c r="AK353" i="5"/>
  <c r="AL353" i="5" s="1"/>
  <c r="AP353" i="5"/>
  <c r="AP193" i="5"/>
  <c r="AK193" i="5"/>
  <c r="AL193" i="5" s="1"/>
  <c r="AK258" i="5"/>
  <c r="AL258" i="5" s="1"/>
  <c r="AP258" i="5"/>
  <c r="AK419" i="5"/>
  <c r="AL419" i="5" s="1"/>
  <c r="AP419" i="5"/>
  <c r="AP483" i="5"/>
  <c r="AK483" i="5"/>
  <c r="AL483" i="5" s="1"/>
  <c r="AK19" i="5"/>
  <c r="AL19" i="5" s="1"/>
  <c r="AP19" i="5"/>
  <c r="AP549" i="5"/>
  <c r="AK549" i="5"/>
  <c r="AL549" i="5" s="1"/>
  <c r="AK85" i="5"/>
  <c r="AL85" i="5" s="1"/>
  <c r="AP85" i="5"/>
  <c r="AK166" i="5"/>
  <c r="AL166" i="5" s="1"/>
  <c r="AP166" i="5"/>
  <c r="AK231" i="5"/>
  <c r="AL231" i="5" s="1"/>
  <c r="AP231" i="5"/>
  <c r="AK487" i="5"/>
  <c r="AL487" i="5" s="1"/>
  <c r="AP487" i="5"/>
  <c r="AK7" i="5"/>
  <c r="AL7" i="5" s="1"/>
  <c r="AP7" i="5"/>
  <c r="AP233" i="5"/>
  <c r="AK233" i="5"/>
  <c r="AL233" i="5" s="1"/>
  <c r="AP25" i="5"/>
  <c r="AK25" i="5"/>
  <c r="AL25" i="5" s="1"/>
  <c r="AK346" i="5"/>
  <c r="AL346" i="5" s="1"/>
  <c r="AP346" i="5"/>
  <c r="AP538" i="5"/>
  <c r="AK538" i="5"/>
  <c r="AL538" i="5" s="1"/>
  <c r="AP395" i="5"/>
  <c r="AK395" i="5"/>
  <c r="AL395" i="5" s="1"/>
  <c r="AP459" i="5"/>
  <c r="AK459" i="5"/>
  <c r="AL459" i="5" s="1"/>
  <c r="AK43" i="5"/>
  <c r="AL43" i="5" s="1"/>
  <c r="AP43" i="5"/>
  <c r="AK300" i="5"/>
  <c r="AL300" i="5" s="1"/>
  <c r="AP300" i="5"/>
  <c r="AP492" i="5"/>
  <c r="AK492" i="5"/>
  <c r="AL492" i="5" s="1"/>
  <c r="AK92" i="5"/>
  <c r="AL92" i="5" s="1"/>
  <c r="AP92" i="5"/>
  <c r="AK350" i="5"/>
  <c r="AL350" i="5" s="1"/>
  <c r="AP350" i="5"/>
  <c r="AK31" i="5"/>
  <c r="AL31" i="5" s="1"/>
  <c r="AP31" i="5"/>
  <c r="AP159" i="5"/>
  <c r="AK159" i="5"/>
  <c r="AL159" i="5" s="1"/>
  <c r="AK224" i="5"/>
  <c r="AL224" i="5" s="1"/>
  <c r="AP224" i="5"/>
  <c r="AP544" i="5"/>
  <c r="AK544" i="5"/>
  <c r="AL544" i="5" s="1"/>
  <c r="AK157" i="5"/>
  <c r="AL157" i="5" s="1"/>
  <c r="AP157" i="5"/>
  <c r="AP542" i="5"/>
  <c r="AK542" i="5"/>
  <c r="AL542" i="5" s="1"/>
  <c r="AP255" i="5"/>
  <c r="AK255" i="5"/>
  <c r="AL255" i="5" s="1"/>
  <c r="AP447" i="5"/>
  <c r="AK447" i="5"/>
  <c r="AL447" i="5" s="1"/>
  <c r="AP481" i="5"/>
  <c r="AK481" i="5"/>
  <c r="AL481" i="5" s="1"/>
  <c r="AP386" i="5"/>
  <c r="AK386" i="5"/>
  <c r="AL386" i="5" s="1"/>
  <c r="AK365" i="5"/>
  <c r="AL365" i="5" s="1"/>
  <c r="AP365" i="5"/>
  <c r="AP50" i="5"/>
  <c r="AK50" i="5"/>
  <c r="AL50" i="5" s="1"/>
  <c r="AK114" i="5"/>
  <c r="AL114" i="5" s="1"/>
  <c r="AP114" i="5"/>
  <c r="AP307" i="5"/>
  <c r="AK307" i="5"/>
  <c r="AL307" i="5" s="1"/>
  <c r="AK83" i="5"/>
  <c r="AL83" i="5" s="1"/>
  <c r="AP83" i="5"/>
  <c r="AP147" i="5"/>
  <c r="AK147" i="5"/>
  <c r="AL147" i="5" s="1"/>
  <c r="AK340" i="5"/>
  <c r="AL340" i="5" s="1"/>
  <c r="AP340" i="5"/>
  <c r="AK116" i="5"/>
  <c r="AL116" i="5" s="1"/>
  <c r="AP116" i="5"/>
  <c r="AK373" i="5"/>
  <c r="AL373" i="5" s="1"/>
  <c r="AP373" i="5"/>
  <c r="AP437" i="5"/>
  <c r="AK437" i="5"/>
  <c r="AL437" i="5" s="1"/>
  <c r="AK493" i="5"/>
  <c r="AL493" i="5" s="1"/>
  <c r="AP493" i="5"/>
  <c r="AK101" i="5"/>
  <c r="AL101" i="5" s="1"/>
  <c r="AP101" i="5"/>
  <c r="AP422" i="5"/>
  <c r="AK422" i="5"/>
  <c r="AL422" i="5" s="1"/>
  <c r="AK359" i="5"/>
  <c r="AL359" i="5" s="1"/>
  <c r="AP359" i="5"/>
  <c r="AP87" i="5"/>
  <c r="AK87" i="5"/>
  <c r="AL87" i="5" s="1"/>
  <c r="AP280" i="5"/>
  <c r="AK280" i="5"/>
  <c r="AL280" i="5" s="1"/>
  <c r="AP536" i="5"/>
  <c r="AK536" i="5"/>
  <c r="AL536" i="5" s="1"/>
  <c r="AK168" i="5"/>
  <c r="AL168" i="5" s="1"/>
  <c r="AP168" i="5"/>
  <c r="AP297" i="5"/>
  <c r="AK297" i="5"/>
  <c r="AL297" i="5" s="1"/>
  <c r="AK89" i="5"/>
  <c r="AL89" i="5" s="1"/>
  <c r="AP89" i="5"/>
  <c r="AK219" i="5"/>
  <c r="AL219" i="5" s="1"/>
  <c r="AP219" i="5"/>
  <c r="AP410" i="5"/>
  <c r="AK410" i="5"/>
  <c r="AL410" i="5" s="1"/>
  <c r="AP474" i="5"/>
  <c r="AK474" i="5"/>
  <c r="AL474" i="5" s="1"/>
  <c r="AP202" i="5"/>
  <c r="AK202" i="5"/>
  <c r="AL202" i="5" s="1"/>
  <c r="AK236" i="5"/>
  <c r="AL236" i="5" s="1"/>
  <c r="AP236" i="5"/>
  <c r="AK28" i="3"/>
  <c r="Z41" i="3"/>
  <c r="AM82" i="5"/>
  <c r="AM434" i="5"/>
  <c r="AM115" i="5"/>
  <c r="AM499" i="5"/>
  <c r="AM423" i="5"/>
  <c r="AM297" i="5"/>
  <c r="AM284" i="5"/>
  <c r="AM408" i="5"/>
  <c r="AM312" i="5"/>
  <c r="AM320" i="5"/>
  <c r="AM183" i="5"/>
  <c r="AM118" i="5"/>
  <c r="AM533" i="5"/>
  <c r="AM313" i="5"/>
  <c r="AM12" i="5"/>
  <c r="AM65" i="5"/>
  <c r="AM500" i="5"/>
  <c r="AM269" i="5"/>
  <c r="AM267" i="5"/>
  <c r="AM211" i="5"/>
  <c r="AM471" i="5"/>
  <c r="AM182" i="5"/>
  <c r="AM398" i="5"/>
  <c r="AM396" i="5"/>
  <c r="AM539" i="5"/>
  <c r="AM551" i="5"/>
  <c r="AM140" i="5"/>
  <c r="AM173" i="5"/>
  <c r="AM372" i="5"/>
  <c r="AM442" i="5"/>
  <c r="AM62" i="5"/>
  <c r="AM185" i="5"/>
  <c r="AM303" i="5"/>
  <c r="AM403" i="5"/>
  <c r="AM537" i="5"/>
  <c r="AM145" i="5"/>
  <c r="AM501" i="5"/>
  <c r="AM59" i="5"/>
  <c r="AM166" i="5"/>
  <c r="AM342" i="5"/>
  <c r="AM199" i="5"/>
  <c r="AM314" i="5"/>
  <c r="AM108" i="5"/>
  <c r="AM107" i="5"/>
  <c r="AM142" i="5"/>
  <c r="AM510" i="5"/>
  <c r="AM60" i="5"/>
  <c r="AM371" i="5"/>
  <c r="AM186" i="5"/>
  <c r="AM209" i="5"/>
  <c r="AM221" i="5"/>
  <c r="AM134" i="5"/>
  <c r="AM550" i="5"/>
  <c r="AM200" i="5"/>
  <c r="AM395" i="5"/>
  <c r="AM253" i="5"/>
  <c r="AM472" i="5"/>
  <c r="AM547" i="5"/>
  <c r="AM8" i="5"/>
  <c r="AM235" i="5"/>
  <c r="AM55" i="5"/>
  <c r="AM77" i="5"/>
  <c r="AM438" i="5"/>
  <c r="AM187" i="5"/>
  <c r="AM427" i="5"/>
  <c r="AM201" i="5"/>
  <c r="AM266" i="5"/>
  <c r="AM531" i="5"/>
  <c r="AM85" i="5"/>
  <c r="AM295" i="5"/>
  <c r="AM467" i="5"/>
  <c r="AM95" i="5"/>
  <c r="AM231" i="5"/>
  <c r="AM382" i="5"/>
  <c r="AM386" i="5"/>
  <c r="AM493" i="5"/>
  <c r="AM283" i="5"/>
  <c r="AM180" i="5"/>
  <c r="AM250" i="5"/>
  <c r="AM258" i="5"/>
  <c r="AM19" i="5"/>
  <c r="AM523" i="5"/>
  <c r="AM58" i="5"/>
  <c r="AM365" i="5"/>
  <c r="AM217" i="5"/>
  <c r="AM393" i="5"/>
  <c r="AM299" i="5"/>
  <c r="AM114" i="5"/>
  <c r="AM228" i="5"/>
  <c r="AM540" i="5"/>
  <c r="AM410" i="5"/>
  <c r="AM255" i="5"/>
  <c r="AM138" i="5"/>
  <c r="AM42" i="5"/>
  <c r="AM538" i="5"/>
  <c r="AM216" i="5"/>
  <c r="AM190" i="5"/>
  <c r="AM392" i="5"/>
  <c r="AM513" i="5"/>
  <c r="AM399" i="5"/>
  <c r="AM505" i="5"/>
  <c r="AM444" i="5"/>
  <c r="AM81" i="5"/>
  <c r="AM517" i="5"/>
  <c r="AM141" i="5"/>
  <c r="AM278" i="5"/>
  <c r="AM440" i="5"/>
  <c r="AM411" i="5"/>
  <c r="AM478" i="5"/>
  <c r="AM422" i="5"/>
  <c r="AM93" i="5"/>
  <c r="AM491" i="5"/>
  <c r="AM121" i="5"/>
  <c r="AM470" i="5"/>
  <c r="AM100" i="5"/>
  <c r="AM530" i="5"/>
  <c r="AM148" i="5"/>
  <c r="AM54" i="5"/>
  <c r="AM17" i="5"/>
  <c r="AM212" i="5"/>
  <c r="AM32" i="5"/>
  <c r="AM447" i="5"/>
  <c r="AM397" i="5"/>
  <c r="AM53" i="5"/>
  <c r="AM206" i="5"/>
  <c r="AM369" i="5"/>
  <c r="AM248" i="5"/>
  <c r="AM391" i="5"/>
  <c r="AM167" i="5"/>
  <c r="AM268" i="5"/>
  <c r="AM210" i="5"/>
  <c r="AM459" i="5"/>
  <c r="AM524" i="5"/>
  <c r="AM14" i="5"/>
  <c r="AM98" i="5"/>
  <c r="AM439" i="5"/>
  <c r="AM220" i="5"/>
  <c r="AM233" i="5"/>
  <c r="AM61" i="5"/>
  <c r="AM367" i="5"/>
  <c r="AM154" i="5" l="1"/>
  <c r="AO154" i="5" s="1"/>
  <c r="AN154" i="5"/>
  <c r="AM153" i="5"/>
  <c r="AO153" i="5" s="1"/>
  <c r="AN153" i="5"/>
  <c r="AM155" i="5"/>
  <c r="AO155" i="5" s="1"/>
  <c r="AN155" i="5"/>
  <c r="AO95" i="5"/>
  <c r="AO186" i="5"/>
  <c r="AO62" i="5"/>
  <c r="AO140" i="5"/>
  <c r="AO183" i="5"/>
  <c r="AO320" i="5"/>
  <c r="AO148" i="5"/>
  <c r="AO220" i="5"/>
  <c r="AO438" i="5"/>
  <c r="AO501" i="5"/>
  <c r="AO145" i="5"/>
  <c r="AO278" i="5"/>
  <c r="AO303" i="5"/>
  <c r="AO491" i="5"/>
  <c r="AO253" i="5"/>
  <c r="AO513" i="5"/>
  <c r="AO550" i="5"/>
  <c r="AO371" i="5"/>
  <c r="AO108" i="5"/>
  <c r="AO12" i="5"/>
  <c r="AO398" i="5"/>
  <c r="AO312" i="5"/>
  <c r="AO427" i="5"/>
  <c r="AO187" i="5"/>
  <c r="AO439" i="5"/>
  <c r="AO32" i="5"/>
  <c r="AO440" i="5"/>
  <c r="AO235" i="5"/>
  <c r="AO517" i="5"/>
  <c r="AO81" i="5"/>
  <c r="AO523" i="5"/>
  <c r="AO392" i="5"/>
  <c r="AO467" i="5"/>
  <c r="AO531" i="5"/>
  <c r="AO442" i="5"/>
  <c r="AO551" i="5"/>
  <c r="AO182" i="5"/>
  <c r="AO408" i="5"/>
  <c r="AO233" i="5"/>
  <c r="AO258" i="5"/>
  <c r="AO98" i="5"/>
  <c r="AO77" i="5"/>
  <c r="AO55" i="5"/>
  <c r="AO403" i="5"/>
  <c r="AO493" i="5"/>
  <c r="AO58" i="5"/>
  <c r="AO505" i="5"/>
  <c r="AO190" i="5"/>
  <c r="AO134" i="5"/>
  <c r="AO60" i="5"/>
  <c r="AO314" i="5"/>
  <c r="AO313" i="5"/>
  <c r="AO471" i="5"/>
  <c r="AO284" i="5"/>
  <c r="AO391" i="5"/>
  <c r="AO59" i="5"/>
  <c r="AO14" i="5"/>
  <c r="AO411" i="5"/>
  <c r="AO180" i="5"/>
  <c r="AO217" i="5"/>
  <c r="AO365" i="5"/>
  <c r="AO386" i="5"/>
  <c r="AO395" i="5"/>
  <c r="AO216" i="5"/>
  <c r="AO295" i="5"/>
  <c r="AO510" i="5"/>
  <c r="AO372" i="5"/>
  <c r="AO539" i="5"/>
  <c r="AO211" i="5"/>
  <c r="AO297" i="5"/>
  <c r="AO166" i="5"/>
  <c r="AO530" i="5"/>
  <c r="AO524" i="5"/>
  <c r="AO299" i="5"/>
  <c r="AO393" i="5"/>
  <c r="AO283" i="5"/>
  <c r="AO547" i="5"/>
  <c r="AO472" i="5"/>
  <c r="AO231" i="5"/>
  <c r="AO538" i="5"/>
  <c r="AO221" i="5"/>
  <c r="AO266" i="5"/>
  <c r="AO199" i="5"/>
  <c r="AO533" i="5"/>
  <c r="AO82" i="5"/>
  <c r="AO423" i="5"/>
  <c r="AO228" i="5"/>
  <c r="AO114" i="5"/>
  <c r="AO459" i="5"/>
  <c r="AO100" i="5"/>
  <c r="AO470" i="5"/>
  <c r="AO141" i="5"/>
  <c r="AO185" i="5"/>
  <c r="AO382" i="5"/>
  <c r="AO200" i="5"/>
  <c r="AO42" i="5"/>
  <c r="AO209" i="5"/>
  <c r="AO142" i="5"/>
  <c r="AO173" i="5"/>
  <c r="AO118" i="5"/>
  <c r="AO267" i="5"/>
  <c r="AO499" i="5"/>
  <c r="AO410" i="5"/>
  <c r="AO478" i="5"/>
  <c r="AO210" i="5"/>
  <c r="AO250" i="5"/>
  <c r="AO537" i="5"/>
  <c r="AO121" i="5"/>
  <c r="AO17" i="5"/>
  <c r="AO444" i="5"/>
  <c r="AO399" i="5"/>
  <c r="AO138" i="5"/>
  <c r="AO85" i="5"/>
  <c r="AO107" i="5"/>
  <c r="AO65" i="5"/>
  <c r="AO396" i="5"/>
  <c r="AO269" i="5"/>
  <c r="AO115" i="5"/>
  <c r="AO53" i="5"/>
  <c r="AO447" i="5"/>
  <c r="AO268" i="5"/>
  <c r="AO248" i="5"/>
  <c r="AO212" i="5"/>
  <c r="AO8" i="5"/>
  <c r="AO54" i="5"/>
  <c r="AO93" i="5"/>
  <c r="AO422" i="5"/>
  <c r="AO255" i="5"/>
  <c r="AO540" i="5"/>
  <c r="AO19" i="5"/>
  <c r="AO201" i="5"/>
  <c r="AO342" i="5"/>
  <c r="AO500" i="5"/>
  <c r="AO434" i="5"/>
  <c r="AO367" i="5"/>
  <c r="AO61" i="5"/>
  <c r="AO167" i="5"/>
  <c r="AO369" i="5"/>
  <c r="AO206" i="5"/>
  <c r="AO397" i="5"/>
  <c r="AN542" i="5"/>
  <c r="AM542" i="5"/>
  <c r="AO542" i="5" s="1"/>
  <c r="AN483" i="5"/>
  <c r="AM483" i="5"/>
  <c r="AO483" i="5" s="1"/>
  <c r="AN95" i="5"/>
  <c r="AN186" i="5"/>
  <c r="AM406" i="5"/>
  <c r="AO406" i="5" s="1"/>
  <c r="AN406" i="5"/>
  <c r="AN355" i="5"/>
  <c r="AM355" i="5"/>
  <c r="AO355" i="5" s="1"/>
  <c r="AM417" i="5"/>
  <c r="AO417" i="5" s="1"/>
  <c r="AN417" i="5"/>
  <c r="AN62" i="5"/>
  <c r="AN140" i="5"/>
  <c r="AM137" i="5"/>
  <c r="AO137" i="5" s="1"/>
  <c r="AN137" i="5"/>
  <c r="AM291" i="5"/>
  <c r="AO291" i="5" s="1"/>
  <c r="AN291" i="5"/>
  <c r="AM526" i="5"/>
  <c r="AO526" i="5" s="1"/>
  <c r="AN526" i="5"/>
  <c r="AN504" i="5"/>
  <c r="AM504" i="5"/>
  <c r="AO504" i="5" s="1"/>
  <c r="AM454" i="5"/>
  <c r="AO454" i="5" s="1"/>
  <c r="AN454" i="5"/>
  <c r="AM242" i="5"/>
  <c r="AO242" i="5" s="1"/>
  <c r="AN242" i="5"/>
  <c r="AM285" i="5"/>
  <c r="AO285" i="5" s="1"/>
  <c r="AN285" i="5"/>
  <c r="AN183" i="5"/>
  <c r="AN320" i="5"/>
  <c r="AM455" i="5"/>
  <c r="AO455" i="5" s="1"/>
  <c r="AN455" i="5"/>
  <c r="AN148" i="5"/>
  <c r="AN128" i="5"/>
  <c r="AM128" i="5"/>
  <c r="AO128" i="5" s="1"/>
  <c r="AM237" i="5"/>
  <c r="AO237" i="5" s="1"/>
  <c r="AN237" i="5"/>
  <c r="AN220" i="5"/>
  <c r="AN438" i="5"/>
  <c r="AM124" i="5"/>
  <c r="AO124" i="5" s="1"/>
  <c r="AN124" i="5"/>
  <c r="AM196" i="5"/>
  <c r="AO196" i="5" s="1"/>
  <c r="AN196" i="5"/>
  <c r="AM347" i="5"/>
  <c r="AO347" i="5" s="1"/>
  <c r="AN347" i="5"/>
  <c r="AN39" i="5"/>
  <c r="AM39" i="5"/>
  <c r="AO39" i="5" s="1"/>
  <c r="AM366" i="5"/>
  <c r="AO366" i="5" s="1"/>
  <c r="AN366" i="5"/>
  <c r="AM41" i="5"/>
  <c r="AO41" i="5" s="1"/>
  <c r="AN41" i="5"/>
  <c r="AN501" i="5"/>
  <c r="AN145" i="5"/>
  <c r="AM494" i="5"/>
  <c r="AO494" i="5" s="1"/>
  <c r="AN494" i="5"/>
  <c r="AM241" i="5"/>
  <c r="AO241" i="5" s="1"/>
  <c r="AN241" i="5"/>
  <c r="AM10" i="5"/>
  <c r="AO10" i="5" s="1"/>
  <c r="AN10" i="5"/>
  <c r="AM89" i="5"/>
  <c r="AO89" i="5" s="1"/>
  <c r="AN89" i="5"/>
  <c r="AM348" i="5"/>
  <c r="AO348" i="5" s="1"/>
  <c r="AN348" i="5"/>
  <c r="AM541" i="5"/>
  <c r="AO541" i="5" s="1"/>
  <c r="AN541" i="5"/>
  <c r="AM195" i="5"/>
  <c r="AO195" i="5" s="1"/>
  <c r="AN195" i="5"/>
  <c r="AN336" i="5"/>
  <c r="AM336" i="5"/>
  <c r="AO336" i="5" s="1"/>
  <c r="AN278" i="5"/>
  <c r="AN243" i="5"/>
  <c r="AM243" i="5"/>
  <c r="AO243" i="5" s="1"/>
  <c r="AN341" i="5"/>
  <c r="AM341" i="5"/>
  <c r="AO341" i="5" s="1"/>
  <c r="AM401" i="5"/>
  <c r="AO401" i="5" s="1"/>
  <c r="AN401" i="5"/>
  <c r="AN303" i="5"/>
  <c r="AM363" i="5"/>
  <c r="AO363" i="5" s="1"/>
  <c r="AN363" i="5"/>
  <c r="AM277" i="5"/>
  <c r="AO277" i="5" s="1"/>
  <c r="AN277" i="5"/>
  <c r="AM161" i="5"/>
  <c r="AO161" i="5" s="1"/>
  <c r="AN161" i="5"/>
  <c r="AN535" i="5"/>
  <c r="AM535" i="5"/>
  <c r="AO535" i="5" s="1"/>
  <c r="AN491" i="5"/>
  <c r="AN232" i="5"/>
  <c r="AM232" i="5"/>
  <c r="AO232" i="5" s="1"/>
  <c r="AN117" i="5"/>
  <c r="AM117" i="5"/>
  <c r="AO117" i="5" s="1"/>
  <c r="AN226" i="5"/>
  <c r="AM226" i="5"/>
  <c r="AO226" i="5" s="1"/>
  <c r="AN253" i="5"/>
  <c r="AN513" i="5"/>
  <c r="AN490" i="5"/>
  <c r="AM490" i="5"/>
  <c r="AO490" i="5" s="1"/>
  <c r="AN304" i="5"/>
  <c r="AM304" i="5"/>
  <c r="AO304" i="5" s="1"/>
  <c r="AN496" i="5"/>
  <c r="AM496" i="5"/>
  <c r="AO496" i="5" s="1"/>
  <c r="AM252" i="5"/>
  <c r="AO252" i="5" s="1"/>
  <c r="AN252" i="5"/>
  <c r="AN550" i="5"/>
  <c r="AN371" i="5"/>
  <c r="AM548" i="5"/>
  <c r="AO548" i="5" s="1"/>
  <c r="AN548" i="5"/>
  <c r="AN108" i="5"/>
  <c r="AM456" i="5"/>
  <c r="AO456" i="5" s="1"/>
  <c r="AN456" i="5"/>
  <c r="AN12" i="5"/>
  <c r="AN73" i="5"/>
  <c r="AM73" i="5"/>
  <c r="AO73" i="5" s="1"/>
  <c r="AN21" i="5"/>
  <c r="AM21" i="5"/>
  <c r="AO21" i="5" s="1"/>
  <c r="AN177" i="5"/>
  <c r="AM177" i="5"/>
  <c r="AO177" i="5" s="1"/>
  <c r="AN398" i="5"/>
  <c r="AN27" i="5"/>
  <c r="AM27" i="5"/>
  <c r="AO27" i="5" s="1"/>
  <c r="AN312" i="5"/>
  <c r="AN76" i="5"/>
  <c r="AM76" i="5"/>
  <c r="AO76" i="5" s="1"/>
  <c r="AN349" i="5"/>
  <c r="AM349" i="5"/>
  <c r="AO349" i="5" s="1"/>
  <c r="AM119" i="5"/>
  <c r="AO119" i="5" s="1"/>
  <c r="AN119" i="5"/>
  <c r="AM97" i="5"/>
  <c r="AO97" i="5" s="1"/>
  <c r="AN97" i="5"/>
  <c r="AN129" i="5"/>
  <c r="AM129" i="5"/>
  <c r="AO129" i="5" s="1"/>
  <c r="AN427" i="5"/>
  <c r="AM256" i="5"/>
  <c r="AO256" i="5" s="1"/>
  <c r="AN256" i="5"/>
  <c r="AN203" i="5"/>
  <c r="AM203" i="5"/>
  <c r="AO203" i="5" s="1"/>
  <c r="AM103" i="5"/>
  <c r="AO103" i="5" s="1"/>
  <c r="AN103" i="5"/>
  <c r="AN298" i="5"/>
  <c r="AM298" i="5"/>
  <c r="AO298" i="5" s="1"/>
  <c r="AM310" i="5"/>
  <c r="AO310" i="5" s="1"/>
  <c r="AN310" i="5"/>
  <c r="AN187" i="5"/>
  <c r="AM451" i="5"/>
  <c r="AO451" i="5" s="1"/>
  <c r="AN451" i="5"/>
  <c r="AM175" i="5"/>
  <c r="AO175" i="5" s="1"/>
  <c r="AN175" i="5"/>
  <c r="AN439" i="5"/>
  <c r="AN78" i="5"/>
  <c r="AM78" i="5"/>
  <c r="AO78" i="5" s="1"/>
  <c r="AN486" i="5"/>
  <c r="AM486" i="5"/>
  <c r="AO486" i="5" s="1"/>
  <c r="AM176" i="5"/>
  <c r="AO176" i="5" s="1"/>
  <c r="AN176" i="5"/>
  <c r="AM428" i="5"/>
  <c r="AO428" i="5" s="1"/>
  <c r="AN428" i="5"/>
  <c r="AN419" i="5"/>
  <c r="AM419" i="5"/>
  <c r="AO419" i="5" s="1"/>
  <c r="AM553" i="5"/>
  <c r="AO553" i="5" s="1"/>
  <c r="AN553" i="5"/>
  <c r="AM122" i="5"/>
  <c r="AO122" i="5" s="1"/>
  <c r="AN122" i="5"/>
  <c r="AN215" i="5"/>
  <c r="AM215" i="5"/>
  <c r="AO215" i="5" s="1"/>
  <c r="AM227" i="5"/>
  <c r="AO227" i="5" s="1"/>
  <c r="AN227" i="5"/>
  <c r="AN32" i="5"/>
  <c r="AM525" i="5"/>
  <c r="AO525" i="5" s="1"/>
  <c r="AN525" i="5"/>
  <c r="AM91" i="5"/>
  <c r="AO91" i="5" s="1"/>
  <c r="AN91" i="5"/>
  <c r="AM162" i="5"/>
  <c r="AO162" i="5" s="1"/>
  <c r="AN162" i="5"/>
  <c r="AM79" i="5"/>
  <c r="AO79" i="5" s="1"/>
  <c r="AN79" i="5"/>
  <c r="AN197" i="5"/>
  <c r="AM197" i="5"/>
  <c r="AO197" i="5" s="1"/>
  <c r="AM113" i="5"/>
  <c r="AO113" i="5" s="1"/>
  <c r="AN113" i="5"/>
  <c r="AN440" i="5"/>
  <c r="AM273" i="5"/>
  <c r="AO273" i="5" s="1"/>
  <c r="AN273" i="5"/>
  <c r="AM174" i="5"/>
  <c r="AO174" i="5" s="1"/>
  <c r="AN174" i="5"/>
  <c r="AN235" i="5"/>
  <c r="AM84" i="5"/>
  <c r="AO84" i="5" s="1"/>
  <c r="AN84" i="5"/>
  <c r="AM127" i="5"/>
  <c r="AO127" i="5" s="1"/>
  <c r="AN127" i="5"/>
  <c r="AM327" i="5"/>
  <c r="AO327" i="5" s="1"/>
  <c r="AN327" i="5"/>
  <c r="AN308" i="5"/>
  <c r="AM308" i="5"/>
  <c r="AO308" i="5" s="1"/>
  <c r="AN517" i="5"/>
  <c r="AN33" i="5"/>
  <c r="AM33" i="5"/>
  <c r="AO33" i="5" s="1"/>
  <c r="AM404" i="5"/>
  <c r="AO404" i="5" s="1"/>
  <c r="AN404" i="5"/>
  <c r="AM257" i="5"/>
  <c r="AO257" i="5" s="1"/>
  <c r="AN257" i="5"/>
  <c r="AN362" i="5"/>
  <c r="AM362" i="5"/>
  <c r="AO362" i="5" s="1"/>
  <c r="AM426" i="5"/>
  <c r="AO426" i="5" s="1"/>
  <c r="AN426" i="5"/>
  <c r="AM335" i="5"/>
  <c r="AO335" i="5" s="1"/>
  <c r="AN335" i="5"/>
  <c r="AN56" i="5"/>
  <c r="AM56" i="5"/>
  <c r="AO56" i="5" s="1"/>
  <c r="AN309" i="5"/>
  <c r="AM309" i="5"/>
  <c r="AO309" i="5" s="1"/>
  <c r="AN81" i="5"/>
  <c r="AN302" i="5"/>
  <c r="AM302" i="5"/>
  <c r="AO302" i="5" s="1"/>
  <c r="AN523" i="5"/>
  <c r="AM178" i="5"/>
  <c r="AO178" i="5" s="1"/>
  <c r="AN178" i="5"/>
  <c r="AN222" i="5"/>
  <c r="AM222" i="5"/>
  <c r="AO222" i="5" s="1"/>
  <c r="AN282" i="5"/>
  <c r="AM282" i="5"/>
  <c r="AO282" i="5" s="1"/>
  <c r="AN492" i="5"/>
  <c r="AM492" i="5"/>
  <c r="AO492" i="5" s="1"/>
  <c r="AM544" i="5"/>
  <c r="AO544" i="5" s="1"/>
  <c r="AN544" i="5"/>
  <c r="AN392" i="5"/>
  <c r="AM485" i="5"/>
  <c r="AO485" i="5" s="1"/>
  <c r="AN485" i="5"/>
  <c r="AN34" i="5"/>
  <c r="AM34" i="5"/>
  <c r="AO34" i="5" s="1"/>
  <c r="AN328" i="5"/>
  <c r="AM328" i="5"/>
  <c r="AO328" i="5" s="1"/>
  <c r="AM511" i="5"/>
  <c r="AO511" i="5" s="1"/>
  <c r="AN511" i="5"/>
  <c r="AN429" i="5"/>
  <c r="AM429" i="5"/>
  <c r="AO429" i="5" s="1"/>
  <c r="AN377" i="5"/>
  <c r="AM377" i="5"/>
  <c r="AO377" i="5" s="1"/>
  <c r="AM412" i="5"/>
  <c r="AO412" i="5" s="1"/>
  <c r="AN412" i="5"/>
  <c r="AN467" i="5"/>
  <c r="AM528" i="5"/>
  <c r="AO528" i="5" s="1"/>
  <c r="AN528" i="5"/>
  <c r="AN531" i="5"/>
  <c r="AM463" i="5"/>
  <c r="AO463" i="5" s="1"/>
  <c r="AN463" i="5"/>
  <c r="AN442" i="5"/>
  <c r="AN415" i="5"/>
  <c r="AM415" i="5"/>
  <c r="AO415" i="5" s="1"/>
  <c r="AN551" i="5"/>
  <c r="AN389" i="5"/>
  <c r="AM389" i="5"/>
  <c r="AO389" i="5" s="1"/>
  <c r="AN318" i="5"/>
  <c r="AM318" i="5"/>
  <c r="AO318" i="5" s="1"/>
  <c r="AM453" i="5"/>
  <c r="AO453" i="5" s="1"/>
  <c r="AN453" i="5"/>
  <c r="AN123" i="5"/>
  <c r="AM123" i="5"/>
  <c r="AO123" i="5" s="1"/>
  <c r="AN424" i="5"/>
  <c r="AM424" i="5"/>
  <c r="AO424" i="5" s="1"/>
  <c r="AM387" i="5"/>
  <c r="AO387" i="5" s="1"/>
  <c r="AN387" i="5"/>
  <c r="AN532" i="5"/>
  <c r="AM532" i="5"/>
  <c r="AO532" i="5" s="1"/>
  <c r="AN182" i="5"/>
  <c r="AM271" i="5"/>
  <c r="AO271" i="5" s="1"/>
  <c r="AN271" i="5"/>
  <c r="AM44" i="5"/>
  <c r="AO44" i="5" s="1"/>
  <c r="AN44" i="5"/>
  <c r="AN408" i="5"/>
  <c r="AM37" i="5"/>
  <c r="AO37" i="5" s="1"/>
  <c r="AN37" i="5"/>
  <c r="AM432" i="5"/>
  <c r="AO432" i="5" s="1"/>
  <c r="AN432" i="5"/>
  <c r="AM29" i="5"/>
  <c r="AO29" i="5" s="1"/>
  <c r="AN29" i="5"/>
  <c r="AM364" i="5"/>
  <c r="AO364" i="5" s="1"/>
  <c r="AN364" i="5"/>
  <c r="AN233" i="5"/>
  <c r="AN258" i="5"/>
  <c r="AN352" i="5"/>
  <c r="AM352" i="5"/>
  <c r="AO352" i="5" s="1"/>
  <c r="AM462" i="5"/>
  <c r="AO462" i="5" s="1"/>
  <c r="AN462" i="5"/>
  <c r="AM379" i="5"/>
  <c r="AO379" i="5" s="1"/>
  <c r="AN379" i="5"/>
  <c r="AN98" i="5"/>
  <c r="AM476" i="5"/>
  <c r="AO476" i="5" s="1"/>
  <c r="AN476" i="5"/>
  <c r="AM9" i="5"/>
  <c r="AO9" i="5" s="1"/>
  <c r="AN9" i="5"/>
  <c r="AM301" i="5"/>
  <c r="AO301" i="5" s="1"/>
  <c r="AN301" i="5"/>
  <c r="AN144" i="5"/>
  <c r="AM144" i="5"/>
  <c r="AO144" i="5" s="1"/>
  <c r="AN77" i="5"/>
  <c r="AM69" i="5"/>
  <c r="AO69" i="5" s="1"/>
  <c r="AN69" i="5"/>
  <c r="AM420" i="5"/>
  <c r="AO420" i="5" s="1"/>
  <c r="AN420" i="5"/>
  <c r="AN198" i="5"/>
  <c r="AM198" i="5"/>
  <c r="AO198" i="5" s="1"/>
  <c r="AN110" i="5"/>
  <c r="AM110" i="5"/>
  <c r="AO110" i="5" s="1"/>
  <c r="AM106" i="5"/>
  <c r="AO106" i="5" s="1"/>
  <c r="AN106" i="5"/>
  <c r="AN55" i="5"/>
  <c r="AN403" i="5"/>
  <c r="AM63" i="5"/>
  <c r="AO63" i="5" s="1"/>
  <c r="AN63" i="5"/>
  <c r="AM329" i="5"/>
  <c r="AO329" i="5" s="1"/>
  <c r="AN329" i="5"/>
  <c r="AM244" i="5"/>
  <c r="AO244" i="5" s="1"/>
  <c r="AN244" i="5"/>
  <c r="AM139" i="5"/>
  <c r="AO139" i="5" s="1"/>
  <c r="AN139" i="5"/>
  <c r="AN436" i="5"/>
  <c r="AM436" i="5"/>
  <c r="AO436" i="5" s="1"/>
  <c r="AM265" i="5"/>
  <c r="AO265" i="5" s="1"/>
  <c r="AN265" i="5"/>
  <c r="AM64" i="5"/>
  <c r="AO64" i="5" s="1"/>
  <c r="AN64" i="5"/>
  <c r="AN234" i="5"/>
  <c r="AM234" i="5"/>
  <c r="AO234" i="5" s="1"/>
  <c r="AM52" i="5"/>
  <c r="AO52" i="5" s="1"/>
  <c r="AN52" i="5"/>
  <c r="AM305" i="5"/>
  <c r="AO305" i="5" s="1"/>
  <c r="AN305" i="5"/>
  <c r="AM230" i="5"/>
  <c r="AO230" i="5" s="1"/>
  <c r="AN230" i="5"/>
  <c r="AM466" i="5"/>
  <c r="AO466" i="5" s="1"/>
  <c r="AN466" i="5"/>
  <c r="AN184" i="5"/>
  <c r="AM184" i="5"/>
  <c r="AO184" i="5" s="1"/>
  <c r="AN493" i="5"/>
  <c r="AN168" i="5"/>
  <c r="AM168" i="5"/>
  <c r="AO168" i="5" s="1"/>
  <c r="AM193" i="5"/>
  <c r="AO193" i="5" s="1"/>
  <c r="AN193" i="5"/>
  <c r="AN356" i="5"/>
  <c r="AM356" i="5"/>
  <c r="AO356" i="5" s="1"/>
  <c r="AN288" i="5"/>
  <c r="AM288" i="5"/>
  <c r="AO288" i="5" s="1"/>
  <c r="AN205" i="5"/>
  <c r="AM205" i="5"/>
  <c r="AO205" i="5" s="1"/>
  <c r="AN58" i="5"/>
  <c r="AN135" i="5"/>
  <c r="AM135" i="5"/>
  <c r="AO135" i="5" s="1"/>
  <c r="AN505" i="5"/>
  <c r="AN190" i="5"/>
  <c r="AM465" i="5"/>
  <c r="AO465" i="5" s="1"/>
  <c r="AN465" i="5"/>
  <c r="AN443" i="5"/>
  <c r="AM443" i="5"/>
  <c r="AO443" i="5" s="1"/>
  <c r="AN134" i="5"/>
  <c r="AN339" i="5"/>
  <c r="AM339" i="5"/>
  <c r="AO339" i="5" s="1"/>
  <c r="AM400" i="5"/>
  <c r="AO400" i="5" s="1"/>
  <c r="AN400" i="5"/>
  <c r="AM254" i="5"/>
  <c r="AO254" i="5" s="1"/>
  <c r="AN254" i="5"/>
  <c r="AM449" i="5"/>
  <c r="AO449" i="5" s="1"/>
  <c r="AN449" i="5"/>
  <c r="AN60" i="5"/>
  <c r="AN314" i="5"/>
  <c r="AM94" i="5"/>
  <c r="AO94" i="5" s="1"/>
  <c r="AN94" i="5"/>
  <c r="AN384" i="5"/>
  <c r="AM384" i="5"/>
  <c r="AO384" i="5" s="1"/>
  <c r="AM189" i="5"/>
  <c r="AO189" i="5" s="1"/>
  <c r="AN189" i="5"/>
  <c r="AM351" i="5"/>
  <c r="AO351" i="5" s="1"/>
  <c r="AN351" i="5"/>
  <c r="AN194" i="5"/>
  <c r="AM194" i="5"/>
  <c r="AO194" i="5" s="1"/>
  <c r="AN313" i="5"/>
  <c r="AM375" i="5"/>
  <c r="AO375" i="5" s="1"/>
  <c r="AN375" i="5"/>
  <c r="AN172" i="5"/>
  <c r="AM172" i="5"/>
  <c r="AO172" i="5" s="1"/>
  <c r="AM249" i="5"/>
  <c r="AO249" i="5" s="1"/>
  <c r="AN249" i="5"/>
  <c r="AM368" i="5"/>
  <c r="AO368" i="5" s="1"/>
  <c r="AN368" i="5"/>
  <c r="AM101" i="5"/>
  <c r="AO101" i="5" s="1"/>
  <c r="AN101" i="5"/>
  <c r="AM50" i="5"/>
  <c r="AO50" i="5" s="1"/>
  <c r="AN50" i="5"/>
  <c r="AN224" i="5"/>
  <c r="AM224" i="5"/>
  <c r="AO224" i="5" s="1"/>
  <c r="AM264" i="5"/>
  <c r="AO264" i="5" s="1"/>
  <c r="AN264" i="5"/>
  <c r="AN152" i="5"/>
  <c r="AM152" i="5"/>
  <c r="AO152" i="5" s="1"/>
  <c r="AN421" i="5"/>
  <c r="AM421" i="5"/>
  <c r="AO421" i="5" s="1"/>
  <c r="AM425" i="5"/>
  <c r="AO425" i="5" s="1"/>
  <c r="AN425" i="5"/>
  <c r="AN471" i="5"/>
  <c r="AM20" i="5"/>
  <c r="AO20" i="5" s="1"/>
  <c r="AN20" i="5"/>
  <c r="AN529" i="5"/>
  <c r="AM529" i="5"/>
  <c r="AO529" i="5" s="1"/>
  <c r="AN284" i="5"/>
  <c r="AN461" i="5"/>
  <c r="AM461" i="5"/>
  <c r="AO461" i="5" s="1"/>
  <c r="AN391" i="5"/>
  <c r="AN146" i="5"/>
  <c r="AM146" i="5"/>
  <c r="AO146" i="5" s="1"/>
  <c r="AN409" i="5"/>
  <c r="AM409" i="5"/>
  <c r="AO409" i="5" s="1"/>
  <c r="AN133" i="5"/>
  <c r="AM133" i="5"/>
  <c r="AO133" i="5" s="1"/>
  <c r="AM179" i="5"/>
  <c r="AO179" i="5" s="1"/>
  <c r="AN179" i="5"/>
  <c r="AN204" i="5"/>
  <c r="AM204" i="5"/>
  <c r="AO204" i="5" s="1"/>
  <c r="AN6" i="5"/>
  <c r="AM6" i="5"/>
  <c r="AO6" i="5" s="1"/>
  <c r="AM261" i="5"/>
  <c r="AO261" i="5" s="1"/>
  <c r="AN261" i="5"/>
  <c r="AM72" i="5"/>
  <c r="AO72" i="5" s="1"/>
  <c r="AN72" i="5"/>
  <c r="AM4" i="5"/>
  <c r="AO4" i="5" s="1"/>
  <c r="AN4" i="5"/>
  <c r="AN59" i="5"/>
  <c r="AM360" i="5"/>
  <c r="AO360" i="5" s="1"/>
  <c r="AN360" i="5"/>
  <c r="AM287" i="5"/>
  <c r="AO287" i="5" s="1"/>
  <c r="AN287" i="5"/>
  <c r="AN552" i="5"/>
  <c r="AM552" i="5"/>
  <c r="AO552" i="5" s="1"/>
  <c r="AN14" i="5"/>
  <c r="AN411" i="5"/>
  <c r="AN35" i="5"/>
  <c r="AM35" i="5"/>
  <c r="AO35" i="5" s="1"/>
  <c r="AM48" i="5"/>
  <c r="AO48" i="5" s="1"/>
  <c r="AN48" i="5"/>
  <c r="AN180" i="5"/>
  <c r="AN338" i="5"/>
  <c r="AM338" i="5"/>
  <c r="AO338" i="5" s="1"/>
  <c r="AN217" i="5"/>
  <c r="AN171" i="5"/>
  <c r="AM171" i="5"/>
  <c r="AO171" i="5" s="1"/>
  <c r="AN344" i="5"/>
  <c r="AM344" i="5"/>
  <c r="AO344" i="5" s="1"/>
  <c r="AM157" i="5"/>
  <c r="AO157" i="5" s="1"/>
  <c r="AN157" i="5"/>
  <c r="AN365" i="5"/>
  <c r="AN165" i="5"/>
  <c r="AM165" i="5"/>
  <c r="AO165" i="5" s="1"/>
  <c r="AM202" i="5"/>
  <c r="AO202" i="5" s="1"/>
  <c r="AN202" i="5"/>
  <c r="AN386" i="5"/>
  <c r="AN395" i="5"/>
  <c r="AM28" i="5"/>
  <c r="AO28" i="5" s="1"/>
  <c r="AN28" i="5"/>
  <c r="AM164" i="5"/>
  <c r="AO164" i="5" s="1"/>
  <c r="AN164" i="5"/>
  <c r="AN450" i="5"/>
  <c r="AM450" i="5"/>
  <c r="AO450" i="5" s="1"/>
  <c r="AM388" i="5"/>
  <c r="AO388" i="5" s="1"/>
  <c r="AN388" i="5"/>
  <c r="AN216" i="5"/>
  <c r="AN370" i="5"/>
  <c r="AM370" i="5"/>
  <c r="AO370" i="5" s="1"/>
  <c r="AN170" i="5"/>
  <c r="AM170" i="5"/>
  <c r="AO170" i="5" s="1"/>
  <c r="AN275" i="5"/>
  <c r="AM275" i="5"/>
  <c r="AO275" i="5" s="1"/>
  <c r="AN272" i="5"/>
  <c r="AM272" i="5"/>
  <c r="AO272" i="5" s="1"/>
  <c r="AN295" i="5"/>
  <c r="AN506" i="5"/>
  <c r="AM506" i="5"/>
  <c r="AO506" i="5" s="1"/>
  <c r="AM498" i="5"/>
  <c r="AO498" i="5" s="1"/>
  <c r="AN498" i="5"/>
  <c r="AN510" i="5"/>
  <c r="AN372" i="5"/>
  <c r="AM132" i="5"/>
  <c r="AO132" i="5" s="1"/>
  <c r="AN132" i="5"/>
  <c r="AM51" i="5"/>
  <c r="AO51" i="5" s="1"/>
  <c r="AN51" i="5"/>
  <c r="AN539" i="5"/>
  <c r="AN445" i="5"/>
  <c r="AM445" i="5"/>
  <c r="AO445" i="5" s="1"/>
  <c r="AN120" i="5"/>
  <c r="AM120" i="5"/>
  <c r="AO120" i="5" s="1"/>
  <c r="AN361" i="5"/>
  <c r="AM361" i="5"/>
  <c r="AO361" i="5" s="1"/>
  <c r="AM413" i="5"/>
  <c r="AO413" i="5" s="1"/>
  <c r="AN413" i="5"/>
  <c r="AN457" i="5"/>
  <c r="AM457" i="5"/>
  <c r="AO457" i="5" s="1"/>
  <c r="AN240" i="5"/>
  <c r="AM240" i="5"/>
  <c r="AO240" i="5" s="1"/>
  <c r="AN211" i="5"/>
  <c r="AN297" i="5"/>
  <c r="AN414" i="5"/>
  <c r="AM414" i="5"/>
  <c r="AO414" i="5" s="1"/>
  <c r="AM236" i="5"/>
  <c r="AO236" i="5" s="1"/>
  <c r="AN236" i="5"/>
  <c r="AM373" i="5"/>
  <c r="AO373" i="5" s="1"/>
  <c r="AN373" i="5"/>
  <c r="AM116" i="5"/>
  <c r="AO116" i="5" s="1"/>
  <c r="AN116" i="5"/>
  <c r="AN166" i="5"/>
  <c r="AM86" i="5"/>
  <c r="AO86" i="5" s="1"/>
  <c r="AN86" i="5"/>
  <c r="AM270" i="5"/>
  <c r="AO270" i="5" s="1"/>
  <c r="AN270" i="5"/>
  <c r="AM468" i="5"/>
  <c r="AO468" i="5" s="1"/>
  <c r="AN468" i="5"/>
  <c r="AM251" i="5"/>
  <c r="AO251" i="5" s="1"/>
  <c r="AN251" i="5"/>
  <c r="AN520" i="5"/>
  <c r="AM520" i="5"/>
  <c r="AO520" i="5" s="1"/>
  <c r="AM357" i="5"/>
  <c r="AO357" i="5" s="1"/>
  <c r="AN357" i="5"/>
  <c r="AN530" i="5"/>
  <c r="AM208" i="5"/>
  <c r="AO208" i="5" s="1"/>
  <c r="AN208" i="5"/>
  <c r="AN315" i="5"/>
  <c r="AM315" i="5"/>
  <c r="AO315" i="5" s="1"/>
  <c r="AM407" i="5"/>
  <c r="AO407" i="5" s="1"/>
  <c r="AN407" i="5"/>
  <c r="AM260" i="5"/>
  <c r="AO260" i="5" s="1"/>
  <c r="AN260" i="5"/>
  <c r="AM337" i="5"/>
  <c r="AO337" i="5" s="1"/>
  <c r="AN337" i="5"/>
  <c r="AN326" i="5"/>
  <c r="AM326" i="5"/>
  <c r="AO326" i="5" s="1"/>
  <c r="AN263" i="5"/>
  <c r="AM263" i="5"/>
  <c r="AO263" i="5" s="1"/>
  <c r="AN385" i="5"/>
  <c r="AM385" i="5"/>
  <c r="AO385" i="5" s="1"/>
  <c r="AN524" i="5"/>
  <c r="AN57" i="5"/>
  <c r="AM57" i="5"/>
  <c r="AO57" i="5" s="1"/>
  <c r="AM5" i="5"/>
  <c r="AO5" i="5" s="1"/>
  <c r="AN5" i="5"/>
  <c r="AM30" i="5"/>
  <c r="AO30" i="5" s="1"/>
  <c r="AN30" i="5"/>
  <c r="AN299" i="5"/>
  <c r="AN503" i="5"/>
  <c r="AM503" i="5"/>
  <c r="AO503" i="5" s="1"/>
  <c r="AM191" i="5"/>
  <c r="AO191" i="5" s="1"/>
  <c r="AN191" i="5"/>
  <c r="AN151" i="5"/>
  <c r="AM151" i="5"/>
  <c r="AO151" i="5" s="1"/>
  <c r="AN393" i="5"/>
  <c r="AM158" i="5"/>
  <c r="AO158" i="5" s="1"/>
  <c r="AN158" i="5"/>
  <c r="AM130" i="5"/>
  <c r="AO130" i="5" s="1"/>
  <c r="AN130" i="5"/>
  <c r="AM238" i="5"/>
  <c r="AO238" i="5" s="1"/>
  <c r="AN238" i="5"/>
  <c r="AM489" i="5"/>
  <c r="AO489" i="5" s="1"/>
  <c r="AN489" i="5"/>
  <c r="AM430" i="5"/>
  <c r="AO430" i="5" s="1"/>
  <c r="AN430" i="5"/>
  <c r="AN283" i="5"/>
  <c r="AN247" i="5"/>
  <c r="AM247" i="5"/>
  <c r="AO247" i="5" s="1"/>
  <c r="AN547" i="5"/>
  <c r="AN472" i="5"/>
  <c r="AM292" i="5"/>
  <c r="AO292" i="5" s="1"/>
  <c r="AN292" i="5"/>
  <c r="AM331" i="5"/>
  <c r="AO331" i="5" s="1"/>
  <c r="AN331" i="5"/>
  <c r="AN23" i="5"/>
  <c r="AM23" i="5"/>
  <c r="AO23" i="5" s="1"/>
  <c r="AN43" i="5"/>
  <c r="AM43" i="5"/>
  <c r="AO43" i="5" s="1"/>
  <c r="AN231" i="5"/>
  <c r="AM229" i="5"/>
  <c r="AO229" i="5" s="1"/>
  <c r="AN229" i="5"/>
  <c r="AN280" i="5"/>
  <c r="AM280" i="5"/>
  <c r="AO280" i="5" s="1"/>
  <c r="AM159" i="5"/>
  <c r="AO159" i="5" s="1"/>
  <c r="AN159" i="5"/>
  <c r="AN353" i="5"/>
  <c r="AM353" i="5"/>
  <c r="AO353" i="5" s="1"/>
  <c r="AM394" i="5"/>
  <c r="AO394" i="5" s="1"/>
  <c r="AN394" i="5"/>
  <c r="AM474" i="5"/>
  <c r="AO474" i="5" s="1"/>
  <c r="AN474" i="5"/>
  <c r="AM87" i="5"/>
  <c r="AO87" i="5" s="1"/>
  <c r="AN87" i="5"/>
  <c r="AN481" i="5"/>
  <c r="AM481" i="5"/>
  <c r="AO481" i="5" s="1"/>
  <c r="AN538" i="5"/>
  <c r="AN221" i="5"/>
  <c r="AM383" i="5"/>
  <c r="AO383" i="5" s="1"/>
  <c r="AN383" i="5"/>
  <c r="AN266" i="5"/>
  <c r="AN199" i="5"/>
  <c r="AN324" i="5"/>
  <c r="AM324" i="5"/>
  <c r="AO324" i="5" s="1"/>
  <c r="AN495" i="5"/>
  <c r="AM495" i="5"/>
  <c r="AO495" i="5" s="1"/>
  <c r="AM80" i="5"/>
  <c r="AO80" i="5" s="1"/>
  <c r="AN80" i="5"/>
  <c r="AM418" i="5"/>
  <c r="AO418" i="5" s="1"/>
  <c r="AN418" i="5"/>
  <c r="AN533" i="5"/>
  <c r="AN82" i="5"/>
  <c r="AM446" i="5"/>
  <c r="AO446" i="5" s="1"/>
  <c r="AN446" i="5"/>
  <c r="AM515" i="5"/>
  <c r="AO515" i="5" s="1"/>
  <c r="AN515" i="5"/>
  <c r="AN488" i="5"/>
  <c r="AM488" i="5"/>
  <c r="AO488" i="5" s="1"/>
  <c r="AN90" i="5"/>
  <c r="AM90" i="5"/>
  <c r="AO90" i="5" s="1"/>
  <c r="AN435" i="5"/>
  <c r="AM435" i="5"/>
  <c r="AO435" i="5" s="1"/>
  <c r="AN452" i="5"/>
  <c r="AM452" i="5"/>
  <c r="AO452" i="5" s="1"/>
  <c r="AN423" i="5"/>
  <c r="AN228" i="5"/>
  <c r="AN111" i="5"/>
  <c r="AM111" i="5"/>
  <c r="AO111" i="5" s="1"/>
  <c r="AM333" i="5"/>
  <c r="AO333" i="5" s="1"/>
  <c r="AN333" i="5"/>
  <c r="AN114" i="5"/>
  <c r="AN459" i="5"/>
  <c r="AM289" i="5"/>
  <c r="AO289" i="5" s="1"/>
  <c r="AN289" i="5"/>
  <c r="AN22" i="5"/>
  <c r="AM22" i="5"/>
  <c r="AO22" i="5" s="1"/>
  <c r="AN100" i="5"/>
  <c r="AM322" i="5"/>
  <c r="AO322" i="5" s="1"/>
  <c r="AN322" i="5"/>
  <c r="AN477" i="5"/>
  <c r="AM477" i="5"/>
  <c r="AO477" i="5" s="1"/>
  <c r="AN470" i="5"/>
  <c r="AM49" i="5"/>
  <c r="AO49" i="5" s="1"/>
  <c r="AN49" i="5"/>
  <c r="AN141" i="5"/>
  <c r="AM522" i="5"/>
  <c r="AO522" i="5" s="1"/>
  <c r="AN522" i="5"/>
  <c r="AN330" i="5"/>
  <c r="AM330" i="5"/>
  <c r="AO330" i="5" s="1"/>
  <c r="AM343" i="5"/>
  <c r="AO343" i="5" s="1"/>
  <c r="AN343" i="5"/>
  <c r="AM131" i="5"/>
  <c r="AO131" i="5" s="1"/>
  <c r="AN131" i="5"/>
  <c r="AM464" i="5"/>
  <c r="AO464" i="5" s="1"/>
  <c r="AN464" i="5"/>
  <c r="AM378" i="5"/>
  <c r="AO378" i="5" s="1"/>
  <c r="AN378" i="5"/>
  <c r="AN262" i="5"/>
  <c r="AM262" i="5"/>
  <c r="AO262" i="5" s="1"/>
  <c r="AM18" i="5"/>
  <c r="AO18" i="5" s="1"/>
  <c r="AN18" i="5"/>
  <c r="AM207" i="5"/>
  <c r="AO207" i="5" s="1"/>
  <c r="AN207" i="5"/>
  <c r="AM225" i="5"/>
  <c r="AO225" i="5" s="1"/>
  <c r="AN225" i="5"/>
  <c r="AN185" i="5"/>
  <c r="AM70" i="5"/>
  <c r="AO70" i="5" s="1"/>
  <c r="AN70" i="5"/>
  <c r="AM192" i="5"/>
  <c r="AO192" i="5" s="1"/>
  <c r="AN192" i="5"/>
  <c r="AN382" i="5"/>
  <c r="AM460" i="5"/>
  <c r="AO460" i="5" s="1"/>
  <c r="AN460" i="5"/>
  <c r="AN200" i="5"/>
  <c r="AN42" i="5"/>
  <c r="AN502" i="5"/>
  <c r="AM502" i="5"/>
  <c r="AO502" i="5" s="1"/>
  <c r="AM68" i="5"/>
  <c r="AO68" i="5" s="1"/>
  <c r="AN68" i="5"/>
  <c r="AM543" i="5"/>
  <c r="AO543" i="5" s="1"/>
  <c r="AN543" i="5"/>
  <c r="AM516" i="5"/>
  <c r="AO516" i="5" s="1"/>
  <c r="AN516" i="5"/>
  <c r="AM519" i="5"/>
  <c r="AO519" i="5" s="1"/>
  <c r="AN519" i="5"/>
  <c r="AM514" i="5"/>
  <c r="AO514" i="5" s="1"/>
  <c r="AN514" i="5"/>
  <c r="AN246" i="5"/>
  <c r="AM246" i="5"/>
  <c r="AO246" i="5" s="1"/>
  <c r="AN209" i="5"/>
  <c r="AN142" i="5"/>
  <c r="AN323" i="5"/>
  <c r="AM323" i="5"/>
  <c r="AO323" i="5" s="1"/>
  <c r="AN173" i="5"/>
  <c r="AN118" i="5"/>
  <c r="AN508" i="5"/>
  <c r="AM508" i="5"/>
  <c r="AO508" i="5" s="1"/>
  <c r="AN482" i="5"/>
  <c r="AM482" i="5"/>
  <c r="AO482" i="5" s="1"/>
  <c r="AN267" i="5"/>
  <c r="AN499" i="5"/>
  <c r="AN7" i="5"/>
  <c r="AM7" i="5"/>
  <c r="AO7" i="5" s="1"/>
  <c r="AN410" i="5"/>
  <c r="AN521" i="5"/>
  <c r="AM521" i="5"/>
  <c r="AO521" i="5" s="1"/>
  <c r="AM104" i="5"/>
  <c r="AO104" i="5" s="1"/>
  <c r="AN104" i="5"/>
  <c r="AN478" i="5"/>
  <c r="AN71" i="5"/>
  <c r="AM71" i="5"/>
  <c r="AO71" i="5" s="1"/>
  <c r="AM67" i="5"/>
  <c r="AO67" i="5" s="1"/>
  <c r="AN67" i="5"/>
  <c r="AM431" i="5"/>
  <c r="AO431" i="5" s="1"/>
  <c r="AN431" i="5"/>
  <c r="AM279" i="5"/>
  <c r="AO279" i="5" s="1"/>
  <c r="AN279" i="5"/>
  <c r="AN210" i="5"/>
  <c r="AN15" i="5"/>
  <c r="AM15" i="5"/>
  <c r="AO15" i="5" s="1"/>
  <c r="AN250" i="5"/>
  <c r="AM546" i="5"/>
  <c r="AO546" i="5" s="1"/>
  <c r="AN546" i="5"/>
  <c r="AN88" i="5"/>
  <c r="AM88" i="5"/>
  <c r="AO88" i="5" s="1"/>
  <c r="AM518" i="5"/>
  <c r="AO518" i="5" s="1"/>
  <c r="AN518" i="5"/>
  <c r="AM512" i="5"/>
  <c r="AO512" i="5" s="1"/>
  <c r="AN512" i="5"/>
  <c r="AN136" i="5"/>
  <c r="AM136" i="5"/>
  <c r="AO136" i="5" s="1"/>
  <c r="AN537" i="5"/>
  <c r="AN121" i="5"/>
  <c r="AN479" i="5"/>
  <c r="AM479" i="5"/>
  <c r="AO479" i="5" s="1"/>
  <c r="AM311" i="5"/>
  <c r="AO311" i="5" s="1"/>
  <c r="AN311" i="5"/>
  <c r="AN358" i="5"/>
  <c r="AM358" i="5"/>
  <c r="AO358" i="5" s="1"/>
  <c r="AM26" i="5"/>
  <c r="AO26" i="5" s="1"/>
  <c r="AN26" i="5"/>
  <c r="AN17" i="5"/>
  <c r="AN444" i="5"/>
  <c r="AM296" i="5"/>
  <c r="AO296" i="5" s="1"/>
  <c r="AN296" i="5"/>
  <c r="AN102" i="5"/>
  <c r="AM102" i="5"/>
  <c r="AO102" i="5" s="1"/>
  <c r="AM163" i="5"/>
  <c r="AO163" i="5" s="1"/>
  <c r="AN163" i="5"/>
  <c r="AN497" i="5"/>
  <c r="AM497" i="5"/>
  <c r="AO497" i="5" s="1"/>
  <c r="AM47" i="5"/>
  <c r="AO47" i="5" s="1"/>
  <c r="AN47" i="5"/>
  <c r="AN399" i="5"/>
  <c r="AN138" i="5"/>
  <c r="AM160" i="5"/>
  <c r="AO160" i="5" s="1"/>
  <c r="AN160" i="5"/>
  <c r="AM487" i="5"/>
  <c r="AO487" i="5" s="1"/>
  <c r="AN487" i="5"/>
  <c r="AN85" i="5"/>
  <c r="AM346" i="5"/>
  <c r="AO346" i="5" s="1"/>
  <c r="AN346" i="5"/>
  <c r="AN107" i="5"/>
  <c r="AM36" i="5"/>
  <c r="AO36" i="5" s="1"/>
  <c r="AN36" i="5"/>
  <c r="AN65" i="5"/>
  <c r="AN319" i="5"/>
  <c r="AM319" i="5"/>
  <c r="AO319" i="5" s="1"/>
  <c r="AN156" i="5"/>
  <c r="AM156" i="5"/>
  <c r="AO156" i="5" s="1"/>
  <c r="AM149" i="5"/>
  <c r="AO149" i="5" s="1"/>
  <c r="AN149" i="5"/>
  <c r="AM509" i="5"/>
  <c r="AO509" i="5" s="1"/>
  <c r="AN509" i="5"/>
  <c r="AN458" i="5"/>
  <c r="AM458" i="5"/>
  <c r="AO458" i="5" s="1"/>
  <c r="AM239" i="5"/>
  <c r="AO239" i="5" s="1"/>
  <c r="AN239" i="5"/>
  <c r="AM281" i="5"/>
  <c r="AO281" i="5" s="1"/>
  <c r="AN281" i="5"/>
  <c r="AM473" i="5"/>
  <c r="AO473" i="5" s="1"/>
  <c r="AN473" i="5"/>
  <c r="AN143" i="5"/>
  <c r="AM143" i="5"/>
  <c r="AO143" i="5" s="1"/>
  <c r="AM75" i="5"/>
  <c r="AO75" i="5" s="1"/>
  <c r="AN75" i="5"/>
  <c r="AM354" i="5"/>
  <c r="AO354" i="5" s="1"/>
  <c r="AN354" i="5"/>
  <c r="AN125" i="5"/>
  <c r="AM125" i="5"/>
  <c r="AO125" i="5" s="1"/>
  <c r="AN396" i="5"/>
  <c r="AN469" i="5"/>
  <c r="AM469" i="5"/>
  <c r="AO469" i="5" s="1"/>
  <c r="AN269" i="5"/>
  <c r="AN374" i="5"/>
  <c r="AM374" i="5"/>
  <c r="AO374" i="5" s="1"/>
  <c r="AN115" i="5"/>
  <c r="AN286" i="5"/>
  <c r="AM286" i="5"/>
  <c r="AO286" i="5" s="1"/>
  <c r="AM259" i="5"/>
  <c r="AO259" i="5" s="1"/>
  <c r="AN259" i="5"/>
  <c r="AN53" i="5"/>
  <c r="AM274" i="5"/>
  <c r="AO274" i="5" s="1"/>
  <c r="AN274" i="5"/>
  <c r="AN109" i="5"/>
  <c r="AM109" i="5"/>
  <c r="AO109" i="5" s="1"/>
  <c r="AM169" i="5"/>
  <c r="AO169" i="5" s="1"/>
  <c r="AN169" i="5"/>
  <c r="AM381" i="5"/>
  <c r="AO381" i="5" s="1"/>
  <c r="AN381" i="5"/>
  <c r="AM484" i="5"/>
  <c r="AO484" i="5" s="1"/>
  <c r="AN484" i="5"/>
  <c r="AM527" i="5"/>
  <c r="AO527" i="5" s="1"/>
  <c r="AN527" i="5"/>
  <c r="AM380" i="5"/>
  <c r="AO380" i="5" s="1"/>
  <c r="AN380" i="5"/>
  <c r="AN307" i="5"/>
  <c r="AM307" i="5"/>
  <c r="AO307" i="5" s="1"/>
  <c r="AN437" i="5"/>
  <c r="AM437" i="5"/>
  <c r="AO437" i="5" s="1"/>
  <c r="AM536" i="5"/>
  <c r="AO536" i="5" s="1"/>
  <c r="AN536" i="5"/>
  <c r="AM31" i="5"/>
  <c r="AO31" i="5" s="1"/>
  <c r="AN31" i="5"/>
  <c r="AN447" i="5"/>
  <c r="AN480" i="5"/>
  <c r="AM480" i="5"/>
  <c r="AO480" i="5" s="1"/>
  <c r="AM350" i="5"/>
  <c r="AO350" i="5" s="1"/>
  <c r="AN350" i="5"/>
  <c r="AM545" i="5"/>
  <c r="AO545" i="5" s="1"/>
  <c r="AN545" i="5"/>
  <c r="AM16" i="5"/>
  <c r="AO16" i="5" s="1"/>
  <c r="AN16" i="5"/>
  <c r="AM46" i="5"/>
  <c r="AO46" i="5" s="1"/>
  <c r="AN46" i="5"/>
  <c r="AM218" i="5"/>
  <c r="AO218" i="5" s="1"/>
  <c r="AN218" i="5"/>
  <c r="AM24" i="5"/>
  <c r="AO24" i="5" s="1"/>
  <c r="AN24" i="5"/>
  <c r="AM405" i="5"/>
  <c r="AO405" i="5" s="1"/>
  <c r="AN405" i="5"/>
  <c r="AM306" i="5"/>
  <c r="AO306" i="5" s="1"/>
  <c r="AN306" i="5"/>
  <c r="AM376" i="5"/>
  <c r="AO376" i="5" s="1"/>
  <c r="AN376" i="5"/>
  <c r="AN268" i="5"/>
  <c r="AN248" i="5"/>
  <c r="AN212" i="5"/>
  <c r="AN96" i="5"/>
  <c r="AM96" i="5"/>
  <c r="AO96" i="5" s="1"/>
  <c r="AN8" i="5"/>
  <c r="AM223" i="5"/>
  <c r="AO223" i="5" s="1"/>
  <c r="AN223" i="5"/>
  <c r="AN54" i="5"/>
  <c r="AM345" i="5"/>
  <c r="AO345" i="5" s="1"/>
  <c r="AN345" i="5"/>
  <c r="AM245" i="5"/>
  <c r="AO245" i="5" s="1"/>
  <c r="AN245" i="5"/>
  <c r="AN188" i="5"/>
  <c r="AM188" i="5"/>
  <c r="AO188" i="5" s="1"/>
  <c r="AM325" i="5"/>
  <c r="AO325" i="5" s="1"/>
  <c r="AN325" i="5"/>
  <c r="AM112" i="5"/>
  <c r="AO112" i="5" s="1"/>
  <c r="AN112" i="5"/>
  <c r="AN105" i="5"/>
  <c r="AM105" i="5"/>
  <c r="AO105" i="5" s="1"/>
  <c r="AN294" i="5"/>
  <c r="AM294" i="5"/>
  <c r="AO294" i="5" s="1"/>
  <c r="AN402" i="5"/>
  <c r="AM402" i="5"/>
  <c r="AO402" i="5" s="1"/>
  <c r="AN316" i="5"/>
  <c r="AM316" i="5"/>
  <c r="AO316" i="5" s="1"/>
  <c r="AN93" i="5"/>
  <c r="AM300" i="5"/>
  <c r="AO300" i="5" s="1"/>
  <c r="AN300" i="5"/>
  <c r="AM340" i="5"/>
  <c r="AO340" i="5" s="1"/>
  <c r="AN340" i="5"/>
  <c r="AM147" i="5"/>
  <c r="AO147" i="5" s="1"/>
  <c r="AN147" i="5"/>
  <c r="AN549" i="5"/>
  <c r="AM549" i="5"/>
  <c r="AO549" i="5" s="1"/>
  <c r="AM359" i="5"/>
  <c r="AO359" i="5" s="1"/>
  <c r="AN359" i="5"/>
  <c r="AN422" i="5"/>
  <c r="AN255" i="5"/>
  <c r="AN25" i="5"/>
  <c r="AM25" i="5"/>
  <c r="AO25" i="5" s="1"/>
  <c r="AM416" i="5"/>
  <c r="AO416" i="5" s="1"/>
  <c r="AN416" i="5"/>
  <c r="AM276" i="5"/>
  <c r="AO276" i="5" s="1"/>
  <c r="AN276" i="5"/>
  <c r="AN540" i="5"/>
  <c r="AM293" i="5"/>
  <c r="AO293" i="5" s="1"/>
  <c r="AN293" i="5"/>
  <c r="AM219" i="5"/>
  <c r="AO219" i="5" s="1"/>
  <c r="AN219" i="5"/>
  <c r="AN83" i="5"/>
  <c r="AM83" i="5"/>
  <c r="AO83" i="5" s="1"/>
  <c r="AM92" i="5"/>
  <c r="AO92" i="5" s="1"/>
  <c r="AN92" i="5"/>
  <c r="AN19" i="5"/>
  <c r="AM507" i="5"/>
  <c r="AO507" i="5" s="1"/>
  <c r="AN507" i="5"/>
  <c r="AN534" i="5"/>
  <c r="AM534" i="5"/>
  <c r="AO534" i="5" s="1"/>
  <c r="AN126" i="5"/>
  <c r="AM126" i="5"/>
  <c r="AO126" i="5" s="1"/>
  <c r="AN40" i="5"/>
  <c r="AM40" i="5"/>
  <c r="AO40" i="5" s="1"/>
  <c r="AM317" i="5"/>
  <c r="AO317" i="5" s="1"/>
  <c r="AN317" i="5"/>
  <c r="AN201" i="5"/>
  <c r="AN342" i="5"/>
  <c r="AN500" i="5"/>
  <c r="AM334" i="5"/>
  <c r="AO334" i="5" s="1"/>
  <c r="AN334" i="5"/>
  <c r="AN150" i="5"/>
  <c r="AM150" i="5"/>
  <c r="AO150" i="5" s="1"/>
  <c r="AN434" i="5"/>
  <c r="AM13" i="5"/>
  <c r="AO13" i="5" s="1"/>
  <c r="AN13" i="5"/>
  <c r="AN367" i="5"/>
  <c r="AN11" i="5"/>
  <c r="AM11" i="5"/>
  <c r="AO11" i="5" s="1"/>
  <c r="AN390" i="5"/>
  <c r="AM390" i="5"/>
  <c r="AO390" i="5" s="1"/>
  <c r="AM290" i="5"/>
  <c r="AO290" i="5" s="1"/>
  <c r="AN290" i="5"/>
  <c r="AN448" i="5"/>
  <c r="AM448" i="5"/>
  <c r="AO448" i="5" s="1"/>
  <c r="AN61" i="5"/>
  <c r="AM321" i="5"/>
  <c r="AO321" i="5" s="1"/>
  <c r="AN321" i="5"/>
  <c r="AN181" i="5"/>
  <c r="AM181" i="5"/>
  <c r="AO181" i="5" s="1"/>
  <c r="AM66" i="5"/>
  <c r="AO66" i="5" s="1"/>
  <c r="AN66" i="5"/>
  <c r="AM332" i="5"/>
  <c r="AO332" i="5" s="1"/>
  <c r="AN332" i="5"/>
  <c r="AN475" i="5"/>
  <c r="AM475" i="5"/>
  <c r="AO475" i="5" s="1"/>
  <c r="AN167" i="5"/>
  <c r="AN369" i="5"/>
  <c r="AN45" i="5"/>
  <c r="AM45" i="5"/>
  <c r="AO45" i="5" s="1"/>
  <c r="AM441" i="5"/>
  <c r="AO441" i="5" s="1"/>
  <c r="AN441" i="5"/>
  <c r="AM38" i="5"/>
  <c r="AO38" i="5" s="1"/>
  <c r="AN38" i="5"/>
  <c r="AN99" i="5"/>
  <c r="AM99" i="5"/>
  <c r="AO99" i="5" s="1"/>
  <c r="AN433" i="5"/>
  <c r="AM433" i="5"/>
  <c r="AO433" i="5" s="1"/>
  <c r="AN206" i="5"/>
  <c r="AM74" i="5"/>
  <c r="AO74" i="5" s="1"/>
  <c r="AN74" i="5"/>
  <c r="AN397" i="5"/>
  <c r="M306" i="5"/>
  <c r="L306" i="5" l="1"/>
  <c r="N306" i="5" s="1"/>
  <c r="M489" i="5" l="1"/>
  <c r="M488" i="5"/>
  <c r="M491" i="5"/>
  <c r="M490" i="5"/>
  <c r="M492" i="5"/>
  <c r="M211" i="5"/>
  <c r="M210" i="5"/>
  <c r="M204" i="5"/>
  <c r="M203" i="5"/>
  <c r="M202" i="5"/>
  <c r="M201" i="5"/>
  <c r="M200" i="5"/>
  <c r="M199" i="5"/>
  <c r="M198" i="5"/>
  <c r="M208" i="5"/>
  <c r="M207" i="5"/>
  <c r="M206" i="5"/>
  <c r="M215" i="5"/>
  <c r="M212" i="5"/>
  <c r="M209" i="5"/>
  <c r="A56" i="1"/>
  <c r="A57" i="1"/>
  <c r="A163" i="1"/>
  <c r="A164" i="1"/>
  <c r="A241" i="1"/>
  <c r="A242" i="1"/>
  <c r="A243" i="1"/>
  <c r="A362" i="1"/>
  <c r="A363" i="1"/>
  <c r="A490" i="1"/>
  <c r="L488" i="5" l="1"/>
  <c r="N488" i="5" s="1"/>
  <c r="L489" i="5"/>
  <c r="N489" i="5" s="1"/>
  <c r="L490" i="5"/>
  <c r="N490" i="5" s="1"/>
  <c r="L491" i="5"/>
  <c r="N491" i="5" s="1"/>
  <c r="L492" i="5"/>
  <c r="N492" i="5" s="1"/>
  <c r="L210" i="5"/>
  <c r="N210" i="5" s="1"/>
  <c r="L211" i="5"/>
  <c r="N211" i="5" s="1"/>
  <c r="L199" i="5"/>
  <c r="N199" i="5" s="1"/>
  <c r="L201" i="5"/>
  <c r="N201" i="5" s="1"/>
  <c r="L203" i="5"/>
  <c r="N203" i="5" s="1"/>
  <c r="L198" i="5"/>
  <c r="N198" i="5" s="1"/>
  <c r="L200" i="5"/>
  <c r="N200" i="5" s="1"/>
  <c r="L202" i="5"/>
  <c r="N202" i="5" s="1"/>
  <c r="L204" i="5"/>
  <c r="N204" i="5" s="1"/>
  <c r="L207" i="5"/>
  <c r="N207" i="5" s="1"/>
  <c r="L206" i="5"/>
  <c r="N206" i="5" s="1"/>
  <c r="L208" i="5"/>
  <c r="N208" i="5" s="1"/>
  <c r="L212" i="5"/>
  <c r="N212" i="5" s="1"/>
  <c r="L215" i="5"/>
  <c r="N215" i="5" s="1"/>
  <c r="L209" i="5"/>
  <c r="N209" i="5" s="1"/>
  <c r="Q3" i="5"/>
  <c r="V3" i="5" l="1"/>
  <c r="I39" i="10"/>
  <c r="I38" i="10"/>
  <c r="I37" i="10"/>
  <c r="I36" i="10"/>
  <c r="I35" i="10"/>
  <c r="I7" i="10"/>
  <c r="L463" i="5" l="1"/>
  <c r="M463" i="5" l="1"/>
  <c r="N463" i="5" s="1"/>
  <c r="G32" i="9" l="1"/>
  <c r="H32" i="9" s="1"/>
  <c r="I32" i="9" s="1"/>
  <c r="J32" i="9" s="1"/>
  <c r="K32" i="9" s="1"/>
  <c r="L32" i="9" s="1"/>
  <c r="G33" i="9"/>
  <c r="H33" i="9" s="1"/>
  <c r="I33" i="9" s="1"/>
  <c r="J33" i="9" s="1"/>
  <c r="K33" i="9" s="1"/>
  <c r="L33" i="9" s="1"/>
  <c r="G34" i="9"/>
  <c r="H34" i="9" s="1"/>
  <c r="I34" i="9" s="1"/>
  <c r="J34" i="9" s="1"/>
  <c r="K34" i="9" s="1"/>
  <c r="L34" i="9" s="1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9" i="3"/>
  <c r="AM30" i="3"/>
  <c r="AM31" i="3"/>
  <c r="AM32" i="3"/>
  <c r="AM33" i="3"/>
  <c r="AM34" i="3"/>
  <c r="AM35" i="3"/>
  <c r="AM2" i="3"/>
  <c r="T14" i="3" l="1"/>
  <c r="T15" i="3"/>
  <c r="T16" i="3"/>
  <c r="T17" i="3"/>
  <c r="A441" i="1"/>
  <c r="A236" i="1"/>
  <c r="A292" i="1"/>
  <c r="A354" i="1"/>
  <c r="A368" i="1"/>
  <c r="A402" i="1"/>
  <c r="A497" i="1"/>
  <c r="I3" i="10" l="1"/>
  <c r="I4" i="10"/>
  <c r="I5" i="10"/>
  <c r="I6" i="10"/>
  <c r="I34" i="10"/>
  <c r="I33" i="10"/>
  <c r="I32" i="10"/>
  <c r="I31" i="10"/>
  <c r="I30" i="10"/>
  <c r="T13" i="3"/>
  <c r="T25" i="3"/>
  <c r="T29" i="3"/>
  <c r="T3" i="3"/>
  <c r="T4" i="3"/>
  <c r="T5" i="3"/>
  <c r="T6" i="3"/>
  <c r="T7" i="3"/>
  <c r="T8" i="3"/>
  <c r="T9" i="3"/>
  <c r="T10" i="3"/>
  <c r="T11" i="3"/>
  <c r="T12" i="3"/>
  <c r="T18" i="3"/>
  <c r="T19" i="3"/>
  <c r="T20" i="3"/>
  <c r="T21" i="3"/>
  <c r="T22" i="3"/>
  <c r="T23" i="3"/>
  <c r="T24" i="3"/>
  <c r="T26" i="3"/>
  <c r="T27" i="3"/>
  <c r="T30" i="3"/>
  <c r="T31" i="3"/>
  <c r="T32" i="3"/>
  <c r="T33" i="3"/>
  <c r="T34" i="3"/>
  <c r="T35" i="3"/>
  <c r="T2" i="3"/>
  <c r="M61" i="5" l="1"/>
  <c r="M62" i="5"/>
  <c r="L61" i="5" l="1"/>
  <c r="N61" i="5" s="1"/>
  <c r="L62" i="5"/>
  <c r="N62" i="5" s="1"/>
  <c r="A301" i="1" l="1"/>
  <c r="A136" i="1"/>
  <c r="A394" i="1"/>
  <c r="A58" i="1"/>
  <c r="A42" i="1"/>
  <c r="A541" i="1"/>
  <c r="G31" i="9" l="1"/>
  <c r="H31" i="9" s="1"/>
  <c r="I31" i="9" s="1"/>
  <c r="J31" i="9" s="1"/>
  <c r="K31" i="9" s="1"/>
  <c r="L31" i="9" s="1"/>
  <c r="G30" i="9"/>
  <c r="H30" i="9" s="1"/>
  <c r="I30" i="9" s="1"/>
  <c r="J30" i="9" s="1"/>
  <c r="K30" i="9" s="1"/>
  <c r="L30" i="9" s="1"/>
  <c r="G29" i="9"/>
  <c r="H29" i="9" s="1"/>
  <c r="I29" i="9" s="1"/>
  <c r="J29" i="9" s="1"/>
  <c r="K29" i="9" s="1"/>
  <c r="L29" i="9" s="1"/>
  <c r="G28" i="9"/>
  <c r="H28" i="9" s="1"/>
  <c r="I28" i="9" s="1"/>
  <c r="J28" i="9" s="1"/>
  <c r="K28" i="9" s="1"/>
  <c r="L28" i="9" s="1"/>
  <c r="G27" i="9"/>
  <c r="H27" i="9" s="1"/>
  <c r="I27" i="9" s="1"/>
  <c r="J27" i="9" s="1"/>
  <c r="K27" i="9" s="1"/>
  <c r="L27" i="9" s="1"/>
  <c r="G26" i="9"/>
  <c r="H26" i="9" s="1"/>
  <c r="I26" i="9" s="1"/>
  <c r="J26" i="9" s="1"/>
  <c r="K26" i="9" s="1"/>
  <c r="L26" i="9" s="1"/>
  <c r="G25" i="9"/>
  <c r="H25" i="9" s="1"/>
  <c r="I25" i="9" s="1"/>
  <c r="J25" i="9" s="1"/>
  <c r="K25" i="9" s="1"/>
  <c r="L25" i="9" s="1"/>
  <c r="G24" i="9"/>
  <c r="H24" i="9" s="1"/>
  <c r="I24" i="9" s="1"/>
  <c r="J24" i="9" s="1"/>
  <c r="K24" i="9" s="1"/>
  <c r="L24" i="9" s="1"/>
  <c r="G23" i="9"/>
  <c r="H23" i="9" s="1"/>
  <c r="I23" i="9" s="1"/>
  <c r="J23" i="9" s="1"/>
  <c r="K23" i="9" s="1"/>
  <c r="L23" i="9" s="1"/>
  <c r="G22" i="9"/>
  <c r="H22" i="9" s="1"/>
  <c r="I22" i="9" s="1"/>
  <c r="J22" i="9" s="1"/>
  <c r="K22" i="9" s="1"/>
  <c r="L22" i="9" s="1"/>
  <c r="G21" i="9"/>
  <c r="H21" i="9" s="1"/>
  <c r="I21" i="9" s="1"/>
  <c r="J21" i="9" s="1"/>
  <c r="K21" i="9" s="1"/>
  <c r="L21" i="9" s="1"/>
  <c r="G20" i="9"/>
  <c r="H20" i="9" s="1"/>
  <c r="I20" i="9" s="1"/>
  <c r="J20" i="9" s="1"/>
  <c r="K20" i="9" s="1"/>
  <c r="L20" i="9" s="1"/>
  <c r="G19" i="9"/>
  <c r="H19" i="9" s="1"/>
  <c r="I19" i="9" s="1"/>
  <c r="J19" i="9" s="1"/>
  <c r="K19" i="9" s="1"/>
  <c r="L19" i="9" s="1"/>
  <c r="G18" i="9"/>
  <c r="H18" i="9" s="1"/>
  <c r="I18" i="9" s="1"/>
  <c r="J18" i="9" s="1"/>
  <c r="K18" i="9" s="1"/>
  <c r="L18" i="9" s="1"/>
  <c r="G17" i="9"/>
  <c r="H17" i="9" s="1"/>
  <c r="I17" i="9" s="1"/>
  <c r="J17" i="9" s="1"/>
  <c r="K17" i="9" s="1"/>
  <c r="L17" i="9" s="1"/>
  <c r="G16" i="9"/>
  <c r="H16" i="9" s="1"/>
  <c r="I16" i="9" s="1"/>
  <c r="J16" i="9" s="1"/>
  <c r="K16" i="9" s="1"/>
  <c r="L16" i="9" s="1"/>
  <c r="G15" i="9"/>
  <c r="H15" i="9" s="1"/>
  <c r="I15" i="9" s="1"/>
  <c r="J15" i="9" s="1"/>
  <c r="K15" i="9" s="1"/>
  <c r="L15" i="9" s="1"/>
  <c r="G14" i="9"/>
  <c r="H14" i="9" s="1"/>
  <c r="I14" i="9" s="1"/>
  <c r="J14" i="9" s="1"/>
  <c r="K14" i="9" s="1"/>
  <c r="L14" i="9" s="1"/>
  <c r="G13" i="9"/>
  <c r="H13" i="9" s="1"/>
  <c r="I13" i="9" s="1"/>
  <c r="J13" i="9" s="1"/>
  <c r="K13" i="9" s="1"/>
  <c r="L13" i="9" s="1"/>
  <c r="G12" i="9"/>
  <c r="H12" i="9" s="1"/>
  <c r="I12" i="9" s="1"/>
  <c r="J12" i="9" s="1"/>
  <c r="K12" i="9" s="1"/>
  <c r="L12" i="9" s="1"/>
  <c r="G11" i="9"/>
  <c r="H11" i="9" s="1"/>
  <c r="I11" i="9" s="1"/>
  <c r="J11" i="9" s="1"/>
  <c r="K11" i="9" s="1"/>
  <c r="L11" i="9" s="1"/>
  <c r="G10" i="9"/>
  <c r="H10" i="9" s="1"/>
  <c r="I10" i="9" s="1"/>
  <c r="J10" i="9" s="1"/>
  <c r="K10" i="9" s="1"/>
  <c r="L10" i="9" s="1"/>
  <c r="G9" i="9"/>
  <c r="H9" i="9" s="1"/>
  <c r="I9" i="9" s="1"/>
  <c r="J9" i="9" s="1"/>
  <c r="K9" i="9" s="1"/>
  <c r="L9" i="9" s="1"/>
  <c r="G8" i="9"/>
  <c r="H8" i="9" s="1"/>
  <c r="I8" i="9" s="1"/>
  <c r="J8" i="9" s="1"/>
  <c r="K8" i="9" s="1"/>
  <c r="L8" i="9" s="1"/>
  <c r="G7" i="9"/>
  <c r="H7" i="9" s="1"/>
  <c r="I7" i="9" s="1"/>
  <c r="J7" i="9" s="1"/>
  <c r="K7" i="9" s="1"/>
  <c r="L7" i="9" s="1"/>
  <c r="G6" i="9"/>
  <c r="H6" i="9" s="1"/>
  <c r="I6" i="9" s="1"/>
  <c r="J6" i="9" s="1"/>
  <c r="K6" i="9" s="1"/>
  <c r="L6" i="9" s="1"/>
  <c r="G5" i="9"/>
  <c r="H5" i="9" s="1"/>
  <c r="I5" i="9" s="1"/>
  <c r="J5" i="9" s="1"/>
  <c r="K5" i="9" s="1"/>
  <c r="L5" i="9" s="1"/>
  <c r="G4" i="9"/>
  <c r="H4" i="9" s="1"/>
  <c r="I4" i="9" s="1"/>
  <c r="J4" i="9" s="1"/>
  <c r="K4" i="9" s="1"/>
  <c r="L4" i="9" s="1"/>
  <c r="G3" i="9"/>
  <c r="H3" i="9" s="1"/>
  <c r="I3" i="9" s="1"/>
  <c r="J3" i="9" s="1"/>
  <c r="K3" i="9" s="1"/>
  <c r="L3" i="9" s="1"/>
  <c r="G2" i="9"/>
  <c r="H2" i="9" s="1"/>
  <c r="I2" i="9" s="1"/>
  <c r="J2" i="9" s="1"/>
  <c r="K2" i="9" s="1"/>
  <c r="L2" i="9" s="1"/>
  <c r="G1" i="9"/>
  <c r="H1" i="9" s="1"/>
  <c r="I1" i="9" s="1"/>
  <c r="J1" i="9" s="1"/>
  <c r="K1" i="9" s="1"/>
  <c r="L1" i="9" s="1"/>
  <c r="I29" i="10" l="1"/>
  <c r="I28" i="10"/>
  <c r="I27" i="10"/>
  <c r="I26" i="10"/>
  <c r="I25" i="10"/>
  <c r="M500" i="5" l="1"/>
  <c r="N272" i="5" l="1"/>
  <c r="L500" i="5"/>
  <c r="N500" i="5" s="1"/>
  <c r="N270" i="5"/>
  <c r="M104" i="5"/>
  <c r="L104" i="5" l="1"/>
  <c r="N104" i="5" s="1"/>
  <c r="L494" i="5"/>
  <c r="M498" i="5"/>
  <c r="M503" i="5"/>
  <c r="L227" i="5"/>
  <c r="L231" i="5"/>
  <c r="L283" i="5"/>
  <c r="M287" i="5"/>
  <c r="M292" i="5"/>
  <c r="M296" i="5"/>
  <c r="M300" i="5"/>
  <c r="A298" i="1"/>
  <c r="A401" i="1"/>
  <c r="A69" i="1"/>
  <c r="A386" i="1"/>
  <c r="A522" i="1"/>
  <c r="L287" i="5" l="1"/>
  <c r="N287" i="5" s="1"/>
  <c r="L292" i="5"/>
  <c r="N292" i="5" s="1"/>
  <c r="M494" i="5"/>
  <c r="N494" i="5" s="1"/>
  <c r="L289" i="5"/>
  <c r="M289" i="5"/>
  <c r="L296" i="5"/>
  <c r="N296" i="5" s="1"/>
  <c r="L498" i="5"/>
  <c r="N498" i="5" s="1"/>
  <c r="M304" i="5"/>
  <c r="L304" i="5"/>
  <c r="L288" i="5"/>
  <c r="M288" i="5"/>
  <c r="M227" i="5"/>
  <c r="N227" i="5" s="1"/>
  <c r="M290" i="5"/>
  <c r="L290" i="5"/>
  <c r="L506" i="5"/>
  <c r="M506" i="5"/>
  <c r="L294" i="5"/>
  <c r="M294" i="5"/>
  <c r="L301" i="5"/>
  <c r="M301" i="5"/>
  <c r="L504" i="5"/>
  <c r="M504" i="5"/>
  <c r="M286" i="5"/>
  <c r="L286" i="5"/>
  <c r="M231" i="5"/>
  <c r="N231" i="5" s="1"/>
  <c r="L503" i="5"/>
  <c r="N503" i="5" s="1"/>
  <c r="M497" i="5"/>
  <c r="L497" i="5"/>
  <c r="L302" i="5"/>
  <c r="M302" i="5"/>
  <c r="L505" i="5"/>
  <c r="M505" i="5"/>
  <c r="L299" i="5"/>
  <c r="M299" i="5"/>
  <c r="L285" i="5"/>
  <c r="M285" i="5"/>
  <c r="L229" i="5"/>
  <c r="M229" i="5"/>
  <c r="M502" i="5"/>
  <c r="L502" i="5"/>
  <c r="L493" i="5"/>
  <c r="M493" i="5"/>
  <c r="L300" i="5"/>
  <c r="N300" i="5" s="1"/>
  <c r="M283" i="5"/>
  <c r="N283" i="5" s="1"/>
  <c r="M282" i="5"/>
  <c r="L282" i="5"/>
  <c r="L303" i="5"/>
  <c r="M303" i="5"/>
  <c r="L281" i="5"/>
  <c r="M281" i="5"/>
  <c r="L232" i="5"/>
  <c r="M232" i="5"/>
  <c r="L293" i="5"/>
  <c r="M293" i="5"/>
  <c r="L495" i="5"/>
  <c r="M495" i="5"/>
  <c r="L298" i="5"/>
  <c r="M298" i="5"/>
  <c r="L284" i="5"/>
  <c r="M284" i="5"/>
  <c r="L228" i="5"/>
  <c r="M228" i="5"/>
  <c r="L501" i="5"/>
  <c r="M501" i="5"/>
  <c r="M327" i="5"/>
  <c r="L327" i="5"/>
  <c r="M226" i="5"/>
  <c r="L226" i="5"/>
  <c r="L295" i="5"/>
  <c r="M295" i="5"/>
  <c r="L496" i="5"/>
  <c r="M496" i="5"/>
  <c r="M230" i="5"/>
  <c r="L230" i="5"/>
  <c r="L297" i="5"/>
  <c r="M297" i="5"/>
  <c r="L291" i="5"/>
  <c r="M291" i="5"/>
  <c r="L499" i="5"/>
  <c r="M499" i="5"/>
  <c r="I15" i="10"/>
  <c r="I16" i="10"/>
  <c r="I17" i="10"/>
  <c r="I18" i="10"/>
  <c r="I19" i="10"/>
  <c r="I20" i="10"/>
  <c r="I21" i="10"/>
  <c r="I22" i="10"/>
  <c r="I23" i="10"/>
  <c r="I24" i="10"/>
  <c r="I14" i="10"/>
  <c r="N282" i="5" l="1"/>
  <c r="N327" i="5"/>
  <c r="N502" i="5"/>
  <c r="N304" i="5"/>
  <c r="N230" i="5"/>
  <c r="N286" i="5"/>
  <c r="N290" i="5"/>
  <c r="N281" i="5"/>
  <c r="N299" i="5"/>
  <c r="N303" i="5"/>
  <c r="N501" i="5"/>
  <c r="N497" i="5"/>
  <c r="N505" i="5"/>
  <c r="N298" i="5"/>
  <c r="N499" i="5"/>
  <c r="N226" i="5"/>
  <c r="N291" i="5"/>
  <c r="N297" i="5"/>
  <c r="N302" i="5"/>
  <c r="N288" i="5"/>
  <c r="N506" i="5"/>
  <c r="N229" i="5"/>
  <c r="N232" i="5"/>
  <c r="N285" i="5"/>
  <c r="N289" i="5"/>
  <c r="N228" i="5"/>
  <c r="N496" i="5"/>
  <c r="N293" i="5"/>
  <c r="N504" i="5"/>
  <c r="N301" i="5"/>
  <c r="N493" i="5"/>
  <c r="N495" i="5"/>
  <c r="N284" i="5"/>
  <c r="N295" i="5"/>
  <c r="N294" i="5"/>
  <c r="M435" i="5"/>
  <c r="M123" i="5"/>
  <c r="M118" i="5"/>
  <c r="M57" i="5"/>
  <c r="M56" i="5"/>
  <c r="M59" i="5"/>
  <c r="L58" i="5"/>
  <c r="M63" i="5"/>
  <c r="M60" i="5"/>
  <c r="M64" i="5"/>
  <c r="M65" i="5"/>
  <c r="L435" i="5" l="1"/>
  <c r="N435" i="5" s="1"/>
  <c r="L123" i="5"/>
  <c r="N123" i="5" s="1"/>
  <c r="L118" i="5"/>
  <c r="N118" i="5" s="1"/>
  <c r="M58" i="5"/>
  <c r="N58" i="5" s="1"/>
  <c r="L56" i="5"/>
  <c r="N56" i="5" s="1"/>
  <c r="L60" i="5"/>
  <c r="N60" i="5" s="1"/>
  <c r="L57" i="5"/>
  <c r="N57" i="5" s="1"/>
  <c r="L59" i="5"/>
  <c r="N59" i="5" s="1"/>
  <c r="L63" i="5"/>
  <c r="N63" i="5" s="1"/>
  <c r="L64" i="5"/>
  <c r="N64" i="5" s="1"/>
  <c r="L65" i="5"/>
  <c r="N65" i="5" s="1"/>
  <c r="P3" i="5" l="1"/>
  <c r="L40" i="5"/>
  <c r="L41" i="5"/>
  <c r="L42" i="5"/>
  <c r="L36" i="5"/>
  <c r="L37" i="5"/>
  <c r="M33" i="5" l="1"/>
  <c r="L33" i="5"/>
  <c r="N33" i="5" s="1"/>
  <c r="L29" i="5"/>
  <c r="M29" i="5"/>
  <c r="L34" i="5"/>
  <c r="M34" i="5"/>
  <c r="L32" i="5"/>
  <c r="M32" i="5"/>
  <c r="M22" i="5"/>
  <c r="L22" i="5"/>
  <c r="L28" i="5"/>
  <c r="M28" i="5"/>
  <c r="M30" i="5"/>
  <c r="L30" i="5"/>
  <c r="M40" i="5"/>
  <c r="N40" i="5" s="1"/>
  <c r="M41" i="5"/>
  <c r="N41" i="5" s="1"/>
  <c r="M42" i="5"/>
  <c r="N42" i="5" s="1"/>
  <c r="M36" i="5"/>
  <c r="N36" i="5" s="1"/>
  <c r="M37" i="5"/>
  <c r="N37" i="5" s="1"/>
  <c r="N29" i="5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9" i="1"/>
  <c r="A60" i="1"/>
  <c r="A61" i="1"/>
  <c r="A62" i="1"/>
  <c r="A63" i="1"/>
  <c r="A64" i="1"/>
  <c r="A65" i="1"/>
  <c r="A66" i="1"/>
  <c r="A67" i="1"/>
  <c r="A68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7" i="1"/>
  <c r="A238" i="1"/>
  <c r="A239" i="1"/>
  <c r="A240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3" i="1"/>
  <c r="A294" i="1"/>
  <c r="A295" i="1"/>
  <c r="A296" i="1"/>
  <c r="A297" i="1"/>
  <c r="A299" i="1"/>
  <c r="A300" i="1"/>
  <c r="A302" i="1"/>
  <c r="A303" i="1"/>
  <c r="A304" i="1"/>
  <c r="A305" i="1"/>
  <c r="A306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5" i="1"/>
  <c r="A356" i="1"/>
  <c r="A357" i="1"/>
  <c r="A358" i="1"/>
  <c r="A359" i="1"/>
  <c r="A360" i="1"/>
  <c r="A361" i="1"/>
  <c r="A364" i="1"/>
  <c r="A365" i="1"/>
  <c r="A366" i="1"/>
  <c r="A367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7" i="1"/>
  <c r="A388" i="1"/>
  <c r="A389" i="1"/>
  <c r="A390" i="1"/>
  <c r="A391" i="1"/>
  <c r="A392" i="1"/>
  <c r="A393" i="1"/>
  <c r="A398" i="1"/>
  <c r="A399" i="1"/>
  <c r="A400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1" i="1"/>
  <c r="A492" i="1"/>
  <c r="A493" i="1"/>
  <c r="A494" i="1"/>
  <c r="A495" i="1"/>
  <c r="A496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7" i="1"/>
  <c r="A518" i="1"/>
  <c r="A519" i="1"/>
  <c r="A520" i="1"/>
  <c r="A521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42" i="1"/>
  <c r="A543" i="1"/>
  <c r="A544" i="1"/>
  <c r="A545" i="1"/>
  <c r="A546" i="1"/>
  <c r="O45" i="3"/>
  <c r="L43" i="3"/>
  <c r="S43" i="3" s="1"/>
  <c r="AA38" i="3"/>
  <c r="Z43" i="3"/>
  <c r="M467" i="5"/>
  <c r="AQ3" i="5"/>
  <c r="AQ4" i="5" s="1"/>
  <c r="M468" i="5"/>
  <c r="L465" i="5"/>
  <c r="L461" i="5"/>
  <c r="L387" i="5"/>
  <c r="M96" i="5"/>
  <c r="M95" i="5"/>
  <c r="M94" i="5"/>
  <c r="L98" i="5"/>
  <c r="L97" i="5"/>
  <c r="L99" i="5"/>
  <c r="R3" i="5"/>
  <c r="W3" i="5" s="1"/>
  <c r="M72" i="5"/>
  <c r="M218" i="5"/>
  <c r="M163" i="5"/>
  <c r="M152" i="5"/>
  <c r="M153" i="5"/>
  <c r="M154" i="5"/>
  <c r="M244" i="5"/>
  <c r="M245" i="5"/>
  <c r="M246" i="5"/>
  <c r="M247" i="5"/>
  <c r="M155" i="5"/>
  <c r="M156" i="5"/>
  <c r="M157" i="5"/>
  <c r="M158" i="5"/>
  <c r="M159" i="5"/>
  <c r="M160" i="5"/>
  <c r="M161" i="5"/>
  <c r="M162" i="5"/>
  <c r="M412" i="5"/>
  <c r="M413" i="5"/>
  <c r="M414" i="5"/>
  <c r="M415" i="5"/>
  <c r="M416" i="5"/>
  <c r="M417" i="5"/>
  <c r="M418" i="5"/>
  <c r="M419" i="5"/>
  <c r="M420" i="5"/>
  <c r="M421" i="5"/>
  <c r="M422" i="5"/>
  <c r="M129" i="5"/>
  <c r="M130" i="5"/>
  <c r="M131" i="5"/>
  <c r="M132" i="5"/>
  <c r="M223" i="5"/>
  <c r="M224" i="5"/>
  <c r="M225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400" i="5"/>
  <c r="M401" i="5"/>
  <c r="M402" i="5"/>
  <c r="M403" i="5"/>
  <c r="M404" i="5"/>
  <c r="M405" i="5"/>
  <c r="M406" i="5"/>
  <c r="M407" i="5"/>
  <c r="M408" i="5"/>
  <c r="M165" i="5"/>
  <c r="M166" i="5"/>
  <c r="M167" i="5"/>
  <c r="M168" i="5"/>
  <c r="M169" i="5"/>
  <c r="M170" i="5"/>
  <c r="M171" i="5"/>
  <c r="M172" i="5"/>
  <c r="M52" i="5"/>
  <c r="M53" i="5"/>
  <c r="M54" i="5"/>
  <c r="M55" i="5"/>
  <c r="M66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133" i="5"/>
  <c r="M134" i="5"/>
  <c r="M135" i="5"/>
  <c r="M136" i="5"/>
  <c r="M137" i="5"/>
  <c r="M138" i="5"/>
  <c r="M547" i="5"/>
  <c r="M548" i="5"/>
  <c r="M126" i="5"/>
  <c r="M326" i="5"/>
  <c r="M105" i="5"/>
  <c r="M106" i="5"/>
  <c r="M107" i="5"/>
  <c r="M191" i="5"/>
  <c r="M192" i="5"/>
  <c r="M193" i="5"/>
  <c r="M194" i="5"/>
  <c r="M195" i="5"/>
  <c r="M196" i="5"/>
  <c r="M197" i="5"/>
  <c r="M205" i="5"/>
  <c r="M216" i="5"/>
  <c r="M217" i="5"/>
  <c r="M219" i="5"/>
  <c r="M220" i="5"/>
  <c r="M73" i="5"/>
  <c r="M74" i="5"/>
  <c r="M75" i="5"/>
  <c r="M76" i="5"/>
  <c r="M77" i="5"/>
  <c r="M78" i="5"/>
  <c r="M79" i="5"/>
  <c r="M80" i="5"/>
  <c r="M423" i="5"/>
  <c r="M424" i="5"/>
  <c r="M425" i="5"/>
  <c r="M426" i="5"/>
  <c r="M427" i="5"/>
  <c r="M222" i="5"/>
  <c r="M431" i="5"/>
  <c r="M432" i="5"/>
  <c r="M433" i="5"/>
  <c r="M434" i="5"/>
  <c r="M436" i="5"/>
  <c r="M437" i="5"/>
  <c r="M438" i="5"/>
  <c r="M439" i="5"/>
  <c r="M440" i="5"/>
  <c r="M441" i="5"/>
  <c r="M442" i="5"/>
  <c r="M443" i="5"/>
  <c r="M444" i="5"/>
  <c r="M411" i="5"/>
  <c r="M81" i="5"/>
  <c r="M82" i="5"/>
  <c r="M83" i="5"/>
  <c r="M84" i="5"/>
  <c r="M85" i="5"/>
  <c r="M86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278" i="5"/>
  <c r="M279" i="5"/>
  <c r="M280" i="5"/>
  <c r="M234" i="5"/>
  <c r="M235" i="5"/>
  <c r="M236" i="5"/>
  <c r="M237" i="5"/>
  <c r="M238" i="5"/>
  <c r="M239" i="5"/>
  <c r="M67" i="5"/>
  <c r="M68" i="5"/>
  <c r="M69" i="5"/>
  <c r="M70" i="5"/>
  <c r="M71" i="5"/>
  <c r="M317" i="5"/>
  <c r="M318" i="5"/>
  <c r="M319" i="5"/>
  <c r="M320" i="5"/>
  <c r="M321" i="5"/>
  <c r="M322" i="5"/>
  <c r="M323" i="5"/>
  <c r="M324" i="5"/>
  <c r="M325" i="5"/>
  <c r="M409" i="5"/>
  <c r="M410" i="5"/>
  <c r="M363" i="5"/>
  <c r="M364" i="5"/>
  <c r="M365" i="5"/>
  <c r="M390" i="5"/>
  <c r="M391" i="5"/>
  <c r="M392" i="5"/>
  <c r="M393" i="5"/>
  <c r="M394" i="5"/>
  <c r="M395" i="5"/>
  <c r="M396" i="5"/>
  <c r="M397" i="5"/>
  <c r="M398" i="5"/>
  <c r="M399" i="5"/>
  <c r="M90" i="5"/>
  <c r="M91" i="5"/>
  <c r="M92" i="5"/>
  <c r="M100" i="5"/>
  <c r="M101" i="5"/>
  <c r="M176" i="5"/>
  <c r="M177" i="5"/>
  <c r="M178" i="5"/>
  <c r="M179" i="5"/>
  <c r="M180" i="5"/>
  <c r="M380" i="5"/>
  <c r="M381" i="5"/>
  <c r="M382" i="5"/>
  <c r="M383" i="5"/>
  <c r="M384" i="5"/>
  <c r="M385" i="5"/>
  <c r="M386" i="5"/>
  <c r="M388" i="5"/>
  <c r="M389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2" i="5"/>
  <c r="M464" i="5"/>
  <c r="M466" i="5"/>
  <c r="M469" i="5"/>
  <c r="M181" i="5"/>
  <c r="M182" i="5"/>
  <c r="M183" i="5"/>
  <c r="M184" i="5"/>
  <c r="M185" i="5"/>
  <c r="M186" i="5"/>
  <c r="M187" i="5"/>
  <c r="M188" i="5"/>
  <c r="M189" i="5"/>
  <c r="M190" i="5"/>
  <c r="M45" i="5"/>
  <c r="M46" i="5"/>
  <c r="M47" i="5"/>
  <c r="M48" i="5"/>
  <c r="M49" i="5"/>
  <c r="M50" i="5"/>
  <c r="M51" i="5"/>
  <c r="M127" i="5"/>
  <c r="M128" i="5"/>
  <c r="M173" i="5"/>
  <c r="M174" i="5"/>
  <c r="M549" i="5"/>
  <c r="M550" i="5"/>
  <c r="M551" i="5"/>
  <c r="M552" i="5"/>
  <c r="M553" i="5"/>
  <c r="M233" i="5"/>
  <c r="M428" i="5"/>
  <c r="M429" i="5"/>
  <c r="M430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102" i="5"/>
  <c r="M103" i="5"/>
  <c r="M175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39" i="5"/>
  <c r="M540" i="5"/>
  <c r="M541" i="5"/>
  <c r="M542" i="5"/>
  <c r="M543" i="5"/>
  <c r="M544" i="5"/>
  <c r="M545" i="5"/>
  <c r="M546" i="5"/>
  <c r="M108" i="5"/>
  <c r="M109" i="5"/>
  <c r="M110" i="5"/>
  <c r="M111" i="5"/>
  <c r="M112" i="5"/>
  <c r="M113" i="5"/>
  <c r="M114" i="5"/>
  <c r="M115" i="5"/>
  <c r="M116" i="5"/>
  <c r="M117" i="5"/>
  <c r="M119" i="5"/>
  <c r="M120" i="5"/>
  <c r="M121" i="5"/>
  <c r="M122" i="5"/>
  <c r="A3" i="5"/>
  <c r="M3" i="5" s="1"/>
  <c r="M124" i="5"/>
  <c r="M125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305" i="5"/>
  <c r="M307" i="5"/>
  <c r="M308" i="5"/>
  <c r="M309" i="5"/>
  <c r="M310" i="5"/>
  <c r="M311" i="5"/>
  <c r="M312" i="5"/>
  <c r="M313" i="5"/>
  <c r="M314" i="5"/>
  <c r="M315" i="5"/>
  <c r="M316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L361" i="5"/>
  <c r="M362" i="5"/>
  <c r="M87" i="5"/>
  <c r="M88" i="5"/>
  <c r="M89" i="5"/>
  <c r="A51" i="3"/>
  <c r="A52" i="3"/>
  <c r="A53" i="3"/>
  <c r="A54" i="3"/>
  <c r="A55" i="3"/>
  <c r="AA55" i="3" s="1"/>
  <c r="L39" i="3"/>
  <c r="R39" i="3" s="1"/>
  <c r="L40" i="3"/>
  <c r="R40" i="3" s="1"/>
  <c r="L41" i="3"/>
  <c r="R41" i="3" s="1"/>
  <c r="O46" i="3"/>
  <c r="P46" i="3"/>
  <c r="Q46" i="3"/>
  <c r="R46" i="3"/>
  <c r="S46" i="3"/>
  <c r="O47" i="3"/>
  <c r="P47" i="3"/>
  <c r="Q47" i="3"/>
  <c r="R47" i="3"/>
  <c r="S47" i="3"/>
  <c r="O44" i="3"/>
  <c r="P44" i="3"/>
  <c r="Q44" i="3"/>
  <c r="R44" i="3"/>
  <c r="S44" i="3"/>
  <c r="J2" i="7"/>
  <c r="J3" i="7"/>
  <c r="J4" i="7"/>
  <c r="J5" i="7"/>
  <c r="K2" i="7"/>
  <c r="K3" i="7"/>
  <c r="K4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72" i="7"/>
  <c r="K72" i="7"/>
  <c r="J73" i="7"/>
  <c r="K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J102" i="7"/>
  <c r="K102" i="7"/>
  <c r="J103" i="7"/>
  <c r="K103" i="7"/>
  <c r="J104" i="7"/>
  <c r="K104" i="7"/>
  <c r="J105" i="7"/>
  <c r="K105" i="7"/>
  <c r="J106" i="7"/>
  <c r="K106" i="7"/>
  <c r="J107" i="7"/>
  <c r="K107" i="7"/>
  <c r="J108" i="7"/>
  <c r="K108" i="7"/>
  <c r="J109" i="7"/>
  <c r="K109" i="7"/>
  <c r="J110" i="7"/>
  <c r="K110" i="7"/>
  <c r="J111" i="7"/>
  <c r="K111" i="7"/>
  <c r="J112" i="7"/>
  <c r="K112" i="7"/>
  <c r="J113" i="7"/>
  <c r="K113" i="7"/>
  <c r="J114" i="7"/>
  <c r="K114" i="7"/>
  <c r="J115" i="7"/>
  <c r="K115" i="7"/>
  <c r="J116" i="7"/>
  <c r="K116" i="7"/>
  <c r="J117" i="7"/>
  <c r="K117" i="7"/>
  <c r="J118" i="7"/>
  <c r="K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J125" i="7"/>
  <c r="K125" i="7"/>
  <c r="J126" i="7"/>
  <c r="K126" i="7"/>
  <c r="J127" i="7"/>
  <c r="K127" i="7"/>
  <c r="J128" i="7"/>
  <c r="K128" i="7"/>
  <c r="J129" i="7"/>
  <c r="K129" i="7"/>
  <c r="J130" i="7"/>
  <c r="K130" i="7"/>
  <c r="J131" i="7"/>
  <c r="K131" i="7"/>
  <c r="J132" i="7"/>
  <c r="K132" i="7"/>
  <c r="J133" i="7"/>
  <c r="K133" i="7"/>
  <c r="J134" i="7"/>
  <c r="K134" i="7"/>
  <c r="J135" i="7"/>
  <c r="K135" i="7"/>
  <c r="J136" i="7"/>
  <c r="K136" i="7"/>
  <c r="J137" i="7"/>
  <c r="K137" i="7"/>
  <c r="J138" i="7"/>
  <c r="K138" i="7"/>
  <c r="J139" i="7"/>
  <c r="K139" i="7"/>
  <c r="J140" i="7"/>
  <c r="K140" i="7"/>
  <c r="J141" i="7"/>
  <c r="K141" i="7"/>
  <c r="J142" i="7"/>
  <c r="K142" i="7"/>
  <c r="J143" i="7"/>
  <c r="K143" i="7"/>
  <c r="J144" i="7"/>
  <c r="K144" i="7"/>
  <c r="J145" i="7"/>
  <c r="K145" i="7"/>
  <c r="J146" i="7"/>
  <c r="K146" i="7"/>
  <c r="J147" i="7"/>
  <c r="K147" i="7"/>
  <c r="J148" i="7"/>
  <c r="K148" i="7"/>
  <c r="J149" i="7"/>
  <c r="K149" i="7"/>
  <c r="J150" i="7"/>
  <c r="K150" i="7"/>
  <c r="J151" i="7"/>
  <c r="K151" i="7"/>
  <c r="J152" i="7"/>
  <c r="K152" i="7"/>
  <c r="J153" i="7"/>
  <c r="K153" i="7"/>
  <c r="J154" i="7"/>
  <c r="K154" i="7"/>
  <c r="J155" i="7"/>
  <c r="K155" i="7"/>
  <c r="J156" i="7"/>
  <c r="K156" i="7"/>
  <c r="J157" i="7"/>
  <c r="K157" i="7"/>
  <c r="J158" i="7"/>
  <c r="K158" i="7"/>
  <c r="J159" i="7"/>
  <c r="K159" i="7"/>
  <c r="J160" i="7"/>
  <c r="K160" i="7"/>
  <c r="J161" i="7"/>
  <c r="K161" i="7"/>
  <c r="J162" i="7"/>
  <c r="K162" i="7"/>
  <c r="J163" i="7"/>
  <c r="K163" i="7"/>
  <c r="J164" i="7"/>
  <c r="K164" i="7"/>
  <c r="J165" i="7"/>
  <c r="K165" i="7"/>
  <c r="J166" i="7"/>
  <c r="K166" i="7"/>
  <c r="J167" i="7"/>
  <c r="K167" i="7"/>
  <c r="J168" i="7"/>
  <c r="K168" i="7"/>
  <c r="J169" i="7"/>
  <c r="K169" i="7"/>
  <c r="J170" i="7"/>
  <c r="K170" i="7"/>
  <c r="J171" i="7"/>
  <c r="K171" i="7"/>
  <c r="J172" i="7"/>
  <c r="K172" i="7"/>
  <c r="J173" i="7"/>
  <c r="K173" i="7"/>
  <c r="J174" i="7"/>
  <c r="K174" i="7"/>
  <c r="J175" i="7"/>
  <c r="K175" i="7"/>
  <c r="J176" i="7"/>
  <c r="K176" i="7"/>
  <c r="J177" i="7"/>
  <c r="K177" i="7"/>
  <c r="J178" i="7"/>
  <c r="K178" i="7"/>
  <c r="J179" i="7"/>
  <c r="K179" i="7"/>
  <c r="J180" i="7"/>
  <c r="K180" i="7"/>
  <c r="J181" i="7"/>
  <c r="K181" i="7"/>
  <c r="J182" i="7"/>
  <c r="K182" i="7"/>
  <c r="J183" i="7"/>
  <c r="K183" i="7"/>
  <c r="J184" i="7"/>
  <c r="K184" i="7"/>
  <c r="J185" i="7"/>
  <c r="K185" i="7"/>
  <c r="J186" i="7"/>
  <c r="K186" i="7"/>
  <c r="J187" i="7"/>
  <c r="K187" i="7"/>
  <c r="J188" i="7"/>
  <c r="K188" i="7"/>
  <c r="J189" i="7"/>
  <c r="K189" i="7"/>
  <c r="J190" i="7"/>
  <c r="K190" i="7"/>
  <c r="J191" i="7"/>
  <c r="K191" i="7"/>
  <c r="J192" i="7"/>
  <c r="K192" i="7"/>
  <c r="J193" i="7"/>
  <c r="K193" i="7"/>
  <c r="J194" i="7"/>
  <c r="K194" i="7"/>
  <c r="J195" i="7"/>
  <c r="K195" i="7"/>
  <c r="J196" i="7"/>
  <c r="K196" i="7"/>
  <c r="J197" i="7"/>
  <c r="K197" i="7"/>
  <c r="J198" i="7"/>
  <c r="K198" i="7"/>
  <c r="J199" i="7"/>
  <c r="K199" i="7"/>
  <c r="J200" i="7"/>
  <c r="K200" i="7"/>
  <c r="J201" i="7"/>
  <c r="K201" i="7"/>
  <c r="J202" i="7"/>
  <c r="K202" i="7"/>
  <c r="J203" i="7"/>
  <c r="K203" i="7"/>
  <c r="J204" i="7"/>
  <c r="K204" i="7"/>
  <c r="J205" i="7"/>
  <c r="K205" i="7"/>
  <c r="J206" i="7"/>
  <c r="K206" i="7"/>
  <c r="J207" i="7"/>
  <c r="K207" i="7"/>
  <c r="J208" i="7"/>
  <c r="K208" i="7"/>
  <c r="J209" i="7"/>
  <c r="K209" i="7"/>
  <c r="J210" i="7"/>
  <c r="K210" i="7"/>
  <c r="J211" i="7"/>
  <c r="K211" i="7"/>
  <c r="J212" i="7"/>
  <c r="K212" i="7"/>
  <c r="J213" i="7"/>
  <c r="K213" i="7"/>
  <c r="J214" i="7"/>
  <c r="K214" i="7"/>
  <c r="J215" i="7"/>
  <c r="K215" i="7"/>
  <c r="J216" i="7"/>
  <c r="K216" i="7"/>
  <c r="J217" i="7"/>
  <c r="K217" i="7"/>
  <c r="J218" i="7"/>
  <c r="K218" i="7"/>
  <c r="J219" i="7"/>
  <c r="K219" i="7"/>
  <c r="J220" i="7"/>
  <c r="K220" i="7"/>
  <c r="J221" i="7"/>
  <c r="K221" i="7"/>
  <c r="J222" i="7"/>
  <c r="K222" i="7"/>
  <c r="J223" i="7"/>
  <c r="K223" i="7"/>
  <c r="J224" i="7"/>
  <c r="K224" i="7"/>
  <c r="J225" i="7"/>
  <c r="K225" i="7"/>
  <c r="J226" i="7"/>
  <c r="K226" i="7"/>
  <c r="J227" i="7"/>
  <c r="K227" i="7"/>
  <c r="J228" i="7"/>
  <c r="K228" i="7"/>
  <c r="J229" i="7"/>
  <c r="K229" i="7"/>
  <c r="J230" i="7"/>
  <c r="K230" i="7"/>
  <c r="J231" i="7"/>
  <c r="K231" i="7"/>
  <c r="J232" i="7"/>
  <c r="K232" i="7"/>
  <c r="J233" i="7"/>
  <c r="K233" i="7"/>
  <c r="J234" i="7"/>
  <c r="K234" i="7"/>
  <c r="J235" i="7"/>
  <c r="K235" i="7"/>
  <c r="J236" i="7"/>
  <c r="K236" i="7"/>
  <c r="J237" i="7"/>
  <c r="K237" i="7"/>
  <c r="J238" i="7"/>
  <c r="K238" i="7"/>
  <c r="J239" i="7"/>
  <c r="K239" i="7"/>
  <c r="J240" i="7"/>
  <c r="K240" i="7"/>
  <c r="J241" i="7"/>
  <c r="K241" i="7"/>
  <c r="J242" i="7"/>
  <c r="K242" i="7"/>
  <c r="J243" i="7"/>
  <c r="K243" i="7"/>
  <c r="J244" i="7"/>
  <c r="K244" i="7"/>
  <c r="J245" i="7"/>
  <c r="K245" i="7"/>
  <c r="J246" i="7"/>
  <c r="K246" i="7"/>
  <c r="J247" i="7"/>
  <c r="K247" i="7"/>
  <c r="J248" i="7"/>
  <c r="K248" i="7"/>
  <c r="J249" i="7"/>
  <c r="K249" i="7"/>
  <c r="J250" i="7"/>
  <c r="K250" i="7"/>
  <c r="J251" i="7"/>
  <c r="K251" i="7"/>
  <c r="J252" i="7"/>
  <c r="K252" i="7"/>
  <c r="J253" i="7"/>
  <c r="K253" i="7"/>
  <c r="J254" i="7"/>
  <c r="K254" i="7"/>
  <c r="J255" i="7"/>
  <c r="K255" i="7"/>
  <c r="J256" i="7"/>
  <c r="K256" i="7"/>
  <c r="J257" i="7"/>
  <c r="K257" i="7"/>
  <c r="J258" i="7"/>
  <c r="K258" i="7"/>
  <c r="J259" i="7"/>
  <c r="K259" i="7"/>
  <c r="J260" i="7"/>
  <c r="K260" i="7"/>
  <c r="J261" i="7"/>
  <c r="K261" i="7"/>
  <c r="J262" i="7"/>
  <c r="K262" i="7"/>
  <c r="J263" i="7"/>
  <c r="K263" i="7"/>
  <c r="J264" i="7"/>
  <c r="K264" i="7"/>
  <c r="J265" i="7"/>
  <c r="K265" i="7"/>
  <c r="J266" i="7"/>
  <c r="K266" i="7"/>
  <c r="J267" i="7"/>
  <c r="K267" i="7"/>
  <c r="J268" i="7"/>
  <c r="K268" i="7"/>
  <c r="J269" i="7"/>
  <c r="K269" i="7"/>
  <c r="J270" i="7"/>
  <c r="K270" i="7"/>
  <c r="J271" i="7"/>
  <c r="K271" i="7"/>
  <c r="J272" i="7"/>
  <c r="K272" i="7"/>
  <c r="J273" i="7"/>
  <c r="K273" i="7"/>
  <c r="J274" i="7"/>
  <c r="K274" i="7"/>
  <c r="J275" i="7"/>
  <c r="K275" i="7"/>
  <c r="J276" i="7"/>
  <c r="K276" i="7"/>
  <c r="J277" i="7"/>
  <c r="K277" i="7"/>
  <c r="J278" i="7"/>
  <c r="K278" i="7"/>
  <c r="J279" i="7"/>
  <c r="K279" i="7"/>
  <c r="J280" i="7"/>
  <c r="K280" i="7"/>
  <c r="J281" i="7"/>
  <c r="K281" i="7"/>
  <c r="J282" i="7"/>
  <c r="K282" i="7"/>
  <c r="J283" i="7"/>
  <c r="K283" i="7"/>
  <c r="J284" i="7"/>
  <c r="K284" i="7"/>
  <c r="J285" i="7"/>
  <c r="K285" i="7"/>
  <c r="J286" i="7"/>
  <c r="K286" i="7"/>
  <c r="J287" i="7"/>
  <c r="K287" i="7"/>
  <c r="J288" i="7"/>
  <c r="K288" i="7"/>
  <c r="J289" i="7"/>
  <c r="K289" i="7"/>
  <c r="J290" i="7"/>
  <c r="K290" i="7"/>
  <c r="J291" i="7"/>
  <c r="K291" i="7"/>
  <c r="J292" i="7"/>
  <c r="K292" i="7"/>
  <c r="J293" i="7"/>
  <c r="K293" i="7"/>
  <c r="J294" i="7"/>
  <c r="K294" i="7"/>
  <c r="J295" i="7"/>
  <c r="K295" i="7"/>
  <c r="J296" i="7"/>
  <c r="K296" i="7"/>
  <c r="J297" i="7"/>
  <c r="K297" i="7"/>
  <c r="J298" i="7"/>
  <c r="K298" i="7"/>
  <c r="J299" i="7"/>
  <c r="K299" i="7"/>
  <c r="J300" i="7"/>
  <c r="K300" i="7"/>
  <c r="J301" i="7"/>
  <c r="K301" i="7"/>
  <c r="J302" i="7"/>
  <c r="K302" i="7"/>
  <c r="J303" i="7"/>
  <c r="K303" i="7"/>
  <c r="J304" i="7"/>
  <c r="K304" i="7"/>
  <c r="J305" i="7"/>
  <c r="K305" i="7"/>
  <c r="J306" i="7"/>
  <c r="K306" i="7"/>
  <c r="J307" i="7"/>
  <c r="K307" i="7"/>
  <c r="J308" i="7"/>
  <c r="K308" i="7"/>
  <c r="J309" i="7"/>
  <c r="K309" i="7"/>
  <c r="J310" i="7"/>
  <c r="K310" i="7"/>
  <c r="J311" i="7"/>
  <c r="K311" i="7"/>
  <c r="J312" i="7"/>
  <c r="K312" i="7"/>
  <c r="J313" i="7"/>
  <c r="K313" i="7"/>
  <c r="J314" i="7"/>
  <c r="K314" i="7"/>
  <c r="J315" i="7"/>
  <c r="K315" i="7"/>
  <c r="J316" i="7"/>
  <c r="K316" i="7"/>
  <c r="J317" i="7"/>
  <c r="K317" i="7"/>
  <c r="J318" i="7"/>
  <c r="K318" i="7"/>
  <c r="J319" i="7"/>
  <c r="K319" i="7"/>
  <c r="J320" i="7"/>
  <c r="K320" i="7"/>
  <c r="J321" i="7"/>
  <c r="K321" i="7"/>
  <c r="J322" i="7"/>
  <c r="K322" i="7"/>
  <c r="J323" i="7"/>
  <c r="K323" i="7"/>
  <c r="J324" i="7"/>
  <c r="K324" i="7"/>
  <c r="J325" i="7"/>
  <c r="K325" i="7"/>
  <c r="J326" i="7"/>
  <c r="K326" i="7"/>
  <c r="J327" i="7"/>
  <c r="K327" i="7"/>
  <c r="J328" i="7"/>
  <c r="K328" i="7"/>
  <c r="J329" i="7"/>
  <c r="K329" i="7"/>
  <c r="J330" i="7"/>
  <c r="K330" i="7"/>
  <c r="J331" i="7"/>
  <c r="K331" i="7"/>
  <c r="J332" i="7"/>
  <c r="K332" i="7"/>
  <c r="J333" i="7"/>
  <c r="K333" i="7"/>
  <c r="J334" i="7"/>
  <c r="K334" i="7"/>
  <c r="J335" i="7"/>
  <c r="K335" i="7"/>
  <c r="J336" i="7"/>
  <c r="K336" i="7"/>
  <c r="J337" i="7"/>
  <c r="K337" i="7"/>
  <c r="J338" i="7"/>
  <c r="K338" i="7"/>
  <c r="J339" i="7"/>
  <c r="K339" i="7"/>
  <c r="J340" i="7"/>
  <c r="K340" i="7"/>
  <c r="J341" i="7"/>
  <c r="K341" i="7"/>
  <c r="J342" i="7"/>
  <c r="K342" i="7"/>
  <c r="J343" i="7"/>
  <c r="K343" i="7"/>
  <c r="J344" i="7"/>
  <c r="K344" i="7"/>
  <c r="J345" i="7"/>
  <c r="K345" i="7"/>
  <c r="J346" i="7"/>
  <c r="K346" i="7"/>
  <c r="J347" i="7"/>
  <c r="K347" i="7"/>
  <c r="J348" i="7"/>
  <c r="K348" i="7"/>
  <c r="J349" i="7"/>
  <c r="K349" i="7"/>
  <c r="J350" i="7"/>
  <c r="K350" i="7"/>
  <c r="J351" i="7"/>
  <c r="K351" i="7"/>
  <c r="J352" i="7"/>
  <c r="K352" i="7"/>
  <c r="J353" i="7"/>
  <c r="K353" i="7"/>
  <c r="J354" i="7"/>
  <c r="K354" i="7"/>
  <c r="J355" i="7"/>
  <c r="K355" i="7"/>
  <c r="J356" i="7"/>
  <c r="K356" i="7"/>
  <c r="J357" i="7"/>
  <c r="K357" i="7"/>
  <c r="J358" i="7"/>
  <c r="K358" i="7"/>
  <c r="J359" i="7"/>
  <c r="K359" i="7"/>
  <c r="J360" i="7"/>
  <c r="K360" i="7"/>
  <c r="J361" i="7"/>
  <c r="K361" i="7"/>
  <c r="J362" i="7"/>
  <c r="K362" i="7"/>
  <c r="J363" i="7"/>
  <c r="K363" i="7"/>
  <c r="J364" i="7"/>
  <c r="K364" i="7"/>
  <c r="J365" i="7"/>
  <c r="K365" i="7"/>
  <c r="J366" i="7"/>
  <c r="K366" i="7"/>
  <c r="J367" i="7"/>
  <c r="K367" i="7"/>
  <c r="J368" i="7"/>
  <c r="K368" i="7"/>
  <c r="J369" i="7"/>
  <c r="K369" i="7"/>
  <c r="J370" i="7"/>
  <c r="K370" i="7"/>
  <c r="J371" i="7"/>
  <c r="K371" i="7"/>
  <c r="J372" i="7"/>
  <c r="K372" i="7"/>
  <c r="J373" i="7"/>
  <c r="K373" i="7"/>
  <c r="J374" i="7"/>
  <c r="K374" i="7"/>
  <c r="J375" i="7"/>
  <c r="K375" i="7"/>
  <c r="J376" i="7"/>
  <c r="K376" i="7"/>
  <c r="J377" i="7"/>
  <c r="K377" i="7"/>
  <c r="J378" i="7"/>
  <c r="K378" i="7"/>
  <c r="J379" i="7"/>
  <c r="K379" i="7"/>
  <c r="J380" i="7"/>
  <c r="K380" i="7"/>
  <c r="J381" i="7"/>
  <c r="K381" i="7"/>
  <c r="J382" i="7"/>
  <c r="K382" i="7"/>
  <c r="J383" i="7"/>
  <c r="K383" i="7"/>
  <c r="J384" i="7"/>
  <c r="K384" i="7"/>
  <c r="J385" i="7"/>
  <c r="K385" i="7"/>
  <c r="J386" i="7"/>
  <c r="K386" i="7"/>
  <c r="J387" i="7"/>
  <c r="K387" i="7"/>
  <c r="J388" i="7"/>
  <c r="K388" i="7"/>
  <c r="J389" i="7"/>
  <c r="K389" i="7"/>
  <c r="J390" i="7"/>
  <c r="K390" i="7"/>
  <c r="J391" i="7"/>
  <c r="K391" i="7"/>
  <c r="J392" i="7"/>
  <c r="K392" i="7"/>
  <c r="J393" i="7"/>
  <c r="K393" i="7"/>
  <c r="J394" i="7"/>
  <c r="K394" i="7"/>
  <c r="J395" i="7"/>
  <c r="K395" i="7"/>
  <c r="J396" i="7"/>
  <c r="K396" i="7"/>
  <c r="J397" i="7"/>
  <c r="K397" i="7"/>
  <c r="J398" i="7"/>
  <c r="K398" i="7"/>
  <c r="J399" i="7"/>
  <c r="K399" i="7"/>
  <c r="J400" i="7"/>
  <c r="K400" i="7"/>
  <c r="J401" i="7"/>
  <c r="K401" i="7"/>
  <c r="J402" i="7"/>
  <c r="K402" i="7"/>
  <c r="J403" i="7"/>
  <c r="K403" i="7"/>
  <c r="J404" i="7"/>
  <c r="K404" i="7"/>
  <c r="J405" i="7"/>
  <c r="K405" i="7"/>
  <c r="J406" i="7"/>
  <c r="K406" i="7"/>
  <c r="J407" i="7"/>
  <c r="K407" i="7"/>
  <c r="J408" i="7"/>
  <c r="K408" i="7"/>
  <c r="J409" i="7"/>
  <c r="K409" i="7"/>
  <c r="J410" i="7"/>
  <c r="K410" i="7"/>
  <c r="J411" i="7"/>
  <c r="K411" i="7"/>
  <c r="J412" i="7"/>
  <c r="K412" i="7"/>
  <c r="J413" i="7"/>
  <c r="K413" i="7"/>
  <c r="J414" i="7"/>
  <c r="K414" i="7"/>
  <c r="J415" i="7"/>
  <c r="K415" i="7"/>
  <c r="J416" i="7"/>
  <c r="K416" i="7"/>
  <c r="J417" i="7"/>
  <c r="K417" i="7"/>
  <c r="J418" i="7"/>
  <c r="K418" i="7"/>
  <c r="J419" i="7"/>
  <c r="K419" i="7"/>
  <c r="J420" i="7"/>
  <c r="K420" i="7"/>
  <c r="J421" i="7"/>
  <c r="K421" i="7"/>
  <c r="J422" i="7"/>
  <c r="K422" i="7"/>
  <c r="J423" i="7"/>
  <c r="K423" i="7"/>
  <c r="J424" i="7"/>
  <c r="K424" i="7"/>
  <c r="J425" i="7"/>
  <c r="K425" i="7"/>
  <c r="J426" i="7"/>
  <c r="K426" i="7"/>
  <c r="J427" i="7"/>
  <c r="K427" i="7"/>
  <c r="J428" i="7"/>
  <c r="K428" i="7"/>
  <c r="J429" i="7"/>
  <c r="K429" i="7"/>
  <c r="J430" i="7"/>
  <c r="K430" i="7"/>
  <c r="J431" i="7"/>
  <c r="K431" i="7"/>
  <c r="J432" i="7"/>
  <c r="K432" i="7"/>
  <c r="J433" i="7"/>
  <c r="K433" i="7"/>
  <c r="J434" i="7"/>
  <c r="K434" i="7"/>
  <c r="J435" i="7"/>
  <c r="K435" i="7"/>
  <c r="J436" i="7"/>
  <c r="K436" i="7"/>
  <c r="J437" i="7"/>
  <c r="K437" i="7"/>
  <c r="J438" i="7"/>
  <c r="K438" i="7"/>
  <c r="J439" i="7"/>
  <c r="K439" i="7"/>
  <c r="J440" i="7"/>
  <c r="K440" i="7"/>
  <c r="J441" i="7"/>
  <c r="K441" i="7"/>
  <c r="J442" i="7"/>
  <c r="K442" i="7"/>
  <c r="J443" i="7"/>
  <c r="K443" i="7"/>
  <c r="J444" i="7"/>
  <c r="K444" i="7"/>
  <c r="J445" i="7"/>
  <c r="K445" i="7"/>
  <c r="J446" i="7"/>
  <c r="K446" i="7"/>
  <c r="J447" i="7"/>
  <c r="K447" i="7"/>
  <c r="J448" i="7"/>
  <c r="K448" i="7"/>
  <c r="J449" i="7"/>
  <c r="K449" i="7"/>
  <c r="J450" i="7"/>
  <c r="K450" i="7"/>
  <c r="J451" i="7"/>
  <c r="K451" i="7"/>
  <c r="J452" i="7"/>
  <c r="K452" i="7"/>
  <c r="J453" i="7"/>
  <c r="K453" i="7"/>
  <c r="J454" i="7"/>
  <c r="K454" i="7"/>
  <c r="J455" i="7"/>
  <c r="K455" i="7"/>
  <c r="J456" i="7"/>
  <c r="K456" i="7"/>
  <c r="J457" i="7"/>
  <c r="K457" i="7"/>
  <c r="J458" i="7"/>
  <c r="K458" i="7"/>
  <c r="J459" i="7"/>
  <c r="K459" i="7"/>
  <c r="J460" i="7"/>
  <c r="K460" i="7"/>
  <c r="J461" i="7"/>
  <c r="K461" i="7"/>
  <c r="J462" i="7"/>
  <c r="K462" i="7"/>
  <c r="J463" i="7"/>
  <c r="K463" i="7"/>
  <c r="J464" i="7"/>
  <c r="K464" i="7"/>
  <c r="J465" i="7"/>
  <c r="K465" i="7"/>
  <c r="J466" i="7"/>
  <c r="K466" i="7"/>
  <c r="J467" i="7"/>
  <c r="K467" i="7"/>
  <c r="J468" i="7"/>
  <c r="K468" i="7"/>
  <c r="J469" i="7"/>
  <c r="K469" i="7"/>
  <c r="J470" i="7"/>
  <c r="K470" i="7"/>
  <c r="J471" i="7"/>
  <c r="K471" i="7"/>
  <c r="J472" i="7"/>
  <c r="K472" i="7"/>
  <c r="J473" i="7"/>
  <c r="K473" i="7"/>
  <c r="J474" i="7"/>
  <c r="K474" i="7"/>
  <c r="J475" i="7"/>
  <c r="K475" i="7"/>
  <c r="J476" i="7"/>
  <c r="K476" i="7"/>
  <c r="J477" i="7"/>
  <c r="K477" i="7"/>
  <c r="J478" i="7"/>
  <c r="K478" i="7"/>
  <c r="J479" i="7"/>
  <c r="K479" i="7"/>
  <c r="J480" i="7"/>
  <c r="K480" i="7"/>
  <c r="J481" i="7"/>
  <c r="K481" i="7"/>
  <c r="J482" i="7"/>
  <c r="K482" i="7"/>
  <c r="J483" i="7"/>
  <c r="K483" i="7"/>
  <c r="J484" i="7"/>
  <c r="K484" i="7"/>
  <c r="J485" i="7"/>
  <c r="K485" i="7"/>
  <c r="J486" i="7"/>
  <c r="K486" i="7"/>
  <c r="J487" i="7"/>
  <c r="K487" i="7"/>
  <c r="J488" i="7"/>
  <c r="K488" i="7"/>
  <c r="J489" i="7"/>
  <c r="K489" i="7"/>
  <c r="J490" i="7"/>
  <c r="K490" i="7"/>
  <c r="J491" i="7"/>
  <c r="K491" i="7"/>
  <c r="J492" i="7"/>
  <c r="K492" i="7"/>
  <c r="J493" i="7"/>
  <c r="K493" i="7"/>
  <c r="J494" i="7"/>
  <c r="K494" i="7"/>
  <c r="J495" i="7"/>
  <c r="K495" i="7"/>
  <c r="J496" i="7"/>
  <c r="K496" i="7"/>
  <c r="J497" i="7"/>
  <c r="K497" i="7"/>
  <c r="J498" i="7"/>
  <c r="K498" i="7"/>
  <c r="J499" i="7"/>
  <c r="K499" i="7"/>
  <c r="J500" i="7"/>
  <c r="K500" i="7"/>
  <c r="J501" i="7"/>
  <c r="K501" i="7"/>
  <c r="J502" i="7"/>
  <c r="K502" i="7"/>
  <c r="J503" i="7"/>
  <c r="K503" i="7"/>
  <c r="J504" i="7"/>
  <c r="K504" i="7"/>
  <c r="J505" i="7"/>
  <c r="K505" i="7"/>
  <c r="J506" i="7"/>
  <c r="K506" i="7"/>
  <c r="J507" i="7"/>
  <c r="K507" i="7"/>
  <c r="J508" i="7"/>
  <c r="K508" i="7"/>
  <c r="J509" i="7"/>
  <c r="K509" i="7"/>
  <c r="J510" i="7"/>
  <c r="K510" i="7"/>
  <c r="J511" i="7"/>
  <c r="K511" i="7"/>
  <c r="J512" i="7"/>
  <c r="K512" i="7"/>
  <c r="J513" i="7"/>
  <c r="K513" i="7"/>
  <c r="J514" i="7"/>
  <c r="K514" i="7"/>
  <c r="J515" i="7"/>
  <c r="K515" i="7"/>
  <c r="J516" i="7"/>
  <c r="K516" i="7"/>
  <c r="J517" i="7"/>
  <c r="K517" i="7"/>
  <c r="J518" i="7"/>
  <c r="K518" i="7"/>
  <c r="J519" i="7"/>
  <c r="K519" i="7"/>
  <c r="J520" i="7"/>
  <c r="K520" i="7"/>
  <c r="J521" i="7"/>
  <c r="K521" i="7"/>
  <c r="J522" i="7"/>
  <c r="K522" i="7"/>
  <c r="J523" i="7"/>
  <c r="K523" i="7"/>
  <c r="J524" i="7"/>
  <c r="K524" i="7"/>
  <c r="J525" i="7"/>
  <c r="K525" i="7"/>
  <c r="J526" i="7"/>
  <c r="K526" i="7"/>
  <c r="J527" i="7"/>
  <c r="K527" i="7"/>
  <c r="J528" i="7"/>
  <c r="K528" i="7"/>
  <c r="J529" i="7"/>
  <c r="K529" i="7"/>
  <c r="J530" i="7"/>
  <c r="K530" i="7"/>
  <c r="J531" i="7"/>
  <c r="K531" i="7"/>
  <c r="J532" i="7"/>
  <c r="K532" i="7"/>
  <c r="J533" i="7"/>
  <c r="K533" i="7"/>
  <c r="J534" i="7"/>
  <c r="K534" i="7"/>
  <c r="J535" i="7"/>
  <c r="K535" i="7"/>
  <c r="J536" i="7"/>
  <c r="K536" i="7"/>
  <c r="J537" i="7"/>
  <c r="K537" i="7"/>
  <c r="J538" i="7"/>
  <c r="K538" i="7"/>
  <c r="J539" i="7"/>
  <c r="K539" i="7"/>
  <c r="J540" i="7"/>
  <c r="K540" i="7"/>
  <c r="J541" i="7"/>
  <c r="K541" i="7"/>
  <c r="J542" i="7"/>
  <c r="K542" i="7"/>
  <c r="J543" i="7"/>
  <c r="K543" i="7"/>
  <c r="J544" i="7"/>
  <c r="K544" i="7"/>
  <c r="J545" i="7"/>
  <c r="K545" i="7"/>
  <c r="J546" i="7"/>
  <c r="K546" i="7"/>
  <c r="J547" i="7"/>
  <c r="K547" i="7"/>
  <c r="J548" i="7"/>
  <c r="K548" i="7"/>
  <c r="J549" i="7"/>
  <c r="K549" i="7"/>
  <c r="J550" i="7"/>
  <c r="K550" i="7"/>
  <c r="J551" i="7"/>
  <c r="K551" i="7"/>
  <c r="J552" i="7"/>
  <c r="K552" i="7"/>
  <c r="J553" i="7"/>
  <c r="K553" i="7"/>
  <c r="J554" i="7"/>
  <c r="K554" i="7"/>
  <c r="J555" i="7"/>
  <c r="K555" i="7"/>
  <c r="J556" i="7"/>
  <c r="K556" i="7"/>
  <c r="J557" i="7"/>
  <c r="K557" i="7"/>
  <c r="J558" i="7"/>
  <c r="K558" i="7"/>
  <c r="J559" i="7"/>
  <c r="K559" i="7"/>
  <c r="J560" i="7"/>
  <c r="K560" i="7"/>
  <c r="J561" i="7"/>
  <c r="K561" i="7"/>
  <c r="J562" i="7"/>
  <c r="K562" i="7"/>
  <c r="J563" i="7"/>
  <c r="K563" i="7"/>
  <c r="J564" i="7"/>
  <c r="K564" i="7"/>
  <c r="J565" i="7"/>
  <c r="K565" i="7"/>
  <c r="J566" i="7"/>
  <c r="K566" i="7"/>
  <c r="J567" i="7"/>
  <c r="K567" i="7"/>
  <c r="J568" i="7"/>
  <c r="K568" i="7"/>
  <c r="J569" i="7"/>
  <c r="K569" i="7"/>
  <c r="J570" i="7"/>
  <c r="K570" i="7"/>
  <c r="J571" i="7"/>
  <c r="K571" i="7"/>
  <c r="J572" i="7"/>
  <c r="K572" i="7"/>
  <c r="J573" i="7"/>
  <c r="K573" i="7"/>
  <c r="J574" i="7"/>
  <c r="K574" i="7"/>
  <c r="J575" i="7"/>
  <c r="K575" i="7"/>
  <c r="J576" i="7"/>
  <c r="K576" i="7"/>
  <c r="J577" i="7"/>
  <c r="K577" i="7"/>
  <c r="J578" i="7"/>
  <c r="K578" i="7"/>
  <c r="J579" i="7"/>
  <c r="K579" i="7"/>
  <c r="J580" i="7"/>
  <c r="K580" i="7"/>
  <c r="J581" i="7"/>
  <c r="K581" i="7"/>
  <c r="J582" i="7"/>
  <c r="K582" i="7"/>
  <c r="J583" i="7"/>
  <c r="K583" i="7"/>
  <c r="J584" i="7"/>
  <c r="K584" i="7"/>
  <c r="J585" i="7"/>
  <c r="K585" i="7"/>
  <c r="J586" i="7"/>
  <c r="K586" i="7"/>
  <c r="J587" i="7"/>
  <c r="K587" i="7"/>
  <c r="J588" i="7"/>
  <c r="K588" i="7"/>
  <c r="J589" i="7"/>
  <c r="K589" i="7"/>
  <c r="J590" i="7"/>
  <c r="K590" i="7"/>
  <c r="J591" i="7"/>
  <c r="K591" i="7"/>
  <c r="J592" i="7"/>
  <c r="K592" i="7"/>
  <c r="J593" i="7"/>
  <c r="K593" i="7"/>
  <c r="J594" i="7"/>
  <c r="K594" i="7"/>
  <c r="J595" i="7"/>
  <c r="K595" i="7"/>
  <c r="J596" i="7"/>
  <c r="K596" i="7"/>
  <c r="J597" i="7"/>
  <c r="K597" i="7"/>
  <c r="J598" i="7"/>
  <c r="K598" i="7"/>
  <c r="J599" i="7"/>
  <c r="K599" i="7"/>
  <c r="J600" i="7"/>
  <c r="K600" i="7"/>
  <c r="J601" i="7"/>
  <c r="K601" i="7"/>
  <c r="J602" i="7"/>
  <c r="K602" i="7"/>
  <c r="J603" i="7"/>
  <c r="K603" i="7"/>
  <c r="J604" i="7"/>
  <c r="K604" i="7"/>
  <c r="J605" i="7"/>
  <c r="K605" i="7"/>
  <c r="J606" i="7"/>
  <c r="K606" i="7"/>
  <c r="J607" i="7"/>
  <c r="K607" i="7"/>
  <c r="J608" i="7"/>
  <c r="K608" i="7"/>
  <c r="J609" i="7"/>
  <c r="K609" i="7"/>
  <c r="J610" i="7"/>
  <c r="K610" i="7"/>
  <c r="J611" i="7"/>
  <c r="K611" i="7"/>
  <c r="J612" i="7"/>
  <c r="K612" i="7"/>
  <c r="J613" i="7"/>
  <c r="K613" i="7"/>
  <c r="J614" i="7"/>
  <c r="K614" i="7"/>
  <c r="J615" i="7"/>
  <c r="K615" i="7"/>
  <c r="J616" i="7"/>
  <c r="K616" i="7"/>
  <c r="J617" i="7"/>
  <c r="K617" i="7"/>
  <c r="J618" i="7"/>
  <c r="K618" i="7"/>
  <c r="J619" i="7"/>
  <c r="K619" i="7"/>
  <c r="J620" i="7"/>
  <c r="K620" i="7"/>
  <c r="J621" i="7"/>
  <c r="K621" i="7"/>
  <c r="J622" i="7"/>
  <c r="K622" i="7"/>
  <c r="J623" i="7"/>
  <c r="K623" i="7"/>
  <c r="J624" i="7"/>
  <c r="K624" i="7"/>
  <c r="J625" i="7"/>
  <c r="K625" i="7"/>
  <c r="J626" i="7"/>
  <c r="K626" i="7"/>
  <c r="J627" i="7"/>
  <c r="K627" i="7"/>
  <c r="J628" i="7"/>
  <c r="K628" i="7"/>
  <c r="J629" i="7"/>
  <c r="K629" i="7"/>
  <c r="J630" i="7"/>
  <c r="K630" i="7"/>
  <c r="J631" i="7"/>
  <c r="K631" i="7"/>
  <c r="J632" i="7"/>
  <c r="K632" i="7"/>
  <c r="J633" i="7"/>
  <c r="K633" i="7"/>
  <c r="J634" i="7"/>
  <c r="K634" i="7"/>
  <c r="J635" i="7"/>
  <c r="K635" i="7"/>
  <c r="J636" i="7"/>
  <c r="K636" i="7"/>
  <c r="J637" i="7"/>
  <c r="K637" i="7"/>
  <c r="J638" i="7"/>
  <c r="K638" i="7"/>
  <c r="J639" i="7"/>
  <c r="K639" i="7"/>
  <c r="J640" i="7"/>
  <c r="K640" i="7"/>
  <c r="J641" i="7"/>
  <c r="K641" i="7"/>
  <c r="J642" i="7"/>
  <c r="K642" i="7"/>
  <c r="J643" i="7"/>
  <c r="K643" i="7"/>
  <c r="J644" i="7"/>
  <c r="K644" i="7"/>
  <c r="J645" i="7"/>
  <c r="K645" i="7"/>
  <c r="J646" i="7"/>
  <c r="K646" i="7"/>
  <c r="J647" i="7"/>
  <c r="K647" i="7"/>
  <c r="J648" i="7"/>
  <c r="K648" i="7"/>
  <c r="J649" i="7"/>
  <c r="K649" i="7"/>
  <c r="J650" i="7"/>
  <c r="K650" i="7"/>
  <c r="J651" i="7"/>
  <c r="K651" i="7"/>
  <c r="J652" i="7"/>
  <c r="K652" i="7"/>
  <c r="J653" i="7"/>
  <c r="K653" i="7"/>
  <c r="J654" i="7"/>
  <c r="K654" i="7"/>
  <c r="J655" i="7"/>
  <c r="K655" i="7"/>
  <c r="J656" i="7"/>
  <c r="K656" i="7"/>
  <c r="J657" i="7"/>
  <c r="K657" i="7"/>
  <c r="J658" i="7"/>
  <c r="K658" i="7"/>
  <c r="J659" i="7"/>
  <c r="K659" i="7"/>
  <c r="J660" i="7"/>
  <c r="K660" i="7"/>
  <c r="J661" i="7"/>
  <c r="K661" i="7"/>
  <c r="J662" i="7"/>
  <c r="K662" i="7"/>
  <c r="J663" i="7"/>
  <c r="K663" i="7"/>
  <c r="J664" i="7"/>
  <c r="K664" i="7"/>
  <c r="J665" i="7"/>
  <c r="K665" i="7"/>
  <c r="J666" i="7"/>
  <c r="K666" i="7"/>
  <c r="J667" i="7"/>
  <c r="K667" i="7"/>
  <c r="J668" i="7"/>
  <c r="K668" i="7"/>
  <c r="J669" i="7"/>
  <c r="K669" i="7"/>
  <c r="J670" i="7"/>
  <c r="K670" i="7"/>
  <c r="J671" i="7"/>
  <c r="K671" i="7"/>
  <c r="J672" i="7"/>
  <c r="K672" i="7"/>
  <c r="J673" i="7"/>
  <c r="K673" i="7"/>
  <c r="J674" i="7"/>
  <c r="K674" i="7"/>
  <c r="J675" i="7"/>
  <c r="K675" i="7"/>
  <c r="J676" i="7"/>
  <c r="K676" i="7"/>
  <c r="J677" i="7"/>
  <c r="K677" i="7"/>
  <c r="J678" i="7"/>
  <c r="K678" i="7"/>
  <c r="J679" i="7"/>
  <c r="K679" i="7"/>
  <c r="J680" i="7"/>
  <c r="K680" i="7"/>
  <c r="J681" i="7"/>
  <c r="K681" i="7"/>
  <c r="J682" i="7"/>
  <c r="K682" i="7"/>
  <c r="J683" i="7"/>
  <c r="K683" i="7"/>
  <c r="J684" i="7"/>
  <c r="K684" i="7"/>
  <c r="J685" i="7"/>
  <c r="K685" i="7"/>
  <c r="J686" i="7"/>
  <c r="K686" i="7"/>
  <c r="J687" i="7"/>
  <c r="K687" i="7"/>
  <c r="J688" i="7"/>
  <c r="K688" i="7"/>
  <c r="J689" i="7"/>
  <c r="K689" i="7"/>
  <c r="J690" i="7"/>
  <c r="K690" i="7"/>
  <c r="J691" i="7"/>
  <c r="K691" i="7"/>
  <c r="J692" i="7"/>
  <c r="K692" i="7"/>
  <c r="J693" i="7"/>
  <c r="K693" i="7"/>
  <c r="J694" i="7"/>
  <c r="K694" i="7"/>
  <c r="J695" i="7"/>
  <c r="K695" i="7"/>
  <c r="J696" i="7"/>
  <c r="K696" i="7"/>
  <c r="J697" i="7"/>
  <c r="K697" i="7"/>
  <c r="J698" i="7"/>
  <c r="K698" i="7"/>
  <c r="J699" i="7"/>
  <c r="K699" i="7"/>
  <c r="J700" i="7"/>
  <c r="K700" i="7"/>
  <c r="J701" i="7"/>
  <c r="K701" i="7"/>
  <c r="J702" i="7"/>
  <c r="K702" i="7"/>
  <c r="J703" i="7"/>
  <c r="K703" i="7"/>
  <c r="J704" i="7"/>
  <c r="K704" i="7"/>
  <c r="J705" i="7"/>
  <c r="K705" i="7"/>
  <c r="J706" i="7"/>
  <c r="K706" i="7"/>
  <c r="J707" i="7"/>
  <c r="K707" i="7"/>
  <c r="J708" i="7"/>
  <c r="K708" i="7"/>
  <c r="J709" i="7"/>
  <c r="K709" i="7"/>
  <c r="J710" i="7"/>
  <c r="K710" i="7"/>
  <c r="J711" i="7"/>
  <c r="K711" i="7"/>
  <c r="J712" i="7"/>
  <c r="K712" i="7"/>
  <c r="J713" i="7"/>
  <c r="K713" i="7"/>
  <c r="J714" i="7"/>
  <c r="K714" i="7"/>
  <c r="J715" i="7"/>
  <c r="K715" i="7"/>
  <c r="J716" i="7"/>
  <c r="K716" i="7"/>
  <c r="J717" i="7"/>
  <c r="K717" i="7"/>
  <c r="J718" i="7"/>
  <c r="K718" i="7"/>
  <c r="J719" i="7"/>
  <c r="K719" i="7"/>
  <c r="J720" i="7"/>
  <c r="K720" i="7"/>
  <c r="J721" i="7"/>
  <c r="K721" i="7"/>
  <c r="J722" i="7"/>
  <c r="K722" i="7"/>
  <c r="J723" i="7"/>
  <c r="K723" i="7"/>
  <c r="J724" i="7"/>
  <c r="K724" i="7"/>
  <c r="J725" i="7"/>
  <c r="K725" i="7"/>
  <c r="J726" i="7"/>
  <c r="K726" i="7"/>
  <c r="J727" i="7"/>
  <c r="K727" i="7"/>
  <c r="J728" i="7"/>
  <c r="K728" i="7"/>
  <c r="J729" i="7"/>
  <c r="K729" i="7"/>
  <c r="J730" i="7"/>
  <c r="K730" i="7"/>
  <c r="J731" i="7"/>
  <c r="K731" i="7"/>
  <c r="J732" i="7"/>
  <c r="K732" i="7"/>
  <c r="J733" i="7"/>
  <c r="K733" i="7"/>
  <c r="J734" i="7"/>
  <c r="K734" i="7"/>
  <c r="J735" i="7"/>
  <c r="K735" i="7"/>
  <c r="J736" i="7"/>
  <c r="K736" i="7"/>
  <c r="J737" i="7"/>
  <c r="K737" i="7"/>
  <c r="J738" i="7"/>
  <c r="K738" i="7"/>
  <c r="J739" i="7"/>
  <c r="K739" i="7"/>
  <c r="J740" i="7"/>
  <c r="K740" i="7"/>
  <c r="J741" i="7"/>
  <c r="K741" i="7"/>
  <c r="J742" i="7"/>
  <c r="K742" i="7"/>
  <c r="J743" i="7"/>
  <c r="K743" i="7"/>
  <c r="J744" i="7"/>
  <c r="K744" i="7"/>
  <c r="J745" i="7"/>
  <c r="K745" i="7"/>
  <c r="J746" i="7"/>
  <c r="K746" i="7"/>
  <c r="J747" i="7"/>
  <c r="K747" i="7"/>
  <c r="J748" i="7"/>
  <c r="K748" i="7"/>
  <c r="J749" i="7"/>
  <c r="K749" i="7"/>
  <c r="J750" i="7"/>
  <c r="K750" i="7"/>
  <c r="J751" i="7"/>
  <c r="K751" i="7"/>
  <c r="J752" i="7"/>
  <c r="K752" i="7"/>
  <c r="J753" i="7"/>
  <c r="K753" i="7"/>
  <c r="J754" i="7"/>
  <c r="K754" i="7"/>
  <c r="J755" i="7"/>
  <c r="K755" i="7"/>
  <c r="J756" i="7"/>
  <c r="K756" i="7"/>
  <c r="J757" i="7"/>
  <c r="K757" i="7"/>
  <c r="J758" i="7"/>
  <c r="K758" i="7"/>
  <c r="J759" i="7"/>
  <c r="K759" i="7"/>
  <c r="J760" i="7"/>
  <c r="K760" i="7"/>
  <c r="J761" i="7"/>
  <c r="K761" i="7"/>
  <c r="J762" i="7"/>
  <c r="K762" i="7"/>
  <c r="J763" i="7"/>
  <c r="K763" i="7"/>
  <c r="J764" i="7"/>
  <c r="K764" i="7"/>
  <c r="J765" i="7"/>
  <c r="K765" i="7"/>
  <c r="J766" i="7"/>
  <c r="K766" i="7"/>
  <c r="J767" i="7"/>
  <c r="K767" i="7"/>
  <c r="J768" i="7"/>
  <c r="K768" i="7"/>
  <c r="J769" i="7"/>
  <c r="K769" i="7"/>
  <c r="J770" i="7"/>
  <c r="K770" i="7"/>
  <c r="J771" i="7"/>
  <c r="K771" i="7"/>
  <c r="J772" i="7"/>
  <c r="K772" i="7"/>
  <c r="J773" i="7"/>
  <c r="K773" i="7"/>
  <c r="J774" i="7"/>
  <c r="K774" i="7"/>
  <c r="J775" i="7"/>
  <c r="K775" i="7"/>
  <c r="J776" i="7"/>
  <c r="K776" i="7"/>
  <c r="J777" i="7"/>
  <c r="K777" i="7"/>
  <c r="J778" i="7"/>
  <c r="K778" i="7"/>
  <c r="J779" i="7"/>
  <c r="K779" i="7"/>
  <c r="J780" i="7"/>
  <c r="K780" i="7"/>
  <c r="J781" i="7"/>
  <c r="K781" i="7"/>
  <c r="J782" i="7"/>
  <c r="K782" i="7"/>
  <c r="J783" i="7"/>
  <c r="K783" i="7"/>
  <c r="J784" i="7"/>
  <c r="K784" i="7"/>
  <c r="J785" i="7"/>
  <c r="K785" i="7"/>
  <c r="J786" i="7"/>
  <c r="K786" i="7"/>
  <c r="J787" i="7"/>
  <c r="K787" i="7"/>
  <c r="J788" i="7"/>
  <c r="K788" i="7"/>
  <c r="J789" i="7"/>
  <c r="K789" i="7"/>
  <c r="J790" i="7"/>
  <c r="K790" i="7"/>
  <c r="J791" i="7"/>
  <c r="K791" i="7"/>
  <c r="J792" i="7"/>
  <c r="K792" i="7"/>
  <c r="J793" i="7"/>
  <c r="K793" i="7"/>
  <c r="J794" i="7"/>
  <c r="K794" i="7"/>
  <c r="J795" i="7"/>
  <c r="K795" i="7"/>
  <c r="J796" i="7"/>
  <c r="K796" i="7"/>
  <c r="J797" i="7"/>
  <c r="K797" i="7"/>
  <c r="J798" i="7"/>
  <c r="K798" i="7"/>
  <c r="J799" i="7"/>
  <c r="K799" i="7"/>
  <c r="J800" i="7"/>
  <c r="K800" i="7"/>
  <c r="J801" i="7"/>
  <c r="K801" i="7"/>
  <c r="J802" i="7"/>
  <c r="K802" i="7"/>
  <c r="J803" i="7"/>
  <c r="K803" i="7"/>
  <c r="J804" i="7"/>
  <c r="K804" i="7"/>
  <c r="J805" i="7"/>
  <c r="K805" i="7"/>
  <c r="J806" i="7"/>
  <c r="K806" i="7"/>
  <c r="J807" i="7"/>
  <c r="K807" i="7"/>
  <c r="J808" i="7"/>
  <c r="K808" i="7"/>
  <c r="J809" i="7"/>
  <c r="K809" i="7"/>
  <c r="J810" i="7"/>
  <c r="K810" i="7"/>
  <c r="J811" i="7"/>
  <c r="K811" i="7"/>
  <c r="J812" i="7"/>
  <c r="K812" i="7"/>
  <c r="J813" i="7"/>
  <c r="K813" i="7"/>
  <c r="J814" i="7"/>
  <c r="K814" i="7"/>
  <c r="J815" i="7"/>
  <c r="K815" i="7"/>
  <c r="J816" i="7"/>
  <c r="K816" i="7"/>
  <c r="J817" i="7"/>
  <c r="K817" i="7"/>
  <c r="J818" i="7"/>
  <c r="K818" i="7"/>
  <c r="J819" i="7"/>
  <c r="K819" i="7"/>
  <c r="J820" i="7"/>
  <c r="K820" i="7"/>
  <c r="J821" i="7"/>
  <c r="K821" i="7"/>
  <c r="J822" i="7"/>
  <c r="K822" i="7"/>
  <c r="J823" i="7"/>
  <c r="K823" i="7"/>
  <c r="J824" i="7"/>
  <c r="K824" i="7"/>
  <c r="J825" i="7"/>
  <c r="K825" i="7"/>
  <c r="J826" i="7"/>
  <c r="K826" i="7"/>
  <c r="J827" i="7"/>
  <c r="K827" i="7"/>
  <c r="J828" i="7"/>
  <c r="K828" i="7"/>
  <c r="J829" i="7"/>
  <c r="K829" i="7"/>
  <c r="J830" i="7"/>
  <c r="K830" i="7"/>
  <c r="J831" i="7"/>
  <c r="K831" i="7"/>
  <c r="J832" i="7"/>
  <c r="K832" i="7"/>
  <c r="J833" i="7"/>
  <c r="K833" i="7"/>
  <c r="J834" i="7"/>
  <c r="K834" i="7"/>
  <c r="J835" i="7"/>
  <c r="K835" i="7"/>
  <c r="J836" i="7"/>
  <c r="K836" i="7"/>
  <c r="J837" i="7"/>
  <c r="K837" i="7"/>
  <c r="J838" i="7"/>
  <c r="K838" i="7"/>
  <c r="J839" i="7"/>
  <c r="K839" i="7"/>
  <c r="J840" i="7"/>
  <c r="K840" i="7"/>
  <c r="J841" i="7"/>
  <c r="K841" i="7"/>
  <c r="J842" i="7"/>
  <c r="K842" i="7"/>
  <c r="J843" i="7"/>
  <c r="K843" i="7"/>
  <c r="J844" i="7"/>
  <c r="K844" i="7"/>
  <c r="J845" i="7"/>
  <c r="K845" i="7"/>
  <c r="J846" i="7"/>
  <c r="K846" i="7"/>
  <c r="J847" i="7"/>
  <c r="K847" i="7"/>
  <c r="J848" i="7"/>
  <c r="K848" i="7"/>
  <c r="J849" i="7"/>
  <c r="K849" i="7"/>
  <c r="J850" i="7"/>
  <c r="K850" i="7"/>
  <c r="J851" i="7"/>
  <c r="K851" i="7"/>
  <c r="J852" i="7"/>
  <c r="K852" i="7"/>
  <c r="J853" i="7"/>
  <c r="K853" i="7"/>
  <c r="J854" i="7"/>
  <c r="K854" i="7"/>
  <c r="J855" i="7"/>
  <c r="K855" i="7"/>
  <c r="J856" i="7"/>
  <c r="K856" i="7"/>
  <c r="J857" i="7"/>
  <c r="K857" i="7"/>
  <c r="J858" i="7"/>
  <c r="K858" i="7"/>
  <c r="J859" i="7"/>
  <c r="K859" i="7"/>
  <c r="J860" i="7"/>
  <c r="K860" i="7"/>
  <c r="J861" i="7"/>
  <c r="K861" i="7"/>
  <c r="J862" i="7"/>
  <c r="K862" i="7"/>
  <c r="J863" i="7"/>
  <c r="K863" i="7"/>
  <c r="J864" i="7"/>
  <c r="K864" i="7"/>
  <c r="J865" i="7"/>
  <c r="K865" i="7"/>
  <c r="J866" i="7"/>
  <c r="K866" i="7"/>
  <c r="J867" i="7"/>
  <c r="K867" i="7"/>
  <c r="J868" i="7"/>
  <c r="K868" i="7"/>
  <c r="J869" i="7"/>
  <c r="K869" i="7"/>
  <c r="J870" i="7"/>
  <c r="K870" i="7"/>
  <c r="J871" i="7"/>
  <c r="K871" i="7"/>
  <c r="J872" i="7"/>
  <c r="K872" i="7"/>
  <c r="J873" i="7"/>
  <c r="K873" i="7"/>
  <c r="J874" i="7"/>
  <c r="K874" i="7"/>
  <c r="J875" i="7"/>
  <c r="K875" i="7"/>
  <c r="J876" i="7"/>
  <c r="K876" i="7"/>
  <c r="J877" i="7"/>
  <c r="K877" i="7"/>
  <c r="J878" i="7"/>
  <c r="K878" i="7"/>
  <c r="J879" i="7"/>
  <c r="K879" i="7"/>
  <c r="J880" i="7"/>
  <c r="K880" i="7"/>
  <c r="J881" i="7"/>
  <c r="K881" i="7"/>
  <c r="J882" i="7"/>
  <c r="K882" i="7"/>
  <c r="J883" i="7"/>
  <c r="K883" i="7"/>
  <c r="J884" i="7"/>
  <c r="K884" i="7"/>
  <c r="J885" i="7"/>
  <c r="K885" i="7"/>
  <c r="J886" i="7"/>
  <c r="K886" i="7"/>
  <c r="J887" i="7"/>
  <c r="K887" i="7"/>
  <c r="J888" i="7"/>
  <c r="K888" i="7"/>
  <c r="J889" i="7"/>
  <c r="K889" i="7"/>
  <c r="J890" i="7"/>
  <c r="K890" i="7"/>
  <c r="J891" i="7"/>
  <c r="K891" i="7"/>
  <c r="J892" i="7"/>
  <c r="K892" i="7"/>
  <c r="J893" i="7"/>
  <c r="K893" i="7"/>
  <c r="J894" i="7"/>
  <c r="K894" i="7"/>
  <c r="J895" i="7"/>
  <c r="K895" i="7"/>
  <c r="J896" i="7"/>
  <c r="K896" i="7"/>
  <c r="J897" i="7"/>
  <c r="K897" i="7"/>
  <c r="J898" i="7"/>
  <c r="K898" i="7"/>
  <c r="J899" i="7"/>
  <c r="K899" i="7"/>
  <c r="J900" i="7"/>
  <c r="K900" i="7"/>
  <c r="J901" i="7"/>
  <c r="K901" i="7"/>
  <c r="J902" i="7"/>
  <c r="K902" i="7"/>
  <c r="J903" i="7"/>
  <c r="K903" i="7"/>
  <c r="J904" i="7"/>
  <c r="K904" i="7"/>
  <c r="J905" i="7"/>
  <c r="K905" i="7"/>
  <c r="J906" i="7"/>
  <c r="K906" i="7"/>
  <c r="J907" i="7"/>
  <c r="K907" i="7"/>
  <c r="J908" i="7"/>
  <c r="K908" i="7"/>
  <c r="J909" i="7"/>
  <c r="K909" i="7"/>
  <c r="J910" i="7"/>
  <c r="K910" i="7"/>
  <c r="J911" i="7"/>
  <c r="K911" i="7"/>
  <c r="J912" i="7"/>
  <c r="K912" i="7"/>
  <c r="J913" i="7"/>
  <c r="K913" i="7"/>
  <c r="J914" i="7"/>
  <c r="K914" i="7"/>
  <c r="J915" i="7"/>
  <c r="K915" i="7"/>
  <c r="J916" i="7"/>
  <c r="K916" i="7"/>
  <c r="J917" i="7"/>
  <c r="K917" i="7"/>
  <c r="J918" i="7"/>
  <c r="K918" i="7"/>
  <c r="J919" i="7"/>
  <c r="K919" i="7"/>
  <c r="J920" i="7"/>
  <c r="K920" i="7"/>
  <c r="J921" i="7"/>
  <c r="K921" i="7"/>
  <c r="J922" i="7"/>
  <c r="K922" i="7"/>
  <c r="J923" i="7"/>
  <c r="K923" i="7"/>
  <c r="J924" i="7"/>
  <c r="K924" i="7"/>
  <c r="J925" i="7"/>
  <c r="K925" i="7"/>
  <c r="J926" i="7"/>
  <c r="K926" i="7"/>
  <c r="J927" i="7"/>
  <c r="K927" i="7"/>
  <c r="J928" i="7"/>
  <c r="K928" i="7"/>
  <c r="J929" i="7"/>
  <c r="K929" i="7"/>
  <c r="J930" i="7"/>
  <c r="K930" i="7"/>
  <c r="J931" i="7"/>
  <c r="K931" i="7"/>
  <c r="J932" i="7"/>
  <c r="K932" i="7"/>
  <c r="J933" i="7"/>
  <c r="K933" i="7"/>
  <c r="J934" i="7"/>
  <c r="K934" i="7"/>
  <c r="J935" i="7"/>
  <c r="K935" i="7"/>
  <c r="J936" i="7"/>
  <c r="K936" i="7"/>
  <c r="J937" i="7"/>
  <c r="K937" i="7"/>
  <c r="J938" i="7"/>
  <c r="K938" i="7"/>
  <c r="J939" i="7"/>
  <c r="K939" i="7"/>
  <c r="J940" i="7"/>
  <c r="K940" i="7"/>
  <c r="J941" i="7"/>
  <c r="K941" i="7"/>
  <c r="J942" i="7"/>
  <c r="K942" i="7"/>
  <c r="J943" i="7"/>
  <c r="K943" i="7"/>
  <c r="J944" i="7"/>
  <c r="K944" i="7"/>
  <c r="J945" i="7"/>
  <c r="K945" i="7"/>
  <c r="J946" i="7"/>
  <c r="K946" i="7"/>
  <c r="J947" i="7"/>
  <c r="K947" i="7"/>
  <c r="J948" i="7"/>
  <c r="K948" i="7"/>
  <c r="J949" i="7"/>
  <c r="K949" i="7"/>
  <c r="J950" i="7"/>
  <c r="K950" i="7"/>
  <c r="J951" i="7"/>
  <c r="K951" i="7"/>
  <c r="J952" i="7"/>
  <c r="K952" i="7"/>
  <c r="J953" i="7"/>
  <c r="K953" i="7"/>
  <c r="J954" i="7"/>
  <c r="K954" i="7"/>
  <c r="J955" i="7"/>
  <c r="K955" i="7"/>
  <c r="J956" i="7"/>
  <c r="K956" i="7"/>
  <c r="J957" i="7"/>
  <c r="K957" i="7"/>
  <c r="J958" i="7"/>
  <c r="K958" i="7"/>
  <c r="J959" i="7"/>
  <c r="K959" i="7"/>
  <c r="J960" i="7"/>
  <c r="K960" i="7"/>
  <c r="J961" i="7"/>
  <c r="K961" i="7"/>
  <c r="J962" i="7"/>
  <c r="K962" i="7"/>
  <c r="J963" i="7"/>
  <c r="K963" i="7"/>
  <c r="J964" i="7"/>
  <c r="K964" i="7"/>
  <c r="J965" i="7"/>
  <c r="K965" i="7"/>
  <c r="J966" i="7"/>
  <c r="K966" i="7"/>
  <c r="J967" i="7"/>
  <c r="K967" i="7"/>
  <c r="J968" i="7"/>
  <c r="K968" i="7"/>
  <c r="J969" i="7"/>
  <c r="K969" i="7"/>
  <c r="J970" i="7"/>
  <c r="K970" i="7"/>
  <c r="J971" i="7"/>
  <c r="K971" i="7"/>
  <c r="J972" i="7"/>
  <c r="K972" i="7"/>
  <c r="J973" i="7"/>
  <c r="K973" i="7"/>
  <c r="J974" i="7"/>
  <c r="K974" i="7"/>
  <c r="J975" i="7"/>
  <c r="K975" i="7"/>
  <c r="J976" i="7"/>
  <c r="K976" i="7"/>
  <c r="J977" i="7"/>
  <c r="K977" i="7"/>
  <c r="J978" i="7"/>
  <c r="K978" i="7"/>
  <c r="J979" i="7"/>
  <c r="K979" i="7"/>
  <c r="J980" i="7"/>
  <c r="K980" i="7"/>
  <c r="J981" i="7"/>
  <c r="K981" i="7"/>
  <c r="J982" i="7"/>
  <c r="K982" i="7"/>
  <c r="J983" i="7"/>
  <c r="K983" i="7"/>
  <c r="J984" i="7"/>
  <c r="K984" i="7"/>
  <c r="J985" i="7"/>
  <c r="K985" i="7"/>
  <c r="J986" i="7"/>
  <c r="K986" i="7"/>
  <c r="J987" i="7"/>
  <c r="K987" i="7"/>
  <c r="J988" i="7"/>
  <c r="K988" i="7"/>
  <c r="J989" i="7"/>
  <c r="K989" i="7"/>
  <c r="J990" i="7"/>
  <c r="K990" i="7"/>
  <c r="J991" i="7"/>
  <c r="K991" i="7"/>
  <c r="J992" i="7"/>
  <c r="K992" i="7"/>
  <c r="J993" i="7"/>
  <c r="K993" i="7"/>
  <c r="J994" i="7"/>
  <c r="K994" i="7"/>
  <c r="J995" i="7"/>
  <c r="K995" i="7"/>
  <c r="J996" i="7"/>
  <c r="K996" i="7"/>
  <c r="J997" i="7"/>
  <c r="K997" i="7"/>
  <c r="J998" i="7"/>
  <c r="K998" i="7"/>
  <c r="J999" i="7"/>
  <c r="K999" i="7"/>
  <c r="J1000" i="7"/>
  <c r="K1000" i="7"/>
  <c r="J1001" i="7"/>
  <c r="K1001" i="7"/>
  <c r="J1002" i="7"/>
  <c r="K1002" i="7"/>
  <c r="J1003" i="7"/>
  <c r="K1003" i="7"/>
  <c r="J1004" i="7"/>
  <c r="K1004" i="7"/>
  <c r="J1005" i="7"/>
  <c r="K1005" i="7"/>
  <c r="J1006" i="7"/>
  <c r="K1006" i="7"/>
  <c r="J1007" i="7"/>
  <c r="K1007" i="7"/>
  <c r="J1008" i="7"/>
  <c r="K1008" i="7"/>
  <c r="J1009" i="7"/>
  <c r="K1009" i="7"/>
  <c r="J1010" i="7"/>
  <c r="K1010" i="7"/>
  <c r="J1011" i="7"/>
  <c r="K1011" i="7"/>
  <c r="J1012" i="7"/>
  <c r="K1012" i="7"/>
  <c r="J1013" i="7"/>
  <c r="K1013" i="7"/>
  <c r="J1014" i="7"/>
  <c r="K1014" i="7"/>
  <c r="J1015" i="7"/>
  <c r="K1015" i="7"/>
  <c r="J1016" i="7"/>
  <c r="K1016" i="7"/>
  <c r="J1017" i="7"/>
  <c r="K1017" i="7"/>
  <c r="J1018" i="7"/>
  <c r="K1018" i="7"/>
  <c r="J1019" i="7"/>
  <c r="K1019" i="7"/>
  <c r="J1020" i="7"/>
  <c r="K1020" i="7"/>
  <c r="J1021" i="7"/>
  <c r="K1021" i="7"/>
  <c r="J1022" i="7"/>
  <c r="K1022" i="7"/>
  <c r="J1023" i="7"/>
  <c r="K1023" i="7"/>
  <c r="J1024" i="7"/>
  <c r="K1024" i="7"/>
  <c r="J1025" i="7"/>
  <c r="K1025" i="7"/>
  <c r="J1026" i="7"/>
  <c r="K1026" i="7"/>
  <c r="J1027" i="7"/>
  <c r="K1027" i="7"/>
  <c r="J1028" i="7"/>
  <c r="K1028" i="7"/>
  <c r="J1029" i="7"/>
  <c r="K1029" i="7"/>
  <c r="J1030" i="7"/>
  <c r="K1030" i="7"/>
  <c r="J1031" i="7"/>
  <c r="K1031" i="7"/>
  <c r="J1032" i="7"/>
  <c r="K1032" i="7"/>
  <c r="J1033" i="7"/>
  <c r="K1033" i="7"/>
  <c r="J1034" i="7"/>
  <c r="K1034" i="7"/>
  <c r="J1035" i="7"/>
  <c r="K1035" i="7"/>
  <c r="J1036" i="7"/>
  <c r="K1036" i="7"/>
  <c r="J1037" i="7"/>
  <c r="K1037" i="7"/>
  <c r="J1038" i="7"/>
  <c r="K1038" i="7"/>
  <c r="J1039" i="7"/>
  <c r="K1039" i="7"/>
  <c r="J1040" i="7"/>
  <c r="K1040" i="7"/>
  <c r="J1041" i="7"/>
  <c r="K1041" i="7"/>
  <c r="J1042" i="7"/>
  <c r="K1042" i="7"/>
  <c r="J1043" i="7"/>
  <c r="K1043" i="7"/>
  <c r="J1044" i="7"/>
  <c r="K1044" i="7"/>
  <c r="J1045" i="7"/>
  <c r="K1045" i="7"/>
  <c r="J1046" i="7"/>
  <c r="K1046" i="7"/>
  <c r="J1047" i="7"/>
  <c r="K1047" i="7"/>
  <c r="J1048" i="7"/>
  <c r="K1048" i="7"/>
  <c r="J1049" i="7"/>
  <c r="K1049" i="7"/>
  <c r="J1050" i="7"/>
  <c r="K1050" i="7"/>
  <c r="J1051" i="7"/>
  <c r="K1051" i="7"/>
  <c r="J1052" i="7"/>
  <c r="K1052" i="7"/>
  <c r="J1053" i="7"/>
  <c r="K1053" i="7"/>
  <c r="J1054" i="7"/>
  <c r="K1054" i="7"/>
  <c r="J1055" i="7"/>
  <c r="K1055" i="7"/>
  <c r="J1056" i="7"/>
  <c r="K1056" i="7"/>
  <c r="J1057" i="7"/>
  <c r="K1057" i="7"/>
  <c r="J1058" i="7"/>
  <c r="K1058" i="7"/>
  <c r="J1059" i="7"/>
  <c r="K1059" i="7"/>
  <c r="J1060" i="7"/>
  <c r="K1060" i="7"/>
  <c r="J1061" i="7"/>
  <c r="K1061" i="7"/>
  <c r="J1062" i="7"/>
  <c r="K1062" i="7"/>
  <c r="J1063" i="7"/>
  <c r="K1063" i="7"/>
  <c r="J1064" i="7"/>
  <c r="K1064" i="7"/>
  <c r="J1065" i="7"/>
  <c r="K1065" i="7"/>
  <c r="J1066" i="7"/>
  <c r="K1066" i="7"/>
  <c r="J1067" i="7"/>
  <c r="K1067" i="7"/>
  <c r="J1068" i="7"/>
  <c r="K1068" i="7"/>
  <c r="J1069" i="7"/>
  <c r="K1069" i="7"/>
  <c r="J1070" i="7"/>
  <c r="K1070" i="7"/>
  <c r="J1071" i="7"/>
  <c r="K1071" i="7"/>
  <c r="J1072" i="7"/>
  <c r="K1072" i="7"/>
  <c r="J1073" i="7"/>
  <c r="K1073" i="7"/>
  <c r="J1074" i="7"/>
  <c r="K1074" i="7"/>
  <c r="J1075" i="7"/>
  <c r="K1075" i="7"/>
  <c r="J1076" i="7"/>
  <c r="K1076" i="7"/>
  <c r="J1077" i="7"/>
  <c r="K1077" i="7"/>
  <c r="J1078" i="7"/>
  <c r="K1078" i="7"/>
  <c r="J1079" i="7"/>
  <c r="K1079" i="7"/>
  <c r="J1080" i="7"/>
  <c r="K1080" i="7"/>
  <c r="J1081" i="7"/>
  <c r="K1081" i="7"/>
  <c r="J1082" i="7"/>
  <c r="K1082" i="7"/>
  <c r="J1083" i="7"/>
  <c r="K1083" i="7"/>
  <c r="J1084" i="7"/>
  <c r="K1084" i="7"/>
  <c r="J1085" i="7"/>
  <c r="K1085" i="7"/>
  <c r="J1086" i="7"/>
  <c r="K1086" i="7"/>
  <c r="J1087" i="7"/>
  <c r="K1087" i="7"/>
  <c r="J1088" i="7"/>
  <c r="K1088" i="7"/>
  <c r="J1089" i="7"/>
  <c r="K1089" i="7"/>
  <c r="J1090" i="7"/>
  <c r="K1090" i="7"/>
  <c r="J1091" i="7"/>
  <c r="K1091" i="7"/>
  <c r="J1092" i="7"/>
  <c r="K1092" i="7"/>
  <c r="J1093" i="7"/>
  <c r="K1093" i="7"/>
  <c r="J1094" i="7"/>
  <c r="K1094" i="7"/>
  <c r="J1095" i="7"/>
  <c r="K1095" i="7"/>
  <c r="J1096" i="7"/>
  <c r="K1096" i="7"/>
  <c r="J1097" i="7"/>
  <c r="K1097" i="7"/>
  <c r="J1098" i="7"/>
  <c r="K1098" i="7"/>
  <c r="J1099" i="7"/>
  <c r="K1099" i="7"/>
  <c r="J1100" i="7"/>
  <c r="K1100" i="7"/>
  <c r="J1101" i="7"/>
  <c r="K1101" i="7"/>
  <c r="J1102" i="7"/>
  <c r="K1102" i="7"/>
  <c r="J1103" i="7"/>
  <c r="K1103" i="7"/>
  <c r="J1104" i="7"/>
  <c r="K1104" i="7"/>
  <c r="J1105" i="7"/>
  <c r="K1105" i="7"/>
  <c r="J1106" i="7"/>
  <c r="K1106" i="7"/>
  <c r="J1107" i="7"/>
  <c r="K1107" i="7"/>
  <c r="J1108" i="7"/>
  <c r="K1108" i="7"/>
  <c r="J1109" i="7"/>
  <c r="K1109" i="7"/>
  <c r="J1110" i="7"/>
  <c r="K1110" i="7"/>
  <c r="J1111" i="7"/>
  <c r="K1111" i="7"/>
  <c r="J1112" i="7"/>
  <c r="K1112" i="7"/>
  <c r="J1113" i="7"/>
  <c r="K1113" i="7"/>
  <c r="J1114" i="7"/>
  <c r="K1114" i="7"/>
  <c r="J1115" i="7"/>
  <c r="K1115" i="7"/>
  <c r="J1116" i="7"/>
  <c r="K1116" i="7"/>
  <c r="J1117" i="7"/>
  <c r="K1117" i="7"/>
  <c r="J1118" i="7"/>
  <c r="K1118" i="7"/>
  <c r="J1119" i="7"/>
  <c r="K1119" i="7"/>
  <c r="J1120" i="7"/>
  <c r="K1120" i="7"/>
  <c r="J1121" i="7"/>
  <c r="K1121" i="7"/>
  <c r="J1122" i="7"/>
  <c r="K1122" i="7"/>
  <c r="J1123" i="7"/>
  <c r="K1123" i="7"/>
  <c r="J1124" i="7"/>
  <c r="K1124" i="7"/>
  <c r="J1125" i="7"/>
  <c r="K1125" i="7"/>
  <c r="J1126" i="7"/>
  <c r="K1126" i="7"/>
  <c r="J1127" i="7"/>
  <c r="K1127" i="7"/>
  <c r="J1128" i="7"/>
  <c r="K1128" i="7"/>
  <c r="J1129" i="7"/>
  <c r="K1129" i="7"/>
  <c r="J1130" i="7"/>
  <c r="K1130" i="7"/>
  <c r="J1131" i="7"/>
  <c r="K1131" i="7"/>
  <c r="J1132" i="7"/>
  <c r="K1132" i="7"/>
  <c r="J1133" i="7"/>
  <c r="K1133" i="7"/>
  <c r="J1134" i="7"/>
  <c r="K1134" i="7"/>
  <c r="J1135" i="7"/>
  <c r="K1135" i="7"/>
  <c r="J1136" i="7"/>
  <c r="K1136" i="7"/>
  <c r="J1137" i="7"/>
  <c r="K1137" i="7"/>
  <c r="J1138" i="7"/>
  <c r="K1138" i="7"/>
  <c r="J1139" i="7"/>
  <c r="K1139" i="7"/>
  <c r="J1140" i="7"/>
  <c r="K1140" i="7"/>
  <c r="J1141" i="7"/>
  <c r="K1141" i="7"/>
  <c r="J1142" i="7"/>
  <c r="K1142" i="7"/>
  <c r="J1143" i="7"/>
  <c r="K1143" i="7"/>
  <c r="J1144" i="7"/>
  <c r="K1144" i="7"/>
  <c r="J1145" i="7"/>
  <c r="K1145" i="7"/>
  <c r="J1146" i="7"/>
  <c r="K1146" i="7"/>
  <c r="J1147" i="7"/>
  <c r="K1147" i="7"/>
  <c r="J1148" i="7"/>
  <c r="K1148" i="7"/>
  <c r="J1149" i="7"/>
  <c r="K1149" i="7"/>
  <c r="J1150" i="7"/>
  <c r="K1150" i="7"/>
  <c r="J1151" i="7"/>
  <c r="K1151" i="7"/>
  <c r="J1152" i="7"/>
  <c r="K1152" i="7"/>
  <c r="J1153" i="7"/>
  <c r="K1153" i="7"/>
  <c r="J1154" i="7"/>
  <c r="K1154" i="7"/>
  <c r="J1155" i="7"/>
  <c r="K1155" i="7"/>
  <c r="J1156" i="7"/>
  <c r="K1156" i="7"/>
  <c r="J1157" i="7"/>
  <c r="K1157" i="7"/>
  <c r="J1158" i="7"/>
  <c r="K1158" i="7"/>
  <c r="J1159" i="7"/>
  <c r="K1159" i="7"/>
  <c r="J1160" i="7"/>
  <c r="K1160" i="7"/>
  <c r="J1161" i="7"/>
  <c r="K1161" i="7"/>
  <c r="J1162" i="7"/>
  <c r="K1162" i="7"/>
  <c r="J1163" i="7"/>
  <c r="K1163" i="7"/>
  <c r="J1164" i="7"/>
  <c r="K1164" i="7"/>
  <c r="J1165" i="7"/>
  <c r="K1165" i="7"/>
  <c r="J1166" i="7"/>
  <c r="K1166" i="7"/>
  <c r="J1167" i="7"/>
  <c r="K1167" i="7"/>
  <c r="J1168" i="7"/>
  <c r="K1168" i="7"/>
  <c r="J1169" i="7"/>
  <c r="K1169" i="7"/>
  <c r="J1170" i="7"/>
  <c r="K1170" i="7"/>
  <c r="J1171" i="7"/>
  <c r="K1171" i="7"/>
  <c r="J1172" i="7"/>
  <c r="K1172" i="7"/>
  <c r="J1173" i="7"/>
  <c r="K1173" i="7"/>
  <c r="J1174" i="7"/>
  <c r="K1174" i="7"/>
  <c r="J1175" i="7"/>
  <c r="K1175" i="7"/>
  <c r="J1176" i="7"/>
  <c r="K1176" i="7"/>
  <c r="J1177" i="7"/>
  <c r="K1177" i="7"/>
  <c r="J1178" i="7"/>
  <c r="K1178" i="7"/>
  <c r="J1179" i="7"/>
  <c r="K1179" i="7"/>
  <c r="J1180" i="7"/>
  <c r="K1180" i="7"/>
  <c r="J1181" i="7"/>
  <c r="K1181" i="7"/>
  <c r="J1182" i="7"/>
  <c r="K1182" i="7"/>
  <c r="J1183" i="7"/>
  <c r="K1183" i="7"/>
  <c r="J1184" i="7"/>
  <c r="K1184" i="7"/>
  <c r="J1185" i="7"/>
  <c r="K1185" i="7"/>
  <c r="J1186" i="7"/>
  <c r="K1186" i="7"/>
  <c r="J1187" i="7"/>
  <c r="K1187" i="7"/>
  <c r="J1188" i="7"/>
  <c r="K1188" i="7"/>
  <c r="J1189" i="7"/>
  <c r="K1189" i="7"/>
  <c r="J1190" i="7"/>
  <c r="K1190" i="7"/>
  <c r="J1191" i="7"/>
  <c r="K1191" i="7"/>
  <c r="J1192" i="7"/>
  <c r="K1192" i="7"/>
  <c r="J1193" i="7"/>
  <c r="K1193" i="7"/>
  <c r="J1194" i="7"/>
  <c r="K1194" i="7"/>
  <c r="J1195" i="7"/>
  <c r="K1195" i="7"/>
  <c r="J1196" i="7"/>
  <c r="K1196" i="7"/>
  <c r="J1197" i="7"/>
  <c r="K1197" i="7"/>
  <c r="J1198" i="7"/>
  <c r="K1198" i="7"/>
  <c r="J1199" i="7"/>
  <c r="K1199" i="7"/>
  <c r="J1200" i="7"/>
  <c r="K1200" i="7"/>
  <c r="J1201" i="7"/>
  <c r="K1201" i="7"/>
  <c r="J1202" i="7"/>
  <c r="K1202" i="7"/>
  <c r="J1203" i="7"/>
  <c r="K1203" i="7"/>
  <c r="J1204" i="7"/>
  <c r="K1204" i="7"/>
  <c r="J1205" i="7"/>
  <c r="K1205" i="7"/>
  <c r="J1206" i="7"/>
  <c r="K1206" i="7"/>
  <c r="J1207" i="7"/>
  <c r="K1207" i="7"/>
  <c r="J1208" i="7"/>
  <c r="K1208" i="7"/>
  <c r="J1209" i="7"/>
  <c r="K1209" i="7"/>
  <c r="J1210" i="7"/>
  <c r="K1210" i="7"/>
  <c r="J1211" i="7"/>
  <c r="K1211" i="7"/>
  <c r="J1212" i="7"/>
  <c r="K1212" i="7"/>
  <c r="J1213" i="7"/>
  <c r="K1213" i="7"/>
  <c r="J1214" i="7"/>
  <c r="K1214" i="7"/>
  <c r="J1215" i="7"/>
  <c r="K1215" i="7"/>
  <c r="J1216" i="7"/>
  <c r="K1216" i="7"/>
  <c r="J1217" i="7"/>
  <c r="K1217" i="7"/>
  <c r="J1218" i="7"/>
  <c r="K1218" i="7"/>
  <c r="J1219" i="7"/>
  <c r="K1219" i="7"/>
  <c r="J1220" i="7"/>
  <c r="K1220" i="7"/>
  <c r="J1221" i="7"/>
  <c r="K1221" i="7"/>
  <c r="J1222" i="7"/>
  <c r="K1222" i="7"/>
  <c r="J1223" i="7"/>
  <c r="K1223" i="7"/>
  <c r="J1224" i="7"/>
  <c r="K1224" i="7"/>
  <c r="J1225" i="7"/>
  <c r="K1225" i="7"/>
  <c r="J1226" i="7"/>
  <c r="K1226" i="7"/>
  <c r="J1227" i="7"/>
  <c r="K1227" i="7"/>
  <c r="J1228" i="7"/>
  <c r="K1228" i="7"/>
  <c r="J1229" i="7"/>
  <c r="K1229" i="7"/>
  <c r="J1230" i="7"/>
  <c r="K1230" i="7"/>
  <c r="J1231" i="7"/>
  <c r="K1231" i="7"/>
  <c r="J1232" i="7"/>
  <c r="K1232" i="7"/>
  <c r="J1233" i="7"/>
  <c r="K1233" i="7"/>
  <c r="J1234" i="7"/>
  <c r="K1234" i="7"/>
  <c r="J1235" i="7"/>
  <c r="K1235" i="7"/>
  <c r="J1236" i="7"/>
  <c r="K1236" i="7"/>
  <c r="J1237" i="7"/>
  <c r="K1237" i="7"/>
  <c r="J1238" i="7"/>
  <c r="K1238" i="7"/>
  <c r="J1239" i="7"/>
  <c r="K1239" i="7"/>
  <c r="J1240" i="7"/>
  <c r="K1240" i="7"/>
  <c r="J1241" i="7"/>
  <c r="K1241" i="7"/>
  <c r="J1242" i="7"/>
  <c r="K1242" i="7"/>
  <c r="J1243" i="7"/>
  <c r="K1243" i="7"/>
  <c r="J1244" i="7"/>
  <c r="K1244" i="7"/>
  <c r="J1245" i="7"/>
  <c r="K1245" i="7"/>
  <c r="J1246" i="7"/>
  <c r="K1246" i="7"/>
  <c r="J1247" i="7"/>
  <c r="K1247" i="7"/>
  <c r="J1248" i="7"/>
  <c r="K1248" i="7"/>
  <c r="J1249" i="7"/>
  <c r="K1249" i="7"/>
  <c r="J1250" i="7"/>
  <c r="K1250" i="7"/>
  <c r="J1251" i="7"/>
  <c r="K1251" i="7"/>
  <c r="J1252" i="7"/>
  <c r="K1252" i="7"/>
  <c r="J1253" i="7"/>
  <c r="K1253" i="7"/>
  <c r="J1254" i="7"/>
  <c r="K1254" i="7"/>
  <c r="J1255" i="7"/>
  <c r="K1255" i="7"/>
  <c r="J1256" i="7"/>
  <c r="K1256" i="7"/>
  <c r="J1257" i="7"/>
  <c r="K1257" i="7"/>
  <c r="J1258" i="7"/>
  <c r="K1258" i="7"/>
  <c r="J1259" i="7"/>
  <c r="K1259" i="7"/>
  <c r="J1260" i="7"/>
  <c r="K1260" i="7"/>
  <c r="J1261" i="7"/>
  <c r="K1261" i="7"/>
  <c r="J1262" i="7"/>
  <c r="K1262" i="7"/>
  <c r="J1263" i="7"/>
  <c r="K1263" i="7"/>
  <c r="J1264" i="7"/>
  <c r="K1264" i="7"/>
  <c r="J1265" i="7"/>
  <c r="K1265" i="7"/>
  <c r="J1266" i="7"/>
  <c r="K1266" i="7"/>
  <c r="J1267" i="7"/>
  <c r="K1267" i="7"/>
  <c r="J1268" i="7"/>
  <c r="K1268" i="7"/>
  <c r="J1269" i="7"/>
  <c r="K1269" i="7"/>
  <c r="J1270" i="7"/>
  <c r="K1270" i="7"/>
  <c r="J1271" i="7"/>
  <c r="K1271" i="7"/>
  <c r="J1272" i="7"/>
  <c r="K1272" i="7"/>
  <c r="J1273" i="7"/>
  <c r="K1273" i="7"/>
  <c r="J1274" i="7"/>
  <c r="K1274" i="7"/>
  <c r="J1275" i="7"/>
  <c r="K1275" i="7"/>
  <c r="J1276" i="7"/>
  <c r="K1276" i="7"/>
  <c r="J1277" i="7"/>
  <c r="K1277" i="7"/>
  <c r="J1278" i="7"/>
  <c r="K1278" i="7"/>
  <c r="J1279" i="7"/>
  <c r="K1279" i="7"/>
  <c r="J1280" i="7"/>
  <c r="K1280" i="7"/>
  <c r="J1281" i="7"/>
  <c r="K1281" i="7"/>
  <c r="J1282" i="7"/>
  <c r="K1282" i="7"/>
  <c r="J1283" i="7"/>
  <c r="K1283" i="7"/>
  <c r="J1284" i="7"/>
  <c r="K1284" i="7"/>
  <c r="J1285" i="7"/>
  <c r="K1285" i="7"/>
  <c r="J1286" i="7"/>
  <c r="K1286" i="7"/>
  <c r="J1287" i="7"/>
  <c r="K1287" i="7"/>
  <c r="J1288" i="7"/>
  <c r="K1288" i="7"/>
  <c r="J1289" i="7"/>
  <c r="K1289" i="7"/>
  <c r="J1290" i="7"/>
  <c r="K1290" i="7"/>
  <c r="J1291" i="7"/>
  <c r="K1291" i="7"/>
  <c r="J1292" i="7"/>
  <c r="K1292" i="7"/>
  <c r="J1293" i="7"/>
  <c r="K1293" i="7"/>
  <c r="J1294" i="7"/>
  <c r="K1294" i="7"/>
  <c r="J1295" i="7"/>
  <c r="K1295" i="7"/>
  <c r="J1296" i="7"/>
  <c r="K1296" i="7"/>
  <c r="J1297" i="7"/>
  <c r="K1297" i="7"/>
  <c r="J1298" i="7"/>
  <c r="K1298" i="7"/>
  <c r="J1299" i="7"/>
  <c r="K1299" i="7"/>
  <c r="J1300" i="7"/>
  <c r="K1300" i="7"/>
  <c r="J1301" i="7"/>
  <c r="K1301" i="7"/>
  <c r="J1302" i="7"/>
  <c r="K1302" i="7"/>
  <c r="J1303" i="7"/>
  <c r="K1303" i="7"/>
  <c r="J1304" i="7"/>
  <c r="K1304" i="7"/>
  <c r="J1305" i="7"/>
  <c r="K1305" i="7"/>
  <c r="J1306" i="7"/>
  <c r="K1306" i="7"/>
  <c r="J1307" i="7"/>
  <c r="K1307" i="7"/>
  <c r="J1308" i="7"/>
  <c r="K1308" i="7"/>
  <c r="J1309" i="7"/>
  <c r="K1309" i="7"/>
  <c r="J1310" i="7"/>
  <c r="K1310" i="7"/>
  <c r="J1311" i="7"/>
  <c r="K1311" i="7"/>
  <c r="J1312" i="7"/>
  <c r="K1312" i="7"/>
  <c r="J1313" i="7"/>
  <c r="K1313" i="7"/>
  <c r="J1314" i="7"/>
  <c r="K1314" i="7"/>
  <c r="J1315" i="7"/>
  <c r="K1315" i="7"/>
  <c r="J1316" i="7"/>
  <c r="K1316" i="7"/>
  <c r="J1317" i="7"/>
  <c r="K1317" i="7"/>
  <c r="J1318" i="7"/>
  <c r="K1318" i="7"/>
  <c r="J1319" i="7"/>
  <c r="K1319" i="7"/>
  <c r="J1320" i="7"/>
  <c r="K1320" i="7"/>
  <c r="J1321" i="7"/>
  <c r="K1321" i="7"/>
  <c r="J1322" i="7"/>
  <c r="K1322" i="7"/>
  <c r="J1323" i="7"/>
  <c r="K1323" i="7"/>
  <c r="J1324" i="7"/>
  <c r="K1324" i="7"/>
  <c r="J1325" i="7"/>
  <c r="K1325" i="7"/>
  <c r="J1326" i="7"/>
  <c r="K1326" i="7"/>
  <c r="J1327" i="7"/>
  <c r="K1327" i="7"/>
  <c r="J1328" i="7"/>
  <c r="K1328" i="7"/>
  <c r="J1329" i="7"/>
  <c r="K1329" i="7"/>
  <c r="J1330" i="7"/>
  <c r="K1330" i="7"/>
  <c r="J1331" i="7"/>
  <c r="K1331" i="7"/>
  <c r="J1332" i="7"/>
  <c r="K1332" i="7"/>
  <c r="J1333" i="7"/>
  <c r="K1333" i="7"/>
  <c r="J1334" i="7"/>
  <c r="K1334" i="7"/>
  <c r="J1335" i="7"/>
  <c r="K1335" i="7"/>
  <c r="J1336" i="7"/>
  <c r="K1336" i="7"/>
  <c r="J1337" i="7"/>
  <c r="K1337" i="7"/>
  <c r="J1338" i="7"/>
  <c r="K1338" i="7"/>
  <c r="J1339" i="7"/>
  <c r="K1339" i="7"/>
  <c r="J1340" i="7"/>
  <c r="K1340" i="7"/>
  <c r="J1341" i="7"/>
  <c r="K1341" i="7"/>
  <c r="J1342" i="7"/>
  <c r="K1342" i="7"/>
  <c r="J1343" i="7"/>
  <c r="K1343" i="7"/>
  <c r="J1344" i="7"/>
  <c r="K1344" i="7"/>
  <c r="J1345" i="7"/>
  <c r="K1345" i="7"/>
  <c r="J1346" i="7"/>
  <c r="K1346" i="7"/>
  <c r="J1347" i="7"/>
  <c r="K1347" i="7"/>
  <c r="J1348" i="7"/>
  <c r="K1348" i="7"/>
  <c r="J1349" i="7"/>
  <c r="K1349" i="7"/>
  <c r="J1350" i="7"/>
  <c r="K1350" i="7"/>
  <c r="J1351" i="7"/>
  <c r="K1351" i="7"/>
  <c r="J1352" i="7"/>
  <c r="K1352" i="7"/>
  <c r="J1353" i="7"/>
  <c r="K1353" i="7"/>
  <c r="J1354" i="7"/>
  <c r="K1354" i="7"/>
  <c r="J1355" i="7"/>
  <c r="K1355" i="7"/>
  <c r="J1356" i="7"/>
  <c r="K1356" i="7"/>
  <c r="J1357" i="7"/>
  <c r="K1357" i="7"/>
  <c r="J1358" i="7"/>
  <c r="K1358" i="7"/>
  <c r="J1359" i="7"/>
  <c r="K1359" i="7"/>
  <c r="J1360" i="7"/>
  <c r="K1360" i="7"/>
  <c r="J1361" i="7"/>
  <c r="K1361" i="7"/>
  <c r="J1362" i="7"/>
  <c r="K1362" i="7"/>
  <c r="J1363" i="7"/>
  <c r="K1363" i="7"/>
  <c r="J1364" i="7"/>
  <c r="K1364" i="7"/>
  <c r="J1365" i="7"/>
  <c r="K1365" i="7"/>
  <c r="J1366" i="7"/>
  <c r="K1366" i="7"/>
  <c r="J1367" i="7"/>
  <c r="K1367" i="7"/>
  <c r="J1368" i="7"/>
  <c r="K1368" i="7"/>
  <c r="J1369" i="7"/>
  <c r="K1369" i="7"/>
  <c r="J1370" i="7"/>
  <c r="K1370" i="7"/>
  <c r="J1371" i="7"/>
  <c r="K1371" i="7"/>
  <c r="J1372" i="7"/>
  <c r="K1372" i="7"/>
  <c r="J1373" i="7"/>
  <c r="K1373" i="7"/>
  <c r="J1374" i="7"/>
  <c r="K1374" i="7"/>
  <c r="J1375" i="7"/>
  <c r="K1375" i="7"/>
  <c r="J1376" i="7"/>
  <c r="K1376" i="7"/>
  <c r="J1377" i="7"/>
  <c r="K1377" i="7"/>
  <c r="J1378" i="7"/>
  <c r="K1378" i="7"/>
  <c r="J1379" i="7"/>
  <c r="K1379" i="7"/>
  <c r="J1380" i="7"/>
  <c r="K1380" i="7"/>
  <c r="J1381" i="7"/>
  <c r="K1381" i="7"/>
  <c r="J1382" i="7"/>
  <c r="K1382" i="7"/>
  <c r="J1383" i="7"/>
  <c r="K1383" i="7"/>
  <c r="J1384" i="7"/>
  <c r="K1384" i="7"/>
  <c r="J1385" i="7"/>
  <c r="K1385" i="7"/>
  <c r="J1386" i="7"/>
  <c r="K1386" i="7"/>
  <c r="J1387" i="7"/>
  <c r="K1387" i="7"/>
  <c r="J1388" i="7"/>
  <c r="K1388" i="7"/>
  <c r="J1389" i="7"/>
  <c r="K1389" i="7"/>
  <c r="J1390" i="7"/>
  <c r="K1390" i="7"/>
  <c r="J1391" i="7"/>
  <c r="K1391" i="7"/>
  <c r="J1392" i="7"/>
  <c r="K1392" i="7"/>
  <c r="J1393" i="7"/>
  <c r="K1393" i="7"/>
  <c r="J1394" i="7"/>
  <c r="K1394" i="7"/>
  <c r="J1395" i="7"/>
  <c r="K1395" i="7"/>
  <c r="J1396" i="7"/>
  <c r="K1396" i="7"/>
  <c r="J1397" i="7"/>
  <c r="K1397" i="7"/>
  <c r="J1398" i="7"/>
  <c r="K1398" i="7"/>
  <c r="J1399" i="7"/>
  <c r="K1399" i="7"/>
  <c r="J1400" i="7"/>
  <c r="K1400" i="7"/>
  <c r="J1401" i="7"/>
  <c r="K1401" i="7"/>
  <c r="J1402" i="7"/>
  <c r="K1402" i="7"/>
  <c r="J1403" i="7"/>
  <c r="K1403" i="7"/>
  <c r="J1404" i="7"/>
  <c r="K1404" i="7"/>
  <c r="J1405" i="7"/>
  <c r="K1405" i="7"/>
  <c r="J1406" i="7"/>
  <c r="K1406" i="7"/>
  <c r="J1407" i="7"/>
  <c r="K1407" i="7"/>
  <c r="J1408" i="7"/>
  <c r="K1408" i="7"/>
  <c r="J1409" i="7"/>
  <c r="K1409" i="7"/>
  <c r="J1410" i="7"/>
  <c r="K1410" i="7"/>
  <c r="J1411" i="7"/>
  <c r="K1411" i="7"/>
  <c r="J1412" i="7"/>
  <c r="K1412" i="7"/>
  <c r="J1413" i="7"/>
  <c r="K1413" i="7"/>
  <c r="J1414" i="7"/>
  <c r="K1414" i="7"/>
  <c r="J1415" i="7"/>
  <c r="K1415" i="7"/>
  <c r="J1416" i="7"/>
  <c r="K1416" i="7"/>
  <c r="J1417" i="7"/>
  <c r="K1417" i="7"/>
  <c r="J1418" i="7"/>
  <c r="K1418" i="7"/>
  <c r="J1419" i="7"/>
  <c r="K1419" i="7"/>
  <c r="J1420" i="7"/>
  <c r="K1420" i="7"/>
  <c r="J1421" i="7"/>
  <c r="K1421" i="7"/>
  <c r="J1422" i="7"/>
  <c r="K1422" i="7"/>
  <c r="J1423" i="7"/>
  <c r="K1423" i="7"/>
  <c r="J1424" i="7"/>
  <c r="K1424" i="7"/>
  <c r="J1425" i="7"/>
  <c r="K1425" i="7"/>
  <c r="J1426" i="7"/>
  <c r="K1426" i="7"/>
  <c r="J1427" i="7"/>
  <c r="K1427" i="7"/>
  <c r="J1428" i="7"/>
  <c r="K1428" i="7"/>
  <c r="J1429" i="7"/>
  <c r="K1429" i="7"/>
  <c r="J1430" i="7"/>
  <c r="K1430" i="7"/>
  <c r="J1431" i="7"/>
  <c r="K1431" i="7"/>
  <c r="J1432" i="7"/>
  <c r="K1432" i="7"/>
  <c r="J1433" i="7"/>
  <c r="K1433" i="7"/>
  <c r="J1434" i="7"/>
  <c r="K1434" i="7"/>
  <c r="J1435" i="7"/>
  <c r="K1435" i="7"/>
  <c r="J1436" i="7"/>
  <c r="K1436" i="7"/>
  <c r="J1437" i="7"/>
  <c r="K1437" i="7"/>
  <c r="J1438" i="7"/>
  <c r="K1438" i="7"/>
  <c r="J1439" i="7"/>
  <c r="K1439" i="7"/>
  <c r="J1440" i="7"/>
  <c r="K1440" i="7"/>
  <c r="J1441" i="7"/>
  <c r="K1441" i="7"/>
  <c r="J1442" i="7"/>
  <c r="K1442" i="7"/>
  <c r="J1443" i="7"/>
  <c r="K1443" i="7"/>
  <c r="J1444" i="7"/>
  <c r="K1444" i="7"/>
  <c r="J1445" i="7"/>
  <c r="K1445" i="7"/>
  <c r="J1446" i="7"/>
  <c r="K1446" i="7"/>
  <c r="J1447" i="7"/>
  <c r="K1447" i="7"/>
  <c r="J1448" i="7"/>
  <c r="K1448" i="7"/>
  <c r="J1449" i="7"/>
  <c r="K1449" i="7"/>
  <c r="J1450" i="7"/>
  <c r="K1450" i="7"/>
  <c r="J1451" i="7"/>
  <c r="K1451" i="7"/>
  <c r="J1452" i="7"/>
  <c r="K1452" i="7"/>
  <c r="J1453" i="7"/>
  <c r="K1453" i="7"/>
  <c r="J1454" i="7"/>
  <c r="K1454" i="7"/>
  <c r="J1455" i="7"/>
  <c r="K1455" i="7"/>
  <c r="J1456" i="7"/>
  <c r="K1456" i="7"/>
  <c r="J1457" i="7"/>
  <c r="K1457" i="7"/>
  <c r="J1458" i="7"/>
  <c r="K1458" i="7"/>
  <c r="J1459" i="7"/>
  <c r="K1459" i="7"/>
  <c r="J1460" i="7"/>
  <c r="K1460" i="7"/>
  <c r="J1461" i="7"/>
  <c r="K1461" i="7"/>
  <c r="J1462" i="7"/>
  <c r="K1462" i="7"/>
  <c r="J1463" i="7"/>
  <c r="K1463" i="7"/>
  <c r="J1464" i="7"/>
  <c r="K1464" i="7"/>
  <c r="J1465" i="7"/>
  <c r="K1465" i="7"/>
  <c r="J1466" i="7"/>
  <c r="K1466" i="7"/>
  <c r="J1467" i="7"/>
  <c r="K1467" i="7"/>
  <c r="J1468" i="7"/>
  <c r="K1468" i="7"/>
  <c r="J1469" i="7"/>
  <c r="K1469" i="7"/>
  <c r="J1470" i="7"/>
  <c r="K1470" i="7"/>
  <c r="J1471" i="7"/>
  <c r="K1471" i="7"/>
  <c r="J1472" i="7"/>
  <c r="K1472" i="7"/>
  <c r="J1473" i="7"/>
  <c r="K1473" i="7"/>
  <c r="J1474" i="7"/>
  <c r="K1474" i="7"/>
  <c r="J1475" i="7"/>
  <c r="K1475" i="7"/>
  <c r="J1476" i="7"/>
  <c r="K1476" i="7"/>
  <c r="J1477" i="7"/>
  <c r="K1477" i="7"/>
  <c r="J1478" i="7"/>
  <c r="K1478" i="7"/>
  <c r="J1479" i="7"/>
  <c r="K1479" i="7"/>
  <c r="J1480" i="7"/>
  <c r="K1480" i="7"/>
  <c r="J1481" i="7"/>
  <c r="K1481" i="7"/>
  <c r="J1482" i="7"/>
  <c r="K1482" i="7"/>
  <c r="J1483" i="7"/>
  <c r="K1483" i="7"/>
  <c r="J1484" i="7"/>
  <c r="K1484" i="7"/>
  <c r="J1485" i="7"/>
  <c r="K1485" i="7"/>
  <c r="J1486" i="7"/>
  <c r="K1486" i="7"/>
  <c r="J1487" i="7"/>
  <c r="K1487" i="7"/>
  <c r="J1488" i="7"/>
  <c r="K1488" i="7"/>
  <c r="J1489" i="7"/>
  <c r="K1489" i="7"/>
  <c r="J1490" i="7"/>
  <c r="K1490" i="7"/>
  <c r="J1491" i="7"/>
  <c r="K1491" i="7"/>
  <c r="J1492" i="7"/>
  <c r="K1492" i="7"/>
  <c r="J1493" i="7"/>
  <c r="K1493" i="7"/>
  <c r="J1494" i="7"/>
  <c r="K1494" i="7"/>
  <c r="J1495" i="7"/>
  <c r="K1495" i="7"/>
  <c r="J1496" i="7"/>
  <c r="K1496" i="7"/>
  <c r="J1497" i="7"/>
  <c r="K1497" i="7"/>
  <c r="J1498" i="7"/>
  <c r="K1498" i="7"/>
  <c r="J1499" i="7"/>
  <c r="K1499" i="7"/>
  <c r="J1500" i="7"/>
  <c r="K1500" i="7"/>
  <c r="J1501" i="7"/>
  <c r="K1501" i="7"/>
  <c r="J1502" i="7"/>
  <c r="K1502" i="7"/>
  <c r="J1503" i="7"/>
  <c r="K1503" i="7"/>
  <c r="J1504" i="7"/>
  <c r="K1504" i="7"/>
  <c r="J1505" i="7"/>
  <c r="K1505" i="7"/>
  <c r="J1506" i="7"/>
  <c r="K1506" i="7"/>
  <c r="J1507" i="7"/>
  <c r="K1507" i="7"/>
  <c r="J1508" i="7"/>
  <c r="K1508" i="7"/>
  <c r="J1509" i="7"/>
  <c r="K1509" i="7"/>
  <c r="J1510" i="7"/>
  <c r="K1510" i="7"/>
  <c r="J1511" i="7"/>
  <c r="K1511" i="7"/>
  <c r="J1512" i="7"/>
  <c r="K1512" i="7"/>
  <c r="J1513" i="7"/>
  <c r="K1513" i="7"/>
  <c r="J1514" i="7"/>
  <c r="K1514" i="7"/>
  <c r="J1515" i="7"/>
  <c r="K1515" i="7"/>
  <c r="J1516" i="7"/>
  <c r="K1516" i="7"/>
  <c r="J1517" i="7"/>
  <c r="K1517" i="7"/>
  <c r="J1518" i="7"/>
  <c r="K1518" i="7"/>
  <c r="J1519" i="7"/>
  <c r="K1519" i="7"/>
  <c r="J1520" i="7"/>
  <c r="K1520" i="7"/>
  <c r="J1521" i="7"/>
  <c r="K1521" i="7"/>
  <c r="J1522" i="7"/>
  <c r="K1522" i="7"/>
  <c r="J1523" i="7"/>
  <c r="K1523" i="7"/>
  <c r="J1524" i="7"/>
  <c r="K1524" i="7"/>
  <c r="J1525" i="7"/>
  <c r="K1525" i="7"/>
  <c r="J1526" i="7"/>
  <c r="K1526" i="7"/>
  <c r="J1527" i="7"/>
  <c r="K1527" i="7"/>
  <c r="J1528" i="7"/>
  <c r="K1528" i="7"/>
  <c r="J1529" i="7"/>
  <c r="K1529" i="7"/>
  <c r="J1530" i="7"/>
  <c r="K1530" i="7"/>
  <c r="J1531" i="7"/>
  <c r="K1531" i="7"/>
  <c r="J1532" i="7"/>
  <c r="K1532" i="7"/>
  <c r="J1533" i="7"/>
  <c r="K1533" i="7"/>
  <c r="J1534" i="7"/>
  <c r="K1534" i="7"/>
  <c r="J1535" i="7"/>
  <c r="K1535" i="7"/>
  <c r="J1536" i="7"/>
  <c r="K1536" i="7"/>
  <c r="J1537" i="7"/>
  <c r="K1537" i="7"/>
  <c r="J1538" i="7"/>
  <c r="K1538" i="7"/>
  <c r="J1539" i="7"/>
  <c r="K1539" i="7"/>
  <c r="J1540" i="7"/>
  <c r="K1540" i="7"/>
  <c r="J1541" i="7"/>
  <c r="K1541" i="7"/>
  <c r="J1542" i="7"/>
  <c r="K1542" i="7"/>
  <c r="J1543" i="7"/>
  <c r="K1543" i="7"/>
  <c r="J1544" i="7"/>
  <c r="K1544" i="7"/>
  <c r="J1545" i="7"/>
  <c r="K1545" i="7"/>
  <c r="J1546" i="7"/>
  <c r="K1546" i="7"/>
  <c r="J1547" i="7"/>
  <c r="K1547" i="7"/>
  <c r="J1548" i="7"/>
  <c r="K1548" i="7"/>
  <c r="J1549" i="7"/>
  <c r="K1549" i="7"/>
  <c r="J1550" i="7"/>
  <c r="K1550" i="7"/>
  <c r="J1551" i="7"/>
  <c r="K1551" i="7"/>
  <c r="J1552" i="7"/>
  <c r="K1552" i="7"/>
  <c r="J1553" i="7"/>
  <c r="K1553" i="7"/>
  <c r="J1554" i="7"/>
  <c r="K1554" i="7"/>
  <c r="J1555" i="7"/>
  <c r="K1555" i="7"/>
  <c r="J1556" i="7"/>
  <c r="K1556" i="7"/>
  <c r="J1557" i="7"/>
  <c r="K1557" i="7"/>
  <c r="J1558" i="7"/>
  <c r="K1558" i="7"/>
  <c r="J1559" i="7"/>
  <c r="K1559" i="7"/>
  <c r="J1560" i="7"/>
  <c r="K1560" i="7"/>
  <c r="J1561" i="7"/>
  <c r="K1561" i="7"/>
  <c r="J1562" i="7"/>
  <c r="K1562" i="7"/>
  <c r="J1563" i="7"/>
  <c r="K1563" i="7"/>
  <c r="J1564" i="7"/>
  <c r="K1564" i="7"/>
  <c r="J1565" i="7"/>
  <c r="K1565" i="7"/>
  <c r="J1566" i="7"/>
  <c r="K1566" i="7"/>
  <c r="J1567" i="7"/>
  <c r="K1567" i="7"/>
  <c r="J1568" i="7"/>
  <c r="K1568" i="7"/>
  <c r="J1569" i="7"/>
  <c r="K1569" i="7"/>
  <c r="J1570" i="7"/>
  <c r="K1570" i="7"/>
  <c r="J1571" i="7"/>
  <c r="K1571" i="7"/>
  <c r="J1572" i="7"/>
  <c r="K1572" i="7"/>
  <c r="J1573" i="7"/>
  <c r="K1573" i="7"/>
  <c r="J1574" i="7"/>
  <c r="K1574" i="7"/>
  <c r="J1575" i="7"/>
  <c r="K1575" i="7"/>
  <c r="J1576" i="7"/>
  <c r="K1576" i="7"/>
  <c r="J1577" i="7"/>
  <c r="K1577" i="7"/>
  <c r="J1578" i="7"/>
  <c r="K1578" i="7"/>
  <c r="J1579" i="7"/>
  <c r="K1579" i="7"/>
  <c r="J1580" i="7"/>
  <c r="K1580" i="7"/>
  <c r="J1581" i="7"/>
  <c r="K1581" i="7"/>
  <c r="J1582" i="7"/>
  <c r="K1582" i="7"/>
  <c r="J1583" i="7"/>
  <c r="K1583" i="7"/>
  <c r="J1584" i="7"/>
  <c r="K1584" i="7"/>
  <c r="J1585" i="7"/>
  <c r="K1585" i="7"/>
  <c r="J1586" i="7"/>
  <c r="K1586" i="7"/>
  <c r="J1587" i="7"/>
  <c r="K1587" i="7"/>
  <c r="J1588" i="7"/>
  <c r="K1588" i="7"/>
  <c r="J1589" i="7"/>
  <c r="K1589" i="7"/>
  <c r="J1590" i="7"/>
  <c r="K1590" i="7"/>
  <c r="J1591" i="7"/>
  <c r="K1591" i="7"/>
  <c r="J1592" i="7"/>
  <c r="K1592" i="7"/>
  <c r="J1593" i="7"/>
  <c r="K1593" i="7"/>
  <c r="C88" i="1"/>
  <c r="C348" i="1"/>
  <c r="C352" i="1"/>
  <c r="C366" i="1"/>
  <c r="C454" i="1"/>
  <c r="C502" i="1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5" i="7"/>
  <c r="D1196" i="7"/>
  <c r="D1197" i="7"/>
  <c r="D1198" i="7"/>
  <c r="D1199" i="7"/>
  <c r="D1200" i="7"/>
  <c r="D1201" i="7"/>
  <c r="D1202" i="7"/>
  <c r="D1203" i="7"/>
  <c r="D1194" i="7"/>
  <c r="AA52" i="3"/>
  <c r="L42" i="3"/>
  <c r="O42" i="3" s="1"/>
  <c r="L15" i="3" l="1"/>
  <c r="L31" i="3"/>
  <c r="L16" i="3"/>
  <c r="L32" i="3"/>
  <c r="L17" i="3"/>
  <c r="L18" i="3"/>
  <c r="L19" i="3"/>
  <c r="L20" i="3"/>
  <c r="L21" i="3"/>
  <c r="L22" i="3"/>
  <c r="Z22" i="3" s="1"/>
  <c r="L23" i="3"/>
  <c r="L24" i="3"/>
  <c r="L25" i="3"/>
  <c r="L26" i="3"/>
  <c r="L27" i="3"/>
  <c r="L28" i="3"/>
  <c r="Z28" i="3" s="1"/>
  <c r="L13" i="3"/>
  <c r="L29" i="3"/>
  <c r="L14" i="3"/>
  <c r="L30" i="3"/>
  <c r="R43" i="3"/>
  <c r="P43" i="3"/>
  <c r="AQ5" i="5"/>
  <c r="AT4" i="5"/>
  <c r="M20" i="3"/>
  <c r="M21" i="3"/>
  <c r="M16" i="3"/>
  <c r="M18" i="3"/>
  <c r="M22" i="3"/>
  <c r="M23" i="3"/>
  <c r="M24" i="3"/>
  <c r="M25" i="3"/>
  <c r="M26" i="3"/>
  <c r="M27" i="3"/>
  <c r="M28" i="3"/>
  <c r="M13" i="3"/>
  <c r="M29" i="3"/>
  <c r="M19" i="3"/>
  <c r="M14" i="3"/>
  <c r="M30" i="3"/>
  <c r="M15" i="3"/>
  <c r="M17" i="3"/>
  <c r="N22" i="5"/>
  <c r="N34" i="5"/>
  <c r="L266" i="5"/>
  <c r="M266" i="5"/>
  <c r="L264" i="5"/>
  <c r="M264" i="5"/>
  <c r="M265" i="5"/>
  <c r="L265" i="5"/>
  <c r="L263" i="5"/>
  <c r="M263" i="5"/>
  <c r="L262" i="5"/>
  <c r="M262" i="5"/>
  <c r="L261" i="5"/>
  <c r="M261" i="5"/>
  <c r="L269" i="5"/>
  <c r="M269" i="5"/>
  <c r="N269" i="5" s="1"/>
  <c r="M276" i="5"/>
  <c r="L276" i="5"/>
  <c r="L277" i="5"/>
  <c r="M277" i="5"/>
  <c r="M275" i="5"/>
  <c r="L275" i="5"/>
  <c r="M274" i="5"/>
  <c r="L274" i="5"/>
  <c r="L273" i="5"/>
  <c r="M273" i="5"/>
  <c r="L271" i="5"/>
  <c r="M271" i="5"/>
  <c r="L268" i="5"/>
  <c r="M268" i="5"/>
  <c r="L267" i="5"/>
  <c r="M267" i="5"/>
  <c r="N267" i="5" s="1"/>
  <c r="N30" i="5"/>
  <c r="N28" i="5"/>
  <c r="N32" i="5"/>
  <c r="L4" i="5"/>
  <c r="M4" i="5"/>
  <c r="L11" i="5"/>
  <c r="N11" i="5" s="1"/>
  <c r="M11" i="5"/>
  <c r="L10" i="5"/>
  <c r="M10" i="5"/>
  <c r="L9" i="5"/>
  <c r="M9" i="5"/>
  <c r="L8" i="5"/>
  <c r="M8" i="5"/>
  <c r="L7" i="5"/>
  <c r="M7" i="5"/>
  <c r="M25" i="5"/>
  <c r="L25" i="5"/>
  <c r="M24" i="5"/>
  <c r="L24" i="5"/>
  <c r="L23" i="5"/>
  <c r="M23" i="5"/>
  <c r="L18" i="5"/>
  <c r="N18" i="5" s="1"/>
  <c r="M18" i="5"/>
  <c r="L31" i="5"/>
  <c r="M31" i="5"/>
  <c r="M17" i="5"/>
  <c r="L17" i="5"/>
  <c r="M20" i="5"/>
  <c r="L20" i="5"/>
  <c r="L27" i="5"/>
  <c r="M27" i="5"/>
  <c r="M16" i="5"/>
  <c r="L16" i="5"/>
  <c r="L6" i="5"/>
  <c r="M6" i="5"/>
  <c r="L26" i="5"/>
  <c r="M26" i="5"/>
  <c r="L21" i="5"/>
  <c r="M21" i="5"/>
  <c r="L15" i="5"/>
  <c r="M15" i="5"/>
  <c r="M5" i="5"/>
  <c r="L5" i="5"/>
  <c r="L19" i="5"/>
  <c r="M19" i="5"/>
  <c r="L14" i="5"/>
  <c r="M14" i="5"/>
  <c r="L13" i="5"/>
  <c r="M13" i="5"/>
  <c r="L12" i="5"/>
  <c r="M12" i="5"/>
  <c r="H28" i="3"/>
  <c r="H30" i="3"/>
  <c r="I28" i="3"/>
  <c r="J28" i="3"/>
  <c r="H29" i="3"/>
  <c r="I29" i="3"/>
  <c r="J29" i="3"/>
  <c r="I30" i="3"/>
  <c r="J30" i="3"/>
  <c r="Q43" i="3"/>
  <c r="O43" i="3"/>
  <c r="J3" i="3"/>
  <c r="J19" i="3"/>
  <c r="J9" i="3"/>
  <c r="J4" i="3"/>
  <c r="J20" i="3"/>
  <c r="J25" i="3"/>
  <c r="J12" i="3"/>
  <c r="J5" i="3"/>
  <c r="J21" i="3"/>
  <c r="J27" i="3"/>
  <c r="J17" i="3"/>
  <c r="J6" i="3"/>
  <c r="J22" i="3"/>
  <c r="J11" i="3"/>
  <c r="J35" i="3"/>
  <c r="J7" i="3"/>
  <c r="J23" i="3"/>
  <c r="J26" i="3"/>
  <c r="J34" i="3"/>
  <c r="J8" i="3"/>
  <c r="J24" i="3"/>
  <c r="J10" i="3"/>
  <c r="J18" i="3"/>
  <c r="J13" i="3"/>
  <c r="J31" i="3"/>
  <c r="J32" i="3"/>
  <c r="J14" i="3"/>
  <c r="J15" i="3"/>
  <c r="J33" i="3"/>
  <c r="J16" i="3"/>
  <c r="H14" i="3"/>
  <c r="Z16" i="3"/>
  <c r="I14" i="3"/>
  <c r="Z17" i="3"/>
  <c r="H15" i="3"/>
  <c r="Z15" i="3"/>
  <c r="I17" i="3"/>
  <c r="Z14" i="3"/>
  <c r="I15" i="3"/>
  <c r="H17" i="3"/>
  <c r="H16" i="3"/>
  <c r="I16" i="3"/>
  <c r="M4" i="3"/>
  <c r="I8" i="3"/>
  <c r="M6" i="3"/>
  <c r="M5" i="3"/>
  <c r="M3" i="3"/>
  <c r="M12" i="3"/>
  <c r="M2" i="3"/>
  <c r="AA2" i="3" s="1"/>
  <c r="M11" i="3"/>
  <c r="M10" i="3"/>
  <c r="AA51" i="3"/>
  <c r="M9" i="3"/>
  <c r="S3" i="5"/>
  <c r="M8" i="3"/>
  <c r="M32" i="3"/>
  <c r="M7" i="3"/>
  <c r="J2" i="3"/>
  <c r="R45" i="3"/>
  <c r="M43" i="3"/>
  <c r="M34" i="3"/>
  <c r="Q45" i="3"/>
  <c r="S45" i="3"/>
  <c r="M35" i="3"/>
  <c r="M33" i="3"/>
  <c r="P45" i="3"/>
  <c r="O40" i="3"/>
  <c r="AA54" i="3"/>
  <c r="AA53" i="3"/>
  <c r="M31" i="3"/>
  <c r="L243" i="5"/>
  <c r="M243" i="5"/>
  <c r="L38" i="5"/>
  <c r="M38" i="5"/>
  <c r="M242" i="5"/>
  <c r="L242" i="5"/>
  <c r="M35" i="5"/>
  <c r="L35" i="5"/>
  <c r="L241" i="5"/>
  <c r="M241" i="5"/>
  <c r="M240" i="5"/>
  <c r="L240" i="5"/>
  <c r="L44" i="5"/>
  <c r="M44" i="5"/>
  <c r="M43" i="5"/>
  <c r="L43" i="5"/>
  <c r="L39" i="5"/>
  <c r="M39" i="5"/>
  <c r="L250" i="5"/>
  <c r="N250" i="5" s="1"/>
  <c r="L443" i="5"/>
  <c r="N443" i="5" s="1"/>
  <c r="L67" i="5"/>
  <c r="N67" i="5" s="1"/>
  <c r="L411" i="5"/>
  <c r="N411" i="5" s="1"/>
  <c r="L368" i="5"/>
  <c r="N368" i="5" s="1"/>
  <c r="L82" i="5"/>
  <c r="N82" i="5" s="1"/>
  <c r="L363" i="5"/>
  <c r="N363" i="5" s="1"/>
  <c r="L165" i="5"/>
  <c r="N165" i="5" s="1"/>
  <c r="L434" i="5"/>
  <c r="N434" i="5" s="1"/>
  <c r="L421" i="5"/>
  <c r="N421" i="5" s="1"/>
  <c r="L130" i="5"/>
  <c r="N130" i="5" s="1"/>
  <c r="L258" i="5"/>
  <c r="N258" i="5" s="1"/>
  <c r="L169" i="5"/>
  <c r="N169" i="5" s="1"/>
  <c r="L154" i="5"/>
  <c r="N154" i="5" s="1"/>
  <c r="L373" i="5"/>
  <c r="N373" i="5" s="1"/>
  <c r="L74" i="5"/>
  <c r="N74" i="5" s="1"/>
  <c r="L424" i="5"/>
  <c r="N424" i="5" s="1"/>
  <c r="L401" i="5"/>
  <c r="N401" i="5" s="1"/>
  <c r="L52" i="5"/>
  <c r="N52" i="5" s="1"/>
  <c r="L417" i="5"/>
  <c r="N417" i="5" s="1"/>
  <c r="L134" i="5"/>
  <c r="N134" i="5" s="1"/>
  <c r="L183" i="5"/>
  <c r="N183" i="5" s="1"/>
  <c r="L126" i="5"/>
  <c r="N126" i="5" s="1"/>
  <c r="L205" i="5"/>
  <c r="N205" i="5" s="1"/>
  <c r="L86" i="5"/>
  <c r="N86" i="5" s="1"/>
  <c r="L145" i="5"/>
  <c r="N145" i="5" s="1"/>
  <c r="L320" i="5"/>
  <c r="N320" i="5" s="1"/>
  <c r="L370" i="5"/>
  <c r="N370" i="5" s="1"/>
  <c r="L377" i="5"/>
  <c r="N377" i="5" s="1"/>
  <c r="N275" i="5"/>
  <c r="L220" i="5"/>
  <c r="N220" i="5" s="1"/>
  <c r="L246" i="5"/>
  <c r="N246" i="5" s="1"/>
  <c r="L405" i="5"/>
  <c r="N405" i="5" s="1"/>
  <c r="L222" i="5"/>
  <c r="N222" i="5" s="1"/>
  <c r="L392" i="5"/>
  <c r="N392" i="5" s="1"/>
  <c r="L247" i="5"/>
  <c r="N247" i="5" s="1"/>
  <c r="L193" i="5"/>
  <c r="N193" i="5" s="1"/>
  <c r="L390" i="5"/>
  <c r="N390" i="5" s="1"/>
  <c r="L420" i="5"/>
  <c r="N420" i="5" s="1"/>
  <c r="H34" i="3"/>
  <c r="L334" i="5"/>
  <c r="N334" i="5" s="1"/>
  <c r="L254" i="5"/>
  <c r="N254" i="5" s="1"/>
  <c r="L224" i="5"/>
  <c r="N224" i="5" s="1"/>
  <c r="L78" i="5"/>
  <c r="N78" i="5" s="1"/>
  <c r="L521" i="5"/>
  <c r="N521" i="5" s="1"/>
  <c r="L105" i="5"/>
  <c r="N105" i="5" s="1"/>
  <c r="L157" i="5"/>
  <c r="N157" i="5" s="1"/>
  <c r="L149" i="5"/>
  <c r="N149" i="5" s="1"/>
  <c r="L138" i="5"/>
  <c r="N138" i="5" s="1"/>
  <c r="L71" i="5"/>
  <c r="N71" i="5" s="1"/>
  <c r="L194" i="5"/>
  <c r="N194" i="5" s="1"/>
  <c r="N262" i="5"/>
  <c r="L413" i="5"/>
  <c r="N413" i="5" s="1"/>
  <c r="I34" i="3"/>
  <c r="L439" i="5"/>
  <c r="N439" i="5" s="1"/>
  <c r="L280" i="5"/>
  <c r="N280" i="5" s="1"/>
  <c r="L519" i="5"/>
  <c r="N519" i="5" s="1"/>
  <c r="L454" i="5"/>
  <c r="N454" i="5" s="1"/>
  <c r="L331" i="5"/>
  <c r="N331" i="5" s="1"/>
  <c r="L512" i="5"/>
  <c r="N512" i="5" s="1"/>
  <c r="L374" i="5"/>
  <c r="N374" i="5" s="1"/>
  <c r="L68" i="5"/>
  <c r="N68" i="5" s="1"/>
  <c r="L526" i="5"/>
  <c r="N526" i="5" s="1"/>
  <c r="L315" i="5"/>
  <c r="N315" i="5" s="1"/>
  <c r="L550" i="5"/>
  <c r="N550" i="5" s="1"/>
  <c r="L399" i="5"/>
  <c r="N399" i="5" s="1"/>
  <c r="L481" i="5"/>
  <c r="N481" i="5" s="1"/>
  <c r="L534" i="5"/>
  <c r="N534" i="5" s="1"/>
  <c r="L115" i="5"/>
  <c r="N115" i="5" s="1"/>
  <c r="L236" i="5"/>
  <c r="N236" i="5" s="1"/>
  <c r="L307" i="5"/>
  <c r="N307" i="5" s="1"/>
  <c r="L324" i="5"/>
  <c r="N324" i="5" s="1"/>
  <c r="L350" i="5"/>
  <c r="N350" i="5" s="1"/>
  <c r="L473" i="5"/>
  <c r="N473" i="5" s="1"/>
  <c r="L385" i="5"/>
  <c r="N385" i="5" s="1"/>
  <c r="L391" i="5"/>
  <c r="N391" i="5" s="1"/>
  <c r="L178" i="5"/>
  <c r="N178" i="5" s="1"/>
  <c r="L49" i="5"/>
  <c r="N49" i="5" s="1"/>
  <c r="L187" i="5"/>
  <c r="N187" i="5" s="1"/>
  <c r="L141" i="5"/>
  <c r="N141" i="5" s="1"/>
  <c r="Z13" i="3"/>
  <c r="H13" i="3"/>
  <c r="I13" i="3"/>
  <c r="L524" i="5"/>
  <c r="N524" i="5" s="1"/>
  <c r="L380" i="5"/>
  <c r="N380" i="5" s="1"/>
  <c r="N10" i="5"/>
  <c r="L460" i="5"/>
  <c r="N460" i="5" s="1"/>
  <c r="L372" i="5"/>
  <c r="N372" i="5" s="1"/>
  <c r="L529" i="5"/>
  <c r="N529" i="5" s="1"/>
  <c r="L172" i="5"/>
  <c r="N172" i="5" s="1"/>
  <c r="L249" i="5"/>
  <c r="N249" i="5" s="1"/>
  <c r="L329" i="5"/>
  <c r="N329" i="5" s="1"/>
  <c r="L400" i="5"/>
  <c r="N400" i="5" s="1"/>
  <c r="L345" i="5"/>
  <c r="N345" i="5" s="1"/>
  <c r="L476" i="5"/>
  <c r="N476" i="5" s="1"/>
  <c r="L442" i="5"/>
  <c r="N442" i="5" s="1"/>
  <c r="L160" i="5"/>
  <c r="N160" i="5" s="1"/>
  <c r="L129" i="5"/>
  <c r="N129" i="5" s="1"/>
  <c r="L85" i="5"/>
  <c r="N85" i="5" s="1"/>
  <c r="L144" i="5"/>
  <c r="N144" i="5" s="1"/>
  <c r="L433" i="5"/>
  <c r="N433" i="5" s="1"/>
  <c r="L394" i="5"/>
  <c r="N394" i="5" s="1"/>
  <c r="L452" i="5"/>
  <c r="N452" i="5" s="1"/>
  <c r="L197" i="5"/>
  <c r="N197" i="5" s="1"/>
  <c r="L410" i="5"/>
  <c r="N410" i="5" s="1"/>
  <c r="L127" i="5"/>
  <c r="N127" i="5" s="1"/>
  <c r="L366" i="5"/>
  <c r="N366" i="5" s="1"/>
  <c r="L484" i="5"/>
  <c r="N484" i="5" s="1"/>
  <c r="L239" i="5"/>
  <c r="N239" i="5" s="1"/>
  <c r="L416" i="5"/>
  <c r="N416" i="5" s="1"/>
  <c r="L278" i="5"/>
  <c r="N278" i="5" s="1"/>
  <c r="L119" i="5"/>
  <c r="N119" i="5" s="1"/>
  <c r="L517" i="5"/>
  <c r="N517" i="5" s="1"/>
  <c r="L353" i="5"/>
  <c r="N353" i="5" s="1"/>
  <c r="L319" i="5"/>
  <c r="N319" i="5" s="1"/>
  <c r="L337" i="5"/>
  <c r="N337" i="5" s="1"/>
  <c r="L541" i="5"/>
  <c r="N541" i="5" s="1"/>
  <c r="L553" i="5"/>
  <c r="N553" i="5" s="1"/>
  <c r="L510" i="5"/>
  <c r="N510" i="5" s="1"/>
  <c r="L233" i="5"/>
  <c r="N233" i="5" s="1"/>
  <c r="L389" i="5"/>
  <c r="N389" i="5" s="1"/>
  <c r="L423" i="5"/>
  <c r="N423" i="5" s="1"/>
  <c r="L408" i="5"/>
  <c r="N408" i="5" s="1"/>
  <c r="L310" i="5"/>
  <c r="N310" i="5" s="1"/>
  <c r="L73" i="5"/>
  <c r="N73" i="5" s="1"/>
  <c r="L257" i="5"/>
  <c r="N257" i="5" s="1"/>
  <c r="L133" i="5"/>
  <c r="N133" i="5" s="1"/>
  <c r="L537" i="5"/>
  <c r="N537" i="5" s="1"/>
  <c r="L92" i="5"/>
  <c r="N92" i="5" s="1"/>
  <c r="L110" i="5"/>
  <c r="N110" i="5" s="1"/>
  <c r="L190" i="5"/>
  <c r="N190" i="5" s="1"/>
  <c r="Q41" i="3"/>
  <c r="P41" i="3"/>
  <c r="O41" i="3"/>
  <c r="Q40" i="3"/>
  <c r="P40" i="3"/>
  <c r="P39" i="3"/>
  <c r="O39" i="3"/>
  <c r="Q39" i="3"/>
  <c r="L120" i="5"/>
  <c r="N120" i="5" s="1"/>
  <c r="N21" i="5"/>
  <c r="L511" i="5"/>
  <c r="N511" i="5" s="1"/>
  <c r="L453" i="5"/>
  <c r="N453" i="5" s="1"/>
  <c r="L542" i="5"/>
  <c r="N542" i="5" s="1"/>
  <c r="L530" i="5"/>
  <c r="N530" i="5" s="1"/>
  <c r="L128" i="5"/>
  <c r="N128" i="5" s="1"/>
  <c r="L538" i="5"/>
  <c r="N538" i="5" s="1"/>
  <c r="L362" i="5"/>
  <c r="N362" i="5" s="1"/>
  <c r="L477" i="5"/>
  <c r="N477" i="5" s="1"/>
  <c r="L428" i="5"/>
  <c r="N428" i="5" s="1"/>
  <c r="L395" i="5"/>
  <c r="N395" i="5" s="1"/>
  <c r="L462" i="5"/>
  <c r="N462" i="5" s="1"/>
  <c r="L338" i="5"/>
  <c r="N338" i="5" s="1"/>
  <c r="L518" i="5"/>
  <c r="N518" i="5" s="1"/>
  <c r="L100" i="5"/>
  <c r="N100" i="5" s="1"/>
  <c r="L445" i="5"/>
  <c r="N445" i="5" s="1"/>
  <c r="L381" i="5"/>
  <c r="N381" i="5" s="1"/>
  <c r="L179" i="5"/>
  <c r="N179" i="5" s="1"/>
  <c r="L414" i="5"/>
  <c r="N414" i="5" s="1"/>
  <c r="L158" i="5"/>
  <c r="N158" i="5" s="1"/>
  <c r="L195" i="5"/>
  <c r="N195" i="5" s="1"/>
  <c r="L170" i="5"/>
  <c r="N170" i="5" s="1"/>
  <c r="N263" i="5"/>
  <c r="L422" i="5"/>
  <c r="N422" i="5" s="1"/>
  <c r="L66" i="5"/>
  <c r="N66" i="5" s="1"/>
  <c r="N26" i="5"/>
  <c r="L225" i="5"/>
  <c r="N225" i="5" s="1"/>
  <c r="L406" i="5"/>
  <c r="N406" i="5" s="1"/>
  <c r="L255" i="5"/>
  <c r="N255" i="5" s="1"/>
  <c r="L348" i="5"/>
  <c r="N348" i="5" s="1"/>
  <c r="L147" i="5"/>
  <c r="N147" i="5" s="1"/>
  <c r="L397" i="5"/>
  <c r="N397" i="5" s="1"/>
  <c r="L88" i="5"/>
  <c r="N88" i="5" s="1"/>
  <c r="L431" i="5"/>
  <c r="N431" i="5" s="1"/>
  <c r="L136" i="5"/>
  <c r="N136" i="5" s="1"/>
  <c r="L244" i="5"/>
  <c r="N244" i="5" s="1"/>
  <c r="L176" i="5"/>
  <c r="N176" i="5" s="1"/>
  <c r="L513" i="5"/>
  <c r="N513" i="5" s="1"/>
  <c r="L260" i="5"/>
  <c r="N260" i="5" s="1"/>
  <c r="L430" i="5"/>
  <c r="N430" i="5" s="1"/>
  <c r="L426" i="5"/>
  <c r="N426" i="5" s="1"/>
  <c r="L322" i="5"/>
  <c r="N322" i="5" s="1"/>
  <c r="L234" i="5"/>
  <c r="N234" i="5" s="1"/>
  <c r="N266" i="5"/>
  <c r="L437" i="5"/>
  <c r="N437" i="5" s="1"/>
  <c r="L217" i="5"/>
  <c r="N217" i="5" s="1"/>
  <c r="L532" i="5"/>
  <c r="N532" i="5" s="1"/>
  <c r="L122" i="5"/>
  <c r="N122" i="5" s="1"/>
  <c r="L155" i="5"/>
  <c r="N155" i="5" s="1"/>
  <c r="L167" i="5"/>
  <c r="N167" i="5" s="1"/>
  <c r="L313" i="5"/>
  <c r="N313" i="5" s="1"/>
  <c r="L383" i="5"/>
  <c r="N383" i="5" s="1"/>
  <c r="L520" i="5"/>
  <c r="N520" i="5" s="1"/>
  <c r="L479" i="5"/>
  <c r="N479" i="5" s="1"/>
  <c r="L47" i="5"/>
  <c r="N47" i="5" s="1"/>
  <c r="L152" i="5"/>
  <c r="N152" i="5" s="1"/>
  <c r="L185" i="5"/>
  <c r="N185" i="5" s="1"/>
  <c r="L356" i="5"/>
  <c r="N356" i="5" s="1"/>
  <c r="L140" i="5"/>
  <c r="N140" i="5" s="1"/>
  <c r="L69" i="5"/>
  <c r="N69" i="5" s="1"/>
  <c r="L464" i="5"/>
  <c r="N464" i="5" s="1"/>
  <c r="L403" i="5"/>
  <c r="N403" i="5" s="1"/>
  <c r="L487" i="5"/>
  <c r="N487" i="5" s="1"/>
  <c r="L544" i="5"/>
  <c r="N544" i="5" s="1"/>
  <c r="N273" i="5"/>
  <c r="L252" i="5"/>
  <c r="N252" i="5" s="1"/>
  <c r="L113" i="5"/>
  <c r="N113" i="5" s="1"/>
  <c r="L375" i="5"/>
  <c r="N375" i="5" s="1"/>
  <c r="L332" i="5"/>
  <c r="N332" i="5" s="1"/>
  <c r="L132" i="5"/>
  <c r="N132" i="5" s="1"/>
  <c r="L103" i="5"/>
  <c r="N103" i="5" s="1"/>
  <c r="L447" i="5"/>
  <c r="N447" i="5" s="1"/>
  <c r="L76" i="5"/>
  <c r="N76" i="5" s="1"/>
  <c r="L365" i="5"/>
  <c r="N365" i="5" s="1"/>
  <c r="L340" i="5"/>
  <c r="N340" i="5" s="1"/>
  <c r="L174" i="5"/>
  <c r="N174" i="5" s="1"/>
  <c r="L54" i="5"/>
  <c r="N54" i="5" s="1"/>
  <c r="L162" i="5"/>
  <c r="N162" i="5" s="1"/>
  <c r="L192" i="5"/>
  <c r="N192" i="5" s="1"/>
  <c r="L419" i="5"/>
  <c r="N419" i="5" s="1"/>
  <c r="L455" i="5"/>
  <c r="N455" i="5" s="1"/>
  <c r="L171" i="5"/>
  <c r="N171" i="5" s="1"/>
  <c r="L344" i="5"/>
  <c r="N344" i="5" s="1"/>
  <c r="L116" i="5"/>
  <c r="N116" i="5" s="1"/>
  <c r="L474" i="5"/>
  <c r="N474" i="5" s="1"/>
  <c r="L378" i="5"/>
  <c r="N378" i="5" s="1"/>
  <c r="L124" i="5"/>
  <c r="N124" i="5" s="1"/>
  <c r="L539" i="5"/>
  <c r="N539" i="5" s="1"/>
  <c r="L150" i="5"/>
  <c r="N150" i="5" s="1"/>
  <c r="L386" i="5"/>
  <c r="N386" i="5" s="1"/>
  <c r="L325" i="5"/>
  <c r="N325" i="5" s="1"/>
  <c r="L316" i="5"/>
  <c r="N316" i="5" s="1"/>
  <c r="L106" i="5"/>
  <c r="N106" i="5" s="1"/>
  <c r="L508" i="5"/>
  <c r="N508" i="5" s="1"/>
  <c r="L458" i="5"/>
  <c r="N458" i="5" s="1"/>
  <c r="L527" i="5"/>
  <c r="N527" i="5" s="1"/>
  <c r="L371" i="5"/>
  <c r="N371" i="5" s="1"/>
  <c r="L482" i="5"/>
  <c r="N482" i="5" s="1"/>
  <c r="L237" i="5"/>
  <c r="N237" i="5" s="1"/>
  <c r="L83" i="5"/>
  <c r="N83" i="5" s="1"/>
  <c r="L440" i="5"/>
  <c r="N440" i="5" s="1"/>
  <c r="L547" i="5"/>
  <c r="N547" i="5" s="1"/>
  <c r="L79" i="5"/>
  <c r="N79" i="5" s="1"/>
  <c r="L335" i="5"/>
  <c r="N335" i="5" s="1"/>
  <c r="L388" i="5"/>
  <c r="N388" i="5" s="1"/>
  <c r="N277" i="5"/>
  <c r="L189" i="5"/>
  <c r="N189" i="5" s="1"/>
  <c r="L427" i="5"/>
  <c r="N427" i="5" s="1"/>
  <c r="L137" i="5"/>
  <c r="N137" i="5" s="1"/>
  <c r="L448" i="5"/>
  <c r="N448" i="5" s="1"/>
  <c r="L81" i="5"/>
  <c r="N81" i="5" s="1"/>
  <c r="L148" i="5"/>
  <c r="N148" i="5" s="1"/>
  <c r="L219" i="5"/>
  <c r="N219" i="5" s="1"/>
  <c r="L156" i="5"/>
  <c r="N156" i="5" s="1"/>
  <c r="L55" i="5"/>
  <c r="N55" i="5" s="1"/>
  <c r="L186" i="5"/>
  <c r="N186" i="5" s="1"/>
  <c r="L245" i="5"/>
  <c r="N245" i="5" s="1"/>
  <c r="N274" i="5"/>
  <c r="L384" i="5"/>
  <c r="N384" i="5" s="1"/>
  <c r="L114" i="5"/>
  <c r="N114" i="5" s="1"/>
  <c r="L456" i="5"/>
  <c r="N456" i="5" s="1"/>
  <c r="L168" i="5"/>
  <c r="N168" i="5" s="1"/>
  <c r="L153" i="5"/>
  <c r="N153" i="5" s="1"/>
  <c r="L398" i="5"/>
  <c r="N398" i="5" s="1"/>
  <c r="L235" i="5"/>
  <c r="N235" i="5" s="1"/>
  <c r="L326" i="5"/>
  <c r="N326" i="5" s="1"/>
  <c r="L466" i="5"/>
  <c r="N466" i="5" s="1"/>
  <c r="L70" i="5"/>
  <c r="N70" i="5" s="1"/>
  <c r="L404" i="5"/>
  <c r="N404" i="5" s="1"/>
  <c r="L545" i="5"/>
  <c r="N545" i="5" s="1"/>
  <c r="L376" i="5"/>
  <c r="N376" i="5" s="1"/>
  <c r="L323" i="5"/>
  <c r="N323" i="5" s="1"/>
  <c r="L177" i="5"/>
  <c r="N177" i="5" s="1"/>
  <c r="L253" i="5"/>
  <c r="N253" i="5" s="1"/>
  <c r="N261" i="5"/>
  <c r="L223" i="5"/>
  <c r="N223" i="5" s="1"/>
  <c r="L77" i="5"/>
  <c r="N77" i="5" s="1"/>
  <c r="L369" i="5"/>
  <c r="N369" i="5" s="1"/>
  <c r="L412" i="5"/>
  <c r="N412" i="5" s="1"/>
  <c r="L438" i="5"/>
  <c r="N438" i="5" s="1"/>
  <c r="L311" i="5"/>
  <c r="N311" i="5" s="1"/>
  <c r="L346" i="5"/>
  <c r="N346" i="5" s="1"/>
  <c r="L45" i="5"/>
  <c r="N45" i="5" s="1"/>
  <c r="L470" i="5"/>
  <c r="N470" i="5" s="1"/>
  <c r="L485" i="5"/>
  <c r="N485" i="5" s="1"/>
  <c r="L330" i="5"/>
  <c r="N330" i="5" s="1"/>
  <c r="L354" i="5"/>
  <c r="N354" i="5" s="1"/>
  <c r="L111" i="5"/>
  <c r="N111" i="5" s="1"/>
  <c r="L279" i="5"/>
  <c r="N279" i="5" s="1"/>
  <c r="L509" i="5"/>
  <c r="N509" i="5" s="1"/>
  <c r="L80" i="5"/>
  <c r="N80" i="5" s="1"/>
  <c r="L336" i="5"/>
  <c r="N336" i="5" s="1"/>
  <c r="L475" i="5"/>
  <c r="N475" i="5" s="1"/>
  <c r="L483" i="5"/>
  <c r="N483" i="5" s="1"/>
  <c r="L238" i="5"/>
  <c r="N238" i="5" s="1"/>
  <c r="L459" i="5"/>
  <c r="N459" i="5" s="1"/>
  <c r="L523" i="5"/>
  <c r="N523" i="5" s="1"/>
  <c r="L548" i="5"/>
  <c r="N548" i="5" s="1"/>
  <c r="L308" i="5"/>
  <c r="N308" i="5" s="1"/>
  <c r="L328" i="5"/>
  <c r="N328" i="5" s="1"/>
  <c r="L551" i="5"/>
  <c r="N551" i="5" s="1"/>
  <c r="L351" i="5"/>
  <c r="N351" i="5" s="1"/>
  <c r="L125" i="5"/>
  <c r="N125" i="5" s="1"/>
  <c r="L522" i="5"/>
  <c r="N522" i="5" s="1"/>
  <c r="L248" i="5"/>
  <c r="N248" i="5" s="1"/>
  <c r="L393" i="5"/>
  <c r="N393" i="5" s="1"/>
  <c r="L181" i="5"/>
  <c r="N181" i="5" s="1"/>
  <c r="L451" i="5"/>
  <c r="N451" i="5" s="1"/>
  <c r="L540" i="5"/>
  <c r="N540" i="5" s="1"/>
  <c r="L117" i="5"/>
  <c r="N117" i="5" s="1"/>
  <c r="L109" i="5"/>
  <c r="N109" i="5" s="1"/>
  <c r="L309" i="5"/>
  <c r="N309" i="5" s="1"/>
  <c r="L196" i="5"/>
  <c r="N196" i="5" s="1"/>
  <c r="L358" i="5"/>
  <c r="N358" i="5" s="1"/>
  <c r="N8" i="5"/>
  <c r="L379" i="5"/>
  <c r="N379" i="5" s="1"/>
  <c r="L552" i="5"/>
  <c r="N552" i="5" s="1"/>
  <c r="L256" i="5"/>
  <c r="N256" i="5" s="1"/>
  <c r="L352" i="5"/>
  <c r="N352" i="5" s="1"/>
  <c r="L151" i="5"/>
  <c r="N151" i="5" s="1"/>
  <c r="N4" i="5"/>
  <c r="L108" i="5"/>
  <c r="N108" i="5" s="1"/>
  <c r="L317" i="5"/>
  <c r="N317" i="5" s="1"/>
  <c r="N9" i="5"/>
  <c r="L457" i="5"/>
  <c r="N457" i="5" s="1"/>
  <c r="L107" i="5"/>
  <c r="N107" i="5" s="1"/>
  <c r="L409" i="5"/>
  <c r="N409" i="5" s="1"/>
  <c r="L143" i="5"/>
  <c r="N143" i="5" s="1"/>
  <c r="L50" i="5"/>
  <c r="N50" i="5" s="1"/>
  <c r="L515" i="5"/>
  <c r="N515" i="5" s="1"/>
  <c r="L441" i="5"/>
  <c r="N441" i="5" s="1"/>
  <c r="L432" i="5"/>
  <c r="N432" i="5" s="1"/>
  <c r="L91" i="5"/>
  <c r="N91" i="5" s="1"/>
  <c r="L546" i="5"/>
  <c r="N546" i="5" s="1"/>
  <c r="L415" i="5"/>
  <c r="N415" i="5" s="1"/>
  <c r="L469" i="5"/>
  <c r="N469" i="5" s="1"/>
  <c r="L360" i="5"/>
  <c r="N360" i="5" s="1"/>
  <c r="L449" i="5"/>
  <c r="N449" i="5" s="1"/>
  <c r="L528" i="5"/>
  <c r="N528" i="5" s="1"/>
  <c r="L535" i="5"/>
  <c r="N535" i="5" s="1"/>
  <c r="L407" i="5"/>
  <c r="N407" i="5" s="1"/>
  <c r="L342" i="5"/>
  <c r="N342" i="5" s="1"/>
  <c r="L51" i="5"/>
  <c r="N51" i="5" s="1"/>
  <c r="L516" i="5"/>
  <c r="N516" i="5" s="1"/>
  <c r="L318" i="5"/>
  <c r="N318" i="5" s="1"/>
  <c r="L536" i="5"/>
  <c r="N536" i="5" s="1"/>
  <c r="L142" i="5"/>
  <c r="N142" i="5" s="1"/>
  <c r="L359" i="5"/>
  <c r="N359" i="5" s="1"/>
  <c r="L90" i="5"/>
  <c r="N90" i="5" s="1"/>
  <c r="L180" i="5"/>
  <c r="N180" i="5" s="1"/>
  <c r="N264" i="5"/>
  <c r="L343" i="5"/>
  <c r="N343" i="5" s="1"/>
  <c r="L188" i="5"/>
  <c r="N188" i="5" s="1"/>
  <c r="L159" i="5"/>
  <c r="N159" i="5" s="1"/>
  <c r="L84" i="5"/>
  <c r="N84" i="5" s="1"/>
  <c r="L48" i="5"/>
  <c r="N48" i="5" s="1"/>
  <c r="N14" i="5"/>
  <c r="L175" i="5"/>
  <c r="N175" i="5" s="1"/>
  <c r="L349" i="5"/>
  <c r="N349" i="5" s="1"/>
  <c r="L341" i="5"/>
  <c r="N341" i="5" s="1"/>
  <c r="L357" i="5"/>
  <c r="N357" i="5" s="1"/>
  <c r="L472" i="5"/>
  <c r="N472" i="5" s="1"/>
  <c r="L333" i="5"/>
  <c r="N333" i="5" s="1"/>
  <c r="L533" i="5"/>
  <c r="N533" i="5" s="1"/>
  <c r="L514" i="5"/>
  <c r="N514" i="5" s="1"/>
  <c r="L89" i="5"/>
  <c r="N89" i="5" s="1"/>
  <c r="L314" i="5"/>
  <c r="N314" i="5" s="1"/>
  <c r="L525" i="5"/>
  <c r="N525" i="5" s="1"/>
  <c r="L305" i="5"/>
  <c r="N305" i="5" s="1"/>
  <c r="L480" i="5"/>
  <c r="N480" i="5" s="1"/>
  <c r="L549" i="5"/>
  <c r="N549" i="5" s="1"/>
  <c r="L3" i="5"/>
  <c r="H7" i="3"/>
  <c r="L402" i="5"/>
  <c r="N402" i="5" s="1"/>
  <c r="I6" i="3"/>
  <c r="L425" i="5"/>
  <c r="N425" i="5" s="1"/>
  <c r="L446" i="5"/>
  <c r="N446" i="5" s="1"/>
  <c r="L382" i="5"/>
  <c r="N382" i="5" s="1"/>
  <c r="L216" i="5"/>
  <c r="N216" i="5" s="1"/>
  <c r="L75" i="5"/>
  <c r="N75" i="5" s="1"/>
  <c r="L46" i="5"/>
  <c r="N46" i="5" s="1"/>
  <c r="L173" i="5"/>
  <c r="N173" i="5" s="1"/>
  <c r="L396" i="5"/>
  <c r="N396" i="5" s="1"/>
  <c r="L259" i="5"/>
  <c r="N259" i="5" s="1"/>
  <c r="Z26" i="3"/>
  <c r="L436" i="5"/>
  <c r="N436" i="5" s="1"/>
  <c r="L166" i="5"/>
  <c r="N166" i="5" s="1"/>
  <c r="L53" i="5"/>
  <c r="N53" i="5" s="1"/>
  <c r="L367" i="5"/>
  <c r="N367" i="5" s="1"/>
  <c r="L321" i="5"/>
  <c r="N321" i="5" s="1"/>
  <c r="L191" i="5"/>
  <c r="N191" i="5" s="1"/>
  <c r="L184" i="5"/>
  <c r="N184" i="5" s="1"/>
  <c r="L531" i="5"/>
  <c r="N531" i="5" s="1"/>
  <c r="L7" i="3"/>
  <c r="Z7" i="3" s="1"/>
  <c r="L364" i="5"/>
  <c r="N364" i="5" s="1"/>
  <c r="L543" i="5"/>
  <c r="N543" i="5" s="1"/>
  <c r="L146" i="5"/>
  <c r="N146" i="5" s="1"/>
  <c r="L355" i="5"/>
  <c r="N355" i="5" s="1"/>
  <c r="L161" i="5"/>
  <c r="N161" i="5" s="1"/>
  <c r="L87" i="5"/>
  <c r="N87" i="5" s="1"/>
  <c r="L101" i="5"/>
  <c r="N101" i="5" s="1"/>
  <c r="N23" i="5"/>
  <c r="L135" i="5"/>
  <c r="N135" i="5" s="1"/>
  <c r="L102" i="5"/>
  <c r="N102" i="5" s="1"/>
  <c r="L139" i="5"/>
  <c r="N139" i="5" s="1"/>
  <c r="L478" i="5"/>
  <c r="N478" i="5" s="1"/>
  <c r="L444" i="5"/>
  <c r="N444" i="5" s="1"/>
  <c r="N265" i="5"/>
  <c r="L418" i="5"/>
  <c r="N418" i="5" s="1"/>
  <c r="L121" i="5"/>
  <c r="N121" i="5" s="1"/>
  <c r="L339" i="5"/>
  <c r="N339" i="5" s="1"/>
  <c r="L347" i="5"/>
  <c r="N347" i="5" s="1"/>
  <c r="L131" i="5"/>
  <c r="N131" i="5" s="1"/>
  <c r="L429" i="5"/>
  <c r="N429" i="5" s="1"/>
  <c r="N271" i="5"/>
  <c r="L251" i="5"/>
  <c r="N251" i="5" s="1"/>
  <c r="Z25" i="3"/>
  <c r="L6" i="3"/>
  <c r="Z6" i="3" s="1"/>
  <c r="I33" i="3"/>
  <c r="Z23" i="3"/>
  <c r="L5" i="3"/>
  <c r="Z5" i="3" s="1"/>
  <c r="L33" i="3"/>
  <c r="Z33" i="3" s="1"/>
  <c r="Z32" i="3"/>
  <c r="Z18" i="3"/>
  <c r="H23" i="3"/>
  <c r="Z30" i="3"/>
  <c r="L11" i="3"/>
  <c r="Z11" i="3" s="1"/>
  <c r="I22" i="3"/>
  <c r="Z29" i="3"/>
  <c r="L9" i="3"/>
  <c r="Z9" i="3" s="1"/>
  <c r="H11" i="3"/>
  <c r="Z27" i="3"/>
  <c r="L8" i="3"/>
  <c r="Z8" i="3" s="1"/>
  <c r="L468" i="5"/>
  <c r="N468" i="5" s="1"/>
  <c r="L34" i="3"/>
  <c r="Z34" i="3" s="1"/>
  <c r="Z21" i="3"/>
  <c r="Z20" i="3"/>
  <c r="H31" i="3"/>
  <c r="I23" i="3"/>
  <c r="L94" i="5"/>
  <c r="N94" i="5" s="1"/>
  <c r="M465" i="5"/>
  <c r="N465" i="5" s="1"/>
  <c r="L486" i="5"/>
  <c r="N486" i="5" s="1"/>
  <c r="L507" i="5"/>
  <c r="N507" i="5" s="1"/>
  <c r="L450" i="5"/>
  <c r="N450" i="5" s="1"/>
  <c r="L467" i="5"/>
  <c r="N467" i="5" s="1"/>
  <c r="L471" i="5"/>
  <c r="N471" i="5" s="1"/>
  <c r="L312" i="5"/>
  <c r="N312" i="5" s="1"/>
  <c r="L112" i="5"/>
  <c r="N112" i="5" s="1"/>
  <c r="Z19" i="3"/>
  <c r="I11" i="3"/>
  <c r="M361" i="5"/>
  <c r="N361" i="5" s="1"/>
  <c r="Z31" i="3"/>
  <c r="L12" i="3"/>
  <c r="Z12" i="3" s="1"/>
  <c r="H33" i="3"/>
  <c r="I27" i="3"/>
  <c r="H22" i="3"/>
  <c r="I10" i="3"/>
  <c r="H6" i="3"/>
  <c r="L96" i="5"/>
  <c r="N96" i="5" s="1"/>
  <c r="Z24" i="3"/>
  <c r="L4" i="3"/>
  <c r="Z4" i="3" s="1"/>
  <c r="I32" i="3"/>
  <c r="I26" i="3"/>
  <c r="I21" i="3"/>
  <c r="I9" i="3"/>
  <c r="I5" i="3"/>
  <c r="M97" i="5"/>
  <c r="N97" i="5" s="1"/>
  <c r="L10" i="3"/>
  <c r="Z10" i="3" s="1"/>
  <c r="L3" i="3"/>
  <c r="Z3" i="3" s="1"/>
  <c r="I31" i="3"/>
  <c r="H26" i="3"/>
  <c r="I20" i="3"/>
  <c r="H9" i="3"/>
  <c r="H5" i="3"/>
  <c r="H2" i="3"/>
  <c r="L35" i="3"/>
  <c r="Z35" i="3" s="1"/>
  <c r="I25" i="3"/>
  <c r="I19" i="3"/>
  <c r="I4" i="3"/>
  <c r="I3" i="3"/>
  <c r="L72" i="5"/>
  <c r="N72" i="5" s="1"/>
  <c r="I2" i="3"/>
  <c r="H25" i="3"/>
  <c r="H18" i="3"/>
  <c r="H8" i="3"/>
  <c r="I35" i="3"/>
  <c r="I12" i="3"/>
  <c r="I7" i="3"/>
  <c r="L182" i="5"/>
  <c r="N182" i="5" s="1"/>
  <c r="M99" i="5"/>
  <c r="N99" i="5" s="1"/>
  <c r="M387" i="5"/>
  <c r="N387" i="5" s="1"/>
  <c r="M98" i="5"/>
  <c r="N98" i="5" s="1"/>
  <c r="L95" i="5"/>
  <c r="N95" i="5" s="1"/>
  <c r="L218" i="5"/>
  <c r="N218" i="5" s="1"/>
  <c r="M461" i="5"/>
  <c r="N461" i="5" s="1"/>
  <c r="R42" i="3"/>
  <c r="Q42" i="3"/>
  <c r="P42" i="3"/>
  <c r="S42" i="3"/>
  <c r="H3" i="3"/>
  <c r="H10" i="3"/>
  <c r="H19" i="3"/>
  <c r="H27" i="3"/>
  <c r="H32" i="3"/>
  <c r="H4" i="3"/>
  <c r="H20" i="3"/>
  <c r="H24" i="3"/>
  <c r="H12" i="3"/>
  <c r="H21" i="3"/>
  <c r="H35" i="3"/>
  <c r="I24" i="3"/>
  <c r="I18" i="3"/>
  <c r="T3" i="5"/>
  <c r="S41" i="3"/>
  <c r="S40" i="3"/>
  <c r="S39" i="3"/>
  <c r="L2" i="3"/>
  <c r="M164" i="5"/>
  <c r="L164" i="5"/>
  <c r="M221" i="5"/>
  <c r="L221" i="5"/>
  <c r="L163" i="5"/>
  <c r="N163" i="5" s="1"/>
  <c r="X3" i="5"/>
  <c r="L93" i="5"/>
  <c r="M93" i="5"/>
  <c r="N15" i="5" l="1"/>
  <c r="AQ6" i="5"/>
  <c r="AT5" i="5"/>
  <c r="N17" i="5"/>
  <c r="AA28" i="3"/>
  <c r="Y28" i="3"/>
  <c r="N5" i="5"/>
  <c r="N7" i="5"/>
  <c r="N268" i="5"/>
  <c r="N12" i="5"/>
  <c r="N6" i="5"/>
  <c r="N24" i="5"/>
  <c r="N276" i="5"/>
  <c r="N19" i="5"/>
  <c r="N20" i="5"/>
  <c r="N13" i="5"/>
  <c r="N16" i="5"/>
  <c r="N25" i="5"/>
  <c r="N27" i="5"/>
  <c r="N164" i="5"/>
  <c r="N35" i="5"/>
  <c r="N242" i="5"/>
  <c r="N241" i="5"/>
  <c r="N221" i="5"/>
  <c r="N43" i="5"/>
  <c r="N39" i="5"/>
  <c r="N38" i="5"/>
  <c r="N93" i="5"/>
  <c r="N44" i="5"/>
  <c r="N243" i="5"/>
  <c r="N240" i="5"/>
  <c r="N31" i="5"/>
  <c r="Y34" i="3"/>
  <c r="AA34" i="3"/>
  <c r="Y3" i="3"/>
  <c r="AA3" i="3"/>
  <c r="Y13" i="3"/>
  <c r="AA13" i="3"/>
  <c r="Y19" i="3"/>
  <c r="AA19" i="3"/>
  <c r="Y22" i="3"/>
  <c r="AA22" i="3"/>
  <c r="Y9" i="3"/>
  <c r="AA9" i="3"/>
  <c r="Y4" i="3"/>
  <c r="AA4" i="3"/>
  <c r="Y31" i="3"/>
  <c r="AA31" i="3"/>
  <c r="Y24" i="3"/>
  <c r="AA24" i="3"/>
  <c r="AA18" i="3"/>
  <c r="Y18" i="3"/>
  <c r="AA7" i="3"/>
  <c r="Y7" i="3"/>
  <c r="Y29" i="3"/>
  <c r="AA29" i="3"/>
  <c r="Y17" i="3"/>
  <c r="AA17" i="3"/>
  <c r="AA21" i="3"/>
  <c r="Y21" i="3"/>
  <c r="Y33" i="3"/>
  <c r="AA33" i="3"/>
  <c r="Y25" i="3"/>
  <c r="AA25" i="3"/>
  <c r="AA26" i="3"/>
  <c r="Y26" i="3"/>
  <c r="Y20" i="3"/>
  <c r="AA20" i="3"/>
  <c r="Y11" i="3"/>
  <c r="AA11" i="3"/>
  <c r="AA5" i="3"/>
  <c r="Y5" i="3"/>
  <c r="Y14" i="3"/>
  <c r="AA14" i="3"/>
  <c r="AA30" i="3"/>
  <c r="Y30" i="3"/>
  <c r="AA35" i="3"/>
  <c r="Y35" i="3"/>
  <c r="Y27" i="3"/>
  <c r="AA27" i="3"/>
  <c r="AA32" i="3"/>
  <c r="Y32" i="3"/>
  <c r="AA10" i="3"/>
  <c r="Y10" i="3"/>
  <c r="Y6" i="3"/>
  <c r="AA6" i="3"/>
  <c r="AA15" i="3"/>
  <c r="Y15" i="3"/>
  <c r="Y8" i="3"/>
  <c r="AA8" i="3"/>
  <c r="Y16" i="3"/>
  <c r="AA16" i="3"/>
  <c r="AA23" i="3"/>
  <c r="Y23" i="3"/>
  <c r="Y12" i="3"/>
  <c r="AA12" i="3"/>
  <c r="AN14" i="3"/>
  <c r="AO14" i="3" s="1"/>
  <c r="AP14" i="3" s="1"/>
  <c r="AQ14" i="3" s="1"/>
  <c r="AS14" i="3" s="1"/>
  <c r="AN17" i="3"/>
  <c r="AO17" i="3" s="1"/>
  <c r="AP17" i="3" s="1"/>
  <c r="AQ17" i="3" s="1"/>
  <c r="AS17" i="3" s="1"/>
  <c r="AN15" i="3"/>
  <c r="AO15" i="3" s="1"/>
  <c r="AP15" i="3" s="1"/>
  <c r="AQ15" i="3" s="1"/>
  <c r="AS15" i="3" s="1"/>
  <c r="AN16" i="3"/>
  <c r="AO16" i="3" s="1"/>
  <c r="AP16" i="3" s="1"/>
  <c r="AQ16" i="3" s="1"/>
  <c r="AS16" i="3" s="1"/>
  <c r="AN2" i="3"/>
  <c r="AO2" i="3" s="1"/>
  <c r="AP2" i="3" s="1"/>
  <c r="AQ2" i="3" s="1"/>
  <c r="AS2" i="3" s="1"/>
  <c r="Z2" i="3"/>
  <c r="AN34" i="3"/>
  <c r="AO34" i="3" s="1"/>
  <c r="AP34" i="3" s="1"/>
  <c r="AQ34" i="3" s="1"/>
  <c r="AS34" i="3" s="1"/>
  <c r="AN22" i="3"/>
  <c r="AO22" i="3" s="1"/>
  <c r="AP22" i="3" s="1"/>
  <c r="AQ22" i="3" s="1"/>
  <c r="AS22" i="3" s="1"/>
  <c r="AN35" i="3"/>
  <c r="AO35" i="3" s="1"/>
  <c r="AP35" i="3" s="1"/>
  <c r="AQ35" i="3" s="1"/>
  <c r="AS35" i="3" s="1"/>
  <c r="AN3" i="3"/>
  <c r="AO3" i="3" s="1"/>
  <c r="AP3" i="3" s="1"/>
  <c r="AQ3" i="3" s="1"/>
  <c r="AS3" i="3" s="1"/>
  <c r="AN10" i="3"/>
  <c r="AO10" i="3" s="1"/>
  <c r="AP10" i="3" s="1"/>
  <c r="AQ10" i="3" s="1"/>
  <c r="AS10" i="3" s="1"/>
  <c r="AN30" i="3"/>
  <c r="AO30" i="3" s="1"/>
  <c r="AP30" i="3" s="1"/>
  <c r="AQ30" i="3" s="1"/>
  <c r="AS30" i="3" s="1"/>
  <c r="AN19" i="3"/>
  <c r="AO19" i="3" s="1"/>
  <c r="AP19" i="3" s="1"/>
  <c r="AQ19" i="3" s="1"/>
  <c r="AS19" i="3" s="1"/>
  <c r="AN11" i="3"/>
  <c r="AO11" i="3" s="1"/>
  <c r="AP11" i="3" s="1"/>
  <c r="AQ11" i="3" s="1"/>
  <c r="AS11" i="3" s="1"/>
  <c r="AN26" i="3"/>
  <c r="AO26" i="3" s="1"/>
  <c r="AP26" i="3" s="1"/>
  <c r="AQ26" i="3" s="1"/>
  <c r="AS26" i="3" s="1"/>
  <c r="AN33" i="3"/>
  <c r="AO33" i="3" s="1"/>
  <c r="AP33" i="3" s="1"/>
  <c r="AQ33" i="3" s="1"/>
  <c r="AS33" i="3" s="1"/>
  <c r="AN12" i="3"/>
  <c r="AO12" i="3" s="1"/>
  <c r="AP12" i="3" s="1"/>
  <c r="AQ12" i="3" s="1"/>
  <c r="AS12" i="3" s="1"/>
  <c r="AN23" i="3"/>
  <c r="AO23" i="3" s="1"/>
  <c r="AP23" i="3" s="1"/>
  <c r="AQ23" i="3" s="1"/>
  <c r="AS23" i="3" s="1"/>
  <c r="AN9" i="3"/>
  <c r="AO9" i="3" s="1"/>
  <c r="AP9" i="3" s="1"/>
  <c r="AQ9" i="3" s="1"/>
  <c r="AS9" i="3" s="1"/>
  <c r="AN27" i="3"/>
  <c r="AO27" i="3" s="1"/>
  <c r="AP27" i="3" s="1"/>
  <c r="AQ27" i="3" s="1"/>
  <c r="AS27" i="3" s="1"/>
  <c r="AN20" i="3"/>
  <c r="AO20" i="3" s="1"/>
  <c r="AP20" i="3" s="1"/>
  <c r="AQ20" i="3" s="1"/>
  <c r="AS20" i="3" s="1"/>
  <c r="AN5" i="3"/>
  <c r="AO5" i="3" s="1"/>
  <c r="AP5" i="3" s="1"/>
  <c r="AQ5" i="3" s="1"/>
  <c r="AS5" i="3" s="1"/>
  <c r="AN32" i="3"/>
  <c r="AO32" i="3" s="1"/>
  <c r="AP32" i="3" s="1"/>
  <c r="AQ32" i="3" s="1"/>
  <c r="AS32" i="3" s="1"/>
  <c r="AN24" i="3"/>
  <c r="AO24" i="3" s="1"/>
  <c r="AP24" i="3" s="1"/>
  <c r="AQ24" i="3" s="1"/>
  <c r="AS24" i="3" s="1"/>
  <c r="AN13" i="3"/>
  <c r="AO13" i="3" s="1"/>
  <c r="AP13" i="3" s="1"/>
  <c r="AQ13" i="3" s="1"/>
  <c r="AS13" i="3" s="1"/>
  <c r="AN8" i="3"/>
  <c r="AO8" i="3" s="1"/>
  <c r="AP8" i="3" s="1"/>
  <c r="AQ8" i="3" s="1"/>
  <c r="AS8" i="3" s="1"/>
  <c r="AN21" i="3"/>
  <c r="AO21" i="3" s="1"/>
  <c r="AP21" i="3" s="1"/>
  <c r="AQ21" i="3" s="1"/>
  <c r="AS21" i="3" s="1"/>
  <c r="AN6" i="3"/>
  <c r="AO6" i="3" s="1"/>
  <c r="AP6" i="3" s="1"/>
  <c r="AQ6" i="3" s="1"/>
  <c r="AS6" i="3" s="1"/>
  <c r="AN29" i="3"/>
  <c r="AO29" i="3" s="1"/>
  <c r="AP29" i="3" s="1"/>
  <c r="AQ29" i="3" s="1"/>
  <c r="AS29" i="3" s="1"/>
  <c r="AN4" i="3"/>
  <c r="AO4" i="3" s="1"/>
  <c r="AP4" i="3" s="1"/>
  <c r="AQ4" i="3" s="1"/>
  <c r="AS4" i="3" s="1"/>
  <c r="AN18" i="3"/>
  <c r="AO18" i="3" s="1"/>
  <c r="AP18" i="3" s="1"/>
  <c r="M41" i="3"/>
  <c r="F41" i="3" s="1"/>
  <c r="AN25" i="3"/>
  <c r="AO25" i="3" s="1"/>
  <c r="AP25" i="3" s="1"/>
  <c r="AQ25" i="3" s="1"/>
  <c r="AS25" i="3" s="1"/>
  <c r="AN31" i="3"/>
  <c r="AO31" i="3" s="1"/>
  <c r="AP31" i="3" s="1"/>
  <c r="AQ31" i="3" s="1"/>
  <c r="AS31" i="3" s="1"/>
  <c r="AN7" i="3"/>
  <c r="AO7" i="3" s="1"/>
  <c r="AP7" i="3" s="1"/>
  <c r="AQ7" i="3" s="1"/>
  <c r="AS7" i="3" s="1"/>
  <c r="M40" i="3"/>
  <c r="E40" i="3" s="1"/>
  <c r="M39" i="3"/>
  <c r="F39" i="3" s="1"/>
  <c r="F43" i="3"/>
  <c r="E43" i="3"/>
  <c r="N3" i="5"/>
  <c r="U3" i="5"/>
  <c r="AC3" i="5" s="1"/>
  <c r="AB3" i="5"/>
  <c r="M42" i="3"/>
  <c r="E42" i="3" s="1"/>
  <c r="Y2" i="3"/>
  <c r="AR3" i="5"/>
  <c r="AQ7" i="5" l="1"/>
  <c r="AT6" i="5"/>
  <c r="AC4" i="3"/>
  <c r="AG4" i="3" s="1"/>
  <c r="AD4" i="3"/>
  <c r="AH4" i="3" s="1"/>
  <c r="AE4" i="3"/>
  <c r="AI4" i="3" s="1"/>
  <c r="AF4" i="3"/>
  <c r="AJ4" i="3" s="1"/>
  <c r="AE33" i="3"/>
  <c r="AI33" i="3" s="1"/>
  <c r="AC33" i="3"/>
  <c r="AG33" i="3" s="1"/>
  <c r="AD33" i="3"/>
  <c r="AH33" i="3" s="1"/>
  <c r="AF33" i="3"/>
  <c r="AJ33" i="3" s="1"/>
  <c r="AC15" i="3"/>
  <c r="AG15" i="3" s="1"/>
  <c r="AD15" i="3"/>
  <c r="AH15" i="3" s="1"/>
  <c r="AE15" i="3"/>
  <c r="AI15" i="3" s="1"/>
  <c r="AF15" i="3"/>
  <c r="AJ15" i="3" s="1"/>
  <c r="AC29" i="3"/>
  <c r="AG29" i="3" s="1"/>
  <c r="AD29" i="3"/>
  <c r="AH29" i="3" s="1"/>
  <c r="AE29" i="3"/>
  <c r="AI29" i="3" s="1"/>
  <c r="AF29" i="3"/>
  <c r="AJ29" i="3" s="1"/>
  <c r="AF26" i="3"/>
  <c r="AJ26" i="3" s="1"/>
  <c r="AE26" i="3"/>
  <c r="AI26" i="3" s="1"/>
  <c r="AD26" i="3"/>
  <c r="AH26" i="3" s="1"/>
  <c r="AC26" i="3"/>
  <c r="AG26" i="3" s="1"/>
  <c r="AE17" i="3"/>
  <c r="AI17" i="3" s="1"/>
  <c r="AF17" i="3"/>
  <c r="AJ17" i="3" s="1"/>
  <c r="AC17" i="3"/>
  <c r="AG17" i="3" s="1"/>
  <c r="AD17" i="3"/>
  <c r="AH17" i="3" s="1"/>
  <c r="AC6" i="3"/>
  <c r="AG6" i="3" s="1"/>
  <c r="AD6" i="3"/>
  <c r="AH6" i="3" s="1"/>
  <c r="AE6" i="3"/>
  <c r="AI6" i="3" s="1"/>
  <c r="AF6" i="3"/>
  <c r="AJ6" i="3" s="1"/>
  <c r="AC11" i="3"/>
  <c r="AG11" i="3" s="1"/>
  <c r="AD11" i="3"/>
  <c r="AH11" i="3" s="1"/>
  <c r="AE11" i="3"/>
  <c r="AI11" i="3" s="1"/>
  <c r="AF11" i="3"/>
  <c r="AJ11" i="3" s="1"/>
  <c r="AC14" i="3"/>
  <c r="AG14" i="3" s="1"/>
  <c r="AD14" i="3"/>
  <c r="AH14" i="3" s="1"/>
  <c r="AE14" i="3"/>
  <c r="AI14" i="3" s="1"/>
  <c r="AF14" i="3"/>
  <c r="AJ14" i="3" s="1"/>
  <c r="AC21" i="3"/>
  <c r="AG21" i="3" s="1"/>
  <c r="AD21" i="3"/>
  <c r="AH21" i="3" s="1"/>
  <c r="AE21" i="3"/>
  <c r="AI21" i="3" s="1"/>
  <c r="AF21" i="3"/>
  <c r="AJ21" i="3" s="1"/>
  <c r="AC19" i="3"/>
  <c r="AG19" i="3" s="1"/>
  <c r="AD19" i="3"/>
  <c r="AH19" i="3" s="1"/>
  <c r="AE19" i="3"/>
  <c r="AI19" i="3" s="1"/>
  <c r="AF19" i="3"/>
  <c r="AJ19" i="3" s="1"/>
  <c r="AC8" i="3"/>
  <c r="AG8" i="3" s="1"/>
  <c r="AD8" i="3"/>
  <c r="AH8" i="3" s="1"/>
  <c r="AE8" i="3"/>
  <c r="AI8" i="3" s="1"/>
  <c r="AF8" i="3"/>
  <c r="AJ8" i="3" s="1"/>
  <c r="AC30" i="3"/>
  <c r="AG30" i="3" s="1"/>
  <c r="AD30" i="3"/>
  <c r="AH30" i="3" s="1"/>
  <c r="AE30" i="3"/>
  <c r="AI30" i="3" s="1"/>
  <c r="AF30" i="3"/>
  <c r="AJ30" i="3" s="1"/>
  <c r="AC10" i="3"/>
  <c r="AG10" i="3" s="1"/>
  <c r="AD10" i="3"/>
  <c r="AH10" i="3" s="1"/>
  <c r="AE10" i="3"/>
  <c r="AI10" i="3" s="1"/>
  <c r="AF10" i="3"/>
  <c r="AJ10" i="3" s="1"/>
  <c r="AD13" i="3"/>
  <c r="AH13" i="3" s="1"/>
  <c r="AF13" i="3"/>
  <c r="AJ13" i="3" s="1"/>
  <c r="AC13" i="3"/>
  <c r="AG13" i="3" s="1"/>
  <c r="AE13" i="3"/>
  <c r="AI13" i="3" s="1"/>
  <c r="AC3" i="3"/>
  <c r="AG3" i="3" s="1"/>
  <c r="AD3" i="3"/>
  <c r="AH3" i="3" s="1"/>
  <c r="AE3" i="3"/>
  <c r="AI3" i="3" s="1"/>
  <c r="AF3" i="3"/>
  <c r="AJ3" i="3" s="1"/>
  <c r="AC24" i="3"/>
  <c r="AG24" i="3" s="1"/>
  <c r="AD24" i="3"/>
  <c r="AH24" i="3" s="1"/>
  <c r="AE24" i="3"/>
  <c r="AI24" i="3" s="1"/>
  <c r="AF24" i="3"/>
  <c r="AJ24" i="3" s="1"/>
  <c r="AC35" i="3"/>
  <c r="AG35" i="3" s="1"/>
  <c r="AF35" i="3"/>
  <c r="AJ35" i="3" s="1"/>
  <c r="AD35" i="3"/>
  <c r="AH35" i="3" s="1"/>
  <c r="AE35" i="3"/>
  <c r="AI35" i="3" s="1"/>
  <c r="AC32" i="3"/>
  <c r="AG32" i="3" s="1"/>
  <c r="AD32" i="3"/>
  <c r="AH32" i="3" s="1"/>
  <c r="AE32" i="3"/>
  <c r="AI32" i="3" s="1"/>
  <c r="AF32" i="3"/>
  <c r="AJ32" i="3" s="1"/>
  <c r="AD22" i="3"/>
  <c r="AH22" i="3" s="1"/>
  <c r="AE22" i="3"/>
  <c r="AI22" i="3" s="1"/>
  <c r="AC22" i="3"/>
  <c r="AG22" i="3" s="1"/>
  <c r="AF22" i="3"/>
  <c r="AJ22" i="3" s="1"/>
  <c r="AE5" i="3"/>
  <c r="AI5" i="3" s="1"/>
  <c r="AF5" i="3"/>
  <c r="AJ5" i="3" s="1"/>
  <c r="AC5" i="3"/>
  <c r="AG5" i="3" s="1"/>
  <c r="AD5" i="3"/>
  <c r="AH5" i="3" s="1"/>
  <c r="AC34" i="3"/>
  <c r="AG34" i="3" s="1"/>
  <c r="AD34" i="3"/>
  <c r="AH34" i="3" s="1"/>
  <c r="AE34" i="3"/>
  <c r="AI34" i="3" s="1"/>
  <c r="AF34" i="3"/>
  <c r="AJ34" i="3" s="1"/>
  <c r="AC7" i="3"/>
  <c r="AG7" i="3" s="1"/>
  <c r="AD7" i="3"/>
  <c r="AH7" i="3" s="1"/>
  <c r="AE7" i="3"/>
  <c r="AI7" i="3" s="1"/>
  <c r="AF7" i="3"/>
  <c r="AJ7" i="3" s="1"/>
  <c r="AC20" i="3"/>
  <c r="AG20" i="3" s="1"/>
  <c r="AD20" i="3"/>
  <c r="AH20" i="3" s="1"/>
  <c r="AE20" i="3"/>
  <c r="AI20" i="3" s="1"/>
  <c r="AF20" i="3"/>
  <c r="AJ20" i="3" s="1"/>
  <c r="AC31" i="3"/>
  <c r="AG31" i="3" s="1"/>
  <c r="AD31" i="3"/>
  <c r="AH31" i="3" s="1"/>
  <c r="AE31" i="3"/>
  <c r="AI31" i="3" s="1"/>
  <c r="AF31" i="3"/>
  <c r="AJ31" i="3" s="1"/>
  <c r="AD2" i="3"/>
  <c r="AH2" i="3" s="1"/>
  <c r="AE2" i="3"/>
  <c r="AI2" i="3" s="1"/>
  <c r="AF2" i="3"/>
  <c r="AJ2" i="3" s="1"/>
  <c r="AC2" i="3"/>
  <c r="AG2" i="3" s="1"/>
  <c r="AC25" i="3"/>
  <c r="AG25" i="3" s="1"/>
  <c r="AD25" i="3"/>
  <c r="AH25" i="3" s="1"/>
  <c r="AE25" i="3"/>
  <c r="AI25" i="3" s="1"/>
  <c r="AF25" i="3"/>
  <c r="AJ25" i="3" s="1"/>
  <c r="AC27" i="3"/>
  <c r="AG27" i="3" s="1"/>
  <c r="AD27" i="3"/>
  <c r="AH27" i="3" s="1"/>
  <c r="AE27" i="3"/>
  <c r="AI27" i="3" s="1"/>
  <c r="AF27" i="3"/>
  <c r="AJ27" i="3" s="1"/>
  <c r="AF9" i="3"/>
  <c r="AJ9" i="3" s="1"/>
  <c r="AD9" i="3"/>
  <c r="AH9" i="3" s="1"/>
  <c r="AE9" i="3"/>
  <c r="AI9" i="3" s="1"/>
  <c r="AC9" i="3"/>
  <c r="AG9" i="3" s="1"/>
  <c r="AC23" i="3"/>
  <c r="AG23" i="3" s="1"/>
  <c r="AD23" i="3"/>
  <c r="AH23" i="3" s="1"/>
  <c r="AE23" i="3"/>
  <c r="AI23" i="3" s="1"/>
  <c r="AF23" i="3"/>
  <c r="AJ23" i="3" s="1"/>
  <c r="AC18" i="3"/>
  <c r="AG18" i="3" s="1"/>
  <c r="AF18" i="3"/>
  <c r="AJ18" i="3" s="1"/>
  <c r="AE18" i="3"/>
  <c r="AI18" i="3" s="1"/>
  <c r="AD18" i="3"/>
  <c r="AH18" i="3" s="1"/>
  <c r="AC12" i="3"/>
  <c r="AG12" i="3" s="1"/>
  <c r="AD12" i="3"/>
  <c r="AH12" i="3" s="1"/>
  <c r="AE12" i="3"/>
  <c r="AI12" i="3" s="1"/>
  <c r="AF12" i="3"/>
  <c r="AJ12" i="3" s="1"/>
  <c r="AC16" i="3"/>
  <c r="AG16" i="3" s="1"/>
  <c r="AD16" i="3"/>
  <c r="AH16" i="3" s="1"/>
  <c r="AE16" i="3"/>
  <c r="AI16" i="3" s="1"/>
  <c r="AF16" i="3"/>
  <c r="AJ16" i="3" s="1"/>
  <c r="E41" i="3"/>
  <c r="E39" i="3"/>
  <c r="F40" i="3"/>
  <c r="F42" i="3"/>
  <c r="Z3" i="5"/>
  <c r="AA3" i="5" s="1"/>
  <c r="I3" i="5" s="1"/>
  <c r="AQ8" i="5" l="1"/>
  <c r="AT7" i="5"/>
  <c r="AK26" i="3"/>
  <c r="AK23" i="3"/>
  <c r="AK11" i="3"/>
  <c r="AK7" i="3"/>
  <c r="AK8" i="3"/>
  <c r="AK25" i="3"/>
  <c r="AK32" i="3"/>
  <c r="AK6" i="3"/>
  <c r="AK17" i="3"/>
  <c r="AK5" i="3"/>
  <c r="AK13" i="3"/>
  <c r="AK29" i="3"/>
  <c r="AK2" i="3"/>
  <c r="AK9" i="3"/>
  <c r="AK16" i="3"/>
  <c r="AK34" i="3"/>
  <c r="AK35" i="3"/>
  <c r="AK10" i="3"/>
  <c r="AK19" i="3"/>
  <c r="AK15" i="3"/>
  <c r="AK33" i="3"/>
  <c r="AK12" i="3"/>
  <c r="AK31" i="3"/>
  <c r="AK24" i="3"/>
  <c r="AK21" i="3"/>
  <c r="AK27" i="3"/>
  <c r="AK22" i="3"/>
  <c r="AK18" i="3"/>
  <c r="AK20" i="3"/>
  <c r="AK3" i="3"/>
  <c r="AK30" i="3"/>
  <c r="AK14" i="3"/>
  <c r="AK4" i="3"/>
  <c r="AQ9" i="5" l="1"/>
  <c r="AT8" i="5"/>
  <c r="O3" i="5"/>
  <c r="AQ10" i="5" l="1"/>
  <c r="AT9" i="5"/>
  <c r="AD3" i="5"/>
  <c r="AE3" i="5" s="1"/>
  <c r="AF3" i="5" s="1"/>
  <c r="AI3" i="5"/>
  <c r="AJ3" i="5" s="1"/>
  <c r="AP3" i="5" s="1"/>
  <c r="AG3" i="5"/>
  <c r="AH3" i="5" s="1"/>
  <c r="AS3" i="5"/>
  <c r="AT3" i="5" s="1"/>
  <c r="AQ11" i="5" l="1"/>
  <c r="AT10" i="5"/>
  <c r="AK3" i="5"/>
  <c r="AL3" i="5" s="1"/>
  <c r="AM3" i="5" s="1"/>
  <c r="AQ12" i="5" l="1"/>
  <c r="AT11" i="5"/>
  <c r="AO3" i="5"/>
  <c r="AN3" i="5"/>
  <c r="AQ13" i="5" l="1"/>
  <c r="AT12" i="5"/>
  <c r="AQ14" i="5" l="1"/>
  <c r="AT13" i="5"/>
  <c r="AQ15" i="5" l="1"/>
  <c r="AT14" i="5"/>
  <c r="AQ16" i="5" l="1"/>
  <c r="AT15" i="5"/>
  <c r="AQ17" i="5" l="1"/>
  <c r="AT16" i="5"/>
  <c r="AQ18" i="5" l="1"/>
  <c r="AT17" i="5"/>
  <c r="AQ19" i="5" l="1"/>
  <c r="AT18" i="5"/>
  <c r="AQ20" i="5" l="1"/>
  <c r="AT19" i="5"/>
  <c r="AQ21" i="5" l="1"/>
  <c r="AT20" i="5"/>
  <c r="AQ22" i="5" l="1"/>
  <c r="AT21" i="5"/>
  <c r="AQ23" i="5" l="1"/>
  <c r="AT22" i="5"/>
  <c r="AQ24" i="5" l="1"/>
  <c r="AT23" i="5"/>
  <c r="AQ25" i="5" l="1"/>
  <c r="AT24" i="5"/>
  <c r="AQ26" i="5" l="1"/>
  <c r="AT25" i="5"/>
  <c r="AQ27" i="5" l="1"/>
  <c r="AT26" i="5"/>
  <c r="AQ28" i="5" l="1"/>
  <c r="AT27" i="5"/>
  <c r="AQ29" i="5" l="1"/>
  <c r="AT28" i="5"/>
  <c r="AQ30" i="5" l="1"/>
  <c r="AT29" i="5"/>
  <c r="AQ31" i="5" l="1"/>
  <c r="AT30" i="5"/>
  <c r="AQ32" i="5" l="1"/>
  <c r="AT31" i="5"/>
  <c r="AQ33" i="5" l="1"/>
  <c r="AT32" i="5"/>
  <c r="AQ34" i="5" l="1"/>
  <c r="AT33" i="5"/>
  <c r="AQ35" i="5" l="1"/>
  <c r="AT34" i="5"/>
  <c r="AQ36" i="5" l="1"/>
  <c r="AT35" i="5"/>
  <c r="AQ37" i="5" l="1"/>
  <c r="AT36" i="5"/>
  <c r="AQ38" i="5" l="1"/>
  <c r="AT37" i="5"/>
  <c r="AQ39" i="5" l="1"/>
  <c r="AT38" i="5"/>
  <c r="AQ40" i="5" l="1"/>
  <c r="AT39" i="5"/>
  <c r="AQ41" i="5" l="1"/>
  <c r="AT40" i="5"/>
  <c r="AQ42" i="5" l="1"/>
  <c r="AT41" i="5"/>
  <c r="AQ43" i="5" l="1"/>
  <c r="AT42" i="5"/>
  <c r="AQ44" i="5" l="1"/>
  <c r="AT43" i="5"/>
  <c r="AQ45" i="5" l="1"/>
  <c r="AT44" i="5"/>
  <c r="AQ46" i="5" l="1"/>
  <c r="AT45" i="5"/>
  <c r="AQ47" i="5" l="1"/>
  <c r="AT46" i="5"/>
  <c r="AQ48" i="5" l="1"/>
  <c r="AT47" i="5"/>
  <c r="AQ49" i="5" l="1"/>
  <c r="AT48" i="5"/>
  <c r="AQ50" i="5" l="1"/>
  <c r="AT49" i="5"/>
  <c r="AQ51" i="5" l="1"/>
  <c r="AT50" i="5"/>
  <c r="AQ52" i="5" l="1"/>
  <c r="AT51" i="5"/>
  <c r="AQ53" i="5" l="1"/>
  <c r="AT52" i="5"/>
  <c r="AQ54" i="5" l="1"/>
  <c r="AT53" i="5"/>
  <c r="AQ55" i="5" l="1"/>
  <c r="AT54" i="5"/>
  <c r="AQ56" i="5" l="1"/>
  <c r="AT55" i="5"/>
  <c r="AQ57" i="5" l="1"/>
  <c r="AT56" i="5"/>
  <c r="AQ58" i="5" l="1"/>
  <c r="AT57" i="5"/>
  <c r="AQ59" i="5" l="1"/>
  <c r="AT58" i="5"/>
  <c r="AQ60" i="5" l="1"/>
  <c r="AT59" i="5"/>
  <c r="AQ61" i="5" l="1"/>
  <c r="AT60" i="5"/>
  <c r="AQ62" i="5" l="1"/>
  <c r="AT61" i="5"/>
  <c r="AQ63" i="5" l="1"/>
  <c r="AT62" i="5"/>
  <c r="AQ64" i="5" l="1"/>
  <c r="AT63" i="5"/>
  <c r="AQ65" i="5" l="1"/>
  <c r="AT64" i="5"/>
  <c r="AQ66" i="5" l="1"/>
  <c r="AT65" i="5"/>
  <c r="AQ67" i="5" l="1"/>
  <c r="AT66" i="5"/>
  <c r="AQ68" i="5" l="1"/>
  <c r="AT67" i="5"/>
  <c r="AQ69" i="5" l="1"/>
  <c r="AT68" i="5"/>
  <c r="AQ70" i="5" l="1"/>
  <c r="AT69" i="5"/>
  <c r="AQ71" i="5" l="1"/>
  <c r="AT70" i="5"/>
  <c r="AQ72" i="5" l="1"/>
  <c r="AT71" i="5"/>
  <c r="AQ73" i="5" l="1"/>
  <c r="AT72" i="5"/>
  <c r="AQ74" i="5" l="1"/>
  <c r="AT73" i="5"/>
  <c r="AQ75" i="5" l="1"/>
  <c r="AT74" i="5"/>
  <c r="AQ76" i="5" l="1"/>
  <c r="AT75" i="5"/>
  <c r="AQ77" i="5" l="1"/>
  <c r="AT76" i="5"/>
  <c r="AQ78" i="5" l="1"/>
  <c r="AT77" i="5"/>
  <c r="AQ79" i="5" l="1"/>
  <c r="AT78" i="5"/>
  <c r="AQ80" i="5" l="1"/>
  <c r="AT79" i="5"/>
  <c r="AQ81" i="5" l="1"/>
  <c r="AT80" i="5"/>
  <c r="AQ82" i="5" l="1"/>
  <c r="AT81" i="5"/>
  <c r="AQ83" i="5" l="1"/>
  <c r="AT82" i="5"/>
  <c r="AQ84" i="5" l="1"/>
  <c r="AT83" i="5"/>
  <c r="AQ85" i="5" l="1"/>
  <c r="AT84" i="5"/>
  <c r="AQ86" i="5" l="1"/>
  <c r="AT85" i="5"/>
  <c r="AQ87" i="5" l="1"/>
  <c r="AT86" i="5"/>
  <c r="AQ88" i="5" l="1"/>
  <c r="AT87" i="5"/>
  <c r="AQ89" i="5" l="1"/>
  <c r="AT88" i="5"/>
  <c r="AQ90" i="5" l="1"/>
  <c r="AT89" i="5"/>
  <c r="AQ91" i="5" l="1"/>
  <c r="AT90" i="5"/>
  <c r="AQ92" i="5" l="1"/>
  <c r="AT91" i="5"/>
  <c r="AQ93" i="5" l="1"/>
  <c r="AT92" i="5"/>
  <c r="AQ94" i="5" l="1"/>
  <c r="AT93" i="5"/>
  <c r="AQ95" i="5" l="1"/>
  <c r="AT94" i="5"/>
  <c r="AQ96" i="5" l="1"/>
  <c r="AT95" i="5"/>
  <c r="AQ97" i="5" l="1"/>
  <c r="AT96" i="5"/>
  <c r="AQ98" i="5" l="1"/>
  <c r="AT97" i="5"/>
  <c r="AQ99" i="5" l="1"/>
  <c r="AT98" i="5"/>
  <c r="AQ100" i="5" l="1"/>
  <c r="AT99" i="5"/>
  <c r="AQ101" i="5" l="1"/>
  <c r="AT100" i="5"/>
  <c r="AQ102" i="5" l="1"/>
  <c r="AT101" i="5"/>
  <c r="AQ103" i="5" l="1"/>
  <c r="AT102" i="5"/>
  <c r="AQ104" i="5" l="1"/>
  <c r="AT103" i="5"/>
  <c r="AQ105" i="5" l="1"/>
  <c r="AT104" i="5"/>
  <c r="AQ106" i="5" l="1"/>
  <c r="AT105" i="5"/>
  <c r="AQ107" i="5" l="1"/>
  <c r="AT106" i="5"/>
  <c r="AQ108" i="5" l="1"/>
  <c r="AT107" i="5"/>
  <c r="AQ109" i="5" l="1"/>
  <c r="AT108" i="5"/>
  <c r="AQ110" i="5" l="1"/>
  <c r="AT109" i="5"/>
  <c r="AQ111" i="5" l="1"/>
  <c r="AT110" i="5"/>
  <c r="AQ112" i="5" l="1"/>
  <c r="AT111" i="5"/>
  <c r="AQ113" i="5" l="1"/>
  <c r="AT112" i="5"/>
  <c r="AQ114" i="5" l="1"/>
  <c r="AT113" i="5"/>
  <c r="AQ115" i="5" l="1"/>
  <c r="AT114" i="5"/>
  <c r="AQ116" i="5" l="1"/>
  <c r="AT115" i="5"/>
  <c r="AQ117" i="5" l="1"/>
  <c r="AT116" i="5"/>
  <c r="AQ118" i="5" l="1"/>
  <c r="AT117" i="5"/>
  <c r="AQ119" i="5" l="1"/>
  <c r="AT118" i="5"/>
  <c r="AQ120" i="5" l="1"/>
  <c r="AT119" i="5"/>
  <c r="AQ121" i="5" l="1"/>
  <c r="AT120" i="5"/>
  <c r="AQ122" i="5" l="1"/>
  <c r="AT121" i="5"/>
  <c r="AQ123" i="5" l="1"/>
  <c r="AT122" i="5"/>
  <c r="AQ124" i="5" l="1"/>
  <c r="AT123" i="5"/>
  <c r="AQ125" i="5" l="1"/>
  <c r="AT124" i="5"/>
  <c r="AQ126" i="5" l="1"/>
  <c r="AT125" i="5"/>
  <c r="AQ127" i="5" l="1"/>
  <c r="AT126" i="5"/>
  <c r="AQ128" i="5" l="1"/>
  <c r="AT127" i="5"/>
  <c r="AQ129" i="5" l="1"/>
  <c r="AT128" i="5"/>
  <c r="AQ130" i="5" l="1"/>
  <c r="AT129" i="5"/>
  <c r="AQ131" i="5" l="1"/>
  <c r="AT130" i="5"/>
  <c r="AQ132" i="5" l="1"/>
  <c r="AT131" i="5"/>
  <c r="AQ133" i="5" l="1"/>
  <c r="AT132" i="5"/>
  <c r="AQ134" i="5" l="1"/>
  <c r="AT133" i="5"/>
  <c r="AQ135" i="5" l="1"/>
  <c r="AT134" i="5"/>
  <c r="AQ136" i="5" l="1"/>
  <c r="AT135" i="5"/>
  <c r="AQ137" i="5" l="1"/>
  <c r="AT136" i="5"/>
  <c r="AQ138" i="5" l="1"/>
  <c r="AT137" i="5"/>
  <c r="AQ139" i="5" l="1"/>
  <c r="AT138" i="5"/>
  <c r="AQ140" i="5" l="1"/>
  <c r="AT139" i="5"/>
  <c r="AQ141" i="5" l="1"/>
  <c r="AT140" i="5"/>
  <c r="AQ142" i="5" l="1"/>
  <c r="AT141" i="5"/>
  <c r="AQ143" i="5" l="1"/>
  <c r="AT142" i="5"/>
  <c r="AQ144" i="5" l="1"/>
  <c r="AT143" i="5"/>
  <c r="AQ145" i="5" l="1"/>
  <c r="AT144" i="5"/>
  <c r="AQ146" i="5" l="1"/>
  <c r="AT145" i="5"/>
  <c r="AQ147" i="5" l="1"/>
  <c r="AT146" i="5"/>
  <c r="AQ148" i="5" l="1"/>
  <c r="AT147" i="5"/>
  <c r="AQ149" i="5" l="1"/>
  <c r="AT148" i="5"/>
  <c r="AQ150" i="5" l="1"/>
  <c r="AT149" i="5"/>
  <c r="AQ151" i="5" l="1"/>
  <c r="AT150" i="5"/>
  <c r="AQ152" i="5" l="1"/>
  <c r="AT151" i="5"/>
  <c r="AQ153" i="5" l="1"/>
  <c r="AT152" i="5"/>
  <c r="AQ154" i="5" l="1"/>
  <c r="AT153" i="5"/>
  <c r="AQ155" i="5" l="1"/>
  <c r="AT154" i="5"/>
  <c r="AT155" i="5" l="1"/>
  <c r="AQ156" i="5"/>
  <c r="AQ157" i="5" l="1"/>
  <c r="AT156" i="5"/>
  <c r="AQ158" i="5" l="1"/>
  <c r="AT157" i="5"/>
  <c r="AQ159" i="5" l="1"/>
  <c r="AT158" i="5"/>
  <c r="AQ160" i="5" l="1"/>
  <c r="AT159" i="5"/>
  <c r="AQ161" i="5" l="1"/>
  <c r="AT160" i="5"/>
  <c r="AQ162" i="5" l="1"/>
  <c r="AT161" i="5"/>
  <c r="AQ163" i="5" l="1"/>
  <c r="AT162" i="5"/>
  <c r="AQ164" i="5" l="1"/>
  <c r="AT163" i="5"/>
  <c r="AQ165" i="5" l="1"/>
  <c r="AT164" i="5"/>
  <c r="AQ166" i="5" l="1"/>
  <c r="AT165" i="5"/>
  <c r="AQ167" i="5" l="1"/>
  <c r="AT166" i="5"/>
  <c r="AQ168" i="5" l="1"/>
  <c r="AT167" i="5"/>
  <c r="AQ169" i="5" l="1"/>
  <c r="AT168" i="5"/>
  <c r="AQ170" i="5" l="1"/>
  <c r="AT169" i="5"/>
  <c r="AQ171" i="5" l="1"/>
  <c r="AT170" i="5"/>
  <c r="AQ172" i="5" l="1"/>
  <c r="AT171" i="5"/>
  <c r="AQ173" i="5" l="1"/>
  <c r="AT172" i="5"/>
  <c r="AQ174" i="5" l="1"/>
  <c r="AT173" i="5"/>
  <c r="AQ175" i="5" l="1"/>
  <c r="AT174" i="5"/>
  <c r="AQ176" i="5" l="1"/>
  <c r="AT175" i="5"/>
  <c r="AQ177" i="5" l="1"/>
  <c r="AT176" i="5"/>
  <c r="AQ178" i="5" l="1"/>
  <c r="AT177" i="5"/>
  <c r="AQ179" i="5" l="1"/>
  <c r="AT178" i="5"/>
  <c r="AQ180" i="5" l="1"/>
  <c r="AT179" i="5"/>
  <c r="AQ181" i="5" l="1"/>
  <c r="AT180" i="5"/>
  <c r="AQ182" i="5" l="1"/>
  <c r="AT181" i="5"/>
  <c r="AQ183" i="5" l="1"/>
  <c r="AT182" i="5"/>
  <c r="AQ184" i="5" l="1"/>
  <c r="AT183" i="5"/>
  <c r="AQ185" i="5" l="1"/>
  <c r="AT184" i="5"/>
  <c r="AQ186" i="5" l="1"/>
  <c r="AT185" i="5"/>
  <c r="AQ187" i="5" l="1"/>
  <c r="AT186" i="5"/>
  <c r="AQ188" i="5" l="1"/>
  <c r="AT187" i="5"/>
  <c r="AQ189" i="5" l="1"/>
  <c r="AT188" i="5"/>
  <c r="AQ190" i="5" l="1"/>
  <c r="AT189" i="5"/>
  <c r="AQ191" i="5" l="1"/>
  <c r="AT190" i="5"/>
  <c r="AQ192" i="5" l="1"/>
  <c r="AT191" i="5"/>
  <c r="AQ193" i="5" l="1"/>
  <c r="AT192" i="5"/>
  <c r="AQ194" i="5" l="1"/>
  <c r="AT193" i="5"/>
  <c r="AQ195" i="5" l="1"/>
  <c r="AT194" i="5"/>
  <c r="AQ196" i="5" l="1"/>
  <c r="AT195" i="5"/>
  <c r="AQ197" i="5" l="1"/>
  <c r="AT196" i="5"/>
  <c r="AQ198" i="5" l="1"/>
  <c r="AT197" i="5"/>
  <c r="AQ199" i="5" l="1"/>
  <c r="AT198" i="5"/>
  <c r="AQ200" i="5" l="1"/>
  <c r="AT199" i="5"/>
  <c r="AQ201" i="5" l="1"/>
  <c r="AT200" i="5"/>
  <c r="AQ202" i="5" l="1"/>
  <c r="AT201" i="5"/>
  <c r="AQ203" i="5" l="1"/>
  <c r="AT202" i="5"/>
  <c r="AQ204" i="5" l="1"/>
  <c r="AT203" i="5"/>
  <c r="AQ205" i="5" l="1"/>
  <c r="AT204" i="5"/>
  <c r="AQ206" i="5" l="1"/>
  <c r="AT205" i="5"/>
  <c r="AQ207" i="5" l="1"/>
  <c r="AT206" i="5"/>
  <c r="AQ208" i="5" l="1"/>
  <c r="AT207" i="5"/>
  <c r="AQ209" i="5" l="1"/>
  <c r="AT208" i="5"/>
  <c r="AQ210" i="5" l="1"/>
  <c r="AT209" i="5"/>
  <c r="AQ211" i="5" l="1"/>
  <c r="AT210" i="5"/>
  <c r="AQ212" i="5" l="1"/>
  <c r="AT211" i="5"/>
  <c r="AQ213" i="5" l="1"/>
  <c r="AT212" i="5"/>
  <c r="AQ214" i="5" l="1"/>
  <c r="AT213" i="5"/>
  <c r="AQ215" i="5" l="1"/>
  <c r="AT214" i="5"/>
  <c r="AQ216" i="5" l="1"/>
  <c r="AT215" i="5"/>
  <c r="AQ217" i="5" l="1"/>
  <c r="AT216" i="5"/>
  <c r="AQ218" i="5" l="1"/>
  <c r="AT217" i="5"/>
  <c r="AQ219" i="5" l="1"/>
  <c r="AT218" i="5"/>
  <c r="AQ220" i="5" l="1"/>
  <c r="AT219" i="5"/>
  <c r="AQ221" i="5" l="1"/>
  <c r="AT220" i="5"/>
  <c r="AQ222" i="5" l="1"/>
  <c r="AT221" i="5"/>
  <c r="AQ223" i="5" l="1"/>
  <c r="AT222" i="5"/>
  <c r="AQ224" i="5" l="1"/>
  <c r="AT223" i="5"/>
  <c r="AQ225" i="5" l="1"/>
  <c r="AT224" i="5"/>
  <c r="AQ226" i="5" l="1"/>
  <c r="AT225" i="5"/>
  <c r="AQ227" i="5" l="1"/>
  <c r="AT226" i="5"/>
  <c r="AT227" i="5" l="1"/>
  <c r="AQ228" i="5"/>
  <c r="AQ229" i="5" l="1"/>
  <c r="AT228" i="5"/>
  <c r="AQ230" i="5" l="1"/>
  <c r="AT229" i="5"/>
  <c r="AQ231" i="5" l="1"/>
  <c r="AT230" i="5"/>
  <c r="AQ232" i="5" l="1"/>
  <c r="AT231" i="5"/>
  <c r="AQ233" i="5" l="1"/>
  <c r="AT232" i="5"/>
  <c r="AQ234" i="5" l="1"/>
  <c r="AT233" i="5"/>
  <c r="AQ235" i="5" l="1"/>
  <c r="AT234" i="5"/>
  <c r="AQ236" i="5" l="1"/>
  <c r="AT235" i="5"/>
  <c r="AQ237" i="5" l="1"/>
  <c r="AT236" i="5"/>
  <c r="AQ238" i="5" l="1"/>
  <c r="AT237" i="5"/>
  <c r="AQ239" i="5" l="1"/>
  <c r="AT238" i="5"/>
  <c r="AQ240" i="5" l="1"/>
  <c r="AT239" i="5"/>
  <c r="AQ241" i="5" l="1"/>
  <c r="AT240" i="5"/>
  <c r="AQ242" i="5" l="1"/>
  <c r="AT241" i="5"/>
  <c r="AQ243" i="5" l="1"/>
  <c r="AT242" i="5"/>
  <c r="AQ244" i="5" l="1"/>
  <c r="AT243" i="5"/>
  <c r="AQ245" i="5" l="1"/>
  <c r="AT244" i="5"/>
  <c r="AQ246" i="5" l="1"/>
  <c r="AT245" i="5"/>
  <c r="AQ247" i="5" l="1"/>
  <c r="AT246" i="5"/>
  <c r="AQ248" i="5" l="1"/>
  <c r="AT247" i="5"/>
  <c r="AQ249" i="5" l="1"/>
  <c r="AT248" i="5"/>
  <c r="AQ250" i="5" l="1"/>
  <c r="AT249" i="5"/>
  <c r="AQ251" i="5" l="1"/>
  <c r="AT250" i="5"/>
  <c r="AQ252" i="5" l="1"/>
  <c r="AT251" i="5"/>
  <c r="AT252" i="5" l="1"/>
  <c r="AQ253" i="5"/>
  <c r="AQ254" i="5" l="1"/>
  <c r="AT253" i="5"/>
  <c r="AQ255" i="5" l="1"/>
  <c r="AT254" i="5"/>
  <c r="AQ256" i="5" l="1"/>
  <c r="AT255" i="5"/>
  <c r="AQ257" i="5" l="1"/>
  <c r="AT256" i="5"/>
  <c r="AQ258" i="5" l="1"/>
  <c r="AT257" i="5"/>
  <c r="AQ259" i="5" l="1"/>
  <c r="AT258" i="5"/>
  <c r="AQ260" i="5" l="1"/>
  <c r="AT259" i="5"/>
  <c r="AQ261" i="5" l="1"/>
  <c r="AT260" i="5"/>
  <c r="AQ262" i="5" l="1"/>
  <c r="AT261" i="5"/>
  <c r="AQ263" i="5" l="1"/>
  <c r="AT262" i="5"/>
  <c r="AQ264" i="5" l="1"/>
  <c r="AT263" i="5"/>
  <c r="AQ265" i="5" l="1"/>
  <c r="AT264" i="5"/>
  <c r="AQ266" i="5" l="1"/>
  <c r="AT265" i="5"/>
  <c r="AQ267" i="5" l="1"/>
  <c r="AT266" i="5"/>
  <c r="AQ268" i="5" l="1"/>
  <c r="AT267" i="5"/>
  <c r="AQ269" i="5" l="1"/>
  <c r="AT268" i="5"/>
  <c r="AQ270" i="5" l="1"/>
  <c r="AT269" i="5"/>
  <c r="AQ271" i="5" l="1"/>
  <c r="AT270" i="5"/>
  <c r="AQ272" i="5" l="1"/>
  <c r="AT271" i="5"/>
  <c r="AQ273" i="5" l="1"/>
  <c r="AT272" i="5"/>
  <c r="AQ274" i="5" l="1"/>
  <c r="AT273" i="5"/>
  <c r="AQ275" i="5" l="1"/>
  <c r="AT274" i="5"/>
  <c r="AQ276" i="5" l="1"/>
  <c r="AT275" i="5"/>
  <c r="AQ277" i="5" l="1"/>
  <c r="AT276" i="5"/>
  <c r="AQ278" i="5" l="1"/>
  <c r="AT277" i="5"/>
  <c r="AQ279" i="5" l="1"/>
  <c r="AT278" i="5"/>
  <c r="AQ280" i="5" l="1"/>
  <c r="AT279" i="5"/>
  <c r="AQ281" i="5" l="1"/>
  <c r="AT280" i="5"/>
  <c r="AQ282" i="5" l="1"/>
  <c r="AT281" i="5"/>
  <c r="AQ283" i="5" l="1"/>
  <c r="AT282" i="5"/>
  <c r="AQ284" i="5" l="1"/>
  <c r="AT283" i="5"/>
  <c r="AQ285" i="5" l="1"/>
  <c r="AT284" i="5"/>
  <c r="AQ286" i="5" l="1"/>
  <c r="AT285" i="5"/>
  <c r="AQ287" i="5" l="1"/>
  <c r="AT286" i="5"/>
  <c r="AQ288" i="5" l="1"/>
  <c r="AT287" i="5"/>
  <c r="AQ289" i="5" l="1"/>
  <c r="AT288" i="5"/>
  <c r="AQ290" i="5" l="1"/>
  <c r="AT289" i="5"/>
  <c r="AQ291" i="5" l="1"/>
  <c r="AT290" i="5"/>
  <c r="AQ292" i="5" l="1"/>
  <c r="AT291" i="5"/>
  <c r="AQ293" i="5" l="1"/>
  <c r="AT292" i="5"/>
  <c r="AQ294" i="5" l="1"/>
  <c r="AT293" i="5"/>
  <c r="AQ295" i="5" l="1"/>
  <c r="AT294" i="5"/>
  <c r="AQ296" i="5" l="1"/>
  <c r="AT295" i="5"/>
  <c r="AQ297" i="5" l="1"/>
  <c r="AT296" i="5"/>
  <c r="AQ298" i="5" l="1"/>
  <c r="AT297" i="5"/>
  <c r="AQ299" i="5" l="1"/>
  <c r="AT298" i="5"/>
  <c r="AQ300" i="5" l="1"/>
  <c r="AT299" i="5"/>
  <c r="AQ301" i="5" l="1"/>
  <c r="AT300" i="5"/>
  <c r="AQ302" i="5" l="1"/>
  <c r="AT301" i="5"/>
  <c r="AQ303" i="5" l="1"/>
  <c r="AT302" i="5"/>
  <c r="AQ304" i="5" l="1"/>
  <c r="AT303" i="5"/>
  <c r="AQ305" i="5" l="1"/>
  <c r="AT304" i="5"/>
  <c r="AQ306" i="5" l="1"/>
  <c r="AT305" i="5"/>
  <c r="AQ307" i="5" l="1"/>
  <c r="AT306" i="5"/>
  <c r="AQ308" i="5" l="1"/>
  <c r="AT307" i="5"/>
  <c r="AQ309" i="5" l="1"/>
  <c r="AT308" i="5"/>
  <c r="AQ310" i="5" l="1"/>
  <c r="AT309" i="5"/>
  <c r="AQ311" i="5" l="1"/>
  <c r="AT310" i="5"/>
  <c r="AQ312" i="5" l="1"/>
  <c r="AT311" i="5"/>
  <c r="AQ313" i="5" l="1"/>
  <c r="AT312" i="5"/>
  <c r="AQ314" i="5" l="1"/>
  <c r="AT313" i="5"/>
  <c r="AQ315" i="5" l="1"/>
  <c r="AT314" i="5"/>
  <c r="AQ316" i="5" l="1"/>
  <c r="AT315" i="5"/>
  <c r="AQ317" i="5" l="1"/>
  <c r="AT316" i="5"/>
  <c r="AQ318" i="5" l="1"/>
  <c r="AT317" i="5"/>
  <c r="AQ319" i="5" l="1"/>
  <c r="AT318" i="5"/>
  <c r="AQ320" i="5" l="1"/>
  <c r="AT319" i="5"/>
  <c r="AQ321" i="5" l="1"/>
  <c r="AT320" i="5"/>
  <c r="AQ322" i="5" l="1"/>
  <c r="AT321" i="5"/>
  <c r="AQ323" i="5" l="1"/>
  <c r="AT322" i="5"/>
  <c r="AQ324" i="5" l="1"/>
  <c r="AT323" i="5"/>
  <c r="AQ325" i="5" l="1"/>
  <c r="AT324" i="5"/>
  <c r="AQ326" i="5" l="1"/>
  <c r="AT325" i="5"/>
  <c r="AQ327" i="5" l="1"/>
  <c r="AT326" i="5"/>
  <c r="AQ328" i="5" l="1"/>
  <c r="AT327" i="5"/>
  <c r="AQ329" i="5" l="1"/>
  <c r="AT328" i="5"/>
  <c r="AQ330" i="5" l="1"/>
  <c r="AT329" i="5"/>
  <c r="AQ331" i="5" l="1"/>
  <c r="AT330" i="5"/>
  <c r="AQ332" i="5" l="1"/>
  <c r="AT331" i="5"/>
  <c r="AQ333" i="5" l="1"/>
  <c r="AT332" i="5"/>
  <c r="AQ334" i="5" l="1"/>
  <c r="AT333" i="5"/>
  <c r="AQ335" i="5" l="1"/>
  <c r="AT334" i="5"/>
  <c r="AQ336" i="5" l="1"/>
  <c r="AT335" i="5"/>
  <c r="AQ337" i="5" l="1"/>
  <c r="AT336" i="5"/>
  <c r="AQ338" i="5" l="1"/>
  <c r="AT337" i="5"/>
  <c r="AQ339" i="5" l="1"/>
  <c r="AT338" i="5"/>
  <c r="AQ340" i="5" l="1"/>
  <c r="AT339" i="5"/>
  <c r="AQ341" i="5" l="1"/>
  <c r="AT340" i="5"/>
  <c r="AQ342" i="5" l="1"/>
  <c r="AT341" i="5"/>
  <c r="AQ343" i="5" l="1"/>
  <c r="AT342" i="5"/>
  <c r="AQ344" i="5" l="1"/>
  <c r="AT343" i="5"/>
  <c r="AT344" i="5" l="1"/>
  <c r="AQ345" i="5"/>
  <c r="AQ346" i="5" l="1"/>
  <c r="AT345" i="5"/>
  <c r="AQ347" i="5" l="1"/>
  <c r="AT346" i="5"/>
  <c r="AQ348" i="5" l="1"/>
  <c r="AT347" i="5"/>
  <c r="AQ349" i="5" l="1"/>
  <c r="AT348" i="5"/>
  <c r="AQ350" i="5" l="1"/>
  <c r="AT349" i="5"/>
  <c r="AQ351" i="5" l="1"/>
  <c r="AT350" i="5"/>
  <c r="AQ352" i="5" l="1"/>
  <c r="AT351" i="5"/>
  <c r="AQ353" i="5" l="1"/>
  <c r="AT352" i="5"/>
  <c r="AQ354" i="5" l="1"/>
  <c r="AT353" i="5"/>
  <c r="AQ355" i="5" l="1"/>
  <c r="AT354" i="5"/>
  <c r="AQ356" i="5" l="1"/>
  <c r="AT355" i="5"/>
  <c r="AQ357" i="5" l="1"/>
  <c r="AT356" i="5"/>
  <c r="AQ358" i="5" l="1"/>
  <c r="AT357" i="5"/>
  <c r="AQ359" i="5" l="1"/>
  <c r="AT358" i="5"/>
  <c r="AQ360" i="5" l="1"/>
  <c r="AT359" i="5"/>
  <c r="AQ361" i="5" l="1"/>
  <c r="AT360" i="5"/>
  <c r="AQ362" i="5" l="1"/>
  <c r="AT361" i="5"/>
  <c r="AQ363" i="5" l="1"/>
  <c r="AT362" i="5"/>
  <c r="AQ364" i="5" l="1"/>
  <c r="AT363" i="5"/>
  <c r="AQ365" i="5" l="1"/>
  <c r="AT364" i="5"/>
  <c r="AQ366" i="5" l="1"/>
  <c r="AT365" i="5"/>
  <c r="AQ367" i="5" l="1"/>
  <c r="AT366" i="5"/>
  <c r="AQ368" i="5" l="1"/>
  <c r="AT367" i="5"/>
  <c r="AQ369" i="5" l="1"/>
  <c r="AT368" i="5"/>
  <c r="AQ370" i="5" l="1"/>
  <c r="AT369" i="5"/>
  <c r="AQ371" i="5" l="1"/>
  <c r="AT370" i="5"/>
  <c r="AQ372" i="5" l="1"/>
  <c r="AT371" i="5"/>
  <c r="AQ373" i="5" l="1"/>
  <c r="AT372" i="5"/>
  <c r="AQ374" i="5" l="1"/>
  <c r="AT373" i="5"/>
  <c r="AQ375" i="5" l="1"/>
  <c r="AT374" i="5"/>
  <c r="AQ376" i="5" l="1"/>
  <c r="AT375" i="5"/>
  <c r="AQ377" i="5" l="1"/>
  <c r="AT376" i="5"/>
  <c r="AQ378" i="5" l="1"/>
  <c r="AT377" i="5"/>
  <c r="AQ379" i="5" l="1"/>
  <c r="AT378" i="5"/>
  <c r="AQ380" i="5" l="1"/>
  <c r="AT379" i="5"/>
  <c r="AQ381" i="5" l="1"/>
  <c r="AT380" i="5"/>
  <c r="AQ382" i="5" l="1"/>
  <c r="AT381" i="5"/>
  <c r="AQ383" i="5" l="1"/>
  <c r="AT382" i="5"/>
  <c r="AQ384" i="5" l="1"/>
  <c r="AT383" i="5"/>
  <c r="AQ385" i="5" l="1"/>
  <c r="AT384" i="5"/>
  <c r="AQ386" i="5" l="1"/>
  <c r="AT385" i="5"/>
  <c r="AQ387" i="5" l="1"/>
  <c r="AT386" i="5"/>
  <c r="AQ388" i="5" l="1"/>
  <c r="AT387" i="5"/>
  <c r="AQ389" i="5" l="1"/>
  <c r="AT388" i="5"/>
  <c r="AQ390" i="5" l="1"/>
  <c r="AT389" i="5"/>
  <c r="AQ391" i="5" l="1"/>
  <c r="AT390" i="5"/>
  <c r="AQ392" i="5" l="1"/>
  <c r="AT391" i="5"/>
  <c r="AQ393" i="5" l="1"/>
  <c r="AT392" i="5"/>
  <c r="AQ394" i="5" l="1"/>
  <c r="AT393" i="5"/>
  <c r="AQ395" i="5" l="1"/>
  <c r="AT394" i="5"/>
  <c r="AQ396" i="5" l="1"/>
  <c r="AT395" i="5"/>
  <c r="AQ397" i="5" l="1"/>
  <c r="AT396" i="5"/>
  <c r="AQ398" i="5" l="1"/>
  <c r="AT397" i="5"/>
  <c r="AQ399" i="5" l="1"/>
  <c r="AT398" i="5"/>
  <c r="AQ400" i="5" l="1"/>
  <c r="AT399" i="5"/>
  <c r="AQ401" i="5" l="1"/>
  <c r="AT400" i="5"/>
  <c r="AQ402" i="5" l="1"/>
  <c r="AT401" i="5"/>
  <c r="AQ403" i="5" l="1"/>
  <c r="AT402" i="5"/>
  <c r="AT403" i="5" l="1"/>
  <c r="AQ404" i="5"/>
  <c r="AQ405" i="5" l="1"/>
  <c r="AT404" i="5"/>
  <c r="AQ406" i="5" l="1"/>
  <c r="AT405" i="5"/>
  <c r="AQ407" i="5" l="1"/>
  <c r="AT406" i="5"/>
  <c r="AQ408" i="5" l="1"/>
  <c r="AT407" i="5"/>
  <c r="AQ409" i="5" l="1"/>
  <c r="AT408" i="5"/>
  <c r="AQ410" i="5" l="1"/>
  <c r="AT409" i="5"/>
  <c r="AQ411" i="5" l="1"/>
  <c r="AT410" i="5"/>
  <c r="AQ412" i="5" l="1"/>
  <c r="AT411" i="5"/>
  <c r="AQ413" i="5" l="1"/>
  <c r="AT412" i="5"/>
  <c r="AQ414" i="5" l="1"/>
  <c r="AT413" i="5"/>
  <c r="AQ415" i="5" l="1"/>
  <c r="AT414" i="5"/>
  <c r="AQ416" i="5" l="1"/>
  <c r="AT415" i="5"/>
  <c r="AQ417" i="5" l="1"/>
  <c r="AT416" i="5"/>
  <c r="AQ418" i="5" l="1"/>
  <c r="AT417" i="5"/>
  <c r="AQ419" i="5" l="1"/>
  <c r="AT418" i="5"/>
  <c r="AQ420" i="5" l="1"/>
  <c r="AT419" i="5"/>
  <c r="AQ421" i="5" l="1"/>
  <c r="AT420" i="5"/>
  <c r="AQ422" i="5" l="1"/>
  <c r="AT421" i="5"/>
  <c r="AQ423" i="5" l="1"/>
  <c r="AT422" i="5"/>
  <c r="AQ424" i="5" l="1"/>
  <c r="AT423" i="5"/>
  <c r="AQ425" i="5" l="1"/>
  <c r="AT424" i="5"/>
  <c r="AQ426" i="5" l="1"/>
  <c r="AT425" i="5"/>
  <c r="AQ427" i="5" l="1"/>
  <c r="AT426" i="5"/>
  <c r="AQ428" i="5" l="1"/>
  <c r="AT427" i="5"/>
  <c r="AQ429" i="5" l="1"/>
  <c r="AT428" i="5"/>
  <c r="AQ430" i="5" l="1"/>
  <c r="AT429" i="5"/>
  <c r="AQ431" i="5" l="1"/>
  <c r="AT430" i="5"/>
  <c r="AQ432" i="5" l="1"/>
  <c r="AT431" i="5"/>
  <c r="AQ433" i="5" l="1"/>
  <c r="AT432" i="5"/>
  <c r="AQ434" i="5" l="1"/>
  <c r="AT433" i="5"/>
  <c r="AQ435" i="5" l="1"/>
  <c r="AT434" i="5"/>
  <c r="AQ436" i="5" l="1"/>
  <c r="AT435" i="5"/>
  <c r="AQ437" i="5" l="1"/>
  <c r="AT436" i="5"/>
  <c r="AQ438" i="5" l="1"/>
  <c r="AT437" i="5"/>
  <c r="AQ439" i="5" l="1"/>
  <c r="AT438" i="5"/>
  <c r="AQ440" i="5" l="1"/>
  <c r="AT439" i="5"/>
  <c r="AQ441" i="5" l="1"/>
  <c r="AT440" i="5"/>
  <c r="AQ442" i="5" l="1"/>
  <c r="AT441" i="5"/>
  <c r="AQ443" i="5" l="1"/>
  <c r="AT442" i="5"/>
  <c r="AQ444" i="5" l="1"/>
  <c r="AT443" i="5"/>
  <c r="AQ445" i="5" l="1"/>
  <c r="AT444" i="5"/>
  <c r="AQ446" i="5" l="1"/>
  <c r="AT445" i="5"/>
  <c r="AQ447" i="5" l="1"/>
  <c r="AT446" i="5"/>
  <c r="AQ448" i="5" l="1"/>
  <c r="AT447" i="5"/>
  <c r="AQ449" i="5" l="1"/>
  <c r="AT448" i="5"/>
  <c r="AQ450" i="5" l="1"/>
  <c r="AT449" i="5"/>
  <c r="AQ451" i="5" l="1"/>
  <c r="AT450" i="5"/>
  <c r="AQ452" i="5" l="1"/>
  <c r="AT451" i="5"/>
  <c r="AQ453" i="5" l="1"/>
  <c r="AT452" i="5"/>
  <c r="AQ454" i="5" l="1"/>
  <c r="AT453" i="5"/>
  <c r="AQ455" i="5" l="1"/>
  <c r="AT454" i="5"/>
  <c r="AQ456" i="5" l="1"/>
  <c r="AT455" i="5"/>
  <c r="AQ457" i="5" l="1"/>
  <c r="AT456" i="5"/>
  <c r="AQ458" i="5" l="1"/>
  <c r="AT457" i="5"/>
  <c r="AQ459" i="5" l="1"/>
  <c r="AT458" i="5"/>
  <c r="AQ460" i="5" l="1"/>
  <c r="AT459" i="5"/>
  <c r="AQ461" i="5" l="1"/>
  <c r="AT460" i="5"/>
  <c r="AQ462" i="5" l="1"/>
  <c r="AT461" i="5"/>
  <c r="AQ463" i="5" l="1"/>
  <c r="AT462" i="5"/>
  <c r="AQ464" i="5" l="1"/>
  <c r="AT463" i="5"/>
  <c r="AQ465" i="5" l="1"/>
  <c r="AT464" i="5"/>
  <c r="AQ466" i="5" l="1"/>
  <c r="AT465" i="5"/>
  <c r="AQ467" i="5" l="1"/>
  <c r="AT466" i="5"/>
  <c r="AQ468" i="5" l="1"/>
  <c r="AT467" i="5"/>
  <c r="AQ469" i="5" l="1"/>
  <c r="AT468" i="5"/>
  <c r="AQ470" i="5" l="1"/>
  <c r="AT469" i="5"/>
  <c r="AQ471" i="5" l="1"/>
  <c r="AT470" i="5"/>
  <c r="AQ472" i="5" l="1"/>
  <c r="AT471" i="5"/>
  <c r="AQ473" i="5" l="1"/>
  <c r="AT472" i="5"/>
  <c r="AT473" i="5" l="1"/>
  <c r="AQ474" i="5"/>
  <c r="AQ475" i="5" l="1"/>
  <c r="AT474" i="5"/>
  <c r="AQ476" i="5" l="1"/>
  <c r="AT475" i="5"/>
  <c r="AQ477" i="5" l="1"/>
  <c r="AT476" i="5"/>
  <c r="AQ478" i="5" l="1"/>
  <c r="AT477" i="5"/>
  <c r="AQ479" i="5" l="1"/>
  <c r="AT478" i="5"/>
  <c r="AQ480" i="5" l="1"/>
  <c r="AT479" i="5"/>
  <c r="AQ481" i="5" l="1"/>
  <c r="AT480" i="5"/>
  <c r="AQ482" i="5" l="1"/>
  <c r="AT481" i="5"/>
  <c r="AQ483" i="5" l="1"/>
  <c r="AT482" i="5"/>
  <c r="AQ484" i="5" l="1"/>
  <c r="AT483" i="5"/>
  <c r="AQ485" i="5" l="1"/>
  <c r="AT484" i="5"/>
  <c r="AQ486" i="5" l="1"/>
  <c r="AT485" i="5"/>
  <c r="AQ487" i="5" l="1"/>
  <c r="AT486" i="5"/>
  <c r="AQ488" i="5" l="1"/>
  <c r="AT487" i="5"/>
  <c r="AQ489" i="5" l="1"/>
  <c r="AT488" i="5"/>
  <c r="AQ490" i="5" l="1"/>
  <c r="AT489" i="5"/>
  <c r="AQ491" i="5" l="1"/>
  <c r="AT490" i="5"/>
  <c r="AQ492" i="5" l="1"/>
  <c r="AT491" i="5"/>
  <c r="AQ493" i="5" l="1"/>
  <c r="AT492" i="5"/>
  <c r="AQ494" i="5" l="1"/>
  <c r="AT493" i="5"/>
  <c r="AQ495" i="5" l="1"/>
  <c r="AT494" i="5"/>
  <c r="AQ496" i="5" l="1"/>
  <c r="AT495" i="5"/>
  <c r="AQ497" i="5" l="1"/>
  <c r="AT496" i="5"/>
  <c r="AQ498" i="5" l="1"/>
  <c r="AT497" i="5"/>
  <c r="AQ499" i="5" l="1"/>
  <c r="AT498" i="5"/>
  <c r="AQ500" i="5" l="1"/>
  <c r="AT499" i="5"/>
  <c r="AQ501" i="5" l="1"/>
  <c r="AT500" i="5"/>
  <c r="AQ502" i="5" l="1"/>
  <c r="AT501" i="5"/>
  <c r="AQ503" i="5" l="1"/>
  <c r="AT502" i="5"/>
  <c r="AQ504" i="5" l="1"/>
  <c r="AT503" i="5"/>
  <c r="AQ505" i="5" l="1"/>
  <c r="AT504" i="5"/>
  <c r="AQ506" i="5" l="1"/>
  <c r="AT505" i="5"/>
  <c r="AQ507" i="5" l="1"/>
  <c r="AT506" i="5"/>
  <c r="AQ508" i="5" l="1"/>
  <c r="AT507" i="5"/>
  <c r="AQ509" i="5" l="1"/>
  <c r="AT508" i="5"/>
  <c r="AQ510" i="5" l="1"/>
  <c r="AT509" i="5"/>
  <c r="AQ511" i="5" l="1"/>
  <c r="AT510" i="5"/>
  <c r="AQ512" i="5" l="1"/>
  <c r="AT511" i="5"/>
  <c r="AQ513" i="5" l="1"/>
  <c r="AT512" i="5"/>
  <c r="AQ514" i="5" l="1"/>
  <c r="AT513" i="5"/>
  <c r="AQ515" i="5" l="1"/>
  <c r="AT514" i="5"/>
  <c r="AQ516" i="5" l="1"/>
  <c r="AT515" i="5"/>
  <c r="AQ517" i="5" l="1"/>
  <c r="AT516" i="5"/>
  <c r="AQ518" i="5" l="1"/>
  <c r="AT517" i="5"/>
  <c r="AQ519" i="5" l="1"/>
  <c r="AT518" i="5"/>
  <c r="AQ520" i="5" l="1"/>
  <c r="AT519" i="5"/>
  <c r="AQ521" i="5" l="1"/>
  <c r="AT520" i="5"/>
  <c r="AQ522" i="5" l="1"/>
  <c r="AT521" i="5"/>
  <c r="AQ523" i="5" l="1"/>
  <c r="AT522" i="5"/>
  <c r="AQ524" i="5" l="1"/>
  <c r="AT523" i="5"/>
  <c r="AQ525" i="5" l="1"/>
  <c r="AT524" i="5"/>
  <c r="AQ526" i="5" l="1"/>
  <c r="AT525" i="5"/>
  <c r="AQ527" i="5" l="1"/>
  <c r="AT526" i="5"/>
  <c r="AQ528" i="5" l="1"/>
  <c r="AT527" i="5"/>
  <c r="AQ529" i="5" l="1"/>
  <c r="AT528" i="5"/>
  <c r="AQ530" i="5" l="1"/>
  <c r="AT529" i="5"/>
  <c r="AQ531" i="5" l="1"/>
  <c r="AT530" i="5"/>
  <c r="AQ532" i="5" l="1"/>
  <c r="AT531" i="5"/>
  <c r="AQ533" i="5" l="1"/>
  <c r="AT532" i="5"/>
  <c r="AQ534" i="5" l="1"/>
  <c r="AT533" i="5"/>
  <c r="AQ535" i="5" l="1"/>
  <c r="AT534" i="5"/>
  <c r="AQ536" i="5" l="1"/>
  <c r="AT535" i="5"/>
  <c r="AQ537" i="5" l="1"/>
  <c r="AT536" i="5"/>
  <c r="AQ538" i="5" l="1"/>
  <c r="AT537" i="5"/>
  <c r="AQ539" i="5" l="1"/>
  <c r="AT538" i="5"/>
  <c r="AQ540" i="5" l="1"/>
  <c r="AT539" i="5"/>
  <c r="AQ541" i="5" l="1"/>
  <c r="AT540" i="5"/>
  <c r="AQ542" i="5" l="1"/>
  <c r="AT541" i="5"/>
  <c r="AQ543" i="5" l="1"/>
  <c r="AT542" i="5"/>
  <c r="AQ544" i="5" l="1"/>
  <c r="AT543" i="5"/>
  <c r="AQ545" i="5" l="1"/>
  <c r="AT544" i="5"/>
  <c r="AQ546" i="5" l="1"/>
  <c r="AT545" i="5"/>
  <c r="AQ547" i="5" l="1"/>
  <c r="AT546" i="5"/>
  <c r="AQ548" i="5" l="1"/>
  <c r="AT547" i="5"/>
  <c r="AQ549" i="5" l="1"/>
  <c r="AT548" i="5"/>
  <c r="AQ550" i="5" l="1"/>
  <c r="AT549" i="5"/>
  <c r="AQ551" i="5" l="1"/>
  <c r="AT550" i="5"/>
  <c r="AQ552" i="5" l="1"/>
  <c r="AT551" i="5"/>
  <c r="AQ553" i="5" l="1"/>
  <c r="AT552" i="5"/>
  <c r="AQ554" i="5" l="1"/>
  <c r="AT553" i="5"/>
  <c r="AQ555" i="5" l="1"/>
  <c r="AT554" i="5"/>
  <c r="AQ556" i="5" l="1"/>
  <c r="AT555" i="5"/>
  <c r="AQ557" i="5" l="1"/>
  <c r="AT557" i="5" s="1"/>
  <c r="AT55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tc={B3239792-A1E0-3C40-9BE7-5F1A1D7E6BD1}</author>
  </authors>
  <commentList>
    <comment ref="AQ18" authorId="0" shapeId="0" xr:uid="{B3239792-A1E0-3C40-9BE7-5F1A1D7E6BD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appears to be mis-coded on the Church website.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_TALKS" type="6" refreshedVersion="0" background="1" saveData="1">
    <textPr fileType="mac" sourceFile="Macintosh HD:Users:Liddle:Documents:Scripture Citation Project:2013oct:1_TALKS" tab="0" delimiter="|">
      <textFields count="5">
        <textField/>
        <textField/>
        <textField type="text"/>
        <textField type="text"/>
        <textField type="text"/>
      </textFields>
    </textPr>
  </connection>
  <connection id="2" xr16:uid="{00000000-0015-0000-FFFF-FFFF01000000}" name="1_TALKS1" type="6" refreshedVersion="0" background="1" saveData="1">
    <textPr fileType="mac" sourceFile="Macintosh HD:Users:Liddle:Documents:Scripture Citation Project:2014oct:1_TALKS" delimiter="|">
      <textFields count="5">
        <textField/>
        <textField/>
        <textField type="text"/>
        <textField type="text"/>
        <textField type="text"/>
      </textFields>
    </textPr>
  </connection>
  <connection id="3" xr16:uid="{00000000-0015-0000-FFFF-FFFF02000000}" name="1_TALKS2" type="6" refreshedVersion="0" background="1">
    <textPr fileType="mac" sourceFile="/Users/Liddle/Documents/Scripture Citation Project/2017oct/1_TALKS.txt" delimiter="|">
      <textFields count="5">
        <textField/>
        <textField/>
        <textField/>
        <textField type="text"/>
        <textField type="text"/>
      </textFields>
    </textPr>
  </connection>
  <connection id="4" xr16:uid="{00000000-0015-0000-FFFF-FFFF03000000}" name="1_TALKS3" type="6" refreshedVersion="0" background="1">
    <textPr codePage="65001" sourceFile="/Users/Liddle/Documents/Scripture Citation Project/2017oct/1_TALKS.txt" tab="0" delimiter="|">
      <textFields count="5">
        <textField/>
        <textField/>
        <textField/>
        <textField type="text"/>
        <textField type="text"/>
      </textFields>
    </textPr>
  </connection>
  <connection id="5" xr16:uid="{CF57CC5B-17E5-7942-A8ED-D73073889EE7}" name="3.7_urls" type="6" refreshedVersion="6" background="1" saveData="1">
    <textPr sourceFile="/Users/Liddle/Box Sync/Documents/Scripture Citation Project/2019apr/3.7_urls.txt" space="1" consecutive="1" delimiter="|">
      <textFields count="4">
        <textField/>
        <textField/>
        <textField/>
        <textField/>
      </textFields>
    </textPr>
  </connection>
  <connection id="6" xr16:uid="{00000000-0015-0000-FFFF-FFFF04000000}" name="6_SCRIPTURE_HREFS.txt" type="6" refreshedVersion="0" background="1" saveData="1">
    <textPr fileType="mac" sourceFile="Macintosh HD:Users:Liddle:Documents:Scripture Citation Project:2012oct:6_SCRIPTURE_HREFS.txt" tab="0" delimiter="|">
      <textFields count="3">
        <textField type="text"/>
        <textField type="text"/>
        <textField type="text"/>
      </textFields>
    </textPr>
  </connection>
  <connection id="7" xr16:uid="{00000000-0015-0000-FFFF-FFFF05000000}" name="6_SCRIPTURE_HREFS.txt1" type="6" refreshedVersion="0" background="1" saveData="1">
    <textPr fileType="mac" sourceFile="Macintosh HD:Users:Liddle:Documents:Scripture Citation Project:2013apr:6_SCRIPTURE_HREFS.txt" tab="0" qualifier="none" delimiter="|">
      <textFields count="3">
        <textField/>
        <textField/>
        <textField/>
      </textFields>
    </textPr>
  </connection>
  <connection id="8" xr16:uid="{00000000-0015-0000-FFFF-FFFF06000000}" name="6_SCRIPTURE_HREFS.txt2" type="6" refreshedVersion="0" background="1" saveData="1">
    <textPr fileType="mac" sourceFile="Macintosh HD:Users:Liddle:Documents:Scripture Citation Project:2013oct:6_SCRIPTURE_HREFS.txt" tab="0" delimiter="|">
      <textFields count="3">
        <textField type="text"/>
        <textField type="text"/>
        <textField type="text"/>
      </textFields>
    </textPr>
  </connection>
  <connection id="9" xr16:uid="{00000000-0015-0000-FFFF-FFFF07000000}" name="6_SCRIPTURE_HREFS.txt3" type="6" refreshedVersion="0" background="1" saveData="1">
    <textPr fileType="mac" sourceFile="Macintosh HD:Users:Liddle:Documents:Scripture Citation Project:2013oct:6_SCRIPTURE_HREFS.txt" tab="0" delimiter="|">
      <textFields count="3">
        <textField type="text"/>
        <textField type="text"/>
        <textField type="text"/>
      </textFields>
    </textPr>
  </connection>
  <connection id="10" xr16:uid="{00000000-0015-0000-FFFF-FFFF08000000}" name="6_SCRIPTURE_HREFS.txt4" type="6" refreshedVersion="0" background="1" saveData="1">
    <textPr fileType="mac" sourceFile="Macintosh HD:Users:Liddle:Documents:Scripture Citation Project:2014oct:6_SCRIPTURE_HREFS.txt" delimiter="|">
      <textFields count="3">
        <textField type="text"/>
        <textField type="text"/>
        <textField type="text"/>
      </textFields>
    </textPr>
  </connection>
  <connection id="11" xr16:uid="{00000000-0015-0000-FFFF-FFFF09000000}" name="6_SCRIPTURE_HREFS.txt5" type="6" refreshedVersion="0" background="1" saveData="1">
    <textPr fileType="mac" sourceFile="Macintosh HD:Users:Liddle:Documents:Scripture Citation Project:2015apr:6_SCRIPTURE_HREFS.txt" delimiter="|">
      <textFields count="3">
        <textField type="text"/>
        <textField type="text"/>
        <textField type="text"/>
      </textFields>
    </textPr>
  </connection>
  <connection id="12" xr16:uid="{00000000-0015-0000-FFFF-FFFF0A000000}" name="6_SCRIPTURE_HREFS1" type="6" refreshedVersion="0" background="1" saveData="1">
    <textPr fileType="mac" sourceFile="/Users/Liddle/Documents/Scripture Citation Project/2016apr/6_SCRIPTURE_HREFS.txt" tab="0" delimiter="|">
      <textFields count="3">
        <textField/>
        <textField/>
        <textField/>
      </textFields>
    </textPr>
  </connection>
  <connection id="13" xr16:uid="{00000000-0015-0000-FFFF-FFFF0B000000}" name="6_SCRIPTURE_HREFS2" type="6" refreshedVersion="0" background="1" saveData="1">
    <textPr fileType="mac" sourceFile="/Users/Liddle/Documents/Scripture Citation Project/2016oct/6_SCRIPTURE_HREFS.txt" tab="0" qualifier="none" delimiter="|">
      <textFields count="3">
        <textField type="text"/>
        <textField type="text"/>
        <textField type="text"/>
      </textFields>
    </textPr>
  </connection>
  <connection id="14" xr16:uid="{00000000-0015-0000-FFFF-FFFF0C000000}" name="books.txt" type="6" refreshedVersion="0" background="1" saveData="1">
    <textPr fileType="mac" sourceFile="Macintosh HD:Users:Liddle:Documents:Scripture Citation Project:2013apr:books.txt" space="1" consecutive="1" qualifier="none" delimiter="|">
      <textFields count="3">
        <textField type="text"/>
        <textField/>
        <textField/>
      </textFields>
    </textPr>
  </connection>
  <connection id="15" xr16:uid="{00000000-0015-0000-FFFF-FFFF0D000000}" name="books.txt1" type="6" refreshedVersion="0" background="1" saveData="1">
    <textPr fileType="mac" sourceFile="Macintosh HD:Users:Liddle:Documents:Scripture Citation Project:2013apr:books.txt" space="1" consecutive="1" qualifier="none" delimiter="|">
      <textFields count="3">
        <textField type="text"/>
        <textField/>
        <textField/>
      </textFields>
    </textPr>
  </connection>
  <connection id="16" xr16:uid="{00000000-0015-0000-FFFF-FFFF0E000000}" name="resultset.csv" type="6" refreshedVersion="0" background="1" saveData="1">
    <textPr fileType="mac" sourceFile="Macintosh HD:Users:Liddle:Downloads:resultset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<sst xmlns="http://schemas.openxmlformats.org/spreadsheetml/2006/main" count="12661" uniqueCount="3828">
  <si>
    <t>Abbr</t>
  </si>
  <si>
    <t>ID</t>
  </si>
  <si>
    <t>GivenNames</t>
  </si>
  <si>
    <t>LastNames</t>
  </si>
  <si>
    <t>AA</t>
  </si>
  <si>
    <t>Angel</t>
  </si>
  <si>
    <t>Abrea</t>
  </si>
  <si>
    <t>AAL</t>
  </si>
  <si>
    <t>Agusto A.</t>
  </si>
  <si>
    <t>Lim</t>
  </si>
  <si>
    <t>ABM</t>
  </si>
  <si>
    <t>Alexander B.</t>
  </si>
  <si>
    <t>Morrison</t>
  </si>
  <si>
    <t>AC</t>
  </si>
  <si>
    <t>Albert</t>
  </si>
  <si>
    <t>Carrington</t>
  </si>
  <si>
    <t>ACh</t>
  </si>
  <si>
    <t>Choules, Jr.</t>
  </si>
  <si>
    <t>ACo</t>
  </si>
  <si>
    <t>Alfred</t>
  </si>
  <si>
    <t>Cordon</t>
  </si>
  <si>
    <t>ACP</t>
  </si>
  <si>
    <t>Anne C.</t>
  </si>
  <si>
    <t>Pingree</t>
  </si>
  <si>
    <t>AD</t>
  </si>
  <si>
    <t>Adhemar</t>
  </si>
  <si>
    <t>Damiani</t>
  </si>
  <si>
    <t>ADP</t>
  </si>
  <si>
    <t>Anthony D.</t>
  </si>
  <si>
    <t>Perkins</t>
  </si>
  <si>
    <t>AEB</t>
  </si>
  <si>
    <t>Albert E.</t>
  </si>
  <si>
    <t>Bowen</t>
  </si>
  <si>
    <t>AF</t>
  </si>
  <si>
    <t>Addie</t>
  </si>
  <si>
    <t>Fuhrimann</t>
  </si>
  <si>
    <t>AFP</t>
  </si>
  <si>
    <t>Allen F.</t>
  </si>
  <si>
    <t>Packer</t>
  </si>
  <si>
    <t>AGK</t>
  </si>
  <si>
    <t>Ardeth Greene</t>
  </si>
  <si>
    <t>Kapp</t>
  </si>
  <si>
    <t>AGW</t>
  </si>
  <si>
    <t>Anne G.</t>
  </si>
  <si>
    <t>Wirthlin</t>
  </si>
  <si>
    <t>AH</t>
  </si>
  <si>
    <t>Alejandra</t>
  </si>
  <si>
    <t>Hern&amp;aacute;ndez</t>
  </si>
  <si>
    <t>AHC</t>
  </si>
  <si>
    <t>Aileen H.</t>
  </si>
  <si>
    <t>Clyde</t>
  </si>
  <si>
    <t>ALM</t>
  </si>
  <si>
    <t>Arch L.</t>
  </si>
  <si>
    <t>Madsen</t>
  </si>
  <si>
    <t>AM</t>
  </si>
  <si>
    <t>Aurelius</t>
  </si>
  <si>
    <t>Miner</t>
  </si>
  <si>
    <t>AMA</t>
  </si>
  <si>
    <t>Athos M.</t>
  </si>
  <si>
    <t>Amor&amp;iacute;m</t>
  </si>
  <si>
    <t>AMC</t>
  </si>
  <si>
    <t>Angus M.</t>
  </si>
  <si>
    <t>Cannon</t>
  </si>
  <si>
    <t>AMD</t>
  </si>
  <si>
    <t>Ann M.</t>
  </si>
  <si>
    <t>Dibb</t>
  </si>
  <si>
    <t>AML</t>
  </si>
  <si>
    <t>Amasa M.</t>
  </si>
  <si>
    <t>Lyman</t>
  </si>
  <si>
    <t>AMR</t>
  </si>
  <si>
    <t>Anne Marie</t>
  </si>
  <si>
    <t>Rose</t>
  </si>
  <si>
    <t>AnA</t>
  </si>
  <si>
    <t>Andrea</t>
  </si>
  <si>
    <t>Allen</t>
  </si>
  <si>
    <t>AO</t>
  </si>
  <si>
    <t>Adri&amp;aacute;n</t>
  </si>
  <si>
    <t>Ochoa</t>
  </si>
  <si>
    <t>AP</t>
  </si>
  <si>
    <t>Anne</t>
  </si>
  <si>
    <t>Prescott</t>
  </si>
  <si>
    <t>ARD</t>
  </si>
  <si>
    <t>Alvin R.</t>
  </si>
  <si>
    <t>Dyer</t>
  </si>
  <si>
    <t>ARI</t>
  </si>
  <si>
    <t>Antoine R.</t>
  </si>
  <si>
    <t>Ivins</t>
  </si>
  <si>
    <t>ARM</t>
  </si>
  <si>
    <t>A. Roger</t>
  </si>
  <si>
    <t>Merrill</t>
  </si>
  <si>
    <t>AS</t>
  </si>
  <si>
    <t>Alma</t>
  </si>
  <si>
    <t>Sonne</t>
  </si>
  <si>
    <t>ASB</t>
  </si>
  <si>
    <t>Adam S.</t>
  </si>
  <si>
    <t>Bennion</t>
  </si>
  <si>
    <t>ATT</t>
  </si>
  <si>
    <t>A. Theodore</t>
  </si>
  <si>
    <t>Tuttle</t>
  </si>
  <si>
    <t>AWP</t>
  </si>
  <si>
    <t>Andrew W.</t>
  </si>
  <si>
    <t>Peterson</t>
  </si>
  <si>
    <t>AYK</t>
  </si>
  <si>
    <t>Adney Y.</t>
  </si>
  <si>
    <t>Komatsu</t>
  </si>
  <si>
    <t>BAC</t>
  </si>
  <si>
    <t>Bruce A.</t>
  </si>
  <si>
    <t>Carlson</t>
  </si>
  <si>
    <t>BBB</t>
  </si>
  <si>
    <t>Ben B.</t>
  </si>
  <si>
    <t>Banks</t>
  </si>
  <si>
    <t>BBS</t>
  </si>
  <si>
    <t>Barbara B.</t>
  </si>
  <si>
    <t>Smith</t>
  </si>
  <si>
    <t>BCH</t>
  </si>
  <si>
    <t>Bruce C.</t>
  </si>
  <si>
    <t>Hafen</t>
  </si>
  <si>
    <t>BDF</t>
  </si>
  <si>
    <t>Bradley D.</t>
  </si>
  <si>
    <t>Foster</t>
  </si>
  <si>
    <t>BDH</t>
  </si>
  <si>
    <t>Benjam&amp;iacute;n</t>
  </si>
  <si>
    <t>De Hoyos</t>
  </si>
  <si>
    <t>BdP</t>
  </si>
  <si>
    <t>Bonnie D.</t>
  </si>
  <si>
    <t>Parkin</t>
  </si>
  <si>
    <t>BDP</t>
  </si>
  <si>
    <t>Bruce D.</t>
  </si>
  <si>
    <t>Porter</t>
  </si>
  <si>
    <t>BHN</t>
  </si>
  <si>
    <t>Brent H.</t>
  </si>
  <si>
    <t>Nielson</t>
  </si>
  <si>
    <t>BHR</t>
  </si>
  <si>
    <t>Brigham H.</t>
  </si>
  <si>
    <t>Roberts</t>
  </si>
  <si>
    <t>BJJ</t>
  </si>
  <si>
    <t>Betty Jo N.</t>
  </si>
  <si>
    <t>Jepsen</t>
  </si>
  <si>
    <t>BKP</t>
  </si>
  <si>
    <t>Boyd K.</t>
  </si>
  <si>
    <t>BPB</t>
  </si>
  <si>
    <t>Bernard P.</t>
  </si>
  <si>
    <t>Brockbank</t>
  </si>
  <si>
    <t>BRM</t>
  </si>
  <si>
    <t>Bruce R.</t>
  </si>
  <si>
    <t>McConkie</t>
  </si>
  <si>
    <t>BT</t>
  </si>
  <si>
    <t>Barbara</t>
  </si>
  <si>
    <t>Thompson</t>
  </si>
  <si>
    <t>BWW</t>
  </si>
  <si>
    <t>Barbara W.</t>
  </si>
  <si>
    <t>Winder</t>
  </si>
  <si>
    <t>BY</t>
  </si>
  <si>
    <t>Brigham</t>
  </si>
  <si>
    <t>Young</t>
  </si>
  <si>
    <t>BY2</t>
  </si>
  <si>
    <t>Young, Jr.</t>
  </si>
  <si>
    <t>CAC</t>
  </si>
  <si>
    <t>Charles A.</t>
  </si>
  <si>
    <t>Callis</t>
  </si>
  <si>
    <t>CaC</t>
  </si>
  <si>
    <t>Craig A.</t>
  </si>
  <si>
    <t>Cardon</t>
  </si>
  <si>
    <t>CAE</t>
  </si>
  <si>
    <t>Cheryl A.</t>
  </si>
  <si>
    <t>Esplin</t>
  </si>
  <si>
    <t>CAG</t>
  </si>
  <si>
    <t>Carlos A.</t>
  </si>
  <si>
    <t>Godoy</t>
  </si>
  <si>
    <t>CBC</t>
  </si>
  <si>
    <t>Carl B.</t>
  </si>
  <si>
    <t>Cook</t>
  </si>
  <si>
    <t>CBP</t>
  </si>
  <si>
    <t>Pratt</t>
  </si>
  <si>
    <t>CBT</t>
  </si>
  <si>
    <t>Carol B.</t>
  </si>
  <si>
    <t>Thomas</t>
  </si>
  <si>
    <t>CCC</t>
  </si>
  <si>
    <t>Craig C.</t>
  </si>
  <si>
    <t>Christensen</t>
  </si>
  <si>
    <t>CCL</t>
  </si>
  <si>
    <t>Cheryl C.</t>
  </si>
  <si>
    <t>Lant</t>
  </si>
  <si>
    <t>CCR</t>
  </si>
  <si>
    <t>Charles C.</t>
  </si>
  <si>
    <t>Rich</t>
  </si>
  <si>
    <t>CD</t>
  </si>
  <si>
    <t>Didier</t>
  </si>
  <si>
    <t>CDZ</t>
  </si>
  <si>
    <t>Claudio D.</t>
  </si>
  <si>
    <t>Zivic</t>
  </si>
  <si>
    <t>CEA</t>
  </si>
  <si>
    <t>Carlos E.</t>
  </si>
  <si>
    <t>Asay</t>
  </si>
  <si>
    <t>CEY</t>
  </si>
  <si>
    <t>Clifford E.</t>
  </si>
  <si>
    <t>CFP</t>
  </si>
  <si>
    <t>C. Frederick</t>
  </si>
  <si>
    <t>Pingel</t>
  </si>
  <si>
    <t>CG</t>
  </si>
  <si>
    <t>Christoffel</t>
  </si>
  <si>
    <t>Golden, Jr.</t>
  </si>
  <si>
    <t>CHA</t>
  </si>
  <si>
    <t>Carlos H.</t>
  </si>
  <si>
    <t>Amado</t>
  </si>
  <si>
    <t>CK</t>
  </si>
  <si>
    <t>Cree-L</t>
  </si>
  <si>
    <t>Kofford</t>
  </si>
  <si>
    <t>CKM</t>
  </si>
  <si>
    <t>Coleen K.</t>
  </si>
  <si>
    <t>Menlove</t>
  </si>
  <si>
    <t>CLC</t>
  </si>
  <si>
    <t>Clinton L.</t>
  </si>
  <si>
    <t>Cutler</t>
  </si>
  <si>
    <t>CMC</t>
  </si>
  <si>
    <t>C. Max</t>
  </si>
  <si>
    <t>Caldwell</t>
  </si>
  <si>
    <t>CMS</t>
  </si>
  <si>
    <t>Carole M.</t>
  </si>
  <si>
    <t>Stephens</t>
  </si>
  <si>
    <t>CNO</t>
  </si>
  <si>
    <t>Chieko N.</t>
  </si>
  <si>
    <t>Okazaki</t>
  </si>
  <si>
    <t>COS</t>
  </si>
  <si>
    <t>Cecil O.</t>
  </si>
  <si>
    <t>Samuelson, Jr.</t>
  </si>
  <si>
    <t>CRC</t>
  </si>
  <si>
    <t>Claudio R. M.</t>
  </si>
  <si>
    <t>Costa</t>
  </si>
  <si>
    <t>CSG</t>
  </si>
  <si>
    <t>C. Scott</t>
  </si>
  <si>
    <t>Grow</t>
  </si>
  <si>
    <t>CWB</t>
  </si>
  <si>
    <t>Carl W.</t>
  </si>
  <si>
    <t>Buehner</t>
  </si>
  <si>
    <t>CWD</t>
  </si>
  <si>
    <t>Charles W.</t>
  </si>
  <si>
    <t>Dahlquist II</t>
  </si>
  <si>
    <t>CWM</t>
  </si>
  <si>
    <t>Clate W.</t>
  </si>
  <si>
    <t>Mask, Jr.</t>
  </si>
  <si>
    <t>CWP</t>
  </si>
  <si>
    <t>Penrose</t>
  </si>
  <si>
    <t>CWS</t>
  </si>
  <si>
    <t>C. W.</t>
  </si>
  <si>
    <t>Stayner</t>
  </si>
  <si>
    <t>DAB</t>
  </si>
  <si>
    <t>David A.</t>
  </si>
  <si>
    <t>Bednar</t>
  </si>
  <si>
    <t>DAC</t>
  </si>
  <si>
    <t>Derek A.</t>
  </si>
  <si>
    <t>Cuthbert</t>
  </si>
  <si>
    <t>DAW</t>
  </si>
  <si>
    <t>Durrel A.</t>
  </si>
  <si>
    <t>Woolsey</t>
  </si>
  <si>
    <t>DBC</t>
  </si>
  <si>
    <t>Darwin B.</t>
  </si>
  <si>
    <t>DBG</t>
  </si>
  <si>
    <t>Duane B.</t>
  </si>
  <si>
    <t>Gerrard</t>
  </si>
  <si>
    <t>DBH</t>
  </si>
  <si>
    <t>David B.</t>
  </si>
  <si>
    <t>Haight</t>
  </si>
  <si>
    <t>DBN</t>
  </si>
  <si>
    <t>Dennis B.</t>
  </si>
  <si>
    <t>Neuenschwander</t>
  </si>
  <si>
    <t>DEM</t>
  </si>
  <si>
    <t>Dale E.</t>
  </si>
  <si>
    <t>Miller</t>
  </si>
  <si>
    <t>DES</t>
  </si>
  <si>
    <t>David E.</t>
  </si>
  <si>
    <t>Sorensen</t>
  </si>
  <si>
    <t>DeS</t>
  </si>
  <si>
    <t>Dennis E.</t>
  </si>
  <si>
    <t>Simmons</t>
  </si>
  <si>
    <t>DFE</t>
  </si>
  <si>
    <t>David F.</t>
  </si>
  <si>
    <t>Evans</t>
  </si>
  <si>
    <t>DFU</t>
  </si>
  <si>
    <t>Dieter F.</t>
  </si>
  <si>
    <t>Uchtdorf</t>
  </si>
  <si>
    <t>DGD</t>
  </si>
  <si>
    <t>Devin G.</t>
  </si>
  <si>
    <t>Durrant</t>
  </si>
  <si>
    <t>DGR</t>
  </si>
  <si>
    <t>Dale G.</t>
  </si>
  <si>
    <t>Renlund</t>
  </si>
  <si>
    <t>DH</t>
  </si>
  <si>
    <t>Devere</t>
  </si>
  <si>
    <t>Harris</t>
  </si>
  <si>
    <t>DHG</t>
  </si>
  <si>
    <t>Daryl H.</t>
  </si>
  <si>
    <t>Garn</t>
  </si>
  <si>
    <t>DHO</t>
  </si>
  <si>
    <t>Dallin H.</t>
  </si>
  <si>
    <t>Oaks</t>
  </si>
  <si>
    <t>DHS</t>
  </si>
  <si>
    <t>Douglas H.</t>
  </si>
  <si>
    <t>DHW</t>
  </si>
  <si>
    <t>Daniel H.</t>
  </si>
  <si>
    <t>Wells</t>
  </si>
  <si>
    <t>DJ</t>
  </si>
  <si>
    <t>Dean</t>
  </si>
  <si>
    <t>Jarman</t>
  </si>
  <si>
    <t>DJM</t>
  </si>
  <si>
    <t>Douglas J.</t>
  </si>
  <si>
    <t>Martin</t>
  </si>
  <si>
    <t>DJY</t>
  </si>
  <si>
    <t>Dwan J.</t>
  </si>
  <si>
    <t>DKJ</t>
  </si>
  <si>
    <t>Daniel K</t>
  </si>
  <si>
    <t>Judd</t>
  </si>
  <si>
    <t>DL</t>
  </si>
  <si>
    <t>Don</t>
  </si>
  <si>
    <t>Lind</t>
  </si>
  <si>
    <t>DLB</t>
  </si>
  <si>
    <t>David L.</t>
  </si>
  <si>
    <t>Beck</t>
  </si>
  <si>
    <t>DLC</t>
  </si>
  <si>
    <t>Douglas L.</t>
  </si>
  <si>
    <t>Callister</t>
  </si>
  <si>
    <t>DLH</t>
  </si>
  <si>
    <t>Donald L.</t>
  </si>
  <si>
    <t>Hallstrom</t>
  </si>
  <si>
    <t>DLJ</t>
  </si>
  <si>
    <t>Daniel L.</t>
  </si>
  <si>
    <t>Johnson</t>
  </si>
  <si>
    <t>DLL</t>
  </si>
  <si>
    <t>Dean L.</t>
  </si>
  <si>
    <t>Larsen</t>
  </si>
  <si>
    <t>DLS</t>
  </si>
  <si>
    <t>Delbert L.</t>
  </si>
  <si>
    <t>Stapley</t>
  </si>
  <si>
    <t>DlS</t>
  </si>
  <si>
    <t>Staheli</t>
  </si>
  <si>
    <t>DLT</t>
  </si>
  <si>
    <t>D. Lee</t>
  </si>
  <si>
    <t>Tobler</t>
  </si>
  <si>
    <t>DM</t>
  </si>
  <si>
    <t>David</t>
  </si>
  <si>
    <t>McKenzie</t>
  </si>
  <si>
    <t>DMM</t>
  </si>
  <si>
    <t>David M.</t>
  </si>
  <si>
    <t>DNA</t>
  </si>
  <si>
    <t>Dallas N.</t>
  </si>
  <si>
    <t>Archibald</t>
  </si>
  <si>
    <t>DOM</t>
  </si>
  <si>
    <t>David O.</t>
  </si>
  <si>
    <t>McKay</t>
  </si>
  <si>
    <t>DRB</t>
  </si>
  <si>
    <t>Dean R.</t>
  </si>
  <si>
    <t>Burgess</t>
  </si>
  <si>
    <t>DRC</t>
  </si>
  <si>
    <t>Don R.</t>
  </si>
  <si>
    <t>Clarke</t>
  </si>
  <si>
    <t>DRG</t>
  </si>
  <si>
    <t>D. Rex</t>
  </si>
  <si>
    <t>Gerratt</t>
  </si>
  <si>
    <t>DRS</t>
  </si>
  <si>
    <t>David R.</t>
  </si>
  <si>
    <t>Stone</t>
  </si>
  <si>
    <t>DS</t>
  </si>
  <si>
    <t>Daniel</t>
  </si>
  <si>
    <t>Spencer</t>
  </si>
  <si>
    <t>DSB</t>
  </si>
  <si>
    <t>David S.</t>
  </si>
  <si>
    <t>Baxter</t>
  </si>
  <si>
    <t>DSe</t>
  </si>
  <si>
    <t>Doris</t>
  </si>
  <si>
    <t>Sertel</t>
  </si>
  <si>
    <t>DTC</t>
  </si>
  <si>
    <t>D. Todd</t>
  </si>
  <si>
    <t>Christofferson</t>
  </si>
  <si>
    <t>DWD</t>
  </si>
  <si>
    <t>Douglas W.</t>
  </si>
  <si>
    <t>DeHaan</t>
  </si>
  <si>
    <t>EA</t>
  </si>
  <si>
    <t>Eduardo</t>
  </si>
  <si>
    <t>Ayala</t>
  </si>
  <si>
    <t>EAC</t>
  </si>
  <si>
    <t>Eran A.</t>
  </si>
  <si>
    <t>Call</t>
  </si>
  <si>
    <t>EC</t>
  </si>
  <si>
    <t>Elaine A.</t>
  </si>
  <si>
    <t>ECT</t>
  </si>
  <si>
    <t>Earl C.</t>
  </si>
  <si>
    <t>Tingey</t>
  </si>
  <si>
    <t>EG</t>
  </si>
  <si>
    <t>Gavarret</t>
  </si>
  <si>
    <t>EGS</t>
  </si>
  <si>
    <t>Eldred G.</t>
  </si>
  <si>
    <t>EH</t>
  </si>
  <si>
    <t>Edward</t>
  </si>
  <si>
    <t>Hunter</t>
  </si>
  <si>
    <t>ELC</t>
  </si>
  <si>
    <t>ElRay L.</t>
  </si>
  <si>
    <t>Christiansen</t>
  </si>
  <si>
    <t>ELJ</t>
  </si>
  <si>
    <t>Elaine L.</t>
  </si>
  <si>
    <t>Jack</t>
  </si>
  <si>
    <t>EMM</t>
  </si>
  <si>
    <t>Earl M.</t>
  </si>
  <si>
    <t>Monson</t>
  </si>
  <si>
    <t>ERB</t>
  </si>
  <si>
    <t>E. Ray</t>
  </si>
  <si>
    <t>Bateman</t>
  </si>
  <si>
    <t>ERF</t>
  </si>
  <si>
    <t>Enrique R.</t>
  </si>
  <si>
    <t>Falabella</t>
  </si>
  <si>
    <t>ES</t>
  </si>
  <si>
    <t>Erastus</t>
  </si>
  <si>
    <t>Snow</t>
  </si>
  <si>
    <t>ESD</t>
  </si>
  <si>
    <t>Elaine S.</t>
  </si>
  <si>
    <t>Dalton</t>
  </si>
  <si>
    <t>ESm</t>
  </si>
  <si>
    <t>Elias</t>
  </si>
  <si>
    <t>ETB</t>
  </si>
  <si>
    <t>Ezra Taft</t>
  </si>
  <si>
    <t>Benson</t>
  </si>
  <si>
    <t>EtB</t>
  </si>
  <si>
    <t>Ezra T.</t>
  </si>
  <si>
    <t>EWK</t>
  </si>
  <si>
    <t>Erich W.</t>
  </si>
  <si>
    <t>Kopischke</t>
  </si>
  <si>
    <t>FAK</t>
  </si>
  <si>
    <t>F. Arthur</t>
  </si>
  <si>
    <t>Kay</t>
  </si>
  <si>
    <t>FBH</t>
  </si>
  <si>
    <t>F. Burton</t>
  </si>
  <si>
    <t>Howard</t>
  </si>
  <si>
    <t>FdR</t>
  </si>
  <si>
    <t>Franklin D.</t>
  </si>
  <si>
    <t>Richards</t>
  </si>
  <si>
    <t>FDR</t>
  </si>
  <si>
    <t>FDS</t>
  </si>
  <si>
    <t>F. David</t>
  </si>
  <si>
    <t>Stanley</t>
  </si>
  <si>
    <t>FEB</t>
  </si>
  <si>
    <t>F. Enzio</t>
  </si>
  <si>
    <t>Busche</t>
  </si>
  <si>
    <t>FJV</t>
  </si>
  <si>
    <t>Francisco J.</t>
  </si>
  <si>
    <t>Vi&amp;ntilde;as</t>
  </si>
  <si>
    <t>FL</t>
  </si>
  <si>
    <t>Fono</t>
  </si>
  <si>
    <t>Lavatai</t>
  </si>
  <si>
    <t>FMG</t>
  </si>
  <si>
    <t>Francis M.</t>
  </si>
  <si>
    <t>Gibbons</t>
  </si>
  <si>
    <t>FMH</t>
  </si>
  <si>
    <t>F. Melvin</t>
  </si>
  <si>
    <t>Hammond</t>
  </si>
  <si>
    <t>FML</t>
  </si>
  <si>
    <t>FMW</t>
  </si>
  <si>
    <t>F. Michael</t>
  </si>
  <si>
    <t>Watson</t>
  </si>
  <si>
    <t>GAs</t>
  </si>
  <si>
    <t>Gregory A.</t>
  </si>
  <si>
    <t>Schwitzer</t>
  </si>
  <si>
    <t>GAS</t>
  </si>
  <si>
    <t>George Albert</t>
  </si>
  <si>
    <t>GaS</t>
  </si>
  <si>
    <t>George A.</t>
  </si>
  <si>
    <t>GBH</t>
  </si>
  <si>
    <t>Gordon B.</t>
  </si>
  <si>
    <t>Hinckley</t>
  </si>
  <si>
    <t>GBW</t>
  </si>
  <si>
    <t>George B.</t>
  </si>
  <si>
    <t>Wallace</t>
  </si>
  <si>
    <t>GC</t>
  </si>
  <si>
    <t>G&amp;eacute;rald</t>
  </si>
  <si>
    <t>Causs&amp;eacute;</t>
  </si>
  <si>
    <t>GEM</t>
  </si>
  <si>
    <t>Gerald E.</t>
  </si>
  <si>
    <t>Melchin</t>
  </si>
  <si>
    <t>GES</t>
  </si>
  <si>
    <t>Gary E.</t>
  </si>
  <si>
    <t>Stevenson</t>
  </si>
  <si>
    <t>GFG</t>
  </si>
  <si>
    <t>George F.</t>
  </si>
  <si>
    <t>Gibbs</t>
  </si>
  <si>
    <t>GFR</t>
  </si>
  <si>
    <t>GGB</t>
  </si>
  <si>
    <t>George G.</t>
  </si>
  <si>
    <t>Bywater</t>
  </si>
  <si>
    <t>GHD</t>
  </si>
  <si>
    <t>G. Homer</t>
  </si>
  <si>
    <t>Durham</t>
  </si>
  <si>
    <t>GHR</t>
  </si>
  <si>
    <t>Gardner H.</t>
  </si>
  <si>
    <t>Russell</t>
  </si>
  <si>
    <t>GIC</t>
  </si>
  <si>
    <t>George I.</t>
  </si>
  <si>
    <t>GJC</t>
  </si>
  <si>
    <t>Gary J.</t>
  </si>
  <si>
    <t>Coleman</t>
  </si>
  <si>
    <t>GLP</t>
  </si>
  <si>
    <t>Glenn L.</t>
  </si>
  <si>
    <t>Pace</t>
  </si>
  <si>
    <t>GLR</t>
  </si>
  <si>
    <t>Glen L.</t>
  </si>
  <si>
    <t>Rudd</t>
  </si>
  <si>
    <t>GMC</t>
  </si>
  <si>
    <t>Gayle M.</t>
  </si>
  <si>
    <t>Clegg</t>
  </si>
  <si>
    <t>GNL</t>
  </si>
  <si>
    <t>Gerald N.</t>
  </si>
  <si>
    <t>Lund</t>
  </si>
  <si>
    <t>GPL</t>
  </si>
  <si>
    <t>George P.</t>
  </si>
  <si>
    <t>Lee</t>
  </si>
  <si>
    <t>GQC</t>
  </si>
  <si>
    <t>George Q.</t>
  </si>
  <si>
    <t>GQM</t>
  </si>
  <si>
    <t>Morris</t>
  </si>
  <si>
    <t>GR</t>
  </si>
  <si>
    <t>George</t>
  </si>
  <si>
    <t>Reynolds</t>
  </si>
  <si>
    <t>GRC</t>
  </si>
  <si>
    <t>Gene R.</t>
  </si>
  <si>
    <t>GRH</t>
  </si>
  <si>
    <t>George R.</t>
  </si>
  <si>
    <t>Hill, III</t>
  </si>
  <si>
    <t>GT</t>
  </si>
  <si>
    <t>Teasdale</t>
  </si>
  <si>
    <t>GTW</t>
  </si>
  <si>
    <t>Gordon T.</t>
  </si>
  <si>
    <t>Watts</t>
  </si>
  <si>
    <t>GWD</t>
  </si>
  <si>
    <t>Graham W.</t>
  </si>
  <si>
    <t>Doxey</t>
  </si>
  <si>
    <t>GWG</t>
  </si>
  <si>
    <t>Gerrit W.</t>
  </si>
  <si>
    <t>Gong</t>
  </si>
  <si>
    <t>HAG</t>
  </si>
  <si>
    <t>H. Aldridge</t>
  </si>
  <si>
    <t>Gillespie</t>
  </si>
  <si>
    <t>HAT</t>
  </si>
  <si>
    <t>Horacio A.</t>
  </si>
  <si>
    <t>Tenorio</t>
  </si>
  <si>
    <t>HBB</t>
  </si>
  <si>
    <t>Hugh B.</t>
  </si>
  <si>
    <t>Brown</t>
  </si>
  <si>
    <t>HBE</t>
  </si>
  <si>
    <t>Henry B.</t>
  </si>
  <si>
    <t>Eyring</t>
  </si>
  <si>
    <t>HBL</t>
  </si>
  <si>
    <t>Harold B.</t>
  </si>
  <si>
    <t>HBP</t>
  </si>
  <si>
    <t>H. Burke</t>
  </si>
  <si>
    <t>HbR</t>
  </si>
  <si>
    <t>H. Bryan</t>
  </si>
  <si>
    <t>HBR</t>
  </si>
  <si>
    <t>Hans B.</t>
  </si>
  <si>
    <t>Ringger</t>
  </si>
  <si>
    <t>HBS</t>
  </si>
  <si>
    <t>H. Bruce</t>
  </si>
  <si>
    <t>Stucki</t>
  </si>
  <si>
    <t>HC</t>
  </si>
  <si>
    <t>Hilarie</t>
  </si>
  <si>
    <t>Cole</t>
  </si>
  <si>
    <t>HCK</t>
  </si>
  <si>
    <t>Heber C.</t>
  </si>
  <si>
    <t>Kimball</t>
  </si>
  <si>
    <t>HDB</t>
  </si>
  <si>
    <t>H. David</t>
  </si>
  <si>
    <t>Burton</t>
  </si>
  <si>
    <t>HDM</t>
  </si>
  <si>
    <t>Henry D.</t>
  </si>
  <si>
    <t>Moyle</t>
  </si>
  <si>
    <t>HDT</t>
  </si>
  <si>
    <t>Taylor</t>
  </si>
  <si>
    <t>HGH</t>
  </si>
  <si>
    <t>Harold G.</t>
  </si>
  <si>
    <t>Hillam</t>
  </si>
  <si>
    <t>HIS</t>
  </si>
  <si>
    <t>Han In</t>
  </si>
  <si>
    <t>Sang</t>
  </si>
  <si>
    <t>HJG</t>
  </si>
  <si>
    <t>Heber J.</t>
  </si>
  <si>
    <t>Grant</t>
  </si>
  <si>
    <t>HM</t>
  </si>
  <si>
    <t>Helv&amp;eacute;cio</t>
  </si>
  <si>
    <t>Martins</t>
  </si>
  <si>
    <t>HR</t>
  </si>
  <si>
    <t>Hartman</t>
  </si>
  <si>
    <t>Rector, Jr.</t>
  </si>
  <si>
    <t>HRC</t>
  </si>
  <si>
    <t>Helio R.</t>
  </si>
  <si>
    <t>Camargo</t>
  </si>
  <si>
    <t>HRW</t>
  </si>
  <si>
    <t>H. Ross</t>
  </si>
  <si>
    <t>Workman</t>
  </si>
  <si>
    <t>HVA</t>
  </si>
  <si>
    <t>H. Verlan</t>
  </si>
  <si>
    <t>Andersen</t>
  </si>
  <si>
    <t>HWH</t>
  </si>
  <si>
    <t>Howard W.</t>
  </si>
  <si>
    <t>HWN</t>
  </si>
  <si>
    <t>Henry W.</t>
  </si>
  <si>
    <t>Naisbitt</t>
  </si>
  <si>
    <t>HWP</t>
  </si>
  <si>
    <t>Hugh W.</t>
  </si>
  <si>
    <t>Pinnock</t>
  </si>
  <si>
    <t>IM</t>
  </si>
  <si>
    <t>Isaac</t>
  </si>
  <si>
    <t>Morley</t>
  </si>
  <si>
    <t>ISA</t>
  </si>
  <si>
    <t>Ian S.</t>
  </si>
  <si>
    <t>Ardern</t>
  </si>
  <si>
    <t>JA</t>
  </si>
  <si>
    <t>Joseph</t>
  </si>
  <si>
    <t>Anderson</t>
  </si>
  <si>
    <t>JAC</t>
  </si>
  <si>
    <t>James A.</t>
  </si>
  <si>
    <t>Cullimore</t>
  </si>
  <si>
    <t>JAR</t>
  </si>
  <si>
    <t>Jorge A.</t>
  </si>
  <si>
    <t>Rojas</t>
  </si>
  <si>
    <t>JAS</t>
  </si>
  <si>
    <t>Jean A.</t>
  </si>
  <si>
    <t>Stevens</t>
  </si>
  <si>
    <t>JAT</t>
  </si>
  <si>
    <t>Jos&amp;eacute; A.</t>
  </si>
  <si>
    <t>Teixeira</t>
  </si>
  <si>
    <t>JAU</t>
  </si>
  <si>
    <t>Juan A.</t>
  </si>
  <si>
    <t>Uceda</t>
  </si>
  <si>
    <t>JAW</t>
  </si>
  <si>
    <t>John A.</t>
  </si>
  <si>
    <t>Widtsoe</t>
  </si>
  <si>
    <t>JBB</t>
  </si>
  <si>
    <t>Julie B.</t>
  </si>
  <si>
    <t>JBD</t>
  </si>
  <si>
    <t>John B.</t>
  </si>
  <si>
    <t>Dickson</t>
  </si>
  <si>
    <t>JbD</t>
  </si>
  <si>
    <t>Joanne B.</t>
  </si>
  <si>
    <t>JBM</t>
  </si>
  <si>
    <t>Jayne B.</t>
  </si>
  <si>
    <t>Malan</t>
  </si>
  <si>
    <t>JbM</t>
  </si>
  <si>
    <t>James B.</t>
  </si>
  <si>
    <t>Martino</t>
  </si>
  <si>
    <t>JBW</t>
  </si>
  <si>
    <t>Joseph B.</t>
  </si>
  <si>
    <t>JCH</t>
  </si>
  <si>
    <t>Janette C.</t>
  </si>
  <si>
    <t>Hales</t>
  </si>
  <si>
    <t>JCM</t>
  </si>
  <si>
    <t>Joseph C.</t>
  </si>
  <si>
    <t>Muren</t>
  </si>
  <si>
    <t>Jacob</t>
  </si>
  <si>
    <t>de Jager</t>
  </si>
  <si>
    <t>JDC</t>
  </si>
  <si>
    <t>J. Devn</t>
  </si>
  <si>
    <t>Cornish</t>
  </si>
  <si>
    <t>JED</t>
  </si>
  <si>
    <t>Julio E.</t>
  </si>
  <si>
    <t>D&amp;aacute;vila</t>
  </si>
  <si>
    <t>JEF</t>
  </si>
  <si>
    <t>James E.</t>
  </si>
  <si>
    <t>Faust</t>
  </si>
  <si>
    <t>JEJ</t>
  </si>
  <si>
    <t>Jay E.</t>
  </si>
  <si>
    <t>Jensen</t>
  </si>
  <si>
    <t>JET</t>
  </si>
  <si>
    <t>Joseph E.</t>
  </si>
  <si>
    <t>JF</t>
  </si>
  <si>
    <t>John E.</t>
  </si>
  <si>
    <t>Fowler</t>
  </si>
  <si>
    <t>JFE</t>
  </si>
  <si>
    <t>Joy F.</t>
  </si>
  <si>
    <t>JFM</t>
  </si>
  <si>
    <t>Joseph F.</t>
  </si>
  <si>
    <t>JFS</t>
  </si>
  <si>
    <t>JfS</t>
  </si>
  <si>
    <t>jfs</t>
  </si>
  <si>
    <t>Joseph Fielding</t>
  </si>
  <si>
    <t>JFW</t>
  </si>
  <si>
    <t>Junius F.</t>
  </si>
  <si>
    <t>JFZ</t>
  </si>
  <si>
    <t>Jorge F.</t>
  </si>
  <si>
    <t>Zeballos</t>
  </si>
  <si>
    <t>JG</t>
  </si>
  <si>
    <t>John H.</t>
  </si>
  <si>
    <t>Groberg</t>
  </si>
  <si>
    <t>JHB</t>
  </si>
  <si>
    <t>Janette Hales</t>
  </si>
  <si>
    <t>Beckham</t>
  </si>
  <si>
    <t>JHG</t>
  </si>
  <si>
    <t>Jack H.</t>
  </si>
  <si>
    <t>Goaslind, Jr.</t>
  </si>
  <si>
    <t>JHS</t>
  </si>
  <si>
    <t>JHT</t>
  </si>
  <si>
    <t>JHV</t>
  </si>
  <si>
    <t>Vandenberg</t>
  </si>
  <si>
    <t>JI</t>
  </si>
  <si>
    <t>Jeanne</t>
  </si>
  <si>
    <t>Inouye</t>
  </si>
  <si>
    <t>JJC</t>
  </si>
  <si>
    <t>Joe J.</t>
  </si>
  <si>
    <t>JJH</t>
  </si>
  <si>
    <t>James J.</t>
  </si>
  <si>
    <t>Hamula</t>
  </si>
  <si>
    <t>JKC</t>
  </si>
  <si>
    <t>John K.</t>
  </si>
  <si>
    <t>Carmack</t>
  </si>
  <si>
    <t>JKJ</t>
  </si>
  <si>
    <t>J. Kent</t>
  </si>
  <si>
    <t>Jolley</t>
  </si>
  <si>
    <t>JL</t>
  </si>
  <si>
    <t>John</t>
  </si>
  <si>
    <t>Longden</t>
  </si>
  <si>
    <t>JLA</t>
  </si>
  <si>
    <t>Jos&amp;eacute; L.</t>
  </si>
  <si>
    <t>Alonso</t>
  </si>
  <si>
    <t>JLT</t>
  </si>
  <si>
    <t>Jerald L.</t>
  </si>
  <si>
    <t>JLW</t>
  </si>
  <si>
    <t>Joseph L.</t>
  </si>
  <si>
    <t>JM</t>
  </si>
  <si>
    <t>Morgan</t>
  </si>
  <si>
    <t>jM</t>
  </si>
  <si>
    <t>Jairo</t>
  </si>
  <si>
    <t>Mazzagardi</t>
  </si>
  <si>
    <t>JMD</t>
  </si>
  <si>
    <t>James M.</t>
  </si>
  <si>
    <t>Dunn</t>
  </si>
  <si>
    <t>JMG</t>
  </si>
  <si>
    <t>Jedediah M.</t>
  </si>
  <si>
    <t>JMM</t>
  </si>
  <si>
    <t>John M.</t>
  </si>
  <si>
    <t>JMP</t>
  </si>
  <si>
    <t>Paramore</t>
  </si>
  <si>
    <t>JN</t>
  </si>
  <si>
    <t>Nicholson</t>
  </si>
  <si>
    <t>JnY</t>
  </si>
  <si>
    <t>JOM</t>
  </si>
  <si>
    <t>James O.</t>
  </si>
  <si>
    <t>Mason</t>
  </si>
  <si>
    <t>JQC</t>
  </si>
  <si>
    <t>John Q.</t>
  </si>
  <si>
    <t>JR</t>
  </si>
  <si>
    <t>JoAnn</t>
  </si>
  <si>
    <t>Randall</t>
  </si>
  <si>
    <t>JRC</t>
  </si>
  <si>
    <t>Clark, Jr.</t>
  </si>
  <si>
    <t>JrC</t>
  </si>
  <si>
    <t>J. Richard</t>
  </si>
  <si>
    <t>JRH</t>
  </si>
  <si>
    <t>Jeffrey R.</t>
  </si>
  <si>
    <t>Holland</t>
  </si>
  <si>
    <t>JRL</t>
  </si>
  <si>
    <t>John R.</t>
  </si>
  <si>
    <t>Lasater</t>
  </si>
  <si>
    <t>JS</t>
  </si>
  <si>
    <t>JSo</t>
  </si>
  <si>
    <t>Sonnenberg</t>
  </si>
  <si>
    <t>JT</t>
  </si>
  <si>
    <t>JTF</t>
  </si>
  <si>
    <t>J. Thomas</t>
  </si>
  <si>
    <t>Fyans</t>
  </si>
  <si>
    <t>JW</t>
  </si>
  <si>
    <t>J. Ballard</t>
  </si>
  <si>
    <t>Washburn</t>
  </si>
  <si>
    <t>JWS</t>
  </si>
  <si>
    <t>Joseph W.</t>
  </si>
  <si>
    <t>Sitati</t>
  </si>
  <si>
    <t>JY</t>
  </si>
  <si>
    <t>KA</t>
  </si>
  <si>
    <t>Koichi</t>
  </si>
  <si>
    <t>Aoyagi</t>
  </si>
  <si>
    <t>KB</t>
  </si>
  <si>
    <t>Kristin</t>
  </si>
  <si>
    <t>Banner</t>
  </si>
  <si>
    <t>KBM</t>
  </si>
  <si>
    <t>Keith B.</t>
  </si>
  <si>
    <t>McMullin</t>
  </si>
  <si>
    <t>KC</t>
  </si>
  <si>
    <t>Keith</t>
  </si>
  <si>
    <t>Crockett</t>
  </si>
  <si>
    <t>KDW</t>
  </si>
  <si>
    <t>Kent D.</t>
  </si>
  <si>
    <t>KFR</t>
  </si>
  <si>
    <t>Kent F.</t>
  </si>
  <si>
    <t>KHH</t>
  </si>
  <si>
    <t>Kathleen H.</t>
  </si>
  <si>
    <t>Hughes</t>
  </si>
  <si>
    <t>KiB</t>
  </si>
  <si>
    <t>Kirstin</t>
  </si>
  <si>
    <t>Boyer</t>
  </si>
  <si>
    <t>KJ</t>
  </si>
  <si>
    <t>Kenneth</t>
  </si>
  <si>
    <t>KKH</t>
  </si>
  <si>
    <t>Keith K.</t>
  </si>
  <si>
    <t>Hilbig</t>
  </si>
  <si>
    <t>KM</t>
  </si>
  <si>
    <t>Karen</t>
  </si>
  <si>
    <t>Maxwell</t>
  </si>
  <si>
    <t>KRD</t>
  </si>
  <si>
    <t>Kevin R.</t>
  </si>
  <si>
    <t>Duncan</t>
  </si>
  <si>
    <t>KRE</t>
  </si>
  <si>
    <t>Keith R.</t>
  </si>
  <si>
    <t>Edwards</t>
  </si>
  <si>
    <t>KWP</t>
  </si>
  <si>
    <t>Pearson</t>
  </si>
  <si>
    <t>KWW</t>
  </si>
  <si>
    <t>Keith W.</t>
  </si>
  <si>
    <t>Wilcox</t>
  </si>
  <si>
    <t>KY</t>
  </si>
  <si>
    <t>Yamashita</t>
  </si>
  <si>
    <t>LA</t>
  </si>
  <si>
    <t>Lino</t>
  </si>
  <si>
    <t>Alvarez</t>
  </si>
  <si>
    <t>LAM</t>
  </si>
  <si>
    <t>Lynn A.</t>
  </si>
  <si>
    <t>Mickelsen</t>
  </si>
  <si>
    <t>LAP</t>
  </si>
  <si>
    <t>L. Aldin</t>
  </si>
  <si>
    <t>LAS</t>
  </si>
  <si>
    <t>LBW</t>
  </si>
  <si>
    <t>Lance B.</t>
  </si>
  <si>
    <t>Wickman</t>
  </si>
  <si>
    <t>LCD</t>
  </si>
  <si>
    <t>Loren C.</t>
  </si>
  <si>
    <t>LDW</t>
  </si>
  <si>
    <t>Lowell D.</t>
  </si>
  <si>
    <t>Wood</t>
  </si>
  <si>
    <t>LDY</t>
  </si>
  <si>
    <t>Lorenzo D.</t>
  </si>
  <si>
    <t>LEB</t>
  </si>
  <si>
    <t>L. Edward</t>
  </si>
  <si>
    <t>LEC</t>
  </si>
  <si>
    <t>Lawrence E.</t>
  </si>
  <si>
    <t>Corbridge</t>
  </si>
  <si>
    <t>LEH</t>
  </si>
  <si>
    <t>Larry</t>
  </si>
  <si>
    <t>Echo Hawk</t>
  </si>
  <si>
    <t>LEY</t>
  </si>
  <si>
    <t>Levi Edgar</t>
  </si>
  <si>
    <t>LGR</t>
  </si>
  <si>
    <t>Lynn G.</t>
  </si>
  <si>
    <t>Robbins</t>
  </si>
  <si>
    <t>LKB</t>
  </si>
  <si>
    <t>Linda K.</t>
  </si>
  <si>
    <t>LLB</t>
  </si>
  <si>
    <t>Lowell L.</t>
  </si>
  <si>
    <t>LLK</t>
  </si>
  <si>
    <t>L. Lionel</t>
  </si>
  <si>
    <t>Kendrick</t>
  </si>
  <si>
    <t>LMG</t>
  </si>
  <si>
    <t>Larry M.</t>
  </si>
  <si>
    <t>Gibson</t>
  </si>
  <si>
    <t>LMS</t>
  </si>
  <si>
    <t>Lowell M.</t>
  </si>
  <si>
    <t>LPG</t>
  </si>
  <si>
    <t>Lloyd P.</t>
  </si>
  <si>
    <t>LR</t>
  </si>
  <si>
    <t>LeGrand</t>
  </si>
  <si>
    <t>LRC</t>
  </si>
  <si>
    <t>LeGrand R.</t>
  </si>
  <si>
    <t>Curtis, Jr.</t>
  </si>
  <si>
    <t>LRL</t>
  </si>
  <si>
    <t>Larry R.</t>
  </si>
  <si>
    <t>Lawrence</t>
  </si>
  <si>
    <t>LS</t>
  </si>
  <si>
    <t>Lorenzo</t>
  </si>
  <si>
    <t>LSR</t>
  </si>
  <si>
    <t>Linda S.</t>
  </si>
  <si>
    <t>Reeves</t>
  </si>
  <si>
    <t>LSt</t>
  </si>
  <si>
    <t>Leigh</t>
  </si>
  <si>
    <t>Stachowski</t>
  </si>
  <si>
    <t>LTP</t>
  </si>
  <si>
    <t>L. Tom</t>
  </si>
  <si>
    <t>Perry</t>
  </si>
  <si>
    <t>LWC</t>
  </si>
  <si>
    <t>L. Whitney</t>
  </si>
  <si>
    <t>Clayton</t>
  </si>
  <si>
    <t>LWG</t>
  </si>
  <si>
    <t>Larry W.</t>
  </si>
  <si>
    <t>LWH</t>
  </si>
  <si>
    <t>L. W.</t>
  </si>
  <si>
    <t>Hardy</t>
  </si>
  <si>
    <t>LWK</t>
  </si>
  <si>
    <t>Lee Whan</t>
  </si>
  <si>
    <t>Kim</t>
  </si>
  <si>
    <t>LWM</t>
  </si>
  <si>
    <t>Louise W.</t>
  </si>
  <si>
    <t>LYW</t>
  </si>
  <si>
    <t>Larry Y.</t>
  </si>
  <si>
    <t>Wilson</t>
  </si>
  <si>
    <t>MA</t>
  </si>
  <si>
    <t>Mar&amp;iacute;a</t>
  </si>
  <si>
    <t>de Aranda</t>
  </si>
  <si>
    <t>MAA</t>
  </si>
  <si>
    <t>Marcos A.</t>
  </si>
  <si>
    <t>Aidukaitis</t>
  </si>
  <si>
    <t>MAN</t>
  </si>
  <si>
    <t>Michael A.</t>
  </si>
  <si>
    <t>Neider</t>
  </si>
  <si>
    <t>MB</t>
  </si>
  <si>
    <t>Monte J.</t>
  </si>
  <si>
    <t>Brough</t>
  </si>
  <si>
    <t>MBA</t>
  </si>
  <si>
    <t>Mervyn B.</t>
  </si>
  <si>
    <t>Arnold</t>
  </si>
  <si>
    <t>MBN</t>
  </si>
  <si>
    <t>Marcus B.</t>
  </si>
  <si>
    <t>Nash</t>
  </si>
  <si>
    <t>MC</t>
  </si>
  <si>
    <t>Matthew</t>
  </si>
  <si>
    <t>Cowley</t>
  </si>
  <si>
    <t>MCO</t>
  </si>
  <si>
    <t>Merrill C.</t>
  </si>
  <si>
    <t>MDH</t>
  </si>
  <si>
    <t>Marion D.</t>
  </si>
  <si>
    <t>Hanks</t>
  </si>
  <si>
    <t>MDN</t>
  </si>
  <si>
    <t>Margaret D.</t>
  </si>
  <si>
    <t>Nadauld</t>
  </si>
  <si>
    <t>ME</t>
  </si>
  <si>
    <t>Melanie</t>
  </si>
  <si>
    <t>Eaton</t>
  </si>
  <si>
    <t>MEP</t>
  </si>
  <si>
    <t>Mark E.</t>
  </si>
  <si>
    <t>Petersen</t>
  </si>
  <si>
    <t>MES</t>
  </si>
  <si>
    <t>Mary Ellen W.</t>
  </si>
  <si>
    <t>Smoot</t>
  </si>
  <si>
    <t>MFF</t>
  </si>
  <si>
    <t>Mary F.</t>
  </si>
  <si>
    <t>Foulger</t>
  </si>
  <si>
    <t>MGR</t>
  </si>
  <si>
    <t>Marion G.</t>
  </si>
  <si>
    <t>Romney</t>
  </si>
  <si>
    <t>MJA</t>
  </si>
  <si>
    <t>Marvin J.</t>
  </si>
  <si>
    <t>Ashton</t>
  </si>
  <si>
    <t>MJB</t>
  </si>
  <si>
    <t>Merrill J.</t>
  </si>
  <si>
    <t>MJT</t>
  </si>
  <si>
    <t>Teh</t>
  </si>
  <si>
    <t>MKJ</t>
  </si>
  <si>
    <t>Marlin K.</t>
  </si>
  <si>
    <t>MM</t>
  </si>
  <si>
    <t>Mukai</t>
  </si>
  <si>
    <t>Maphosa</t>
  </si>
  <si>
    <t>MN</t>
  </si>
  <si>
    <t>Michael</t>
  </si>
  <si>
    <t>Nicholas</t>
  </si>
  <si>
    <t>MNC</t>
  </si>
  <si>
    <t>Mary N.</t>
  </si>
  <si>
    <t>MOA</t>
  </si>
  <si>
    <t>Marvin O.</t>
  </si>
  <si>
    <t>MOR</t>
  </si>
  <si>
    <t>Matthew O.</t>
  </si>
  <si>
    <t>Richardson</t>
  </si>
  <si>
    <t>MPG</t>
  </si>
  <si>
    <t>Michaelene P.</t>
  </si>
  <si>
    <t>Grassli</t>
  </si>
  <si>
    <t>MRB</t>
  </si>
  <si>
    <t>M. Russell</t>
  </si>
  <si>
    <t>Ballard</t>
  </si>
  <si>
    <t>MrB</t>
  </si>
  <si>
    <t>Marian R.</t>
  </si>
  <si>
    <t>MRH</t>
  </si>
  <si>
    <t>Milton R.</t>
  </si>
  <si>
    <t>MRL</t>
  </si>
  <si>
    <t>Merlin R.</t>
  </si>
  <si>
    <t>Lybbert</t>
  </si>
  <si>
    <t>MSH</t>
  </si>
  <si>
    <t>Matthew S.</t>
  </si>
  <si>
    <t>MSJ</t>
  </si>
  <si>
    <t>Malcolm S.</t>
  </si>
  <si>
    <t>Jeppsen</t>
  </si>
  <si>
    <t>MSL</t>
  </si>
  <si>
    <t>Margaret S.</t>
  </si>
  <si>
    <t>Lifferth</t>
  </si>
  <si>
    <t>MT</t>
  </si>
  <si>
    <t>Moses</t>
  </si>
  <si>
    <t>Thatcher</t>
  </si>
  <si>
    <t>MTR</t>
  </si>
  <si>
    <t>Michael T.</t>
  </si>
  <si>
    <t>Ringwood</t>
  </si>
  <si>
    <t>NAM</t>
  </si>
  <si>
    <t>Neal A.</t>
  </si>
  <si>
    <t>NBR</t>
  </si>
  <si>
    <t>Ned B.</t>
  </si>
  <si>
    <t>Rouech&amp;eacute;</t>
  </si>
  <si>
    <t>NET</t>
  </si>
  <si>
    <t>N. Eldon</t>
  </si>
  <si>
    <t>Tanner</t>
  </si>
  <si>
    <t>NGS</t>
  </si>
  <si>
    <t>Nicholas G.</t>
  </si>
  <si>
    <t>NLA</t>
  </si>
  <si>
    <t>Neil L.</t>
  </si>
  <si>
    <t>NMS</t>
  </si>
  <si>
    <t>Naomi M.</t>
  </si>
  <si>
    <t>Shumway</t>
  </si>
  <si>
    <t>NR</t>
  </si>
  <si>
    <t>Nyle</t>
  </si>
  <si>
    <t>OAK</t>
  </si>
  <si>
    <t>Oscar A.</t>
  </si>
  <si>
    <t>Kirkham</t>
  </si>
  <si>
    <t>OFW</t>
  </si>
  <si>
    <t>Orson F.</t>
  </si>
  <si>
    <t>Whitney</t>
  </si>
  <si>
    <t>OH</t>
  </si>
  <si>
    <t>Orson</t>
  </si>
  <si>
    <t>Hyde</t>
  </si>
  <si>
    <t>OLS</t>
  </si>
  <si>
    <t>O. Leslie</t>
  </si>
  <si>
    <t>OP</t>
  </si>
  <si>
    <t>OT</t>
  </si>
  <si>
    <t>Octaviano</t>
  </si>
  <si>
    <t>OVH</t>
  </si>
  <si>
    <t>O. Vincent</t>
  </si>
  <si>
    <t>Haleck</t>
  </si>
  <si>
    <t>PBP</t>
  </si>
  <si>
    <t>Paul B.</t>
  </si>
  <si>
    <t>Pieper</t>
  </si>
  <si>
    <t>PEK</t>
  </si>
  <si>
    <t>Paul E.</t>
  </si>
  <si>
    <t>Koelliker</t>
  </si>
  <si>
    <t>PGM</t>
  </si>
  <si>
    <t>Per G.</t>
  </si>
  <si>
    <t>Malm</t>
  </si>
  <si>
    <t>PHD</t>
  </si>
  <si>
    <t>Paul H.</t>
  </si>
  <si>
    <t>PK</t>
  </si>
  <si>
    <t>Patrick</t>
  </si>
  <si>
    <t>Kearon</t>
  </si>
  <si>
    <t>PKS</t>
  </si>
  <si>
    <t>Paul K.</t>
  </si>
  <si>
    <t>Sybrowsky</t>
  </si>
  <si>
    <t>PpP</t>
  </si>
  <si>
    <t>Patricia P.</t>
  </si>
  <si>
    <t>Pinegar</t>
  </si>
  <si>
    <t>PPP</t>
  </si>
  <si>
    <t>Parley P.</t>
  </si>
  <si>
    <t>PTS</t>
  </si>
  <si>
    <t>Philip T.</t>
  </si>
  <si>
    <t>Sonntag</t>
  </si>
  <si>
    <t>PV</t>
  </si>
  <si>
    <t>Peter</t>
  </si>
  <si>
    <t>Vidmar</t>
  </si>
  <si>
    <t>PVJ</t>
  </si>
  <si>
    <t>Paul V.</t>
  </si>
  <si>
    <t>QLC</t>
  </si>
  <si>
    <t>Quentin L.</t>
  </si>
  <si>
    <t>RAR</t>
  </si>
  <si>
    <t>Ronald A.</t>
  </si>
  <si>
    <t>Rasband</t>
  </si>
  <si>
    <t>RBH</t>
  </si>
  <si>
    <t>Robert B.</t>
  </si>
  <si>
    <t>Harbertson</t>
  </si>
  <si>
    <t>RBW</t>
  </si>
  <si>
    <t>Richard B.</t>
  </si>
  <si>
    <t>RbW</t>
  </si>
  <si>
    <t>Ruth B.</t>
  </si>
  <si>
    <t>Wright</t>
  </si>
  <si>
    <t>RC</t>
  </si>
  <si>
    <t>Rudger</t>
  </si>
  <si>
    <t>Clawson</t>
  </si>
  <si>
    <t>RCE</t>
  </si>
  <si>
    <t>Richard C.</t>
  </si>
  <si>
    <t>Edgley</t>
  </si>
  <si>
    <t>RCG</t>
  </si>
  <si>
    <t>Robert C.</t>
  </si>
  <si>
    <t>Gay</t>
  </si>
  <si>
    <t>RCO</t>
  </si>
  <si>
    <t>RCR</t>
  </si>
  <si>
    <t>Rex C.</t>
  </si>
  <si>
    <t>Reeve</t>
  </si>
  <si>
    <t>RCS</t>
  </si>
  <si>
    <t>R. Conrad</t>
  </si>
  <si>
    <t>Schultz</t>
  </si>
  <si>
    <t>RCT</t>
  </si>
  <si>
    <t>Russell C.</t>
  </si>
  <si>
    <t>RDA</t>
  </si>
  <si>
    <t>Richard D.</t>
  </si>
  <si>
    <t>Allred</t>
  </si>
  <si>
    <t>RDH</t>
  </si>
  <si>
    <t>Robert D.</t>
  </si>
  <si>
    <t>RDP</t>
  </si>
  <si>
    <t>Rex D.</t>
  </si>
  <si>
    <t>REC</t>
  </si>
  <si>
    <t>Richard E.</t>
  </si>
  <si>
    <t>ReP</t>
  </si>
  <si>
    <t>Rafael E.</t>
  </si>
  <si>
    <t>Pino</t>
  </si>
  <si>
    <t>REP</t>
  </si>
  <si>
    <t>Ronald E.</t>
  </si>
  <si>
    <t>Poelman</t>
  </si>
  <si>
    <t>RES</t>
  </si>
  <si>
    <t>Robert E.</t>
  </si>
  <si>
    <t>Sackley</t>
  </si>
  <si>
    <t>RET</t>
  </si>
  <si>
    <t>Turley, Sr.</t>
  </si>
  <si>
    <t>REW</t>
  </si>
  <si>
    <t>RFO</t>
  </si>
  <si>
    <t>Robert F.</t>
  </si>
  <si>
    <t>Orton</t>
  </si>
  <si>
    <t>RGC</t>
  </si>
  <si>
    <t>Rulon G.</t>
  </si>
  <si>
    <t>Craven</t>
  </si>
  <si>
    <t>RGD</t>
  </si>
  <si>
    <t>Royden G.</t>
  </si>
  <si>
    <t>Derrick</t>
  </si>
  <si>
    <t>RGH</t>
  </si>
  <si>
    <t>Richard G.</t>
  </si>
  <si>
    <t>RGS</t>
  </si>
  <si>
    <t>Scott</t>
  </si>
  <si>
    <t>RHF</t>
  </si>
  <si>
    <t>Ruth H.</t>
  </si>
  <si>
    <t>Funk</t>
  </si>
  <si>
    <t>RhW</t>
  </si>
  <si>
    <t>Ray H.</t>
  </si>
  <si>
    <t>RHW</t>
  </si>
  <si>
    <t>Richard H.</t>
  </si>
  <si>
    <t>Winkel</t>
  </si>
  <si>
    <t>RJM</t>
  </si>
  <si>
    <t>Richard J.</t>
  </si>
  <si>
    <t>Maynes</t>
  </si>
  <si>
    <t>RJW</t>
  </si>
  <si>
    <t>Robert J.</t>
  </si>
  <si>
    <t>Whetten</t>
  </si>
  <si>
    <t>RKB</t>
  </si>
  <si>
    <t>Randall K.</t>
  </si>
  <si>
    <t>Bennett</t>
  </si>
  <si>
    <t>RKD</t>
  </si>
  <si>
    <t>Robert K.</t>
  </si>
  <si>
    <t>Dellenbach</t>
  </si>
  <si>
    <t>RKH</t>
  </si>
  <si>
    <t>Rufus K.</t>
  </si>
  <si>
    <t>RLB</t>
  </si>
  <si>
    <t>Robert L.</t>
  </si>
  <si>
    <t>Backman</t>
  </si>
  <si>
    <t>RLE</t>
  </si>
  <si>
    <t>Richard L.</t>
  </si>
  <si>
    <t>rLE</t>
  </si>
  <si>
    <t>R. LaVell</t>
  </si>
  <si>
    <t>RLS</t>
  </si>
  <si>
    <t>Simpson</t>
  </si>
  <si>
    <t>RMN</t>
  </si>
  <si>
    <t>Russell M.</t>
  </si>
  <si>
    <t>Nelson</t>
  </si>
  <si>
    <t>RMW</t>
  </si>
  <si>
    <t>Rosemary M.</t>
  </si>
  <si>
    <t>Wixom</t>
  </si>
  <si>
    <t>RPL</t>
  </si>
  <si>
    <t>Richard P.</t>
  </si>
  <si>
    <t>Lindsay</t>
  </si>
  <si>
    <t>RRL</t>
  </si>
  <si>
    <t>Richard R.</t>
  </si>
  <si>
    <t>RRS</t>
  </si>
  <si>
    <t>Robert R.</t>
  </si>
  <si>
    <t>Steuer</t>
  </si>
  <si>
    <t>RSW</t>
  </si>
  <si>
    <t>Robert S.</t>
  </si>
  <si>
    <t>RTH</t>
  </si>
  <si>
    <t>Ronald T.</t>
  </si>
  <si>
    <t>Halverson</t>
  </si>
  <si>
    <t>RTO</t>
  </si>
  <si>
    <t>Russell T.</t>
  </si>
  <si>
    <t>Osguthorpe</t>
  </si>
  <si>
    <t>SAW</t>
  </si>
  <si>
    <t>Stephen A.</t>
  </si>
  <si>
    <t>West</t>
  </si>
  <si>
    <t>SBO</t>
  </si>
  <si>
    <t>Stephen B.</t>
  </si>
  <si>
    <t>Oveson</t>
  </si>
  <si>
    <t>SDC</t>
  </si>
  <si>
    <t>Shirley D.</t>
  </si>
  <si>
    <t>SDN</t>
  </si>
  <si>
    <t>Stephen D.</t>
  </si>
  <si>
    <t>SDW</t>
  </si>
  <si>
    <t>Scott D.</t>
  </si>
  <si>
    <t>Whiting</t>
  </si>
  <si>
    <t>SDY</t>
  </si>
  <si>
    <t>S. Dilworth</t>
  </si>
  <si>
    <t>SES</t>
  </si>
  <si>
    <t>Steven E.</t>
  </si>
  <si>
    <t>SFC</t>
  </si>
  <si>
    <t>Sheldon F.</t>
  </si>
  <si>
    <t>Child</t>
  </si>
  <si>
    <t>SGE</t>
  </si>
  <si>
    <t>Stanley G.</t>
  </si>
  <si>
    <t>Ellis</t>
  </si>
  <si>
    <t>SGL</t>
  </si>
  <si>
    <t>Sharon G.</t>
  </si>
  <si>
    <t>SHA</t>
  </si>
  <si>
    <t>Silvia H.</t>
  </si>
  <si>
    <t>SHO</t>
  </si>
  <si>
    <t>Spencer H.</t>
  </si>
  <si>
    <t>Osborn</t>
  </si>
  <si>
    <t>SJC</t>
  </si>
  <si>
    <t>Spencer J.</t>
  </si>
  <si>
    <t>Condie</t>
  </si>
  <si>
    <t>SKS</t>
  </si>
  <si>
    <t>Sam K.</t>
  </si>
  <si>
    <t>Shimabukuro</t>
  </si>
  <si>
    <t>SLD</t>
  </si>
  <si>
    <t>Sheri L.</t>
  </si>
  <si>
    <t>Dew</t>
  </si>
  <si>
    <t>SLR</t>
  </si>
  <si>
    <t>Stephen L</t>
  </si>
  <si>
    <t>SLW</t>
  </si>
  <si>
    <t>Susan L.</t>
  </si>
  <si>
    <t>Warner</t>
  </si>
  <si>
    <t>SMB</t>
  </si>
  <si>
    <t>Shayne M.</t>
  </si>
  <si>
    <t>SOB</t>
  </si>
  <si>
    <t>Samuel O.</t>
  </si>
  <si>
    <t>SR</t>
  </si>
  <si>
    <t>SSR</t>
  </si>
  <si>
    <t>Sydney S.</t>
  </si>
  <si>
    <t>SVJ</t>
  </si>
  <si>
    <t>Spencer V.</t>
  </si>
  <si>
    <t>Jones</t>
  </si>
  <si>
    <t>SWK</t>
  </si>
  <si>
    <t>Spencer W.</t>
  </si>
  <si>
    <t>SWS</t>
  </si>
  <si>
    <t>Sterling W.</t>
  </si>
  <si>
    <t>Sill</t>
  </si>
  <si>
    <t>SWT</t>
  </si>
  <si>
    <t>Shirley W.</t>
  </si>
  <si>
    <t>SwT</t>
  </si>
  <si>
    <t>Susan W.</t>
  </si>
  <si>
    <t>TBI</t>
  </si>
  <si>
    <t>Thorpe B.</t>
  </si>
  <si>
    <t>Isaacson</t>
  </si>
  <si>
    <t>TEB</t>
  </si>
  <si>
    <t>Ted E.</t>
  </si>
  <si>
    <t>Brewerton</t>
  </si>
  <si>
    <t>TEM</t>
  </si>
  <si>
    <t>Thomas E.</t>
  </si>
  <si>
    <t>TKY</t>
  </si>
  <si>
    <t>Tai Kwok</t>
  </si>
  <si>
    <t>Yuen</t>
  </si>
  <si>
    <t>TMB</t>
  </si>
  <si>
    <t>Theodore M.</t>
  </si>
  <si>
    <t>TRC</t>
  </si>
  <si>
    <t>Tad R.</t>
  </si>
  <si>
    <t>TSM</t>
  </si>
  <si>
    <t>Thomas S.</t>
  </si>
  <si>
    <t>US</t>
  </si>
  <si>
    <t>Ulisses</t>
  </si>
  <si>
    <t>Soares</t>
  </si>
  <si>
    <t>VDM</t>
  </si>
  <si>
    <t>V. Dallas</t>
  </si>
  <si>
    <t>Merrell</t>
  </si>
  <si>
    <t>VFM</t>
  </si>
  <si>
    <t>Vicki F.</t>
  </si>
  <si>
    <t>Matsumori</t>
  </si>
  <si>
    <t>VHP</t>
  </si>
  <si>
    <t>Virginia H.</t>
  </si>
  <si>
    <t>Pearce</t>
  </si>
  <si>
    <t>VJF</t>
  </si>
  <si>
    <t>Vaughn J.</t>
  </si>
  <si>
    <t>Featherstone</t>
  </si>
  <si>
    <t>VLB</t>
  </si>
  <si>
    <t>Victor L.</t>
  </si>
  <si>
    <t>VRC</t>
  </si>
  <si>
    <t>Val. R.</t>
  </si>
  <si>
    <t>VUJ</t>
  </si>
  <si>
    <t>Virginia U.</t>
  </si>
  <si>
    <t>WCD</t>
  </si>
  <si>
    <t>William C.</t>
  </si>
  <si>
    <t>Dunbar</t>
  </si>
  <si>
    <t>WCW</t>
  </si>
  <si>
    <t>W. Christopher</t>
  </si>
  <si>
    <t>Waddell</t>
  </si>
  <si>
    <t>WCZ</t>
  </si>
  <si>
    <t>W. Craig</t>
  </si>
  <si>
    <t>Zwick</t>
  </si>
  <si>
    <t>WDL</t>
  </si>
  <si>
    <t>W. Don</t>
  </si>
  <si>
    <t>Ladd</t>
  </si>
  <si>
    <t>WDO</t>
  </si>
  <si>
    <t>William D.</t>
  </si>
  <si>
    <t>Oswald</t>
  </si>
  <si>
    <t>WDS</t>
  </si>
  <si>
    <t>W. Douglas</t>
  </si>
  <si>
    <t>WEH</t>
  </si>
  <si>
    <t>W. Eugene</t>
  </si>
  <si>
    <t>Hansen</t>
  </si>
  <si>
    <t>WFG</t>
  </si>
  <si>
    <t>Walter F.</t>
  </si>
  <si>
    <t>Gonz&amp;aacute;lez</t>
  </si>
  <si>
    <t>WGB</t>
  </si>
  <si>
    <t>W. Grant</t>
  </si>
  <si>
    <t>Bangerter</t>
  </si>
  <si>
    <t>WHB</t>
  </si>
  <si>
    <t>William H.</t>
  </si>
  <si>
    <t>WHP</t>
  </si>
  <si>
    <t>Wolfgang H.</t>
  </si>
  <si>
    <t>Paul</t>
  </si>
  <si>
    <t>WJA</t>
  </si>
  <si>
    <t>Wendell J.</t>
  </si>
  <si>
    <t>WJC</t>
  </si>
  <si>
    <t>William J.</t>
  </si>
  <si>
    <t>Critchlow, Jr.</t>
  </si>
  <si>
    <t>WMH</t>
  </si>
  <si>
    <t>Wayne M.</t>
  </si>
  <si>
    <t>Hancock</t>
  </si>
  <si>
    <t>WML</t>
  </si>
  <si>
    <t>W. Mack</t>
  </si>
  <si>
    <t>WPC</t>
  </si>
  <si>
    <t>Waldo P.</t>
  </si>
  <si>
    <t>WR</t>
  </si>
  <si>
    <t>Willard</t>
  </si>
  <si>
    <t>WRB</t>
  </si>
  <si>
    <t>William R.</t>
  </si>
  <si>
    <t>Bradford</t>
  </si>
  <si>
    <t>WRK</t>
  </si>
  <si>
    <t>W. Rolfe</t>
  </si>
  <si>
    <t>Kerr</t>
  </si>
  <si>
    <t>WRW</t>
  </si>
  <si>
    <t>Walker</t>
  </si>
  <si>
    <t>WSP</t>
  </si>
  <si>
    <t>Wayne S.</t>
  </si>
  <si>
    <t>WW</t>
  </si>
  <si>
    <t>Wilford</t>
  </si>
  <si>
    <t>Woodruff</t>
  </si>
  <si>
    <t>WWA</t>
  </si>
  <si>
    <t>Wilford W.</t>
  </si>
  <si>
    <t>WWP</t>
  </si>
  <si>
    <t>William W.</t>
  </si>
  <si>
    <t>Parmley</t>
  </si>
  <si>
    <t>WYK</t>
  </si>
  <si>
    <t>Won Yong</t>
  </si>
  <si>
    <t>Ko</t>
  </si>
  <si>
    <t>YHC</t>
  </si>
  <si>
    <t>Yoon Hwan</t>
  </si>
  <si>
    <t>Choi</t>
  </si>
  <si>
    <t>YK</t>
  </si>
  <si>
    <t>Yoshihiko</t>
  </si>
  <si>
    <t>Kikuchi</t>
  </si>
  <si>
    <t>ZS</t>
  </si>
  <si>
    <t>Z.</t>
  </si>
  <si>
    <t>FullName</t>
  </si>
  <si>
    <t>NumChapters</t>
  </si>
  <si>
    <t>URLPath</t>
  </si>
  <si>
    <t>Parent</t>
  </si>
  <si>
    <t>Sequence</t>
  </si>
  <si>
    <t>CiteAbbr</t>
  </si>
  <si>
    <t>WebTitle</t>
  </si>
  <si>
    <t>JSTTitle</t>
  </si>
  <si>
    <t>JSTNumChapters</t>
  </si>
  <si>
    <t>MatchPattern</t>
  </si>
  <si>
    <t>TOCName</t>
  </si>
  <si>
    <t>Subdiv</t>
  </si>
  <si>
    <t>BackName</t>
  </si>
  <si>
    <t>GridName</t>
  </si>
  <si>
    <t>CiteFull</t>
  </si>
  <si>
    <t>gen</t>
  </si>
  <si>
    <t>Genesis</t>
  </si>
  <si>
    <t>gen/</t>
  </si>
  <si>
    <t>ot</t>
  </si>
  <si>
    <t>Gen.</t>
  </si>
  <si>
    <t>The First Book of Moses Called&lt;br /&gt;&lt;b class="big"&gt;Genesis&lt;/b&gt;</t>
  </si>
  <si>
    <t>Gen(esis)?</t>
  </si>
  <si>
    <t>Chapter</t>
  </si>
  <si>
    <t>ex</t>
  </si>
  <si>
    <t>Exodus</t>
  </si>
  <si>
    <t>ex/</t>
  </si>
  <si>
    <t>Ex.</t>
  </si>
  <si>
    <t>The Second Book of Moses Called&lt;br /&gt;&lt;b class="big"&gt;Exodus&lt;/b&gt;</t>
  </si>
  <si>
    <t>Ex(odus)?</t>
  </si>
  <si>
    <t>lev</t>
  </si>
  <si>
    <t>Leviticus</t>
  </si>
  <si>
    <t>lev/</t>
  </si>
  <si>
    <t>Lev.</t>
  </si>
  <si>
    <t>The Third Book of Moses Called&lt;br /&gt;&lt;b class="big"&gt;Leviticus&lt;/b&gt;</t>
  </si>
  <si>
    <t>Lev(iticus)?</t>
  </si>
  <si>
    <t>num</t>
  </si>
  <si>
    <t>Numbers</t>
  </si>
  <si>
    <t>num/</t>
  </si>
  <si>
    <t>Num.</t>
  </si>
  <si>
    <t>The Fourth Book of Moses Called&lt;br /&gt;&lt;b class="big"&gt;Numbers&lt;/b&gt;</t>
  </si>
  <si>
    <t>Num(bers)?</t>
  </si>
  <si>
    <t>deut</t>
  </si>
  <si>
    <t>Deuteronomy</t>
  </si>
  <si>
    <t>deut/</t>
  </si>
  <si>
    <t>Deut.</t>
  </si>
  <si>
    <t>The Fifth Book of Moses Called&lt;br /&gt;&lt;b class="big"&gt;Deuteronomy&lt;/b&gt;</t>
  </si>
  <si>
    <t>Deut(eronomy)?</t>
  </si>
  <si>
    <t>josh</t>
  </si>
  <si>
    <t>Joshua</t>
  </si>
  <si>
    <t>josh/</t>
  </si>
  <si>
    <t>Josh.</t>
  </si>
  <si>
    <t>The Book of&lt;br /&gt;&lt;b class="big"&gt;Joshua&lt;/b&gt;</t>
  </si>
  <si>
    <t>Josh(ua)?</t>
  </si>
  <si>
    <t>judg</t>
  </si>
  <si>
    <t>Judges</t>
  </si>
  <si>
    <t>judg/</t>
  </si>
  <si>
    <t>Judg.</t>
  </si>
  <si>
    <t>The Book of&lt;br /&gt;&lt;b class="big"&gt;Judges&lt;/b&gt;</t>
  </si>
  <si>
    <t>Judg(es)?</t>
  </si>
  <si>
    <t>ruth</t>
  </si>
  <si>
    <t>Ruth</t>
  </si>
  <si>
    <t>ruth/</t>
  </si>
  <si>
    <t>The Book of&lt;br /&gt;&lt;b class="big"&gt;Ruth&lt;/b&gt;</t>
  </si>
  <si>
    <t>1-sam</t>
  </si>
  <si>
    <t>1 sam</t>
  </si>
  <si>
    <t>1 Samuel</t>
  </si>
  <si>
    <t>1_sam/</t>
  </si>
  <si>
    <t>1 Sam.</t>
  </si>
  <si>
    <t>The First Book of&lt;br /&gt;&lt;b class="big"&gt;Samuel&lt;/b&gt;&lt;br /&gt;Otherwise Called The First Book of the Kings</t>
  </si>
  <si>
    <t>(1|First)(&amp;nbsp;|\s)*Sam(uel)?</t>
  </si>
  <si>
    <t>2-sam</t>
  </si>
  <si>
    <t>2 sam</t>
  </si>
  <si>
    <t>2 Samuel</t>
  </si>
  <si>
    <t>2_sam/</t>
  </si>
  <si>
    <t>2 Sam.</t>
  </si>
  <si>
    <t>The Second Book of&lt;br /&gt;&lt;b class="big"&gt;Samuel&lt;/b&gt;&lt;br /&gt;Otherwise Called The Second Book of the Kings</t>
  </si>
  <si>
    <t>(2|Second)(&amp;nbsp;|\s)*Sam(uel)?</t>
  </si>
  <si>
    <t>1-kgs</t>
  </si>
  <si>
    <t>1 kgs</t>
  </si>
  <si>
    <t>1 Kings</t>
  </si>
  <si>
    <t>1_kgs/</t>
  </si>
  <si>
    <t>1 Kgs.</t>
  </si>
  <si>
    <t>The First Book of the&lt;br /&gt;&lt;b class="big"&gt;Kings&lt;/b&gt;&lt;br /&gt;Commonly Called The Third Book of the Kings</t>
  </si>
  <si>
    <t>(1|First)(&amp;nbsp;|\s)*K(in)?gs</t>
  </si>
  <si>
    <t>2-kgs</t>
  </si>
  <si>
    <t>2 kgs</t>
  </si>
  <si>
    <t>2 Kings</t>
  </si>
  <si>
    <t>2_kgs/</t>
  </si>
  <si>
    <t>2 Kgs.</t>
  </si>
  <si>
    <t>The Second Book of the&lt;br /&gt;&lt;b class="big"&gt;Kings&lt;/b&gt;&lt;br /&gt;Commonly Called The Fourth Book of the Kings</t>
  </si>
  <si>
    <t>(2|Second)(&amp;nbsp;|\s)*K(in)?gs</t>
  </si>
  <si>
    <t>1-chr</t>
  </si>
  <si>
    <t>1 chr</t>
  </si>
  <si>
    <t>1 Chronicles</t>
  </si>
  <si>
    <t>1_chr/</t>
  </si>
  <si>
    <t>1 Chron.</t>
  </si>
  <si>
    <t>The First Book of the&lt;br /&gt;&lt;b class="big"&gt;Chronicles&lt;/b&gt;</t>
  </si>
  <si>
    <t>(1|First)(&amp;nbsp;|\s)*Chr(onicles)?</t>
  </si>
  <si>
    <t>2-chr</t>
  </si>
  <si>
    <t>2 chr</t>
  </si>
  <si>
    <t>2 Chronicles</t>
  </si>
  <si>
    <t>2_chr/</t>
  </si>
  <si>
    <t>2 Chron.</t>
  </si>
  <si>
    <t>The Second Book of the&lt;br /&gt;&lt;b class="big"&gt;Chronicles&lt;/b&gt;</t>
  </si>
  <si>
    <t>(2|Second)(&amp;nbsp;|\s)*Chr(onicles)?</t>
  </si>
  <si>
    <t>ezra</t>
  </si>
  <si>
    <t>Ezra</t>
  </si>
  <si>
    <t>ezra/</t>
  </si>
  <si>
    <t>&lt;b class="big"&gt;Ezra&lt;/b&gt;</t>
  </si>
  <si>
    <t>neh</t>
  </si>
  <si>
    <t>Nehemiah</t>
  </si>
  <si>
    <t>neh/</t>
  </si>
  <si>
    <t>Neh.</t>
  </si>
  <si>
    <t>The Book of&lt;br /&gt;&lt;b class="big"&gt;Nehemiah&lt;/b&gt;</t>
  </si>
  <si>
    <t>Neh(emiah)?</t>
  </si>
  <si>
    <t>esth</t>
  </si>
  <si>
    <t>Esther</t>
  </si>
  <si>
    <t>esth/</t>
  </si>
  <si>
    <t>Esth.</t>
  </si>
  <si>
    <t>The Book of&lt;br /&gt;&lt;b class="big"&gt;Esther&lt;/b&gt;</t>
  </si>
  <si>
    <t>Esth(er)?</t>
  </si>
  <si>
    <t>job</t>
  </si>
  <si>
    <t>Job</t>
  </si>
  <si>
    <t>job/</t>
  </si>
  <si>
    <t>The Book of&lt;br /&gt;&lt;b class="big"&gt;Job&lt;/b&gt;</t>
  </si>
  <si>
    <t>ps</t>
  </si>
  <si>
    <t>Psalms</t>
  </si>
  <si>
    <t>ps/</t>
  </si>
  <si>
    <t>Ps.</t>
  </si>
  <si>
    <t>The Book of&lt;br /&gt;&lt;b class="big"&gt;Psalms&lt;/b&gt;</t>
  </si>
  <si>
    <t>Ps(alm(s)?)?</t>
  </si>
  <si>
    <t>Psalm</t>
  </si>
  <si>
    <t>prov</t>
  </si>
  <si>
    <t>Proverbs</t>
  </si>
  <si>
    <t>prov/</t>
  </si>
  <si>
    <t>Prov.</t>
  </si>
  <si>
    <t>&lt;b class="big"&gt;The Proverbs&lt;/b&gt;</t>
  </si>
  <si>
    <t>Prov(erbs)?</t>
  </si>
  <si>
    <t>eccl</t>
  </si>
  <si>
    <t>Ecclesiastes</t>
  </si>
  <si>
    <t>eccl/</t>
  </si>
  <si>
    <t>Eccl.</t>
  </si>
  <si>
    <t>&lt;b class="big"&gt;Ecclesiastes&lt;/b&gt;&lt;br /&gt;Or, The Preacher</t>
  </si>
  <si>
    <t>Eccl(esiastes)?</t>
  </si>
  <si>
    <t>song</t>
  </si>
  <si>
    <t>The Song of Solomon</t>
  </si>
  <si>
    <t>song/</t>
  </si>
  <si>
    <t>Song.</t>
  </si>
  <si>
    <t>The&lt;br /&gt;&lt;b class="big"&gt;Song of Solomon&lt;/b&gt;</t>
  </si>
  <si>
    <t>(The\s*)?Song(\s*of\s*Solomon)?</t>
  </si>
  <si>
    <t>Song of Sol.</t>
  </si>
  <si>
    <t>isa</t>
  </si>
  <si>
    <t>Isaiah</t>
  </si>
  <si>
    <t>isa/</t>
  </si>
  <si>
    <t>Isa.</t>
  </si>
  <si>
    <t>The Book of the Prophet&lt;br /&gt;&lt;b class="big"&gt;Isaiah&lt;/b&gt;</t>
  </si>
  <si>
    <t>Isa(iah)?</t>
  </si>
  <si>
    <t>jer</t>
  </si>
  <si>
    <t>Jeremiah</t>
  </si>
  <si>
    <t>jer/</t>
  </si>
  <si>
    <t>Jer.</t>
  </si>
  <si>
    <t>The Book of the Prophet&lt;br /&gt;&lt;b class="big"&gt;Jeremiah&lt;/b&gt;</t>
  </si>
  <si>
    <t>Jer(emiah)?</t>
  </si>
  <si>
    <t>lam</t>
  </si>
  <si>
    <t>Lamentations</t>
  </si>
  <si>
    <t>lam/</t>
  </si>
  <si>
    <t>Lam.</t>
  </si>
  <si>
    <t>The&lt;br /&gt;&lt;b class="big"&gt;Lamentations&lt;/b&gt;&lt;br /&gt;of Jeremiah</t>
  </si>
  <si>
    <t>Lam(entations)?</t>
  </si>
  <si>
    <t>ezek</t>
  </si>
  <si>
    <t>Ezekiel</t>
  </si>
  <si>
    <t>ezek/</t>
  </si>
  <si>
    <t>Ezek.</t>
  </si>
  <si>
    <t>The Book of the Prophet&lt;br /&gt;&lt;b class="big"&gt;Ezekiel&lt;/b&gt;</t>
  </si>
  <si>
    <t>Ezek(iel)?</t>
  </si>
  <si>
    <t>dan</t>
  </si>
  <si>
    <t>dan/</t>
  </si>
  <si>
    <t>Dan.</t>
  </si>
  <si>
    <t>The Book of&lt;br /&gt;&lt;b class="big"&gt;Daniel&lt;/b&gt;</t>
  </si>
  <si>
    <t>Dan(iel)?</t>
  </si>
  <si>
    <t>hosea</t>
  </si>
  <si>
    <t>Hosea</t>
  </si>
  <si>
    <t>hosea/</t>
  </si>
  <si>
    <t>&lt;b class="big"&gt;Hosea&lt;/b&gt;</t>
  </si>
  <si>
    <t>joel</t>
  </si>
  <si>
    <t>Joel</t>
  </si>
  <si>
    <t>joel/</t>
  </si>
  <si>
    <t>&lt;b class="big"&gt;Joel&lt;/b&gt;</t>
  </si>
  <si>
    <t>amos</t>
  </si>
  <si>
    <t>Amos</t>
  </si>
  <si>
    <t>amos/</t>
  </si>
  <si>
    <t>&lt;b class="big"&gt;Amos&lt;/b&gt;</t>
  </si>
  <si>
    <t>obad</t>
  </si>
  <si>
    <t>Obadiah</t>
  </si>
  <si>
    <t>obad/</t>
  </si>
  <si>
    <t>Obad.</t>
  </si>
  <si>
    <t>&lt;b class="big"&gt;Obadiah&lt;/b&gt;</t>
  </si>
  <si>
    <t>Obad(iah)?</t>
  </si>
  <si>
    <t>jonah</t>
  </si>
  <si>
    <t>Jonah</t>
  </si>
  <si>
    <t>jonah/</t>
  </si>
  <si>
    <t>&lt;b class="big"&gt;Jonah&lt;/b&gt;</t>
  </si>
  <si>
    <t>micah</t>
  </si>
  <si>
    <t>Micah</t>
  </si>
  <si>
    <t>micah/</t>
  </si>
  <si>
    <t>&lt;b class="big"&gt;Micah&lt;/b&gt;</t>
  </si>
  <si>
    <t>nahum</t>
  </si>
  <si>
    <t>Nahum</t>
  </si>
  <si>
    <t>nahum/</t>
  </si>
  <si>
    <t>&lt;b class="big"&gt;Nahum&lt;/b&gt;</t>
  </si>
  <si>
    <t>hab</t>
  </si>
  <si>
    <t>Habakkuk</t>
  </si>
  <si>
    <t>hab/</t>
  </si>
  <si>
    <t>Hab.</t>
  </si>
  <si>
    <t>&lt;b class="big"&gt;Habakkuk&lt;/b&gt;</t>
  </si>
  <si>
    <t>Hab(akkuk)?</t>
  </si>
  <si>
    <t>zeph</t>
  </si>
  <si>
    <t>Zephaniah</t>
  </si>
  <si>
    <t>zeph/</t>
  </si>
  <si>
    <t>Zeph.</t>
  </si>
  <si>
    <t>&lt;b class="big"&gt;Zephaniah&lt;/b&gt;</t>
  </si>
  <si>
    <t>Zeph(aniah)?</t>
  </si>
  <si>
    <t>hag</t>
  </si>
  <si>
    <t>Haggai</t>
  </si>
  <si>
    <t>hag/</t>
  </si>
  <si>
    <t>Hag.</t>
  </si>
  <si>
    <t>&lt;b class="big"&gt;Haggai&lt;/b&gt;</t>
  </si>
  <si>
    <t>Hag(gai)?</t>
  </si>
  <si>
    <t>zech</t>
  </si>
  <si>
    <t>Zechariah</t>
  </si>
  <si>
    <t>zech/</t>
  </si>
  <si>
    <t>Zech.</t>
  </si>
  <si>
    <t>&lt;b class="big"&gt;Zechariah&lt;/b&gt;</t>
  </si>
  <si>
    <t>Zech(ariah)?</t>
  </si>
  <si>
    <t>mal</t>
  </si>
  <si>
    <t>Malachi</t>
  </si>
  <si>
    <t>mal/</t>
  </si>
  <si>
    <t>Mal.</t>
  </si>
  <si>
    <t>&lt;b class="big"&gt;Malachi&lt;/b&gt;</t>
  </si>
  <si>
    <t>Mal(achi)?</t>
  </si>
  <si>
    <t>matt</t>
  </si>
  <si>
    <t>matt/</t>
  </si>
  <si>
    <t>nt</t>
  </si>
  <si>
    <t>Matt.</t>
  </si>
  <si>
    <t>The Gospel According to&lt;br /&gt;&lt;b class="big"&gt;St. Matthew&lt;/b&gt;</t>
  </si>
  <si>
    <t>The Testimony of&lt;br /&gt;&lt;b class="big"&gt;St. Matthew&lt;/b&gt;</t>
  </si>
  <si>
    <t>Matt(hew)?</t>
  </si>
  <si>
    <t>mark</t>
  </si>
  <si>
    <t>Mark</t>
  </si>
  <si>
    <t>mark/</t>
  </si>
  <si>
    <t>The Gospel According to&lt;br /&gt;&lt;b class="big"&gt;St. Mark&lt;/b&gt;</t>
  </si>
  <si>
    <t>The Testimony of&lt;br /&gt;&lt;b class="big"&gt;St. Mark&lt;/b&gt;</t>
  </si>
  <si>
    <t>luke</t>
  </si>
  <si>
    <t>Luke</t>
  </si>
  <si>
    <t>luke/</t>
  </si>
  <si>
    <t>The Gospel According to&lt;br /&gt;&lt;b class="big"&gt;St. Luke&lt;/b&gt;</t>
  </si>
  <si>
    <t>The Testimony of&lt;br /&gt;&lt;b class="big"&gt;St. Luke&lt;/b&gt;</t>
  </si>
  <si>
    <t>john</t>
  </si>
  <si>
    <t>john/</t>
  </si>
  <si>
    <t>The Gospel According to&lt;br /&gt;&lt;b class="big"&gt;St. John&lt;/b&gt;</t>
  </si>
  <si>
    <t>The Testimony of&lt;br /&gt;&lt;b class="big"&gt;St. John&lt;/b&gt;</t>
  </si>
  <si>
    <t>acts</t>
  </si>
  <si>
    <t>The Acts</t>
  </si>
  <si>
    <t>acts/</t>
  </si>
  <si>
    <t>Acts</t>
  </si>
  <si>
    <t>&lt;b class="big"&gt;The Acts&lt;br /&gt;of the Apostles&lt;/b&gt;</t>
  </si>
  <si>
    <t>(The\s*)?Acts</t>
  </si>
  <si>
    <t>rom</t>
  </si>
  <si>
    <t>The Epistle to the Romans</t>
  </si>
  <si>
    <t>rom/</t>
  </si>
  <si>
    <t>Rom.</t>
  </si>
  <si>
    <t>The Epistle of Paul the Apostle to the&lt;br /&gt;&lt;b class="big"&gt;Romans&lt;/b&gt;</t>
  </si>
  <si>
    <t>(The\s*Epistle\s*to\s*the\s*)?Rom(ans)?</t>
  </si>
  <si>
    <t>Romans</t>
  </si>
  <si>
    <t>1-cor</t>
  </si>
  <si>
    <t>1 cor</t>
  </si>
  <si>
    <t>1 Corinthians</t>
  </si>
  <si>
    <t>1_cor/</t>
  </si>
  <si>
    <t>1 Cor.</t>
  </si>
  <si>
    <t>The First Epistle of Paul the Apostle to the&lt;br /&gt;&lt;b class="big"&gt;Corinthians&lt;/b&gt;</t>
  </si>
  <si>
    <t>(1|First)(&amp;nbsp;|\s)*Cor(inthians)?</t>
  </si>
  <si>
    <t>2-cor</t>
  </si>
  <si>
    <t>2 cor</t>
  </si>
  <si>
    <t>2 Corinthians</t>
  </si>
  <si>
    <t>2_cor/</t>
  </si>
  <si>
    <t>2 Cor.</t>
  </si>
  <si>
    <t>The Second Epistle of Paul the Apostle to the&lt;br /&gt;&lt;b class="big"&gt;Corinthians&lt;/b&gt;</t>
  </si>
  <si>
    <t>(2|Second)(&amp;nbsp;|\s)*Cor(inthians)?</t>
  </si>
  <si>
    <t>gal</t>
  </si>
  <si>
    <t>Galatians</t>
  </si>
  <si>
    <t>gal/</t>
  </si>
  <si>
    <t>Gal.</t>
  </si>
  <si>
    <t>The Epistle of Paul the Apostle to the&lt;br /&gt;&lt;b class="big"&gt;Galatians&lt;/b&gt;</t>
  </si>
  <si>
    <t>Gal(atians)?</t>
  </si>
  <si>
    <t>eph</t>
  </si>
  <si>
    <t>Ephesians</t>
  </si>
  <si>
    <t>eph/</t>
  </si>
  <si>
    <t>Eph.</t>
  </si>
  <si>
    <t>The Epistle of Paul the Apostle to the&lt;br /&gt;&lt;b class="big"&gt;Ephesians&lt;/b&gt;</t>
  </si>
  <si>
    <t>Eph(esians)?</t>
  </si>
  <si>
    <t>philip</t>
  </si>
  <si>
    <t>Philippians</t>
  </si>
  <si>
    <t>philip/</t>
  </si>
  <si>
    <t>Philip.</t>
  </si>
  <si>
    <t>The Epistle of Paul the Apostle to the&lt;br /&gt;&lt;b class="big"&gt;Philippians&lt;/b&gt;</t>
  </si>
  <si>
    <t>Philip(pians)?</t>
  </si>
  <si>
    <t>col</t>
  </si>
  <si>
    <t>Colossians</t>
  </si>
  <si>
    <t>col/</t>
  </si>
  <si>
    <t>Col.</t>
  </si>
  <si>
    <t>The Epistle of Paul the Apostle to the&lt;br /&gt;&lt;b class="big"&gt;Colossians&lt;/b&gt;</t>
  </si>
  <si>
    <t>Col(ossians)?</t>
  </si>
  <si>
    <t>1-thes</t>
  </si>
  <si>
    <t>1 thes</t>
  </si>
  <si>
    <t>1 Thessalonians</t>
  </si>
  <si>
    <t>1_thes/</t>
  </si>
  <si>
    <t>1 Thes.</t>
  </si>
  <si>
    <t>The First Epistle of Paul the Apostle to the&lt;br /&gt;&lt;b class="big"&gt;Thessalonians&lt;/b&gt;</t>
  </si>
  <si>
    <t>(1|First)(&amp;nbsp;|\s)*Thes(salonians)?</t>
  </si>
  <si>
    <t>2-thes</t>
  </si>
  <si>
    <t>2 thes</t>
  </si>
  <si>
    <t>2 Thessalonians</t>
  </si>
  <si>
    <t>2_thes/</t>
  </si>
  <si>
    <t>2 Thes.</t>
  </si>
  <si>
    <t>The Second Epistle of Paul the Apostle to the&lt;br /&gt;&lt;b class="big"&gt;Thessalonians&lt;/b&gt;</t>
  </si>
  <si>
    <t>(2|Second)(&amp;nbsp;|\s)*Thes(salonians)?</t>
  </si>
  <si>
    <t>1-tim</t>
  </si>
  <si>
    <t>1 tim</t>
  </si>
  <si>
    <t>1 Timothy</t>
  </si>
  <si>
    <t>1_tim/</t>
  </si>
  <si>
    <t>1 Tim.</t>
  </si>
  <si>
    <t>The First Epistle of Paul the Apostle to&lt;br /&gt;&lt;b class="big"&gt;Timothy&lt;/b&gt;</t>
  </si>
  <si>
    <t>(1|First)(&amp;nbsp;|\s)*Tim(othy)?</t>
  </si>
  <si>
    <t>2-tim</t>
  </si>
  <si>
    <t>2 tim</t>
  </si>
  <si>
    <t>2 Timothy</t>
  </si>
  <si>
    <t>2_tim/</t>
  </si>
  <si>
    <t>2 Tim.</t>
  </si>
  <si>
    <t>The Second Epistle of Paul the Apostle to&lt;br /&gt;&lt;b class="big"&gt;Timothy&lt;/b&gt;</t>
  </si>
  <si>
    <t>(2|Second)(&amp;nbsp;|\s)*Tim(othy)?</t>
  </si>
  <si>
    <t>titus</t>
  </si>
  <si>
    <t>Titus</t>
  </si>
  <si>
    <t>titus/</t>
  </si>
  <si>
    <t>The Epistle of Paul to&lt;br /&gt;&lt;b class="big"&gt;Titus&lt;/b&gt;</t>
  </si>
  <si>
    <t>philem</t>
  </si>
  <si>
    <t>Philemon</t>
  </si>
  <si>
    <t>philem/</t>
  </si>
  <si>
    <t>Philem.</t>
  </si>
  <si>
    <t>The Epistle of Paul to&lt;br /&gt;&lt;b class="big"&gt;Philemon&lt;/b&gt;</t>
  </si>
  <si>
    <t>Philem(on)?</t>
  </si>
  <si>
    <t>heb</t>
  </si>
  <si>
    <t>To the Hebrews</t>
  </si>
  <si>
    <t>heb/</t>
  </si>
  <si>
    <t>Heb.</t>
  </si>
  <si>
    <t>The Epistle of Paul the Apostle to the&lt;br /&gt;&lt;b class="big"&gt;Hebrews&lt;/b&gt;</t>
  </si>
  <si>
    <t>(To\s*the\s*)?Heb(rews)?</t>
  </si>
  <si>
    <t>Hebrews</t>
  </si>
  <si>
    <t>james</t>
  </si>
  <si>
    <t>The Epistle of James</t>
  </si>
  <si>
    <t>james/</t>
  </si>
  <si>
    <t>James</t>
  </si>
  <si>
    <t>The General Epistle of&lt;br /&gt;&lt;b class="big"&gt;James&lt;/b&gt;</t>
  </si>
  <si>
    <t>(The\s*Epistle\s*of\s*)?James</t>
  </si>
  <si>
    <t>1-pet</t>
  </si>
  <si>
    <t>1 pet</t>
  </si>
  <si>
    <t>1 Peter</t>
  </si>
  <si>
    <t>1_pet/</t>
  </si>
  <si>
    <t>1 Pet.</t>
  </si>
  <si>
    <t>The First Epistle General of&lt;br /&gt;&lt;b class="big"&gt;Peter&lt;/b&gt;</t>
  </si>
  <si>
    <t>(1|First)(&amp;nbsp;|\s)*Pet(er)?</t>
  </si>
  <si>
    <t>2-pet</t>
  </si>
  <si>
    <t>2 pet</t>
  </si>
  <si>
    <t>2 Peter</t>
  </si>
  <si>
    <t>2_pet/</t>
  </si>
  <si>
    <t>2 Pet.</t>
  </si>
  <si>
    <t>The Second Epistle General of&lt;br /&gt;&lt;b class="big"&gt;Peter&lt;/b&gt;</t>
  </si>
  <si>
    <t>(2|Second)(&amp;nbsp;|\s)*Pet(er)?</t>
  </si>
  <si>
    <t>1-jn</t>
  </si>
  <si>
    <t>1 jn</t>
  </si>
  <si>
    <t>1 John</t>
  </si>
  <si>
    <t>1_jn/</t>
  </si>
  <si>
    <t>1 Jn.</t>
  </si>
  <si>
    <t>The First Epistle General of&lt;br /&gt;&lt;b class="big"&gt;John&lt;/b&gt;</t>
  </si>
  <si>
    <t>(1|First)(&amp;nbsp;|\s)*J(oh)?n</t>
  </si>
  <si>
    <t>2-jn</t>
  </si>
  <si>
    <t>2 jn</t>
  </si>
  <si>
    <t>2 John</t>
  </si>
  <si>
    <t>2_jn/</t>
  </si>
  <si>
    <t>2 Jn.</t>
  </si>
  <si>
    <t>The Second Epistle of&lt;br /&gt;&lt;b class="big"&gt;John&lt;/b&gt;</t>
  </si>
  <si>
    <t>(2|Second)(&amp;nbsp;|\s)*J(oh)?n</t>
  </si>
  <si>
    <t>3-jn</t>
  </si>
  <si>
    <t>3 jn</t>
  </si>
  <si>
    <t>3 John</t>
  </si>
  <si>
    <t>3_jn/</t>
  </si>
  <si>
    <t>3 Jn.</t>
  </si>
  <si>
    <t>The Third Epistle of&lt;br /&gt;&lt;b class="big"&gt;John&lt;/b&gt;</t>
  </si>
  <si>
    <t>(3|Third)(&amp;nbsp;|\s)*J(oh)?n</t>
  </si>
  <si>
    <t>jude</t>
  </si>
  <si>
    <t>Jude</t>
  </si>
  <si>
    <t>jude/</t>
  </si>
  <si>
    <t>The General Epistle of&lt;br /&gt;&lt;b class="big"&gt;Jude&lt;/b&gt;</t>
  </si>
  <si>
    <t>rev</t>
  </si>
  <si>
    <t>Revelation</t>
  </si>
  <si>
    <t>rev/</t>
  </si>
  <si>
    <t>Rev.</t>
  </si>
  <si>
    <t>&lt;b class="big"&gt;The Revelation&lt;/b&gt;&lt;br /&gt;of St. John the Divine</t>
  </si>
  <si>
    <t>Rev(elation)?</t>
  </si>
  <si>
    <t>1-ne</t>
  </si>
  <si>
    <t>1 ne</t>
  </si>
  <si>
    <t>First Nephi</t>
  </si>
  <si>
    <t>1_ne/</t>
  </si>
  <si>
    <t>bm</t>
  </si>
  <si>
    <t>1 Ne.</t>
  </si>
  <si>
    <t>The First Book of Nephi</t>
  </si>
  <si>
    <t>(1|First)(&amp;nbsp;|\s)*Ne(phi)?</t>
  </si>
  <si>
    <t>1 Nephi</t>
  </si>
  <si>
    <t>2-ne</t>
  </si>
  <si>
    <t>2 ne</t>
  </si>
  <si>
    <t>Second Nephi</t>
  </si>
  <si>
    <t>2_ne/</t>
  </si>
  <si>
    <t>2 Ne.</t>
  </si>
  <si>
    <t>The Second Book of Nephi</t>
  </si>
  <si>
    <t>(2|Second)(&amp;nbsp;|\s)*Ne(phi)?</t>
  </si>
  <si>
    <t>2 Nephi</t>
  </si>
  <si>
    <t>jacob</t>
  </si>
  <si>
    <t>jacob/</t>
  </si>
  <si>
    <t>The Book of Jacob&lt;br /&gt;&lt;b class="small"&gt;The Brother of Nephi&lt;/b&gt;</t>
  </si>
  <si>
    <t>enos</t>
  </si>
  <si>
    <t>Enos</t>
  </si>
  <si>
    <t>enos/</t>
  </si>
  <si>
    <t>The Book of Enos</t>
  </si>
  <si>
    <t>jarom</t>
  </si>
  <si>
    <t>Jarom</t>
  </si>
  <si>
    <t>jarom/</t>
  </si>
  <si>
    <t>The Book of Jarom</t>
  </si>
  <si>
    <t>omni</t>
  </si>
  <si>
    <t>Omni</t>
  </si>
  <si>
    <t>omni/</t>
  </si>
  <si>
    <t>The Book of Omni</t>
  </si>
  <si>
    <t>w-of-m</t>
  </si>
  <si>
    <t>w of m</t>
  </si>
  <si>
    <t>Words of Mormon</t>
  </si>
  <si>
    <t>w_of_m/</t>
  </si>
  <si>
    <t>W of M</t>
  </si>
  <si>
    <t>The Words of Mormon</t>
  </si>
  <si>
    <t>w[.]?\s*of\s*m[.]?|Words(&amp;nbsp;|\s)*of(&amp;nbsp;|\s)*Mormon</t>
  </si>
  <si>
    <t>W. of Mormon</t>
  </si>
  <si>
    <t>mosiah</t>
  </si>
  <si>
    <t>Mosiah</t>
  </si>
  <si>
    <t>mosiah/</t>
  </si>
  <si>
    <t>The Book of Mosiah</t>
  </si>
  <si>
    <t>alma</t>
  </si>
  <si>
    <t>alma/</t>
  </si>
  <si>
    <t>The Book of Alma&lt;br /&gt;&lt;b class="small"&gt;The Son of Alma&lt;/b&gt;</t>
  </si>
  <si>
    <t>hel</t>
  </si>
  <si>
    <t>Helaman</t>
  </si>
  <si>
    <t>hel/</t>
  </si>
  <si>
    <t>Hel.</t>
  </si>
  <si>
    <t>The Book of Helaman</t>
  </si>
  <si>
    <t>Hel(aman)?</t>
  </si>
  <si>
    <t>3-ne</t>
  </si>
  <si>
    <t>3 ne</t>
  </si>
  <si>
    <t>Third Nephi</t>
  </si>
  <si>
    <t>3_ne/</t>
  </si>
  <si>
    <t>3 Ne.</t>
  </si>
  <si>
    <t>Third Nephi&lt;br /&gt;The Book of Nephi&lt;br /&gt;&lt;b class="small"&gt;The Son of Nephi, Who Was the Son of Helaman&lt;/b&gt;</t>
  </si>
  <si>
    <t>(3|Third)(&amp;nbsp;|\s)*Ne(phi)?</t>
  </si>
  <si>
    <t>3 Nephi</t>
  </si>
  <si>
    <t>4-ne</t>
  </si>
  <si>
    <t>4 ne</t>
  </si>
  <si>
    <t>Fourth Nephi</t>
  </si>
  <si>
    <t>4_ne/</t>
  </si>
  <si>
    <t>4 Ne.</t>
  </si>
  <si>
    <t>Fourth Nephi&lt;br /&gt;The Book of Nephi&lt;br /&gt;&lt;b class="small"&gt;Who Is the Son of Nephi&amp;mdash;One of the Disciples of Jesus Christ&lt;/b&gt;</t>
  </si>
  <si>
    <t>(4|Fourth)(&amp;nbsp;|\s)*Ne(phi)?</t>
  </si>
  <si>
    <t>4 Nephi</t>
  </si>
  <si>
    <t>morm</t>
  </si>
  <si>
    <t>Mormon</t>
  </si>
  <si>
    <t>morm/</t>
  </si>
  <si>
    <t>Morm.</t>
  </si>
  <si>
    <t>The Book of Mormon</t>
  </si>
  <si>
    <t>Morm(on)?</t>
  </si>
  <si>
    <t>ether</t>
  </si>
  <si>
    <t>Ether</t>
  </si>
  <si>
    <t>ether/</t>
  </si>
  <si>
    <t>The Book of Ether</t>
  </si>
  <si>
    <t>moro</t>
  </si>
  <si>
    <t>Moroni</t>
  </si>
  <si>
    <t>moro/</t>
  </si>
  <si>
    <t>Moro.</t>
  </si>
  <si>
    <t>The Book of Moroni</t>
  </si>
  <si>
    <t>Moro(ni)?</t>
  </si>
  <si>
    <t>dc</t>
  </si>
  <si>
    <t>sec</t>
  </si>
  <si>
    <t>Sections</t>
  </si>
  <si>
    <t>dc/</t>
  </si>
  <si>
    <t>D&amp;amp;C</t>
  </si>
  <si>
    <t>The Doctrine and Covenants</t>
  </si>
  <si>
    <t>D[.]?\s*(and|&amp;#38;|&amp;amp;|&amp;)\s*C[.]?|Doc([.]|trine)?\s*(and|&amp;#38;|&amp;amp;|&amp;)\s*Cov([.]|enants)?</t>
  </si>
  <si>
    <t>Section</t>
  </si>
  <si>
    <t>D&amp;C</t>
  </si>
  <si>
    <t>Doctrine and Covenants</t>
  </si>
  <si>
    <t>D[.]?(&amp;nbsp;|\s)*(and|&amp;#38;|&amp;amp;|&amp;)(&amp;nbsp;|\s)*C[.]?|Doc([.]|trine)?(&amp;nbsp;|\s)*(and|&amp;#38;|&amp;amp;|&amp;)(&amp;nbsp;|\s)*Cov([.]|enants)?</t>
  </si>
  <si>
    <t>D &amp; C</t>
  </si>
  <si>
    <t>od</t>
  </si>
  <si>
    <t>Official Declarations</t>
  </si>
  <si>
    <t>od/</t>
  </si>
  <si>
    <t>O.D.</t>
  </si>
  <si>
    <t>O(fficial|[.])(&amp;nbsp;|\s)*D(eclaration(s)?|[.])</t>
  </si>
  <si>
    <t>Official Declaration</t>
  </si>
  <si>
    <t>Official Decl.</t>
  </si>
  <si>
    <t>moses</t>
  </si>
  <si>
    <t>The Book of Moses</t>
  </si>
  <si>
    <t>moses/</t>
  </si>
  <si>
    <t>pgp</t>
  </si>
  <si>
    <t>Selections from The Book of Moses</t>
  </si>
  <si>
    <t>(The\s*Book\s*of\s*)?Moses</t>
  </si>
  <si>
    <t>abr</t>
  </si>
  <si>
    <t>The Book of Abraham</t>
  </si>
  <si>
    <t>abr/</t>
  </si>
  <si>
    <t>Abr.</t>
  </si>
  <si>
    <t>(The\s*Book\s*of\s*)?Abr(aham)?</t>
  </si>
  <si>
    <t>Abraham</t>
  </si>
  <si>
    <t>js-m</t>
  </si>
  <si>
    <t>js m</t>
  </si>
  <si>
    <t>Joseph SmithÃ¢â‚¬â€Matthew</t>
  </si>
  <si>
    <t>js_m/</t>
  </si>
  <si>
    <t>JS&amp;mdash;M</t>
  </si>
  <si>
    <t>Joseph Smith&amp;mdash;Matthew</t>
  </si>
  <si>
    <t>JS(&amp;#8212;|&amp;#151;|&amp;mdash;|.|..|...)M|Joseph(&amp;nbsp;|\s)*Smith(&amp;#8212;|&amp;#151;|&amp;mdash;|.|..|...)Matthew</t>
  </si>
  <si>
    <t>js-h</t>
  </si>
  <si>
    <t>js h</t>
  </si>
  <si>
    <t>Joseph SmithÃ¢â‚¬â€History</t>
  </si>
  <si>
    <t>js_h/</t>
  </si>
  <si>
    <t>JS&amp;mdash;H</t>
  </si>
  <si>
    <t>Joseph Smith&amp;mdash;History</t>
  </si>
  <si>
    <t>JS(&amp;#8212;|&amp;#151;|&amp;mdash;|.|..|...)H|Joseph(&amp;nbsp;|\s)*Smith(&amp;#8212;|&amp;#151;|&amp;mdash;|.|..|...)History</t>
  </si>
  <si>
    <t>a-of-f</t>
  </si>
  <si>
    <t>a of f</t>
  </si>
  <si>
    <t>The Articles of Faith</t>
  </si>
  <si>
    <t>a_of_f/</t>
  </si>
  <si>
    <t>A of F</t>
  </si>
  <si>
    <t>The Articles of Faith&lt;br /&gt;&lt;b class="small"&gt;Of The Church of Jesus Christ of Latter-day Saints&lt;/b&gt;</t>
  </si>
  <si>
    <t>(The(&amp;nbsp;|\s)*)?A([.]|rticles)?(&amp;nbsp;|\s)*of(&amp;nbsp;|\s)*F([.]|aith)?</t>
  </si>
  <si>
    <t>Articles of Faith</t>
  </si>
  <si>
    <t>Book of Mormon</t>
  </si>
  <si>
    <t>bm/</t>
  </si>
  <si>
    <t>B of M</t>
  </si>
  <si>
    <t>Book\s*of\s*Mormon</t>
  </si>
  <si>
    <t>fac</t>
  </si>
  <si>
    <t>Facsimiles</t>
  </si>
  <si>
    <t>abr/fac_</t>
  </si>
  <si>
    <t>Fac.</t>
  </si>
  <si>
    <t>A Facsimile from The Book of Abraham</t>
  </si>
  <si>
    <t>Fac(similes)?</t>
  </si>
  <si>
    <t>Facsimile</t>
  </si>
  <si>
    <t>Pearl of Great Price</t>
  </si>
  <si>
    <t>pgp/</t>
  </si>
  <si>
    <t>P of GP</t>
  </si>
  <si>
    <t>The Pearl of Great Price</t>
  </si>
  <si>
    <t>Pearl\s*of\s*Great\s*Price</t>
  </si>
  <si>
    <t>Old Testament</t>
  </si>
  <si>
    <t>ot/</t>
  </si>
  <si>
    <t>The Old Testament</t>
  </si>
  <si>
    <t>Old\s*Testament</t>
  </si>
  <si>
    <t>New Testament</t>
  </si>
  <si>
    <t>nt/</t>
  </si>
  <si>
    <t>NT</t>
  </si>
  <si>
    <t>The New Testament</t>
  </si>
  <si>
    <t>New\s*Testament</t>
  </si>
  <si>
    <t>intro</t>
  </si>
  <si>
    <t>Explanatory Introduction</t>
  </si>
  <si>
    <t>dc/intro</t>
  </si>
  <si>
    <t>D&amp;amp;C Intro.</t>
  </si>
  <si>
    <t>The Doctrine and Covenants&lt;br /&gt;&lt;br /&gt;Explanatory Introduction</t>
  </si>
  <si>
    <t>(Explanatory(&amp;nbsp;|\s)*)?Intro([.]|duction)?(([,]|\s*to\s*the)\s*(D[.]?\s*(and|&amp;#38;|&amp;amp;|&amp;)\s*C[.]?|Doc([.]|trine)?\s*(and|&amp;#38;|&amp;amp;|&amp;)\s*Cov([.]|enants)?))?</t>
  </si>
  <si>
    <t>Introduction</t>
  </si>
  <si>
    <t>Intro.</t>
  </si>
  <si>
    <t>ttlpg</t>
  </si>
  <si>
    <t>Title Page</t>
  </si>
  <si>
    <t>bm/ttlpg</t>
  </si>
  <si>
    <t>BM Title Page</t>
  </si>
  <si>
    <t>(Book\s*of\s*Mormon\s*|BM\s*)?Title\s*Page(([,]|\s*(of|to)\s*the)\s*Book\s*of\s*Mormon)?</t>
  </si>
  <si>
    <t>Title</t>
  </si>
  <si>
    <t>thrwtnss</t>
  </si>
  <si>
    <t>The Testimony of Three Witnesses</t>
  </si>
  <si>
    <t>bm/thrwtnss</t>
  </si>
  <si>
    <t>BM Three Wit.</t>
  </si>
  <si>
    <t>(The\s*)?Testimony\s*of\s*Three\s*Witnesses|BM\s*Three\s*Wit([.]|nesses)?</t>
  </si>
  <si>
    <t>Three Witnesses</t>
  </si>
  <si>
    <t>3 Wit.</t>
  </si>
  <si>
    <t>eghtwtnss</t>
  </si>
  <si>
    <t>The Testimony of Eight Witnesses</t>
  </si>
  <si>
    <t>bm/eghtwtns</t>
  </si>
  <si>
    <t>BM Eight Wit.</t>
  </si>
  <si>
    <t>(The\s*)?Testimony\s*of\s*Eight\s*Witnesses|BM\s*Eight\s*Wit([.]|nesses)?</t>
  </si>
  <si>
    <t>Eight Witnesses</t>
  </si>
  <si>
    <t>8 Wit.</t>
  </si>
  <si>
    <t>intrdctn</t>
  </si>
  <si>
    <t>bm/intrdctn</t>
  </si>
  <si>
    <t>BM Intro.</t>
  </si>
  <si>
    <t>The Book of Mormon&lt;br /&gt;Introduction</t>
  </si>
  <si>
    <t>(Book\s*of\s*Mormon,?\s*)?Intro([.]|duction)?(([,]|\s*to\s*the)\s*Book\s*of\s*Mormon)?</t>
  </si>
  <si>
    <t>URL Key</t>
  </si>
  <si>
    <t>Talk#</t>
  </si>
  <si>
    <t>Session#</t>
  </si>
  <si>
    <t>Speaker</t>
  </si>
  <si>
    <t>New</t>
  </si>
  <si>
    <t>Looked-Up Name</t>
  </si>
  <si>
    <t>Abbr Conflict</t>
  </si>
  <si>
    <t>(ID</t>
  </si>
  <si>
    <t>SpeakerID</t>
  </si>
  <si>
    <t>SessionID</t>
  </si>
  <si>
    <t>StartPageNum</t>
  </si>
  <si>
    <t>IssueDate</t>
  </si>
  <si>
    <t>TalkDate</t>
  </si>
  <si>
    <t>URL</t>
  </si>
  <si>
    <t>Annual</t>
  </si>
  <si>
    <t>Corpus</t>
  </si>
  <si>
    <t>Sequence)</t>
  </si>
  <si>
    <t>G</t>
  </si>
  <si>
    <t>Quentin L. Cook</t>
  </si>
  <si>
    <t>Russell M. Nelson</t>
  </si>
  <si>
    <t>Neil L. Andersen</t>
  </si>
  <si>
    <t>Dallin H. Oaks</t>
  </si>
  <si>
    <t>D. Todd Christofferson</t>
  </si>
  <si>
    <t>Henry B. Eyring</t>
  </si>
  <si>
    <t>Jeffrey R. Holland</t>
  </si>
  <si>
    <t>URL Base</t>
  </si>
  <si>
    <t>Surnames</t>
  </si>
  <si>
    <t>URL Suffix</t>
  </si>
  <si>
    <t>?lang=eng</t>
  </si>
  <si>
    <t>2. Update page numbers</t>
  </si>
  <si>
    <t>Href (e.g. nt/luke/10.38-42?lang=eng#37)</t>
  </si>
  <si>
    <t>Double-checks of scripture references with hyperlinks</t>
  </si>
  <si>
    <t>Talk #</t>
  </si>
  <si>
    <t>Scripture #</t>
  </si>
  <si>
    <t>Talk Reference</t>
  </si>
  <si>
    <t>Scripture Citation Link</t>
  </si>
  <si>
    <t>Scripture Reference</t>
  </si>
  <si>
    <t>Talk ID</t>
  </si>
  <si>
    <t>Scripture</t>
  </si>
  <si>
    <t>Indexes</t>
  </si>
  <si>
    <t>Volume</t>
  </si>
  <si>
    <t>Book</t>
  </si>
  <si>
    <t>Verse(s)</t>
  </si>
  <si>
    <t>Target</t>
  </si>
  <si>
    <t>Parsed Book</t>
  </si>
  <si>
    <t>Parsed Chapter</t>
  </si>
  <si>
    <t>Parsed Verses</t>
  </si>
  <si>
    <t>Moses 1:39</t>
  </si>
  <si>
    <t>Ether 12:27</t>
  </si>
  <si>
    <t>DMD</t>
  </si>
  <si>
    <t>Dean M.</t>
  </si>
  <si>
    <t>Davies</t>
  </si>
  <si>
    <t>Max Verse</t>
  </si>
  <si>
    <t>Book Abbr</t>
  </si>
  <si>
    <t>gen_JST</t>
  </si>
  <si>
    <t>gen_jst</t>
  </si>
  <si>
    <t>ex_JST</t>
  </si>
  <si>
    <t>lev_JST</t>
  </si>
  <si>
    <t>num_JST</t>
  </si>
  <si>
    <t>deut_JST</t>
  </si>
  <si>
    <t>josh_JST</t>
  </si>
  <si>
    <t>judg_JST</t>
  </si>
  <si>
    <t>ruth_JST</t>
  </si>
  <si>
    <t>ezra_JST</t>
  </si>
  <si>
    <t>neh_JST</t>
  </si>
  <si>
    <t>esth_JST</t>
  </si>
  <si>
    <t>job_JST</t>
  </si>
  <si>
    <t>ps_JST</t>
  </si>
  <si>
    <t>prov_JST</t>
  </si>
  <si>
    <t>eccl_JST</t>
  </si>
  <si>
    <t>isa_JST</t>
  </si>
  <si>
    <t>jer_JST</t>
  </si>
  <si>
    <t>lam_JST</t>
  </si>
  <si>
    <t>ezek_JST</t>
  </si>
  <si>
    <t>dan_JST</t>
  </si>
  <si>
    <t>hosea_JST</t>
  </si>
  <si>
    <t>joel_JST</t>
  </si>
  <si>
    <t>amos_JST</t>
  </si>
  <si>
    <t>obad_JST</t>
  </si>
  <si>
    <t>jonah_JST</t>
  </si>
  <si>
    <t>micah_JST</t>
  </si>
  <si>
    <t>nahum_JST</t>
  </si>
  <si>
    <t>hab_JST</t>
  </si>
  <si>
    <t>zeph_JST</t>
  </si>
  <si>
    <t>hag_JST</t>
  </si>
  <si>
    <t>zech_JST</t>
  </si>
  <si>
    <t>mal_JST</t>
  </si>
  <si>
    <t>matt_JST</t>
  </si>
  <si>
    <t>mark_JST</t>
  </si>
  <si>
    <t>luke_JST</t>
  </si>
  <si>
    <t>john_JST</t>
  </si>
  <si>
    <t>acts_JST</t>
  </si>
  <si>
    <t>rom_JST</t>
  </si>
  <si>
    <t>gal_JST</t>
  </si>
  <si>
    <t>eph_JST</t>
  </si>
  <si>
    <t>philip_JST</t>
  </si>
  <si>
    <t>col_JST</t>
  </si>
  <si>
    <t>titus_JST</t>
  </si>
  <si>
    <t>philem_JST</t>
  </si>
  <si>
    <t>heb_JST</t>
  </si>
  <si>
    <t>james_JST</t>
  </si>
  <si>
    <t>jude_JST</t>
  </si>
  <si>
    <t>rev_JST</t>
  </si>
  <si>
    <t>Book of Mormon Title Page</t>
  </si>
  <si>
    <t>Special Books</t>
  </si>
  <si>
    <t>bm_ttlpg</t>
  </si>
  <si>
    <t>bm_intrdctn</t>
  </si>
  <si>
    <t>Book of Mormon Introduction</t>
  </si>
  <si>
    <t>bm_thrwtnss</t>
  </si>
  <si>
    <t>Testimony of the Three Witnesses</t>
  </si>
  <si>
    <t>bm_eghtwtnss</t>
  </si>
  <si>
    <t>Testimony of the Eight Witnesses</t>
  </si>
  <si>
    <t>Conference</t>
  </si>
  <si>
    <t>ED</t>
  </si>
  <si>
    <t>SGN</t>
  </si>
  <si>
    <t>AV</t>
  </si>
  <si>
    <t>TJD</t>
  </si>
  <si>
    <t>RDF</t>
  </si>
  <si>
    <t>BLO</t>
  </si>
  <si>
    <t>KSH</t>
  </si>
  <si>
    <t>TMV</t>
  </si>
  <si>
    <t>Dube</t>
  </si>
  <si>
    <t>S. Gifford</t>
  </si>
  <si>
    <t>Nielsen</t>
  </si>
  <si>
    <t>Arnulfo</t>
  </si>
  <si>
    <t>Valenzuela</t>
  </si>
  <si>
    <t>Timothy J.</t>
  </si>
  <si>
    <t>Dyches</t>
  </si>
  <si>
    <t>Randy D.</t>
  </si>
  <si>
    <t>Bonnie L.</t>
  </si>
  <si>
    <t>Oscarson</t>
  </si>
  <si>
    <t>Kevin S.</t>
  </si>
  <si>
    <t>Hamilton</t>
  </si>
  <si>
    <t>Terence M.</t>
  </si>
  <si>
    <t>Vinson</t>
  </si>
  <si>
    <t>2 Nephi 31:20</t>
  </si>
  <si>
    <t/>
  </si>
  <si>
    <t>WatchURL</t>
  </si>
  <si>
    <t>ListenURL</t>
  </si>
  <si>
    <t>SQL (scidb)</t>
  </si>
  <si>
    <t>Saturday Morning</t>
  </si>
  <si>
    <t>Saturday Afternoon</t>
  </si>
  <si>
    <t>Sunday Morning</t>
  </si>
  <si>
    <t>Sunday Afternoon</t>
  </si>
  <si>
    <t>scidb.speaker</t>
  </si>
  <si>
    <t>sci2.speaker</t>
  </si>
  <si>
    <t>Sunday Afternoon Session</t>
  </si>
  <si>
    <t>Sunday Morning Session</t>
  </si>
  <si>
    <t>Saturday Morning Session</t>
  </si>
  <si>
    <t>Saturday Afternoon Session</t>
  </si>
  <si>
    <t>Input for Java Program (scidb)</t>
  </si>
  <si>
    <t>sci2.citation</t>
  </si>
  <si>
    <t>BookID</t>
  </si>
  <si>
    <t>Flag</t>
  </si>
  <si>
    <t>Need to handle special books (without chapter/verses) differently</t>
  </si>
  <si>
    <t>Also need to place citations and update photos cache</t>
  </si>
  <si>
    <t>1.  Import 6_SCRIPTURE_HREFS.txt</t>
  </si>
  <si>
    <t>2.  Number the scriptures</t>
  </si>
  <si>
    <t>3.  Prepare this sheet for Dick's review</t>
  </si>
  <si>
    <t>1.  Import scriptures (Raw Scriptures tab)</t>
  </si>
  <si>
    <t>RLR</t>
  </si>
  <si>
    <t>Randall L.</t>
  </si>
  <si>
    <t>Ridd</t>
  </si>
  <si>
    <t>Fix special characters in titles</t>
  </si>
  <si>
    <t>Sessions</t>
  </si>
  <si>
    <t>1. Verify the citation list</t>
  </si>
  <si>
    <t>MAX(Verse)</t>
  </si>
  <si>
    <t>CHW</t>
  </si>
  <si>
    <t>JK</t>
  </si>
  <si>
    <t>CFM</t>
  </si>
  <si>
    <t>HEM</t>
  </si>
  <si>
    <t>LSK</t>
  </si>
  <si>
    <t>NFM</t>
  </si>
  <si>
    <t>Chi Hong (Sam)</t>
  </si>
  <si>
    <t>Wong</t>
  </si>
  <si>
    <t>Jörg</t>
  </si>
  <si>
    <t>Klebingat</t>
  </si>
  <si>
    <t>Carol F.</t>
  </si>
  <si>
    <t>Hugo E.</t>
  </si>
  <si>
    <t>Martinez</t>
  </si>
  <si>
    <t>Larry S.</t>
  </si>
  <si>
    <t>Kacher</t>
  </si>
  <si>
    <t>Neill F.</t>
  </si>
  <si>
    <t>Marriott</t>
  </si>
  <si>
    <t>Dale G. Renlund</t>
  </si>
  <si>
    <t>Kevin W.</t>
  </si>
  <si>
    <t>BookChap</t>
  </si>
  <si>
    <t>SQL (sci2p.talk)</t>
  </si>
  <si>
    <t>SQL (sci2p.conference_talk)</t>
  </si>
  <si>
    <t>sci2p.conference</t>
  </si>
  <si>
    <t>sci2p.conf_session</t>
  </si>
  <si>
    <t>Also need to populate sci2p.talkbody</t>
  </si>
  <si>
    <t>Ronald A. Rasband</t>
  </si>
  <si>
    <t>Gary E. Stevenson</t>
  </si>
  <si>
    <t>VPS</t>
  </si>
  <si>
    <t>VGK</t>
  </si>
  <si>
    <t>ADH</t>
  </si>
  <si>
    <t>KBC</t>
  </si>
  <si>
    <t>Hugo</t>
  </si>
  <si>
    <t>Montoya</t>
  </si>
  <si>
    <t>Vern P.</t>
  </si>
  <si>
    <t>Stanfill</t>
  </si>
  <si>
    <t>Allen D.</t>
  </si>
  <si>
    <t>Haynie</t>
  </si>
  <si>
    <t>Kim B.</t>
  </si>
  <si>
    <t>Clark</t>
  </si>
  <si>
    <t>hM</t>
  </si>
  <si>
    <t>Von G.</t>
  </si>
  <si>
    <t>Keetch</t>
  </si>
  <si>
    <t>***</t>
  </si>
  <si>
    <t>Doctrine and Covenants 14:7</t>
  </si>
  <si>
    <t>Moroni 7:48</t>
  </si>
  <si>
    <t>LrC</t>
  </si>
  <si>
    <t>JdJ</t>
  </si>
  <si>
    <t>J. Reuben</t>
  </si>
  <si>
    <t>[Patr.]</t>
  </si>
  <si>
    <t>Smith, Jr.</t>
  </si>
  <si>
    <t>[Hon.]</t>
  </si>
  <si>
    <t>Kazuhiko</t>
  </si>
  <si>
    <t>Curtis</t>
  </si>
  <si>
    <t>Codes</t>
  </si>
  <si>
    <t>Suffix</t>
  </si>
  <si>
    <t>Collision</t>
  </si>
  <si>
    <t>&amp;amp;media=audio#listen=audio</t>
  </si>
  <si>
    <t>MRD</t>
  </si>
  <si>
    <t>SWO</t>
  </si>
  <si>
    <t>Mary R.</t>
  </si>
  <si>
    <t>Stephen W.</t>
  </si>
  <si>
    <t>Owen</t>
  </si>
  <si>
    <t>EndPageNum</t>
  </si>
  <si>
    <t>End</t>
  </si>
  <si>
    <t>Start</t>
  </si>
  <si>
    <t>JbB</t>
  </si>
  <si>
    <t>WMB</t>
  </si>
  <si>
    <t>PFM</t>
  </si>
  <si>
    <t>BKA</t>
  </si>
  <si>
    <t>EAS</t>
  </si>
  <si>
    <t>KBN</t>
  </si>
  <si>
    <t>Jean B.</t>
  </si>
  <si>
    <t>Bingham</t>
  </si>
  <si>
    <t>W. Mark</t>
  </si>
  <si>
    <t>Bassett</t>
  </si>
  <si>
    <t>Peter F.</t>
  </si>
  <si>
    <t>Meurs</t>
  </si>
  <si>
    <t>Brian K.</t>
  </si>
  <si>
    <t>Evan A.</t>
  </si>
  <si>
    <t>Schmutz</t>
  </si>
  <si>
    <t>K. Brett</t>
  </si>
  <si>
    <t>Nattress</t>
  </si>
  <si>
    <t>SQL (sci2p.citation)</t>
  </si>
  <si>
    <t>BHC</t>
  </si>
  <si>
    <t>MjB</t>
  </si>
  <si>
    <t>WTC</t>
  </si>
  <si>
    <t>MAB</t>
  </si>
  <si>
    <t>GBS</t>
  </si>
  <si>
    <t>VVC</t>
  </si>
  <si>
    <t>JDJ</t>
  </si>
  <si>
    <t>JEC</t>
  </si>
  <si>
    <t>SMP</t>
  </si>
  <si>
    <t>Bonnie H.</t>
  </si>
  <si>
    <t>M. Joseph</t>
  </si>
  <si>
    <t>Weatherford T.</t>
  </si>
  <si>
    <t>Mark A.</t>
  </si>
  <si>
    <t>Bragg</t>
  </si>
  <si>
    <t>Gary B.</t>
  </si>
  <si>
    <t>Sabin</t>
  </si>
  <si>
    <t>Valeri V.</t>
  </si>
  <si>
    <t>Cord&amp;oacute;n</t>
  </si>
  <si>
    <t>Joy D.</t>
  </si>
  <si>
    <t>Joaquin E.</t>
  </si>
  <si>
    <t>S. Mark</t>
  </si>
  <si>
    <t>Palmer</t>
  </si>
  <si>
    <t>Spkr</t>
  </si>
  <si>
    <t>Pg</t>
  </si>
  <si>
    <t>&amp;aacute;</t>
  </si>
  <si>
    <t>&amp;eacute;</t>
  </si>
  <si>
    <t>&amp;iacute;</t>
  </si>
  <si>
    <t>&amp;oacute;</t>
  </si>
  <si>
    <t>&amp;uacute;</t>
  </si>
  <si>
    <t>á</t>
  </si>
  <si>
    <t>é</t>
  </si>
  <si>
    <t>í</t>
  </si>
  <si>
    <t>ó</t>
  </si>
  <si>
    <t>ú</t>
  </si>
  <si>
    <t>Entity</t>
  </si>
  <si>
    <t>UTF-8</t>
  </si>
  <si>
    <t>International</t>
  </si>
  <si>
    <t>NEEDSWORK: this only does one character</t>
  </si>
  <si>
    <t>JST?</t>
  </si>
  <si>
    <t>2 Nephi 2:25</t>
  </si>
  <si>
    <t>3.  Replace %2C in URLS with comma</t>
  </si>
  <si>
    <t>SE</t>
  </si>
  <si>
    <t>JCP</t>
  </si>
  <si>
    <t>JLK</t>
  </si>
  <si>
    <t>APP</t>
  </si>
  <si>
    <t>Sharon</t>
  </si>
  <si>
    <t>Eubank</t>
  </si>
  <si>
    <t>Pingree Jr.</t>
  </si>
  <si>
    <t>John C.</t>
  </si>
  <si>
    <t>Joni L.</t>
  </si>
  <si>
    <t>Koch</t>
  </si>
  <si>
    <t>Adilson</t>
  </si>
  <si>
    <t>de Paula Parrella</t>
  </si>
  <si>
    <t>Y</t>
  </si>
  <si>
    <t>HasVerses</t>
  </si>
  <si>
    <t>N</t>
  </si>
  <si>
    <t>Joseph Smith—Matthew</t>
  </si>
  <si>
    <t>Joseph Smith—History</t>
  </si>
  <si>
    <t>JS—Matthew</t>
  </si>
  <si>
    <t>JS—History</t>
  </si>
  <si>
    <t>JS—M</t>
  </si>
  <si>
    <t>JS—H</t>
  </si>
  <si>
    <t>ID, Year, A or S, Annual or Semi-Annual, 05 or 11</t>
  </si>
  <si>
    <t>Articles of Faith 1:3</t>
  </si>
  <si>
    <t>Gerrit W. Gong</t>
  </si>
  <si>
    <t>Ulisses Soares</t>
  </si>
  <si>
    <t>BKT</t>
  </si>
  <si>
    <t>LJE</t>
  </si>
  <si>
    <t>TGG</t>
  </si>
  <si>
    <t>TBW</t>
  </si>
  <si>
    <t>DDH</t>
  </si>
  <si>
    <t>RIA</t>
  </si>
  <si>
    <t>MD</t>
  </si>
  <si>
    <t>Larry J.</t>
  </si>
  <si>
    <t>Taylor G.</t>
  </si>
  <si>
    <t>Taniela B.</t>
  </si>
  <si>
    <t>Wakolo</t>
  </si>
  <si>
    <t>Douglas D.</t>
  </si>
  <si>
    <t>Holmes</t>
  </si>
  <si>
    <t>Reyna I.</t>
  </si>
  <si>
    <t>Aburto</t>
  </si>
  <si>
    <t>Massimo</t>
  </si>
  <si>
    <t>De Feo</t>
  </si>
  <si>
    <t>2018-05-01</t>
  </si>
  <si>
    <t>2018-03-31</t>
  </si>
  <si>
    <t>2018-04-01</t>
  </si>
  <si>
    <t>A</t>
  </si>
  <si>
    <t>ChapRef</t>
  </si>
  <si>
    <t>Year</t>
  </si>
  <si>
    <t>conference_es</t>
  </si>
  <si>
    <t>conf_session_es</t>
  </si>
  <si>
    <t>talk_es</t>
  </si>
  <si>
    <t>Date</t>
  </si>
  <si>
    <t>ConferenceID</t>
  </si>
  <si>
    <t>polymorphic_ctype_id</t>
  </si>
  <si>
    <t>talkcol</t>
  </si>
  <si>
    <t>S o A</t>
  </si>
  <si>
    <t>Domingo por la Mañana</t>
  </si>
  <si>
    <t>Sesión del Sacerdocio</t>
  </si>
  <si>
    <t>Sesión de las Mujeres</t>
  </si>
  <si>
    <t>2017 Conferencia General Semestral</t>
  </si>
  <si>
    <t>2017 Semestral</t>
  </si>
  <si>
    <t>2017-11-01</t>
  </si>
  <si>
    <t>2018 Conferencia General Annual</t>
  </si>
  <si>
    <t>2017-09-23</t>
  </si>
  <si>
    <t>Sábado por la Mañana</t>
  </si>
  <si>
    <t>2017-09-30</t>
  </si>
  <si>
    <t>Sábado por la Tarde</t>
  </si>
  <si>
    <t>2017-10-01</t>
  </si>
  <si>
    <t>Domingo por la Tarde</t>
  </si>
  <si>
    <t>S</t>
  </si>
  <si>
    <t>NULL</t>
  </si>
  <si>
    <t>Description*</t>
  </si>
  <si>
    <t>Abbr*</t>
  </si>
  <si>
    <t>Title*</t>
  </si>
  <si>
    <t>URL*</t>
  </si>
  <si>
    <t>ListenURL*</t>
  </si>
  <si>
    <t>WatchURL*</t>
  </si>
  <si>
    <t>sci2p</t>
  </si>
  <si>
    <t>Sesión General de las Mujeres, 23 Septiembre 2017</t>
  </si>
  <si>
    <t>Sesión del Domingo por la Mañana, 1 Octubre 2017</t>
  </si>
  <si>
    <t>Domingo por la Mañana </t>
  </si>
  <si>
    <t>Sesión del Domingo por la Tarde, 1 Octubre 2017</t>
  </si>
  <si>
    <t>Domingo por la Tarde </t>
  </si>
  <si>
    <t>Sesión del Sacerdocio </t>
  </si>
  <si>
    <t>Sesión del Domingo por la Mañana, 1 Abril 2018</t>
  </si>
  <si>
    <t>Sesión del Domingo por la Tarde, 1 Abril 2018</t>
  </si>
  <si>
    <t>Sesión del Sábado por la Mañana, 30 Septiembre 2017</t>
  </si>
  <si>
    <t>Sesión del Sábado por la Tarde, 30 Septiembre 2017</t>
  </si>
  <si>
    <t>Sesión del Sacerdocio, 30 Septiembre 2017</t>
  </si>
  <si>
    <t>Sesión del Sábado por la Mañana, 31 Marzo 2018</t>
  </si>
  <si>
    <t>Sesión del Sábado por la Tarde, 31 Marzo 2018</t>
  </si>
  <si>
    <t>Sesión del Sacerdocio, 31 Marzo 2018</t>
  </si>
  <si>
    <t>John 16:33</t>
  </si>
  <si>
    <t>Matthew 11:28</t>
  </si>
  <si>
    <t>Mosiah 2:41</t>
  </si>
  <si>
    <t>SRB</t>
  </si>
  <si>
    <t>MDC</t>
  </si>
  <si>
    <t>CBF</t>
  </si>
  <si>
    <t>MLC</t>
  </si>
  <si>
    <t>JNG</t>
  </si>
  <si>
    <t>2018-10-06</t>
  </si>
  <si>
    <t>2018-10-07</t>
  </si>
  <si>
    <t>Steven R.</t>
  </si>
  <si>
    <t>Michelle D.</t>
  </si>
  <si>
    <t>Craig</t>
  </si>
  <si>
    <t>Cristina B.</t>
  </si>
  <si>
    <t>Franco</t>
  </si>
  <si>
    <t>Matthew L.</t>
  </si>
  <si>
    <t>Carpenter</t>
  </si>
  <si>
    <t>Jack N.</t>
  </si>
  <si>
    <t>Gerard</t>
  </si>
  <si>
    <t>intrdctn_:</t>
  </si>
  <si>
    <t>intro_:</t>
  </si>
  <si>
    <t>ttlpg_:</t>
  </si>
  <si>
    <t>thrwtnss_:</t>
  </si>
  <si>
    <t>eghtwtnss_:</t>
  </si>
  <si>
    <t>dc_intro</t>
  </si>
  <si>
    <t>saturday-morning-session</t>
  </si>
  <si>
    <t>saturday-afternoon-session</t>
  </si>
  <si>
    <t>sunday-morning-session</t>
  </si>
  <si>
    <t>sunday-afternoon-session</t>
  </si>
  <si>
    <t>Use entities for apostrophes</t>
  </si>
  <si>
    <t>Set this to 05 or 11</t>
  </si>
  <si>
    <t>Set this to the year</t>
  </si>
  <si>
    <t>Computed A or S</t>
  </si>
  <si>
    <t>Computed Annual or Semi-Annual</t>
  </si>
  <si>
    <t>Sesión del Sábado por la Mañana, 6 Octubre 2018</t>
  </si>
  <si>
    <t>Sesión del Sábado por la Tarde, 6 Octubre 2018</t>
  </si>
  <si>
    <t>Sesión General de las Mujeres, 6 Octubre 2018</t>
  </si>
  <si>
    <t>Sesión del Domingo por la Mañana, 7 Octubre 2018</t>
  </si>
  <si>
    <t>Sesión del Domingo por la Tarde, 7 Octubre 2018</t>
  </si>
  <si>
    <t>2018 Conferencia General Semestral</t>
  </si>
  <si>
    <t>2018 Semestral</t>
  </si>
  <si>
    <t>Closing Remarks</t>
  </si>
  <si>
    <t>46nelson</t>
  </si>
  <si>
    <t>BC</t>
  </si>
  <si>
    <t>BPH</t>
  </si>
  <si>
    <t>MH</t>
  </si>
  <si>
    <t>TW</t>
  </si>
  <si>
    <t>DPH</t>
  </si>
  <si>
    <t>JPV</t>
  </si>
  <si>
    <t>KSM</t>
  </si>
  <si>
    <t>Held</t>
  </si>
  <si>
    <t>Wada</t>
  </si>
  <si>
    <t>Homer</t>
  </si>
  <si>
    <t>Villar</t>
  </si>
  <si>
    <t>Becky</t>
  </si>
  <si>
    <t>Brook P.</t>
  </si>
  <si>
    <t>Mathias</t>
  </si>
  <si>
    <t>Takashi</t>
  </si>
  <si>
    <t>David P.</t>
  </si>
  <si>
    <t>Juan Pablo</t>
  </si>
  <si>
    <t>Kyle S.</t>
  </si>
  <si>
    <t>2019-04-06</t>
  </si>
  <si>
    <t>2019-04-07</t>
  </si>
  <si>
    <t>2019-05-01</t>
  </si>
  <si>
    <t>John 3:16</t>
  </si>
  <si>
    <t>1 Nephi 3:7</t>
  </si>
  <si>
    <t>Audio URL</t>
  </si>
  <si>
    <t>Video Low</t>
  </si>
  <si>
    <t>Video Med</t>
  </si>
  <si>
    <t>Video High</t>
  </si>
  <si>
    <t>Audio</t>
  </si>
  <si>
    <t>general-conference/</t>
  </si>
  <si>
    <t>Talk Stream</t>
  </si>
  <si>
    <t>2019 Conferencia General Annual</t>
  </si>
  <si>
    <t>2018-11-01</t>
  </si>
  <si>
    <t>Sesión del Sábado por la Mañana, 6 Abril 2019</t>
  </si>
  <si>
    <t>Sesión del Sábado por la Tarde, 6 Abril 2019</t>
  </si>
  <si>
    <t>Sesión del Domingo por la Mañana, 7 Abril 2019</t>
  </si>
  <si>
    <t>Sesión del Domingo por la Tarde, 7 Abril 2019</t>
  </si>
  <si>
    <t>Sesión del Sacerdocio, 6 Abril 2019</t>
  </si>
  <si>
    <t>The Message, the Meaning, and the Multitude</t>
  </si>
  <si>
    <t>True Disciples of the Savior</t>
  </si>
  <si>
    <t>Terence M. Vinson</t>
  </si>
  <si>
    <t>Be Faithful, Not Faithless</t>
  </si>
  <si>
    <t>Stephen W. Owen</t>
  </si>
  <si>
    <t>The Joy of the Saints</t>
  </si>
  <si>
    <t>Spiritual Capacity</t>
  </si>
  <si>
    <t>Michelle Craig</t>
  </si>
  <si>
    <t>Unwavering Commitment to Jesus Christ</t>
  </si>
  <si>
    <t>Trust in the Lord</t>
  </si>
  <si>
    <t>Watchful unto Prayer Continually</t>
  </si>
  <si>
    <t>David A. Bednar</t>
  </si>
  <si>
    <t>Found through the Power of the Book of Mormon</t>
  </si>
  <si>
    <t>Rubén V. Alliaud</t>
  </si>
  <si>
    <t>Witnesses, Aaronic Priesthood Quorums, and Young Women Classes</t>
  </si>
  <si>
    <t>Adjustments to Strengthen Youth</t>
  </si>
  <si>
    <t>Come, Follow Me—the Lord’s Counterstrategy and Proactive Plan</t>
  </si>
  <si>
    <t>Mark L. Pace</t>
  </si>
  <si>
    <t>Consistent and Resilient Trust</t>
  </si>
  <si>
    <t>L. Todd Budge</t>
  </si>
  <si>
    <t>After the Trial of Our Faith</t>
  </si>
  <si>
    <t>Jorge M. Alvarado</t>
  </si>
  <si>
    <t>Standing by Our Promises and Covenants</t>
  </si>
  <si>
    <t>Thru Cloud and Sunshine, Lord, Abide with Me!</t>
  </si>
  <si>
    <t>Reyna I. Aburto</t>
  </si>
  <si>
    <t>Honoring His Name</t>
  </si>
  <si>
    <t>Lisa L. Harkness</t>
  </si>
  <si>
    <t>Beloved Daughters</t>
  </si>
  <si>
    <t>Bonnie H. Cordon</t>
  </si>
  <si>
    <t>Covenant Women in Partnership with God</t>
  </si>
  <si>
    <t>Two Great Commandments</t>
  </si>
  <si>
    <t>Spiritual Treasures</t>
  </si>
  <si>
    <t>Covenant Belonging</t>
  </si>
  <si>
    <t>Finding Joy in Sharing the Gospel</t>
  </si>
  <si>
    <t>Cristina B. Franco</t>
  </si>
  <si>
    <t>Your Great Adventure</t>
  </si>
  <si>
    <t>Dieter F. Uchtdorf</t>
  </si>
  <si>
    <t>The Savior’s Touch</t>
  </si>
  <si>
    <t>Walter F. González</t>
  </si>
  <si>
    <t>Deceive Me Not</t>
  </si>
  <si>
    <t>The Second Great Commandment</t>
  </si>
  <si>
    <t>Holiness and the Plan of Happiness</t>
  </si>
  <si>
    <t>Knowing, Loving, and Growing</t>
  </si>
  <si>
    <t>Hans T. Boom</t>
  </si>
  <si>
    <t>Giving Our Spirits Control over Our Bodies</t>
  </si>
  <si>
    <t>M. Russell Ballard</t>
  </si>
  <si>
    <t>Power to Overcome the Adversary</t>
  </si>
  <si>
    <t>Peter M. Johnson</t>
  </si>
  <si>
    <t>Take Up Our Cross</t>
  </si>
  <si>
    <t>Fruit</t>
  </si>
  <si>
    <t>RVA</t>
  </si>
  <si>
    <t>MLP</t>
  </si>
  <si>
    <t>LTB</t>
  </si>
  <si>
    <t>JMA</t>
  </si>
  <si>
    <t>LLH</t>
  </si>
  <si>
    <t>HTB</t>
  </si>
  <si>
    <t>PMJ</t>
  </si>
  <si>
    <t>Alliaud</t>
  </si>
  <si>
    <t>Mark L.</t>
  </si>
  <si>
    <t>L. Todd</t>
  </si>
  <si>
    <t>Budge</t>
  </si>
  <si>
    <t>Jorge M.</t>
  </si>
  <si>
    <t>Alvarado</t>
  </si>
  <si>
    <t>Lisa L.</t>
  </si>
  <si>
    <t>Harkness</t>
  </si>
  <si>
    <t>Hans T.</t>
  </si>
  <si>
    <t>Boom</t>
  </si>
  <si>
    <t>Peter M.</t>
  </si>
  <si>
    <t>Rub&amp;eacute;n V.</t>
  </si>
  <si>
    <t>2019-11-01</t>
  </si>
  <si>
    <t>2019-10-05</t>
  </si>
  <si>
    <t>2019-10-06</t>
  </si>
  <si>
    <t>https://www.churchofjesuschrist.org/study/ensign/2019/11/</t>
  </si>
  <si>
    <t>jeffrey-r-holland</t>
  </si>
  <si>
    <t>d-todd-christofferson</t>
  </si>
  <si>
    <t>dale-g-renlund</t>
  </si>
  <si>
    <t>dallin-h-oaks</t>
  </si>
  <si>
    <t>david-a-bednar</t>
  </si>
  <si>
    <t>russell-m-nelson</t>
  </si>
  <si>
    <t>quentin-l-cook</t>
  </si>
  <si>
    <t>ronald-a-rasband</t>
  </si>
  <si>
    <t>henry-b-eyring</t>
  </si>
  <si>
    <t>gerrit-w-gong</t>
  </si>
  <si>
    <t>dieter-f-uchtdorf</t>
  </si>
  <si>
    <t>gary-e-stevenson</t>
  </si>
  <si>
    <t>m-russell-ballard</t>
  </si>
  <si>
    <t>ulisses-soares</t>
  </si>
  <si>
    <t>-64k-eng.mp3</t>
  </si>
  <si>
    <t>-360p-eng.mp4</t>
  </si>
  <si>
    <t>-720p-eng.mp4</t>
  </si>
  <si>
    <t>-1080p-eng.mp4</t>
  </si>
  <si>
    <t>https://media2.ldscdn.org/assets/</t>
  </si>
  <si>
    <t>Media URL Base</t>
  </si>
  <si>
    <t>/study/ensign/2019/11/11holland</t>
  </si>
  <si>
    <t>/study/ensign/2019/11/12vinson</t>
  </si>
  <si>
    <t>/study/ensign/2019/11/13owen</t>
  </si>
  <si>
    <t>/study/ensign/2019/11/14christofferson</t>
  </si>
  <si>
    <t>/study/ensign/2019/11/15craig</t>
  </si>
  <si>
    <t>/study/ensign/2019/11/16renlund</t>
  </si>
  <si>
    <t>/study/ensign/2019/11/17oaks</t>
  </si>
  <si>
    <t>/study/ensign/2019/11/22bednar</t>
  </si>
  <si>
    <t>/study/ensign/2019/11/23alliaud</t>
  </si>
  <si>
    <t>/study/ensign/2019/11/24nelson</t>
  </si>
  <si>
    <t>/study/ensign/2019/11/25cook</t>
  </si>
  <si>
    <t>/study/ensign/2019/11/26pace</t>
  </si>
  <si>
    <t>/study/ensign/2019/11/27budge</t>
  </si>
  <si>
    <t>/study/ensign/2019/11/28alvarado</t>
  </si>
  <si>
    <t>/study/ensign/2019/11/29rasband</t>
  </si>
  <si>
    <t>/study/ensign/2019/11/31aburto</t>
  </si>
  <si>
    <t>/study/ensign/2019/11/32harkness</t>
  </si>
  <si>
    <t>/study/ensign/2019/11/33cordon</t>
  </si>
  <si>
    <t>/study/ensign/2019/11/34eyring</t>
  </si>
  <si>
    <t>/study/ensign/2019/11/35oaks</t>
  </si>
  <si>
    <t>/study/ensign/2019/11/36nelson</t>
  </si>
  <si>
    <t>/study/ensign/2019/11/41gong</t>
  </si>
  <si>
    <t>/study/ensign/2019/11/42franco</t>
  </si>
  <si>
    <t>/study/ensign/2019/11/43uchtdorf</t>
  </si>
  <si>
    <t>/study/ensign/2019/11/44gonzalez</t>
  </si>
  <si>
    <t>/study/ensign/2019/11/45stevenson</t>
  </si>
  <si>
    <t>/study/ensign/2019/11/46nelson</t>
  </si>
  <si>
    <t>/study/ensign/2019/11/51eyring</t>
  </si>
  <si>
    <t>/study/ensign/2019/11/52boom</t>
  </si>
  <si>
    <t>/study/ensign/2019/11/53ballard</t>
  </si>
  <si>
    <t>/study/ensign/2019/11/54johnson</t>
  </si>
  <si>
    <t>/study/ensign/2019/11/55soares</t>
  </si>
  <si>
    <t>/study/ensign/2019/11/56andersen</t>
  </si>
  <si>
    <t>/study/ensign/2019/11/57nelson</t>
  </si>
  <si>
    <t>Mosiah 4:3</t>
  </si>
  <si>
    <t>2 Nephi 26:33</t>
  </si>
  <si>
    <t>John 8:12</t>
  </si>
  <si>
    <t>2 Nephi 31:19</t>
  </si>
  <si>
    <t>Alma 37:6</t>
  </si>
  <si>
    <t>Luke 4:18</t>
  </si>
  <si>
    <t>Revelation 21:4</t>
  </si>
  <si>
    <t>2 Nephi 25:26</t>
  </si>
  <si>
    <t>/study/scriptures/pgp/moses/1.39?lang=eng#p39</t>
  </si>
  <si>
    <t>Mosiah 3:19</t>
  </si>
  <si>
    <t>Mosiah 5:15</t>
  </si>
  <si>
    <t>Revelation 14:6</t>
  </si>
  <si>
    <t>4.  Copy to Scriptures tab and remove ?lang=eng</t>
  </si>
  <si>
    <t>Verses</t>
  </si>
  <si>
    <t>bofm/introduction</t>
  </si>
  <si>
    <t>bofm/bofm-title</t>
  </si>
  <si>
    <t>dc-testament/introduction</t>
  </si>
  <si>
    <t>Semestral o Anual</t>
  </si>
  <si>
    <t>2018 Anual</t>
  </si>
  <si>
    <t>2019 Anual</t>
  </si>
  <si>
    <t>2019 Conferencia General Semestral</t>
  </si>
  <si>
    <t>2019 Semestral</t>
  </si>
  <si>
    <t>Sesión del Sábado por la Mañana, 5 Octubre 2019</t>
  </si>
  <si>
    <t>Sesión del Sábado por la Tarde, 5 Octubre 2019</t>
  </si>
  <si>
    <t>Sesión del Domingo por la Mañana, 6 Octubre 2019</t>
  </si>
  <si>
    <t>Sesión del Domingo por la Tarde, 6 Octubre 2019</t>
  </si>
  <si>
    <t>Sesión General de Mujeres, 5 Octubre 2019</t>
  </si>
  <si>
    <t>Sesión de Mujeres</t>
  </si>
  <si>
    <t>11nelson</t>
  </si>
  <si>
    <t>/study/scriptures/dc-testament/dc/38.30?lang=eng#p30</t>
  </si>
  <si>
    <t>Doctrine and Covenants 38:30</t>
  </si>
  <si>
    <t>/study/scriptures/bofm/3-ne/27.27?lang=eng#p27</t>
  </si>
  <si>
    <t>3 Nephi 27:27</t>
  </si>
  <si>
    <t>/study/scriptures/dc-testament/dc/87.8?lang=eng#p8</t>
  </si>
  <si>
    <t>Doctrine and Covenants 87:8</t>
  </si>
  <si>
    <t>/study/scriptures/pgp/js-h/1.17?lang=eng#p17</t>
  </si>
  <si>
    <t>Joseph Smith﻿—History 1:17</t>
  </si>
  <si>
    <t>/study/scriptures/pgp/js-h/1.14?lang=eng#p14</t>
  </si>
  <si>
    <t>Joseph Smith﻿—History 1:14</t>
  </si>
  <si>
    <t>/study/scriptures/pgp/js-h/1.33-34?lang=eng#p33</t>
  </si>
  <si>
    <t>Joseph Smith﻿—History 1:33–34</t>
  </si>
  <si>
    <t>/study/scriptures/bofm/3-ne/27.19?lang=eng#p19</t>
  </si>
  <si>
    <t>3 Nephi 27:19</t>
  </si>
  <si>
    <t>/study/scriptures/bofm/alma/36.21?lang=eng#p21</t>
  </si>
  <si>
    <t>Alma 36:21</t>
  </si>
  <si>
    <t>/study/scriptures/bofm/alma/7.11-12?lang=eng#p11</t>
  </si>
  <si>
    <t>Alma 7:11–12</t>
  </si>
  <si>
    <t>/study/scriptures/bofm/2-ne/9.39?lang=eng#p39</t>
  </si>
  <si>
    <t>2 Nephi 9:39</t>
  </si>
  <si>
    <t>/study/scriptures/dc-testament/dc/42.61?lang=eng#p61</t>
  </si>
  <si>
    <t>Doctrine and Covenants 42:61</t>
  </si>
  <si>
    <t>/study/scriptures/dc-testament/dc/25.13?lang=eng#p13</t>
  </si>
  <si>
    <t>Doctrine and Covenants 25:13</t>
  </si>
  <si>
    <t>/study/scriptures/bofm/2-ne/31.19?lang=eng#p19</t>
  </si>
  <si>
    <t>/study/scriptures/dc-testament/dc/11.12?lang=eng#p12</t>
  </si>
  <si>
    <t>Doctrine and Covenants 11:12</t>
  </si>
  <si>
    <t>/study/scriptures/nt/john/13.34?lang=eng#p34</t>
  </si>
  <si>
    <t>John 13:34</t>
  </si>
  <si>
    <t>/study/scriptures/bofm/mosiah/18.21?lang=eng#p21</t>
  </si>
  <si>
    <t>Mosiah 18:21</t>
  </si>
  <si>
    <t>/study/scriptures/pgp/moses/7.18?lang=eng#p18</t>
  </si>
  <si>
    <t>Moses 7:18</t>
  </si>
  <si>
    <t>/study/scriptures/nt/1-jn/2.6?lang=eng#p6</t>
  </si>
  <si>
    <t>1 John 2:6</t>
  </si>
  <si>
    <t>/study/scriptures/bofm/alma/31.5?lang=eng#p5</t>
  </si>
  <si>
    <t>/study/scriptures/bofm/hel/3.29?lang=eng#p29</t>
  </si>
  <si>
    <t>Helaman 3:29</t>
  </si>
  <si>
    <t>/study/scriptures/dc-testament/dc/68.4?lang=eng#p4</t>
  </si>
  <si>
    <t>/study/scriptures/bofm/mosiah/15.28?lang=eng#p28</t>
  </si>
  <si>
    <t>/study/scriptures/bofm/three?lang=eng</t>
  </si>
  <si>
    <t>/study/scriptures/bofm/2-ne/28.30?lang=eng#p30</t>
  </si>
  <si>
    <t>2 Nephi 28:30</t>
  </si>
  <si>
    <t>/study/scriptures/bofm/1-ne/3.7?lang=eng#p7</t>
  </si>
  <si>
    <t>/study/scriptures/nt/matt/11.28?lang=eng#p28</t>
  </si>
  <si>
    <t>/study/scriptures/nt/matt/11.28-30?lang=eng#p28</t>
  </si>
  <si>
    <t>/study/scriptures/bofm/2-ne/31.21?lang=eng#p21</t>
  </si>
  <si>
    <t>2 Nephi 31:21</t>
  </si>
  <si>
    <t>/study/scriptures/bofm/1-ne/15.24?lang=eng#p24</t>
  </si>
  <si>
    <t>1 Nephi 15:24</t>
  </si>
  <si>
    <t>/study/scriptures/bofm/mosiah/3.19?lang=eng#p19</t>
  </si>
  <si>
    <t>/study/scriptures/bofm/moro/10.32-33?lang=eng#p32</t>
  </si>
  <si>
    <t>Moroni 10:32–33</t>
  </si>
  <si>
    <t>/study/scriptures/bofm/2-ne/2.8?lang=eng#p8</t>
  </si>
  <si>
    <t>2 Nephi 2:8</t>
  </si>
  <si>
    <t>/study/scriptures/bofm/mosiah/2.41?lang=eng#p41</t>
  </si>
  <si>
    <t>/study/scriptures/bofm/mosiah/25.10?lang=eng#p10</t>
  </si>
  <si>
    <t>/study/scriptures/nt/john/3.16?lang=eng#p16</t>
  </si>
  <si>
    <t>/study/scriptures/nt/rev/21.4?lang=eng#p4</t>
  </si>
  <si>
    <t>/study/scriptures/dc-testament/dc/14.7?lang=eng#p7</t>
  </si>
  <si>
    <t>/study/scriptures/nt/mark/9.7?lang=eng#p7</t>
  </si>
  <si>
    <t>Mark 9:7</t>
  </si>
  <si>
    <t>/study/scriptures/nt/luke/9.35?lang=eng#p35</t>
  </si>
  <si>
    <t>Luke 9:35</t>
  </si>
  <si>
    <t>/study/scriptures/ot/ps/147.3?lang=eng#p3</t>
  </si>
  <si>
    <t>Psalm 147:3</t>
  </si>
  <si>
    <t>/study/scriptures/bofm/2-ne/26.33?lang=eng#p33</t>
  </si>
  <si>
    <t>/study/scriptures/bofm/ether/12.27?lang=eng#p27</t>
  </si>
  <si>
    <t>/study/scriptures/dc-testament/dc/19.23?lang=eng#p23</t>
  </si>
  <si>
    <t>Doctrine and Covenants 19:23</t>
  </si>
  <si>
    <t>/study/scriptures/bofm/mosiah/5.2?lang=eng#p2</t>
  </si>
  <si>
    <t>/study/scriptures/bofm/2-ne/2.25?lang=eng#p25</t>
  </si>
  <si>
    <t>/study/scriptures/bofm/2-ne/25.26?lang=eng#p26</t>
  </si>
  <si>
    <t>/study/scriptures/bofm/mosiah/4.3?lang=eng#p3</t>
  </si>
  <si>
    <t>/study/scriptures/bofm/moro/6.4?lang=eng#p4</t>
  </si>
  <si>
    <t>Moroni 6:4</t>
  </si>
  <si>
    <t>/study/scriptures/bofm/2-ne/31.20?lang=eng#p20</t>
  </si>
  <si>
    <t>/study/scriptures/bofm/2-ne/32.5?lang=eng#p5</t>
  </si>
  <si>
    <t>2 Nephi 32:5</t>
  </si>
  <si>
    <t>/study/scriptures/nt/john/16.33?lang=eng#p33</t>
  </si>
  <si>
    <t>/study/scriptures/bofm/jacob/5?lang=eng</t>
  </si>
  <si>
    <t>Jacob 5</t>
  </si>
  <si>
    <t>/study/scriptures/nt/luke/4.18?lang=eng#p18</t>
  </si>
  <si>
    <t>/study/scriptures/pgp/a-of-f/1.3?lang=eng#p3</t>
  </si>
  <si>
    <t>/study/scriptures/bofm/alma/41.14?lang=eng#p14</t>
  </si>
  <si>
    <t>Alma 41:14</t>
  </si>
  <si>
    <t>/study/scriptures/bofm/2-ne/1.15?lang=eng#p15</t>
  </si>
  <si>
    <t>2 Nephi 1:15</t>
  </si>
  <si>
    <t>/study/scriptures/bofm/alma/37.6?lang=eng#p6</t>
  </si>
  <si>
    <t>/study/scriptures/dc-testament/dc/45.71?lang=eng#p71</t>
  </si>
  <si>
    <t>Doctrine and Covenants 45:71</t>
  </si>
  <si>
    <t>/study/scriptures/nt/matt/7.7-8?lang=eng#p7</t>
  </si>
  <si>
    <t>Matthew 7:7&amp;#x2013;8</t>
  </si>
  <si>
    <t>35eyring</t>
  </si>
  <si>
    <t>36oaks</t>
  </si>
  <si>
    <t>/study/scriptures/bofm/3-ne/14.7-8?lang=eng#p7</t>
  </si>
  <si>
    <t>3&amp;#xA0;Nephi 14:7&amp;#x2013;8</t>
  </si>
  <si>
    <t>37nelson</t>
  </si>
  <si>
    <t>/study/scriptures/nt/rev/14.6?lang=eng#p6</t>
  </si>
  <si>
    <t>/study/scriptures/nt/john/8.12?lang=eng#p12</t>
  </si>
  <si>
    <t>/study/scriptures/nt/john/3.16-17?lang=eng#p16</t>
  </si>
  <si>
    <t>John 3:16–17</t>
  </si>
  <si>
    <t>/study/scriptures/nt/1-cor/15.29?lang=eng#p29</t>
  </si>
  <si>
    <t>1 Corinthians 15:29</t>
  </si>
  <si>
    <t>/study/scriptures/ot/lev/19.18?lang=eng#p18</t>
  </si>
  <si>
    <t>Leviticus 19:18</t>
  </si>
  <si>
    <t>/study/scriptures/bofm/3-ne/27.20?lang=eng#p20</t>
  </si>
  <si>
    <t>3 Nephi 27:20</t>
  </si>
  <si>
    <t>/study/scriptures/bofm/hel/5.30?lang=eng#p30</t>
  </si>
  <si>
    <t>Helaman 5:30</t>
  </si>
  <si>
    <t>/study/scriptures/dc-testament/dc/11.13?lang=eng#p13</t>
  </si>
  <si>
    <t>Doctrine and Covenants 11:13</t>
  </si>
  <si>
    <t>Matthew 11:28&amp;#x2013;30</t>
  </si>
  <si>
    <t>/study/scriptures/bofm/mosiah/24.14-15?lang=eng#p14</t>
  </si>
  <si>
    <t>Mosiah 24:14&amp;#x2013;15</t>
  </si>
  <si>
    <t>/study/scriptures/dc-testament/dc/121.7-8?lang=eng#p7</t>
  </si>
  <si>
    <t>Doctrine and Covenants 121:7&amp;#x2013;8</t>
  </si>
  <si>
    <t>/study/scriptures/nt/matt/25.21?lang=eng#p21</t>
  </si>
  <si>
    <t>Matthew 25:21</t>
  </si>
  <si>
    <t>/study/scriptures/pgp/a-of-f/1.13?lang=eng#p13</t>
  </si>
  <si>
    <t>Articles of Faith 1:13</t>
  </si>
  <si>
    <t>/study/scriptures/dc-testament/dc/88.119?lang=eng#p119</t>
  </si>
  <si>
    <t>Doctrine and Covenants 88:119</t>
  </si>
  <si>
    <t>/study/scriptures/bofm/mosiah/5.15?lang=eng#p15</t>
  </si>
  <si>
    <t>Mosiah 5:2</t>
  </si>
  <si>
    <t>/study/scriptures/bofm/moro/7.48?lang=eng#p48</t>
  </si>
  <si>
    <t>/study/scriptures/dc-testament/dc/93.2?lang=eng#p2</t>
  </si>
  <si>
    <t>/study/scriptures/pgp/a-of-f/1.12?lang=eng#p12</t>
  </si>
  <si>
    <t>Articles of Faith 1:12</t>
  </si>
  <si>
    <t>JRR</t>
  </si>
  <si>
    <t>JAM</t>
  </si>
  <si>
    <t>BMT</t>
  </si>
  <si>
    <t>LRK</t>
  </si>
  <si>
    <t>ESP</t>
  </si>
  <si>
    <t>RPG</t>
  </si>
  <si>
    <t>James R.</t>
  </si>
  <si>
    <t>McCune</t>
  </si>
  <si>
    <t>Benjamin M. Z.</t>
  </si>
  <si>
    <t>Tai</t>
  </si>
  <si>
    <t>Laudy Ruth</t>
  </si>
  <si>
    <t>Kaouk</t>
  </si>
  <si>
    <t>Enzo Serge</t>
  </si>
  <si>
    <t>Petelo</t>
  </si>
  <si>
    <t>Ricardo P.</t>
  </si>
  <si>
    <t>Gim&amp;eacute;nez</t>
  </si>
  <si>
    <t>2020-05-01</t>
  </si>
  <si>
    <t>2020-04-04</t>
  </si>
  <si>
    <t>2020-04-05</t>
  </si>
  <si>
    <t>2020</t>
  </si>
  <si>
    <t>neil-l-andersen</t>
  </si>
  <si>
    <t>12bednar</t>
  </si>
  <si>
    <t>13whiting</t>
  </si>
  <si>
    <t>14craig</t>
  </si>
  <si>
    <t>15cook</t>
  </si>
  <si>
    <t>16rasband</t>
  </si>
  <si>
    <t>17oaks</t>
  </si>
  <si>
    <t>22christofferson</t>
  </si>
  <si>
    <t>23lund</t>
  </si>
  <si>
    <t>24gong</t>
  </si>
  <si>
    <t>25waddell</t>
  </si>
  <si>
    <t>26holland</t>
  </si>
  <si>
    <t>27jackson</t>
  </si>
  <si>
    <t>28uchtdorf</t>
  </si>
  <si>
    <t>31eubank</t>
  </si>
  <si>
    <t>32craven</t>
  </si>
  <si>
    <t>34franco</t>
  </si>
  <si>
    <t>41ballard</t>
  </si>
  <si>
    <t>42harkness</t>
  </si>
  <si>
    <t>43soares</t>
  </si>
  <si>
    <t>44godoy</t>
  </si>
  <si>
    <t>45andersen</t>
  </si>
  <si>
    <t>51eyring</t>
  </si>
  <si>
    <t>52jaggi</t>
  </si>
  <si>
    <t>53stevenson</t>
  </si>
  <si>
    <t>54camargo</t>
  </si>
  <si>
    <t>55renlund</t>
  </si>
  <si>
    <t>56johnson</t>
  </si>
  <si>
    <t>57holland</t>
  </si>
  <si>
    <t>58nelson</t>
  </si>
  <si>
    <t>Moving Forward</t>
  </si>
  <si>
    <t>We Will Prove Them Herewith</t>
  </si>
  <si>
    <t>Becoming like Him</t>
  </si>
  <si>
    <t>Scott D. Whiting</t>
  </si>
  <si>
    <t>Eyes to See</t>
  </si>
  <si>
    <t>Michelle D. Craig</t>
  </si>
  <si>
    <t>Hearts Knit in Righteousness and Unity</t>
  </si>
  <si>
    <t>Recommended to the Lord</t>
  </si>
  <si>
    <t>Love Your Enemies</t>
  </si>
  <si>
    <t>Sustainable Societies</t>
  </si>
  <si>
    <t>Finding Joy in Christ</t>
  </si>
  <si>
    <t>Steven J. Lund</t>
  </si>
  <si>
    <t>All Nations, Kindreds, and Tongues</t>
  </si>
  <si>
    <t>There Was Bread</t>
  </si>
  <si>
    <t>W. Christopher Waddell</t>
  </si>
  <si>
    <t>The Exquisite Gift of the Son</t>
  </si>
  <si>
    <t>Matthew S. Holland</t>
  </si>
  <si>
    <t>The Culture of Christ</t>
  </si>
  <si>
    <t>William K. Jackson</t>
  </si>
  <si>
    <t>God Will Do Something Unimaginable</t>
  </si>
  <si>
    <t>By Union of Feeling We Obtain Power with God</t>
  </si>
  <si>
    <t>Sharon Eubank</t>
  </si>
  <si>
    <t>Keep the Change</t>
  </si>
  <si>
    <t>Becky Craven</t>
  </si>
  <si>
    <t>The Healing Power of Jesus Christ</t>
  </si>
  <si>
    <t>Sisters in Zion</t>
  </si>
  <si>
    <t>Be of Good Cheer</t>
  </si>
  <si>
    <t>Embrace the Future with Faith</t>
  </si>
  <si>
    <t>Watch Ye Therefore, and Pray Always</t>
  </si>
  <si>
    <t>Peace, Be Still</t>
  </si>
  <si>
    <t>Seek Christ in Every Thought</t>
  </si>
  <si>
    <t>I Believe in Angels</t>
  </si>
  <si>
    <t>Carlos A. Godoy</t>
  </si>
  <si>
    <t>We Talk of Christ</t>
  </si>
  <si>
    <t>Let God Prevail</t>
  </si>
  <si>
    <t>Tested, Proved, and Polished</t>
  </si>
  <si>
    <t>Let Patience Have Her Perfect Work, and Count It All Joy!</t>
  </si>
  <si>
    <t>Jeremy R. Jaggi</t>
  </si>
  <si>
    <t>Highly Favored of the Lord</t>
  </si>
  <si>
    <t>Ask, Seek, and Knock</t>
  </si>
  <si>
    <t>Milton Camargo</t>
  </si>
  <si>
    <t>Do Justly, Love Mercy, and Walk Humbly with God</t>
  </si>
  <si>
    <t>Enduring Power</t>
  </si>
  <si>
    <t>Kelly R. Johnson</t>
  </si>
  <si>
    <t>Waiting on the Lord</t>
  </si>
  <si>
    <t>A New Normal</t>
  </si>
  <si>
    <t>SJL</t>
  </si>
  <si>
    <t>WKJ</t>
  </si>
  <si>
    <t>JRJ</t>
  </si>
  <si>
    <t>KRJ</t>
  </si>
  <si>
    <t>MiC</t>
  </si>
  <si>
    <t>Steven J.</t>
  </si>
  <si>
    <t>William K.</t>
  </si>
  <si>
    <t>Jackson</t>
  </si>
  <si>
    <t>Jeremy R.</t>
  </si>
  <si>
    <t>Jaggi</t>
  </si>
  <si>
    <t>Milton</t>
  </si>
  <si>
    <t>Kelly R.</t>
  </si>
  <si>
    <t>womens-session</t>
  </si>
  <si>
    <t>october-2020-general-conference</t>
  </si>
  <si>
    <t>2020-10-</t>
  </si>
  <si>
    <t>/study/scriptures/dc-testament/dc/84.88?lang=eng#p88</t>
  </si>
  <si>
    <t>Doctrine and Covenants 84:88</t>
  </si>
  <si>
    <t>/study/scriptures/pgp/abr/3.25?lang=eng#p25</t>
  </si>
  <si>
    <t>Abraham 3:25</t>
  </si>
  <si>
    <t>/study/scriptures/ot/ps/26.2-3?lang=eng#p2</t>
  </si>
  <si>
    <t>Psalm 26:2–3</t>
  </si>
  <si>
    <t>/study/scriptures/dc-testament/dc/98.14?lang=eng#p14</t>
  </si>
  <si>
    <t>Doctrine and Covenants 98:14</t>
  </si>
  <si>
    <t>/study/scriptures/bofm/2-ne/2.2?lang=eng#p2</t>
  </si>
  <si>
    <t>2 Nephi 2:2</t>
  </si>
  <si>
    <t>/study/scriptures/dc-testament/dc/38.30-31?lang=eng#p30</t>
  </si>
  <si>
    <t>Doctrine and Covenants 38:30–31</t>
  </si>
  <si>
    <t>30-31</t>
  </si>
  <si>
    <t>/study/scriptures/nt/luke/2.52?lang=eng#p52</t>
  </si>
  <si>
    <t>Luke 2:52</t>
  </si>
  <si>
    <t>/study/scriptures/nt/matt/25.3-4,6-11?lang=eng#p3</t>
  </si>
  <si>
    <t>Matthew 25:3–4, 6–11</t>
  </si>
  <si>
    <t>3-4,6-11</t>
  </si>
  <si>
    <t>/study/scriptures/nt/matt/25.12?lang=eng#p12</t>
  </si>
  <si>
    <t>Matthew 25:12</t>
  </si>
  <si>
    <t>/study/scriptures/nt/james/1.22-25?lang=eng#p22</t>
  </si>
  <si>
    <t>James 1:22–25</t>
  </si>
  <si>
    <t>22-25</t>
  </si>
  <si>
    <t>/study/scriptures/ot/hag/1.5,7?lang=eng#p5</t>
  </si>
  <si>
    <t>Haggai 1:5, 7</t>
  </si>
  <si>
    <t>5,7</t>
  </si>
  <si>
    <t>/study/scriptures/nt/2-cor/13.5?lang=eng#p5</t>
  </si>
  <si>
    <t>2 Corinthians 13:5</t>
  </si>
  <si>
    <t>/study/scriptures/dc-testament/dc/105.6?lang=eng#p6</t>
  </si>
  <si>
    <t>Doctrine and Covenants 105:6</t>
  </si>
  <si>
    <t>/study/scriptures/dc-testament/dc/101.22?lang=eng#p22</t>
  </si>
  <si>
    <t>Doctrine and Covenants 101:22</t>
  </si>
  <si>
    <t>/study/scriptures/nt/matt/5.48?lang=eng#p48</t>
  </si>
  <si>
    <t>Matthew 5:48</t>
  </si>
  <si>
    <t>/study/scriptures/bofm/alma/5.14?lang=eng#p14</t>
  </si>
  <si>
    <t>Alma 5:14</t>
  </si>
  <si>
    <t>/study/scriptures/bofm/3-ne/12.48?lang=eng#p48</t>
  </si>
  <si>
    <t>3 Nephi 12:48</t>
  </si>
  <si>
    <t>/study/scriptures/dc-testament/dc/93.12-17?lang=eng#p12</t>
  </si>
  <si>
    <t>Doctrine and Covenants 93:12–17</t>
  </si>
  <si>
    <t>/study/scriptures/ot/isa/9.6?lang=eng#p6</t>
  </si>
  <si>
    <t>Isaiah 9:6</t>
  </si>
  <si>
    <t>/study/scriptures/bofm/2-ne/19.6?lang=eng#p6</t>
  </si>
  <si>
    <t>2 Nephi 19:6</t>
  </si>
  <si>
    <t>/study/scriptures/nt/1-cor/2.14?lang=eng#p14</t>
  </si>
  <si>
    <t>1 Corinthians 2:14</t>
  </si>
  <si>
    <t>/study/scriptures/nt/matt/7.23?lang=eng#p23</t>
  </si>
  <si>
    <t>Matthew 7:23</t>
  </si>
  <si>
    <t>/study/scriptures/bofm/mosiah/26.24?lang=eng#p24</t>
  </si>
  <si>
    <t>Mosiah 26:24</t>
  </si>
  <si>
    <t>Doctrine and Covenants 93:2</t>
  </si>
  <si>
    <t>/study/scriptures/bofm/moro/7.12-19?lang=eng#p12</t>
  </si>
  <si>
    <t>Moroni 7:12–19</t>
  </si>
  <si>
    <t>/study/scriptures/bofm/alma/7.23?lang=eng#p23</t>
  </si>
  <si>
    <t>Alma 7:23</t>
  </si>
  <si>
    <t>/study/scriptures/dc-testament/dc/88.91?lang=eng#p91</t>
  </si>
  <si>
    <t>Doctrine and Covenants 88:91</t>
  </si>
  <si>
    <t>/study/scriptures/ot/isa/43.3?lang=eng#p3</t>
  </si>
  <si>
    <t>Isaiah 43:3</t>
  </si>
  <si>
    <t>/study/scriptures/ot/job/19.25?lang=eng#p25</t>
  </si>
  <si>
    <t>Job 19:25</t>
  </si>
  <si>
    <t>/study/scriptures/nt/john/14.6?lang=eng#p6</t>
  </si>
  <si>
    <t>John 14:6</t>
  </si>
  <si>
    <t>/study/scriptures/ot/2-kgs/6.15-17?lang=eng#p15</t>
  </si>
  <si>
    <t>2 Kings 6:15–17</t>
  </si>
  <si>
    <t>15-17</t>
  </si>
  <si>
    <t>/study/scriptures/nt/mark/5.1-15?lang=eng#p1</t>
  </si>
  <si>
    <t>Mark 5:1–15</t>
  </si>
  <si>
    <t>/study/scriptures/nt/luke/10.30-32?lang=eng#p30</t>
  </si>
  <si>
    <t>Luke 10:30–32</t>
  </si>
  <si>
    <t>30-32</t>
  </si>
  <si>
    <t>/study/scriptures/bofm/4-ne/1?lang=eng</t>
  </si>
  <si>
    <t>4&amp;#xA0;Nephi</t>
  </si>
  <si>
    <t>/study/scriptures/dc-testament/dc/101?lang=eng</t>
  </si>
  <si>
    <t>Doctrine and Covenants section 101</t>
  </si>
  <si>
    <t>1-101</t>
  </si>
  <si>
    <t>/study/scriptures/dc-testament/dc/38?lang=eng</t>
  </si>
  <si>
    <t>section 38 of the Doctrine and Covenants</t>
  </si>
  <si>
    <t>/study/scriptures/nt/rom/1?lang=eng</t>
  </si>
  <si>
    <t>Epistle of the Apostle Paul to the Romans</t>
  </si>
  <si>
    <t>/study/scriptures/dc-testament/dc/38.27?lang=eng#p27</t>
  </si>
  <si>
    <t>Doctrine and Covenants 38:27</t>
  </si>
  <si>
    <t>/study/scriptures/dc-testament/dc/105.3-5?lang=eng#p3</t>
  </si>
  <si>
    <t>Doctrine and Covenants 105:3–5</t>
  </si>
  <si>
    <t>/study/scriptures/bofm/alma/36.30?lang=eng#p30</t>
  </si>
  <si>
    <t>Alma 36:30</t>
  </si>
  <si>
    <t>/study/scriptures/bofm/1-ne/2.20?lang=eng#p20</t>
  </si>
  <si>
    <t>1 Nephi 2:20</t>
  </si>
  <si>
    <t>/study/scriptures/bofm/mosiah/1.7?lang=eng#p7</t>
  </si>
  <si>
    <t>Mosiah 1:7</t>
  </si>
  <si>
    <t>/study/scriptures/nt/1-jn/5.2?lang=eng#p2</t>
  </si>
  <si>
    <t>1 John 5:2</t>
  </si>
  <si>
    <t>/study/scriptures/bofm/4-ne/1.16?lang=eng#p16</t>
  </si>
  <si>
    <t>4 Nephi 1:16</t>
  </si>
  <si>
    <t>/study/scriptures/bofm/4-ne/1.15?lang=eng#p15</t>
  </si>
  <si>
    <t>4 Nephi 1:15</t>
  </si>
  <si>
    <t>/study/scriptures/bofm/4-ne/1.24?lang=eng#p24</t>
  </si>
  <si>
    <t>4 Nephi 1:24</t>
  </si>
  <si>
    <t>/study/scriptures/bofm/moro/9.13-14?lang=eng#p13</t>
  </si>
  <si>
    <t>Moroni 9:13–14</t>
  </si>
  <si>
    <t>13-14</t>
  </si>
  <si>
    <t>/study/scriptures/dc-testament/dc/90.11?lang=eng#p11</t>
  </si>
  <si>
    <t>Doctrine and Covenants 90:11</t>
  </si>
  <si>
    <t>/study/scriptures/dc-testament/dc/101.77?lang=eng#p77</t>
  </si>
  <si>
    <t>Doctrine and Covenants 101:77</t>
  </si>
  <si>
    <t>/study/scriptures/dc-testament/dc/101.79-80?lang=eng#p79</t>
  </si>
  <si>
    <t>Doctrine and Covenants 101:79–80</t>
  </si>
  <si>
    <t>79-80</t>
  </si>
  <si>
    <t>Doctrine and Covenants 101</t>
  </si>
  <si>
    <t>/study/scriptures/nt/john/17.21?lang=eng#p21</t>
  </si>
  <si>
    <t>John 17:21</t>
  </si>
  <si>
    <t>/study/scriptures/nt/rom/13?lang=eng</t>
  </si>
  <si>
    <t>Romans 13</t>
  </si>
  <si>
    <t>/study/scriptures/ot/ex/3.5?lang=eng#p5</t>
  </si>
  <si>
    <t>Exodus 3:5</t>
  </si>
  <si>
    <t>/study/scriptures/dc-testament/dc/127.4?lang=eng#p4</t>
  </si>
  <si>
    <t>Doctrine and Covenants 127:4</t>
  </si>
  <si>
    <t>/study/scriptures/nt/matt/5.43-44?lang=eng#p43</t>
  </si>
  <si>
    <t>Matthew 5:43&amp;#x2013;44</t>
  </si>
  <si>
    <t>43-44</t>
  </si>
  <si>
    <t>/study/scriptures/bofm/3-ne/11.29?lang=eng#p29</t>
  </si>
  <si>
    <t>3&amp;#xA0;Nephi 11:29</t>
  </si>
  <si>
    <t>/study/scriptures/nt/matt/22.37,39?lang=eng#p37</t>
  </si>
  <si>
    <t>Matthew 22:37, 39</t>
  </si>
  <si>
    <t>37,39</t>
  </si>
  <si>
    <t>/study/scriptures/nt/matt/7.7?lang=eng#p7</t>
  </si>
  <si>
    <t>Matthew 7:7</t>
  </si>
  <si>
    <t>/study/scriptures/nt/luke/20.25?lang=eng#p25</t>
  </si>
  <si>
    <t>Luke 20:25</t>
  </si>
  <si>
    <t>/study/scriptures/dc-testament/dc/58.21-22?lang=eng#p21</t>
  </si>
  <si>
    <t>Doctrine and Covenants 58:21&amp;#x2013;22</t>
  </si>
  <si>
    <t>21-22</t>
  </si>
  <si>
    <t>/study/scriptures/nt/luke/6.27-28,30?lang=eng#p27</t>
  </si>
  <si>
    <t>Luke 6:27–28, 30</t>
  </si>
  <si>
    <t>27-28,30</t>
  </si>
  <si>
    <t>/study/scriptures/dc-testament/dc/6.5?lang=eng#p5</t>
  </si>
  <si>
    <t>Doctrine and Covenants 6:5</t>
  </si>
  <si>
    <t>/study/scriptures/nt/matt/22.21?lang=eng#p21</t>
  </si>
  <si>
    <t>Matthew 22:21</t>
  </si>
  <si>
    <t>/study/scriptures/nt/mark/12.17?lang=eng#p17</t>
  </si>
  <si>
    <t>Mark 12:17</t>
  </si>
  <si>
    <t>/study/scriptures/pgp/moses/7.19?lang=eng#p19</t>
  </si>
  <si>
    <t>Moses 7:19</t>
  </si>
  <si>
    <t>/study/scriptures/pgp/moses/7.17?lang=eng#p17</t>
  </si>
  <si>
    <t>Moses 7:17</t>
  </si>
  <si>
    <t>/study/scriptures/bofm/4-ne/1.12,16?lang=eng#p12</t>
  </si>
  <si>
    <t>4 Nephi 1:12, 16</t>
  </si>
  <si>
    <t>12,16</t>
  </si>
  <si>
    <t>/study/scriptures/dc-testament/dc/82.19?lang=eng#p19</t>
  </si>
  <si>
    <t>Doctrine and Covenants 82:19</t>
  </si>
  <si>
    <t>/study/scriptures/bofm/4-ne/1.26?lang=eng#p26</t>
  </si>
  <si>
    <t>4 Nephi 1:26</t>
  </si>
  <si>
    <t>/study/scriptures/bofm/4-ne/1.45?lang=eng#p45</t>
  </si>
  <si>
    <t>4 Nephi 1:45</t>
  </si>
  <si>
    <t>/study/scriptures/bofm/mosiah/4.12?lang=eng#p12</t>
  </si>
  <si>
    <t>Mosiah 4:12</t>
  </si>
  <si>
    <t>/study/scriptures/bofm/moro/7.16,19?lang=eng#p16</t>
  </si>
  <si>
    <t>Moroni 7:16, 19</t>
  </si>
  <si>
    <t>16,19</t>
  </si>
  <si>
    <t>/study/scriptures/bofm/2-ne/28.26,28?lang=eng#p26</t>
  </si>
  <si>
    <t>2 Nephi 28:26, 28</t>
  </si>
  <si>
    <t>26,28</t>
  </si>
  <si>
    <t>/study/scriptures/nt/1-cor/12.31?lang=eng#p31</t>
  </si>
  <si>
    <t>1 Corinthians 12:31</t>
  </si>
  <si>
    <t>/study/scriptures/bofm/alma/33.22?lang=eng#p22</t>
  </si>
  <si>
    <t>Alma 33:22</t>
  </si>
  <si>
    <t>/study/scriptures/bofm/alma/4.6-19?lang=eng#p6</t>
  </si>
  <si>
    <t>Alma 4:6–19</t>
  </si>
  <si>
    <t>Alma 31:5</t>
  </si>
  <si>
    <t>/study/scriptures/bofm/2-ne/26.24-25?lang=eng#p24</t>
  </si>
  <si>
    <t>2 Nephi 26:24–25</t>
  </si>
  <si>
    <t>24-25</t>
  </si>
  <si>
    <t>/study/scriptures/dc-testament/dc/100.7?lang=eng#p7</t>
  </si>
  <si>
    <t>Doctrine and Covenants 100:7</t>
  </si>
  <si>
    <t>/study/scriptures/nt/luke/22.19?lang=eng#p19</t>
  </si>
  <si>
    <t>Luke 22:19</t>
  </si>
  <si>
    <t>/study/scriptures/bofm/alma/26.37?lang=eng#p37</t>
  </si>
  <si>
    <t>Alma 26:37</t>
  </si>
  <si>
    <t>/study/scriptures/bofm/1-ne/19.17?lang=eng#p17</t>
  </si>
  <si>
    <t>1 Nephi 19:17</t>
  </si>
  <si>
    <t>/study/scriptures/bofm/1-ne/22.28?lang=eng#p28</t>
  </si>
  <si>
    <t>/study/scriptures/bofm/2-ne/30.8?lang=eng#p8</t>
  </si>
  <si>
    <t>2 Nephi 30:8</t>
  </si>
  <si>
    <t>/study/scriptures/bofm/mosiah/3.20?lang=eng#p20</t>
  </si>
  <si>
    <t>Mosiah 3:20</t>
  </si>
  <si>
    <t>/study/scriptures/bofm/alma/37.4-6?lang=eng#p4</t>
  </si>
  <si>
    <t>Alma 37:4–6</t>
  </si>
  <si>
    <t>/study/scriptures/bofm/3-ne/28.29?lang=eng#p29</t>
  </si>
  <si>
    <t>3 Nephi 28:29</t>
  </si>
  <si>
    <t>/study/scriptures/dc-testament/dc/42.58?lang=eng#p58</t>
  </si>
  <si>
    <t>Doctrine and Covenants 42:58</t>
  </si>
  <si>
    <t>/study/scriptures/dc-testament/dc/133.37?lang=eng#p37</t>
  </si>
  <si>
    <t>16-17</t>
  </si>
  <si>
    <t>/study/scriptures/nt/john/15.12?lang=eng#p12</t>
  </si>
  <si>
    <t>/study/scriptures/nt/rom/8.35,38-39?lang=eng#p35</t>
  </si>
  <si>
    <t>Romans 8:35, 38–39</t>
  </si>
  <si>
    <t>35,38-39</t>
  </si>
  <si>
    <t>/study/scriptures/bofm/1-ne/22.3,9?lang=eng#p3</t>
  </si>
  <si>
    <t>1 Nephi 22:3, 9</t>
  </si>
  <si>
    <t>3,9</t>
  </si>
  <si>
    <t>/study/scriptures/dc-testament/dc/45.24-25,69,71?lang=eng#p24</t>
  </si>
  <si>
    <t>Doctrine and Covenants 45:24–25, 69, 71</t>
  </si>
  <si>
    <t>24-25,69,71</t>
  </si>
  <si>
    <t>/study/scriptures/dc-testament/dc/64.42?lang=eng#p42</t>
  </si>
  <si>
    <t>/study/scriptures/nt/eph/2.19?lang=eng#p19</t>
  </si>
  <si>
    <t>Ephesians 2:19</t>
  </si>
  <si>
    <t>/study/scriptures/dc-testament/dc/104.14-17?lang=eng#p14</t>
  </si>
  <si>
    <t>Doctrine and Covenants 104:14–17</t>
  </si>
  <si>
    <t>14-17</t>
  </si>
  <si>
    <t>33-34</t>
  </si>
  <si>
    <t>/study/scriptures/ot/amos/3.7?lang=eng#p7</t>
  </si>
  <si>
    <t>Amos 3:7</t>
  </si>
  <si>
    <t>/study/scriptures/dc-testament/dc/1.38?lang=eng#p38</t>
  </si>
  <si>
    <t>Doctrine and Covenants 1:38</t>
  </si>
  <si>
    <t>/study/scriptures/dc-testament/dc/64.33?lang=eng#p33</t>
  </si>
  <si>
    <t>Doctrine and Covenants 64:33</t>
  </si>
  <si>
    <t>three</t>
  </si>
  <si>
    <t>null</t>
  </si>
  <si>
    <t>/study/scriptures/bofm/eight?lang=eng</t>
  </si>
  <si>
    <t>eight</t>
  </si>
  <si>
    <t>/study/scriptures/dc-testament/dc/122.1?lang=eng#p1</t>
  </si>
  <si>
    <t>Doctrine and Covenants 122:1</t>
  </si>
  <si>
    <t>/study/scriptures/dc-testament/dc/98.8?lang=eng#p8</t>
  </si>
  <si>
    <t>Doctrine and Covenants 98:8</t>
  </si>
  <si>
    <t>/study/scriptures/ot/isa/61.1?lang=eng#p1</t>
  </si>
  <si>
    <t>Isaiah 61:1</t>
  </si>
  <si>
    <t>/study/scriptures/nt/john/8.36?lang=eng#p36</t>
  </si>
  <si>
    <t>John 8:36</t>
  </si>
  <si>
    <t>/study/scriptures/nt/gal/5.1?lang=eng#p1</t>
  </si>
  <si>
    <t>Galatians 5:1</t>
  </si>
  <si>
    <t>/study/scriptures/dc-testament/dc/88.86?lang=eng#p86</t>
  </si>
  <si>
    <t>Doctrine and Covenants 88:86</t>
  </si>
  <si>
    <t>/study/scriptures/bofm/moro/8.12?lang=eng#p12</t>
  </si>
  <si>
    <t>Moroni 8:12</t>
  </si>
  <si>
    <t>/study/scriptures/dc-testament/dc/137.10?lang=eng#p10</t>
  </si>
  <si>
    <t>Doctrine and Covenants 137:10</t>
  </si>
  <si>
    <t>/study/scriptures/dc-testament/dc/104.15?lang=eng#p15</t>
  </si>
  <si>
    <t>Doctrine and Covenants 104:15</t>
  </si>
  <si>
    <t>/study/scriptures/ot/gen/41.25-30?lang=eng#p25</t>
  </si>
  <si>
    <t>Genesis 41:25–30</t>
  </si>
  <si>
    <t>25-30</t>
  </si>
  <si>
    <t>/study/scriptures/ot/gen/41.47-49?lang=eng#p47</t>
  </si>
  <si>
    <t>Genesis 41:47–49</t>
  </si>
  <si>
    <t>47-49</t>
  </si>
  <si>
    <t>/study/scriptures/ot/gen/41.54?lang=eng#p54</t>
  </si>
  <si>
    <t>Genesis 41:54</t>
  </si>
  <si>
    <t>/study/scriptures/dc-testament/dc/1.17?lang=eng#p17</t>
  </si>
  <si>
    <t>Doctrine and Covenants 1:17</t>
  </si>
  <si>
    <t>/study/scriptures/bofm/mosiah/4.27?lang=eng#p27</t>
  </si>
  <si>
    <t>Mosiah 4:27</t>
  </si>
  <si>
    <t>/study/scriptures/dc-testament/dc/29.34-35?lang=eng#p34</t>
  </si>
  <si>
    <t>Doctrine and Covenants 29:34–35</t>
  </si>
  <si>
    <t>34-35</t>
  </si>
  <si>
    <t>/study/scriptures/pgp/js-h/1.31?lang=eng#p31</t>
  </si>
  <si>
    <t>Joseph Smith﻿—History 1:31</t>
  </si>
  <si>
    <t>/study/scriptures/bofm/alma/36.11-17?lang=eng#p11</t>
  </si>
  <si>
    <t>Alma 36:11–17</t>
  </si>
  <si>
    <t>/study/scriptures/bofm/alma/42.13?lang=eng#p13</t>
  </si>
  <si>
    <t>Alma 42:13</t>
  </si>
  <si>
    <t>/study/scriptures/bofm/alma/36.13-15?lang=eng#p13</t>
  </si>
  <si>
    <t>Alma 36:13–15</t>
  </si>
  <si>
    <t>13-15</t>
  </si>
  <si>
    <t>/study/scriptures/bofm/alma/36.17-21?lang=eng#p17</t>
  </si>
  <si>
    <t>Alma 36:17–21</t>
  </si>
  <si>
    <t>17-21</t>
  </si>
  <si>
    <t>Mosiah 25:10</t>
  </si>
  <si>
    <t>/study/scriptures/dc-testament/dc/19.15-16?lang=eng#p15</t>
  </si>
  <si>
    <t>Doctrine and Covenants 19:15–16</t>
  </si>
  <si>
    <t>15-16</t>
  </si>
  <si>
    <t>/study/scriptures/bofm/alma/36.24-26?lang=eng#p24</t>
  </si>
  <si>
    <t>Alma 36:24–26</t>
  </si>
  <si>
    <t>24-26</t>
  </si>
  <si>
    <t>/study/scriptures/ot/ps/55.4-6?lang=eng#p4</t>
  </si>
  <si>
    <t>Psalm 55:4–6</t>
  </si>
  <si>
    <t>/study/scriptures/bofm/moro/7.24?lang=eng#p24</t>
  </si>
  <si>
    <t>Moroni 7:24</t>
  </si>
  <si>
    <t>/study/scriptures/nt/heb/4.15?lang=eng#p15</t>
  </si>
  <si>
    <t>Hebrews 4:15</t>
  </si>
  <si>
    <t>/study/scriptures/bofm/1-ne/4.1?lang=eng#p1</t>
  </si>
  <si>
    <t>1 Nephi 4:1</t>
  </si>
  <si>
    <t>/study/scriptures/nt/eph/3.20?lang=eng#p20</t>
  </si>
  <si>
    <t>Ephesians 3:20</t>
  </si>
  <si>
    <t>/study/scriptures/nt/heb/11.40?lang=eng#p40</t>
  </si>
  <si>
    <t>Hebrews 11:40</t>
  </si>
  <si>
    <t>/study/scriptures/bofm/alma/41.11?lang=eng#p11</t>
  </si>
  <si>
    <t>Alma 41:11</t>
  </si>
  <si>
    <t>/study/scriptures/nt/heb/2.10?lang=eng#p10</t>
  </si>
  <si>
    <t>Hebrews 2:10</t>
  </si>
  <si>
    <t>/study/scriptures/nt/heb/5.8?lang=eng#p8</t>
  </si>
  <si>
    <t>Hebrews 5:8</t>
  </si>
  <si>
    <t>/study/scriptures/nt/rev/7.9-10?lang=eng#p9</t>
  </si>
  <si>
    <t>Revelation 7:9–10</t>
  </si>
  <si>
    <t>/study/scriptures/nt/rev/7.13-14?lang=eng#p13</t>
  </si>
  <si>
    <t>Revelation 7:13–14</t>
  </si>
  <si>
    <t>/study/scriptures/nt/rev/7.16-17?lang=eng#p16</t>
  </si>
  <si>
    <t>Revelation 7:16–17</t>
  </si>
  <si>
    <t>/study/scriptures/ot/isa/61.3?lang=eng#p3</t>
  </si>
  <si>
    <t>Isaiah 61:3</t>
  </si>
  <si>
    <t>/study/scriptures/pgp/moses/7.13-18?lang=eng#p13</t>
  </si>
  <si>
    <t>Moses 7:13–18</t>
  </si>
  <si>
    <t>13-18</t>
  </si>
  <si>
    <t>/study/scriptures/ot/gen/37.2?lang=eng#p2</t>
  </si>
  <si>
    <t>Genesis 37:2</t>
  </si>
  <si>
    <t>/study/scriptures/ot/gen/41.46?lang=eng#p46</t>
  </si>
  <si>
    <t>Genesis 41:46</t>
  </si>
  <si>
    <t>/study/scriptures/ot/gen/45.4-11?lang=eng#p4</t>
  </si>
  <si>
    <t>Genesis 45:4–11</t>
  </si>
  <si>
    <t>/study/scriptures/ot/gen/50.20-21?lang=eng#p20</t>
  </si>
  <si>
    <t>50:20–21</t>
  </si>
  <si>
    <t>20-21</t>
  </si>
  <si>
    <t>/study/scriptures/ot/ps/105.17-18?lang=eng#p17</t>
  </si>
  <si>
    <t>Psalm 105:17–18</t>
  </si>
  <si>
    <t>17-18</t>
  </si>
  <si>
    <t>/study/scriptures/dc-testament/dc/121?lang=eng</t>
  </si>
  <si>
    <t>Doctrine and Covenants 121–23</t>
  </si>
  <si>
    <t>/study/scriptures/bofm/morm/8.39?lang=eng#p39</t>
  </si>
  <si>
    <t>Mormon 8:39</t>
  </si>
  <si>
    <t>/study/scriptures/nt/luke/7.11-17?lang=eng#p11</t>
  </si>
  <si>
    <t>Luke 7:11–17</t>
  </si>
  <si>
    <t>/study/scriptures/nt/john/21.1-6?lang=eng#p1</t>
  </si>
  <si>
    <t>John 21:1–6</t>
  </si>
  <si>
    <t>/study/scriptures/dc-testament/dc/123.17?lang=eng#p17</t>
  </si>
  <si>
    <t>Doctrine and Covenants 123:17</t>
  </si>
  <si>
    <t>/study/scriptures/bofm/jacob/2.17?lang=eng#p17</t>
  </si>
  <si>
    <t>Jacob 2:17</t>
  </si>
  <si>
    <t>/study/scriptures/bofm/jacob/5.50-51?lang=eng#p50</t>
  </si>
  <si>
    <t>Jacob 5:50–51</t>
  </si>
  <si>
    <t>50-51</t>
  </si>
  <si>
    <t>/study/scriptures/bofm/jacob/5.66?lang=eng#p66</t>
  </si>
  <si>
    <t>Jacob 5:66</t>
  </si>
  <si>
    <t>/study/scriptures/bofm/jacob/5.72?lang=eng#p72</t>
  </si>
  <si>
    <t>Jacob 5:72</t>
  </si>
  <si>
    <t>/study/scriptures/bofm/mosiah/4.9?lang=eng#p9</t>
  </si>
  <si>
    <t>Mosiah 4:9</t>
  </si>
  <si>
    <t>/study/scriptures/bofm/mosiah/3.5-12?lang=eng#p5</t>
  </si>
  <si>
    <t>Mosiah 3:5–12</t>
  </si>
  <si>
    <t>/study/scriptures/bofm/3-ne/27.13-21?lang=eng#p13</t>
  </si>
  <si>
    <t>3 Nephi 27:13–21</t>
  </si>
  <si>
    <t>13-21</t>
  </si>
  <si>
    <t>/study/scriptures/bofm/hel/15.7?lang=eng#p7</t>
  </si>
  <si>
    <t>Helaman 15:7</t>
  </si>
  <si>
    <t>28-30</t>
  </si>
  <si>
    <t>/study/scriptures/dc-testament/dc/6.36?lang=eng#p36</t>
  </si>
  <si>
    <t>Doctrine and Covenants 6:36</t>
  </si>
  <si>
    <t>14-15</t>
  </si>
  <si>
    <t>/study/scriptures/ot/isa/25.4?lang=eng#p4</t>
  </si>
  <si>
    <t>Isaiah 25:4</t>
  </si>
  <si>
    <t>/study/scriptures/ot/isa/61.2?lang=eng#p2</t>
  </si>
  <si>
    <t>Isaiah 61:2</t>
  </si>
  <si>
    <t>/study/scriptures/ot/isa/25.8?lang=eng#p8</t>
  </si>
  <si>
    <t>Isaiah 25:8</t>
  </si>
  <si>
    <t>/study/scriptures/nt/rev/7.17?lang=eng#p17</t>
  </si>
  <si>
    <t>Revelation 7:17</t>
  </si>
  <si>
    <t>/study/scriptures/ot/isa/57.15?lang=eng#p15</t>
  </si>
  <si>
    <t>Isaiah 57:15</t>
  </si>
  <si>
    <t>/study/scriptures/pgp/moses/7.4?lang=eng#p4</t>
  </si>
  <si>
    <t>Moses 7:4</t>
  </si>
  <si>
    <t>/study/scriptures/pgp/moses/7.11?lang=eng#p11</t>
  </si>
  <si>
    <t>Moses 7:11</t>
  </si>
  <si>
    <t>/study/scriptures/pgp/moses/7.19,21,69?lang=eng#p69</t>
  </si>
  <si>
    <t>Moses 7:19, 21, 69</t>
  </si>
  <si>
    <t>19,21,69</t>
  </si>
  <si>
    <t>/study/scriptures/dc-testament/dc/25.1?lang=eng#p1</t>
  </si>
  <si>
    <t>Doctrine and Covenants 25:1</t>
  </si>
  <si>
    <t>/study/scriptures/pgp/moses/7.61-64?lang=eng#p61</t>
  </si>
  <si>
    <t>Moses 7:61–64</t>
  </si>
  <si>
    <t>61-64</t>
  </si>
  <si>
    <t>/study/scriptures/nt/2-cor/4.8-9?lang=eng#p8</t>
  </si>
  <si>
    <t>2&amp;#xA0;Corinthians 4:8&amp;#x2013;9</t>
  </si>
  <si>
    <t>/study/scriptures/dc-testament/dc/3.1?lang=eng#p1</t>
  </si>
  <si>
    <t>Doctrine and Covenants 3:1</t>
  </si>
  <si>
    <t>/study/scriptures/dc-testament/dc/68.5-6?lang=eng#p5</t>
  </si>
  <si>
    <t>Doctrine and Covenants 68:5&amp;#x2013;6</t>
  </si>
  <si>
    <t>/study/scriptures/dc-testament/dc/61.36?lang=eng#p36</t>
  </si>
  <si>
    <t>Doctrine and Covenants 61:36</t>
  </si>
  <si>
    <t>/study/scriptures/dc-testament/dc/58.4?lang=eng#p4</t>
  </si>
  <si>
    <t>Doctrine and Covenants 58:4</t>
  </si>
  <si>
    <t>/study/scriptures/dc-testament/dc/78.18?lang=eng#p18</t>
  </si>
  <si>
    <t>Doctrine and Covenants 78:18</t>
  </si>
  <si>
    <t>/study/scriptures/dc-testament/dc/21.6?lang=eng#p6</t>
  </si>
  <si>
    <t>Doctrine and Covenants 21:6</t>
  </si>
  <si>
    <t>/study/scriptures/dc-testament/dc/6.34?lang=eng#p34</t>
  </si>
  <si>
    <t>Doctrine and Covenants 6:34</t>
  </si>
  <si>
    <t>/study/scriptures/dc-testament/dc/59.15?lang=eng#p15</t>
  </si>
  <si>
    <t>Doctrine and Covenants 59:15</t>
  </si>
  <si>
    <t>/study/scriptures/ot/prov/3.5?lang=eng#p5</t>
  </si>
  <si>
    <t>Proverbs 3:5</t>
  </si>
  <si>
    <t>/study/scriptures/nt/john/13?lang=eng</t>
  </si>
  <si>
    <t>John 13–16</t>
  </si>
  <si>
    <t>/study/scriptures/bofm/2-ne/2.11?lang=eng#p11</t>
  </si>
  <si>
    <t>2 Nephi 2:11</t>
  </si>
  <si>
    <t>/study/scriptures/dc-testament/dc/6.31?lang=eng#p31</t>
  </si>
  <si>
    <t>Doctrine and Covenants 6:31</t>
  </si>
  <si>
    <t>/study/scriptures/nt/luke/21.26?lang=eng#p26</t>
  </si>
  <si>
    <t>Luke 21:26</t>
  </si>
  <si>
    <t>/study/scriptures/dc-testament/dc/45.26?lang=eng#p26</t>
  </si>
  <si>
    <t>Doctrine and Covenants 45:26</t>
  </si>
  <si>
    <t>/study/scriptures/nt/matt/24.24?lang=eng#p24</t>
  </si>
  <si>
    <t>Matthew 24:24</t>
  </si>
  <si>
    <t>/study/scriptures/pgp/js-m/1.22?lang=eng#p22</t>
  </si>
  <si>
    <t>Joseph Smith﻿—Matthew 1:22</t>
  </si>
  <si>
    <t>/study/scriptures/dc-testament/dc/1.35?lang=eng#p35</t>
  </si>
  <si>
    <t>Doctrine and Covenants 1:35</t>
  </si>
  <si>
    <t>/study/scriptures/nt/2-tim/3.1-5?lang=eng#p1</t>
  </si>
  <si>
    <t>2 Timothy 3:1–5</t>
  </si>
  <si>
    <t>/study/scriptures/bofm/alma/49.5?lang=eng#p5</t>
  </si>
  <si>
    <t>Alma 49:5</t>
  </si>
  <si>
    <t>/study/scriptures/bofm/alma/50.4?lang=eng#p4</t>
  </si>
  <si>
    <t>/study/scriptures/bofm/alma/48.7?lang=eng#p7</t>
  </si>
  <si>
    <t>Alma 48:7</t>
  </si>
  <si>
    <t>/study/scriptures/bofm/alma/49?lang=eng</t>
  </si>
  <si>
    <t>Alma 49–50</t>
  </si>
  <si>
    <t>/study/scriptures/bofm/alma/48.8?lang=eng#p8</t>
  </si>
  <si>
    <t>Alma 48:8</t>
  </si>
  <si>
    <t>/study/scriptures/dc-testament/dc/115.6?lang=eng#p6</t>
  </si>
  <si>
    <t>Doctrine and Covenants 115:6</t>
  </si>
  <si>
    <t>/study/scriptures/dc-testament/dc/88.118?lang=eng#p118</t>
  </si>
  <si>
    <t>Doctrine and Covenants 88:118</t>
  </si>
  <si>
    <t>/study/scriptures/bofm/moro/4.3?lang=eng#p3</t>
  </si>
  <si>
    <t>Moroni 4:3</t>
  </si>
  <si>
    <t>/study/scriptures/nt/2-tim/1.5?lang=eng#p5</t>
  </si>
  <si>
    <t>2 Timothy 1:5</t>
  </si>
  <si>
    <t>/study/scriptures/bofm/alma/58.11?lang=eng#p11</t>
  </si>
  <si>
    <t>Alma 58:11</t>
  </si>
  <si>
    <t>/study/scriptures/nt/luke/21.36?lang=eng#p36</t>
  </si>
  <si>
    <t>Luke 21:36</t>
  </si>
  <si>
    <t>/study/scriptures/nt/matt/24.6-7?lang=eng#p6</t>
  </si>
  <si>
    <t>Matthew 24:6, 7</t>
  </si>
  <si>
    <t>/study/scriptures/nt/matt/6.9-13?lang=eng#p9</t>
  </si>
  <si>
    <t>Matthew 6:9–13</t>
  </si>
  <si>
    <t>/study/scriptures/nt/luke/18.1-8?lang=eng#p1</t>
  </si>
  <si>
    <t>Luke 18:1–8</t>
  </si>
  <si>
    <t>/study/scriptures/nt/eph/6.18?lang=eng#p18</t>
  </si>
  <si>
    <t>Ephesians 6:18</t>
  </si>
  <si>
    <t>/study/scriptures/bofm/2-ne/32.9?lang=eng#p9</t>
  </si>
  <si>
    <t>2 Nephi 32:9</t>
  </si>
  <si>
    <t>/study/scriptures/bofm/3-ne/18.15,18-21?lang=eng#p15</t>
  </si>
  <si>
    <t>3 Nephi 18:15, 18–21</t>
  </si>
  <si>
    <t>15,18-21</t>
  </si>
  <si>
    <t>/study/scriptures/dc-testament/dc/10.5?lang=eng#p5</t>
  </si>
  <si>
    <t>Doctrine and Covenants 10:5</t>
  </si>
  <si>
    <t>/study/scriptures/dc-testament/dc/19.38?lang=eng#p38</t>
  </si>
  <si>
    <t>/study/scriptures/dc-testament/dc/33.17?lang=eng#p17</t>
  </si>
  <si>
    <t>/study/scriptures/dc-testament/dc/61.39?lang=eng#p39</t>
  </si>
  <si>
    <t>/study/scriptures/dc-testament/dc/88.126?lang=eng#p126</t>
  </si>
  <si>
    <t>88:126</t>
  </si>
  <si>
    <t>/study/scriptures/dc-testament/dc/90.24?lang=eng#p24</t>
  </si>
  <si>
    <t>/study/scriptures/nt/matt/5.44?lang=eng#p44</t>
  </si>
  <si>
    <t>Matthew 5:44</t>
  </si>
  <si>
    <t>/study/scriptures/nt/luke/23.34?lang=eng#p34</t>
  </si>
  <si>
    <t>Luke 23:34</t>
  </si>
  <si>
    <t>/study/scriptures/bofm/alma/34.27-29?lang=eng#p27</t>
  </si>
  <si>
    <t>Alma 34:27–29</t>
  </si>
  <si>
    <t>27-29</t>
  </si>
  <si>
    <t>/study/scriptures/bofm/alma/33.3-11?lang=eng#p3</t>
  </si>
  <si>
    <t>Alma 33:3–11</t>
  </si>
  <si>
    <t>/study/scriptures/bofm/alma/34.17-27?lang=eng#p17</t>
  </si>
  <si>
    <t>34:17–27</t>
  </si>
  <si>
    <t>17-27</t>
  </si>
  <si>
    <t>/study/scriptures/nt/acts/10.38?lang=eng#p38</t>
  </si>
  <si>
    <t>Acts 10:38</t>
  </si>
  <si>
    <t>/study/scriptures/bofm/3-ne/18.15?lang=eng#p15</t>
  </si>
  <si>
    <t>3 Nephi 18:15</t>
  </si>
  <si>
    <t>/study/scriptures/nt/mark/4.1?lang=eng#p1</t>
  </si>
  <si>
    <t>Mark 4:1</t>
  </si>
  <si>
    <t>/study/scriptures/nt/mark/4.35-36?lang=eng#p35</t>
  </si>
  <si>
    <t>Mark 4:35–36</t>
  </si>
  <si>
    <t>35-36</t>
  </si>
  <si>
    <t>/study/scriptures/nt/mark/4.37?lang=eng#p37</t>
  </si>
  <si>
    <t>Mark 4:37</t>
  </si>
  <si>
    <t>/study/scriptures/nt/mark/4.38?lang=eng#p38</t>
  </si>
  <si>
    <t>Mark 4:38</t>
  </si>
  <si>
    <t>/study/scriptures/nt/matt/8.25?lang=eng#p25</t>
  </si>
  <si>
    <t>Matthew 8:25</t>
  </si>
  <si>
    <t>/study/scriptures/bofm/mosiah/3.8?lang=eng#p8</t>
  </si>
  <si>
    <t>Mosiah 3:8</t>
  </si>
  <si>
    <t>/study/scriptures/nt/mark/4.39?lang=eng#p39</t>
  </si>
  <si>
    <t>Mark 4:39</t>
  </si>
  <si>
    <t>/study/scriptures/nt/mark/4.40?lang=eng#p40</t>
  </si>
  <si>
    <t>Mark 4:40</t>
  </si>
  <si>
    <t>/study/scriptures/nt/luke/8.25?lang=eng#p25</t>
  </si>
  <si>
    <t>Luke 8:25</t>
  </si>
  <si>
    <t>/study/scriptures/dc-testament/dc/121.1?lang=eng#p1</t>
  </si>
  <si>
    <t>Doctrine and Covenants 121:1</t>
  </si>
  <si>
    <t>/study/scriptures/bofm/alma/32.27?lang=eng#p27</t>
  </si>
  <si>
    <t>Alma 32:27</t>
  </si>
  <si>
    <t>/study/scriptures/bofm/ether/3.14?lang=eng#p14</t>
  </si>
  <si>
    <t>Ether 3:14</t>
  </si>
  <si>
    <t>/study/scriptures/bofm/3-ne/18.11?lang=eng#p11</t>
  </si>
  <si>
    <t>3 Nephi 18:11</t>
  </si>
  <si>
    <t>/study/scriptures/bofm/3-ne/18.7?lang=eng#p7</t>
  </si>
  <si>
    <t>3 Nephi 18:7</t>
  </si>
  <si>
    <t>/study/scriptures/nt/luke/11.2?lang=eng#p2</t>
  </si>
  <si>
    <t>Luke 11:2</t>
  </si>
  <si>
    <t>/study/scriptures/bofm/3-ne/9.22?lang=eng#p22</t>
  </si>
  <si>
    <t>3 Nephi 9:22</t>
  </si>
  <si>
    <t>/study/scriptures/ot/ps/139.1-3?lang=eng#p1</t>
  </si>
  <si>
    <t>Psalm 139:1–3</t>
  </si>
  <si>
    <t>/study/scriptures/nt/matt/6.8?lang=eng#p8</t>
  </si>
  <si>
    <t>Matthew 6:8</t>
  </si>
  <si>
    <t>/study/scriptures/bofm/2-ne/2.24?lang=eng#p24</t>
  </si>
  <si>
    <t>2 Nephi 2:24</t>
  </si>
  <si>
    <t>/study/scriptures/bofm/3-ne/28.6?lang=eng#p6</t>
  </si>
  <si>
    <t>3 Nephi 28:6</t>
  </si>
  <si>
    <t>/study/scriptures/dc-testament/dc/6.16?lang=eng#p16</t>
  </si>
  <si>
    <t>Doctrine and Covenants 6:16</t>
  </si>
  <si>
    <t>/study/scriptures/ot/ps/119.2?lang=eng#p2</t>
  </si>
  <si>
    <t>Psalm 119:2</t>
  </si>
  <si>
    <t>/study/scriptures/ot/isa/45.22?lang=eng#p22</t>
  </si>
  <si>
    <t>Isaiah 45:22</t>
  </si>
  <si>
    <t>/study/scriptures/bofm/mosiah/7.33?lang=eng#p33</t>
  </si>
  <si>
    <t>Mosiah 7:33</t>
  </si>
  <si>
    <t>Doctrine and Covenants 68:4</t>
  </si>
  <si>
    <t>/study/scriptures/nt/philip/4.1?lang=eng#p1</t>
  </si>
  <si>
    <t>Philippians 4:1</t>
  </si>
  <si>
    <t>/study/scriptures/nt/philip/4.8?lang=eng#p1</t>
  </si>
  <si>
    <t>Philippians 4:8</t>
  </si>
  <si>
    <t>/study/scriptures/nt/philip/4.7?lang=eng#p7</t>
  </si>
  <si>
    <t>Philippians 4:7</t>
  </si>
  <si>
    <t>/study/scriptures/dc-testament/dc/43.34?lang=eng#p34</t>
  </si>
  <si>
    <t>Doctrine and Covenants 43:34</t>
  </si>
  <si>
    <t>/study/scriptures/ot/prov/23.7?lang=eng#p7</t>
  </si>
  <si>
    <t>Proverbs 23:7</t>
  </si>
  <si>
    <t>/study/scriptures/ot/jer/17.10?lang=eng#p10</t>
  </si>
  <si>
    <t>Jeremiah 17:10</t>
  </si>
  <si>
    <t>/study/scriptures/bofm/mosiah/4.30?lang=eng#p30</t>
  </si>
  <si>
    <t>Mosiah 4:30</t>
  </si>
  <si>
    <t>/study/scriptures/bofm/alma/12.14?lang=eng#p14</t>
  </si>
  <si>
    <t>Alma 12:14</t>
  </si>
  <si>
    <t>/study/scriptures/dc-testament/dc/137.9?lang=eng#p9</t>
  </si>
  <si>
    <t>Doctrine and Covenants 137:9</t>
  </si>
  <si>
    <t>/study/scriptures/nt/matt/22.14?lang=eng#p14</t>
  </si>
  <si>
    <t>Matthew 22:14</t>
  </si>
  <si>
    <t>/study/scriptures/dc-testament/dc/95.5?lang=eng#p5</t>
  </si>
  <si>
    <t>Doctrine and Covenants 95:5</t>
  </si>
  <si>
    <t>/study/scriptures/bofm/morm/9.27-29?lang=eng#p27</t>
  </si>
  <si>
    <t>Mormon 9:27–29</t>
  </si>
  <si>
    <t>/study/scriptures/dc-testament/dc/121.45-46?lang=eng#p45</t>
  </si>
  <si>
    <t>Doctrine and Covenants 121:45–46</t>
  </si>
  <si>
    <t>45-46</t>
  </si>
  <si>
    <t>/study/scriptures/bofm/morm/9.28?lang=eng#p28</t>
  </si>
  <si>
    <t>Mormon 9:28</t>
  </si>
  <si>
    <t>/study/scriptures/nt/gal/5.19-21?lang=eng#p19</t>
  </si>
  <si>
    <t>Galatians 5:19–21</t>
  </si>
  <si>
    <t>19-21</t>
  </si>
  <si>
    <t>/study/scriptures/nt/luke/15.17?lang=eng#p17</t>
  </si>
  <si>
    <t>Luke 15:17</t>
  </si>
  <si>
    <t>/study/scriptures/ot/2-sam/11?lang=eng</t>
  </si>
  <si>
    <t>2 Samuel 11</t>
  </si>
  <si>
    <t>/study/scriptures/nt/matt/4.10-11?lang=eng#p10</t>
  </si>
  <si>
    <t>Matthew 4:10–11</t>
  </si>
  <si>
    <t>/study/scriptures/ot/1-sam/13.14?lang=eng#p14</t>
  </si>
  <si>
    <t>1 Samuel 13:14</t>
  </si>
  <si>
    <t>/study/scriptures/nt/matt/3.17?lang=eng#p17</t>
  </si>
  <si>
    <t>Matthew 3:17</t>
  </si>
  <si>
    <t>/study/scriptures/nt/philip/2.9-11?lang=eng#p9</t>
  </si>
  <si>
    <t>Philippians 2:9–11</t>
  </si>
  <si>
    <t>/study/scriptures/nt/matt/5.11-12?lang=eng#p11</t>
  </si>
  <si>
    <t>Matthew 5:11–12</t>
  </si>
  <si>
    <t>/study/scriptures/nt/1-pet/3.15?lang=eng#p15</t>
  </si>
  <si>
    <t>1 Peter 3:15</t>
  </si>
  <si>
    <t>/study/scriptures/nt/john/12.46?lang=eng#p46</t>
  </si>
  <si>
    <t>John 12:46</t>
  </si>
  <si>
    <t>/study/scriptures/ot/dan/6.22?lang=eng#p22</t>
  </si>
  <si>
    <t>Daniel 6:22</t>
  </si>
  <si>
    <t>/study/scriptures/nt/acts/5.19?lang=eng#p19</t>
  </si>
  <si>
    <t>Acts 5:19</t>
  </si>
  <si>
    <t>/study/scriptures/nt/luke/2.2-14?lang=eng#p2</t>
  </si>
  <si>
    <t>Luke 2:2–14</t>
  </si>
  <si>
    <t>/study/scriptures/nt/luke/22.42-43?lang=eng#p42</t>
  </si>
  <si>
    <t>Luke 22:42–43</t>
  </si>
  <si>
    <t>42-43</t>
  </si>
  <si>
    <t>/study/scriptures/nt/acts/1.9-11?lang=eng#p9</t>
  </si>
  <si>
    <t>Acts 1:9–11</t>
  </si>
  <si>
    <t>/study/scriptures/dc-testament/dc/13?lang=eng</t>
  </si>
  <si>
    <t>Doctrine and Covenants 13</t>
  </si>
  <si>
    <t>/study/scriptures/dc-testament/dc/27.12-13?lang=eng#p12</t>
  </si>
  <si>
    <t>27:12–13</t>
  </si>
  <si>
    <t>/study/scriptures/dc-testament/dc/110.11-16?lang=eng#p11</t>
  </si>
  <si>
    <t>110:11–16</t>
  </si>
  <si>
    <t>/study/scriptures/pgp/js-h/1.27-54?lang=eng#p27</t>
  </si>
  <si>
    <t>Joseph Smith﻿—History 1:27–54</t>
  </si>
  <si>
    <t>27-54</t>
  </si>
  <si>
    <t>/study/scriptures/nt/1-thes/4.16-17?lang=eng#p16</t>
  </si>
  <si>
    <t>1 Thessalonians 4:16–17</t>
  </si>
  <si>
    <t>/study/scriptures/dc-testament/dc/88.96-98?lang=eng#p96</t>
  </si>
  <si>
    <t>Doctrine and Covenants 88:96–98</t>
  </si>
  <si>
    <t>96-98</t>
  </si>
  <si>
    <t>/study/scriptures/nt/matt/10.32?lang=eng#p32</t>
  </si>
  <si>
    <t>Matthew 10:32</t>
  </si>
  <si>
    <t>/study/scriptures/ot/gen/17.5?lang=eng#p5</t>
  </si>
  <si>
    <t>Genesis 17:5</t>
  </si>
  <si>
    <t>/study/scriptures/ot/neh/9.7?lang=eng#p7</t>
  </si>
  <si>
    <t>Nehemiah 9:7</t>
  </si>
  <si>
    <t>/study/scriptures/ot/gen/35.23-26?lang=eng#p23</t>
  </si>
  <si>
    <t>Genesis 35:23–26</t>
  </si>
  <si>
    <t>23-26</t>
  </si>
  <si>
    <t>/study/scriptures/ot/gen/46.7?lang=eng#p7</t>
  </si>
  <si>
    <t>/study/scriptures/ot/gen/32.30?lang=eng#p30</t>
  </si>
  <si>
    <t>Genesis 32:30</t>
  </si>
  <si>
    <t>/study/scriptures/ot/gen/32.31?lang=eng#p31</t>
  </si>
  <si>
    <t>Genesis 32:31</t>
  </si>
  <si>
    <t>/study/scriptures/ot/gen/32.28?lang=eng#p28</t>
  </si>
  <si>
    <t>Genesis 32:28</t>
  </si>
  <si>
    <t>/study/scriptures/ot/gen/35.11-12?lang=eng#p11</t>
  </si>
  <si>
    <t>Genesis 35:11–12</t>
  </si>
  <si>
    <t>/study/scriptures/ot/isa/54.7?lang=eng#p7</t>
  </si>
  <si>
    <t>Isaiah 54:7</t>
  </si>
  <si>
    <t>/study/scriptures/ot/isa/11.11-12?lang=eng#p11</t>
  </si>
  <si>
    <t>Isaiah 11:11–12</t>
  </si>
  <si>
    <t>/study/scriptures/bofm/2-ne/21.11-12?lang=eng#p11</t>
  </si>
  <si>
    <t>2 Nephi 21:11–12</t>
  </si>
  <si>
    <t>/study/scriptures/bofm/mosiah/15.11?lang=eng#p11</t>
  </si>
  <si>
    <t>Mosiah 15:11</t>
  </si>
  <si>
    <t>/study/scriptures/ot/ex/19.5?lang=eng#p5</t>
  </si>
  <si>
    <t>Exodus 19:5</t>
  </si>
  <si>
    <t>/study/scriptures/ot/ps/135.4?lang=eng#p4</t>
  </si>
  <si>
    <t>Psalm 135:4</t>
  </si>
  <si>
    <t>/study/scriptures/ot/mal/3.17?lang=eng#p17</t>
  </si>
  <si>
    <t>Malachi 3:17</t>
  </si>
  <si>
    <t>/study/scriptures/dc-testament/dc/101.3?lang=eng#p3</t>
  </si>
  <si>
    <t>Doctrine and Covenants 101:3</t>
  </si>
  <si>
    <t>/study/scriptures/ot/ex/19.6?lang=eng#p6</t>
  </si>
  <si>
    <t>Exodus 19:6</t>
  </si>
  <si>
    <t>/study/scriptures/ot/deut/14.2?lang=eng#p2</t>
  </si>
  <si>
    <t>Deuteronomy 14:2</t>
  </si>
  <si>
    <t>/study/scriptures/ot/deut/26.18?lang=eng#p18</t>
  </si>
  <si>
    <t>/study/scriptures/bofm/3-ne/20.27?lang=eng#p27</t>
  </si>
  <si>
    <t>3 Nephi 20:27</t>
  </si>
  <si>
    <t>/study/scriptures/pgp/abr/2.10?lang=eng#p10</t>
  </si>
  <si>
    <t>Abraham 2:10</t>
  </si>
  <si>
    <t>/study/scriptures/nt/rom/8.14-17?lang=eng#p14</t>
  </si>
  <si>
    <t>Romans 8:14–17</t>
  </si>
  <si>
    <t>/study/scriptures/nt/gal/3.26-29?lang=eng#p26</t>
  </si>
  <si>
    <t>Galatians 3:26–29</t>
  </si>
  <si>
    <t>26-29</t>
  </si>
  <si>
    <t>/study/scriptures/bofm/mosiah/15.7?lang=eng#p7</t>
  </si>
  <si>
    <t>Mosiah 15:7</t>
  </si>
  <si>
    <t>/study/scriptures/nt/2-tim/3.1-13?lang=eng#p1</t>
  </si>
  <si>
    <t>2 Timothy 3:1–13</t>
  </si>
  <si>
    <t>/study/scriptures/bofm/1-ne/17.40?lang=eng#p40</t>
  </si>
  <si>
    <t>1 Nephi 17:40</t>
  </si>
  <si>
    <t>/study/scriptures/dc-testament/dc/98.37?lang=eng#p37</t>
  </si>
  <si>
    <t>Doctrine and Covenants 98:37</t>
  </si>
  <si>
    <t>/study/scriptures/ot/ps/31.23?lang=eng#p23</t>
  </si>
  <si>
    <t>Psalm 31:23</t>
  </si>
  <si>
    <t>/study/scriptures/ot/isa/49.25?lang=eng#p25</t>
  </si>
  <si>
    <t>Isaiah 49:25</t>
  </si>
  <si>
    <t>/study/scriptures/dc-testament/dc/105.14?lang=eng#p14</t>
  </si>
  <si>
    <t>Doctrine and Covenants 105:14</t>
  </si>
  <si>
    <t>/study/scriptures/bofm/morm/9.11?lang=eng#p11</t>
  </si>
  <si>
    <t>Mormon 9:11</t>
  </si>
  <si>
    <t>/study/scriptures/pgp/abr/3.25-26?lang=eng#p25</t>
  </si>
  <si>
    <t>Abraham 3:25–26</t>
  </si>
  <si>
    <t>25-26</t>
  </si>
  <si>
    <t>/study/scriptures/dc-testament/dc/138.42?lang=eng#p42</t>
  </si>
  <si>
    <t>Doctrine and Covenants 138:42</t>
  </si>
  <si>
    <t>/study/scriptures/dc-testament/dc/122.7?lang=eng#p7</t>
  </si>
  <si>
    <t>Doctrine and Covenants 122:7</t>
  </si>
  <si>
    <t>/study/scriptures/nt/matt/11.28-29?lang=eng#p28</t>
  </si>
  <si>
    <t>Matthew 11:28–29</t>
  </si>
  <si>
    <t>28-29</t>
  </si>
  <si>
    <t>/study/scriptures/dc-testament/dc/58.3-4?lang=eng#p3</t>
  </si>
  <si>
    <t>Doctrine and Covenants 58:3–4</t>
  </si>
  <si>
    <t>/study/scriptures/nt/john/19.26-27?lang=eng#p26</t>
  </si>
  <si>
    <t>John 19:26–27</t>
  </si>
  <si>
    <t>26-27</t>
  </si>
  <si>
    <t>/study/scriptures/nt/james/1.2?lang=eng#p2</t>
  </si>
  <si>
    <t>James 1:2</t>
  </si>
  <si>
    <t>/study/scriptures/nt/james/1.3-4?lang=eng#p3</t>
  </si>
  <si>
    <t>James, chapter 1, verses 3 and 4</t>
  </si>
  <si>
    <t>/study/scriptures/nt/luke/6.15?lang=eng#p15</t>
  </si>
  <si>
    <t>Luke 6:15</t>
  </si>
  <si>
    <t>/study/scriptures/nt/matt/5.5,7,9?lang=eng#p5</t>
  </si>
  <si>
    <t>Matthew 5:5, 7, 9</t>
  </si>
  <si>
    <t>5,7,9</t>
  </si>
  <si>
    <t>/study/scriptures/bofm/mosiah/27.25?lang=eng#p25</t>
  </si>
  <si>
    <t>Mosiah 27:25</t>
  </si>
  <si>
    <t>/study/scriptures/nt/matt/6.21?lang=eng#p21</t>
  </si>
  <si>
    <t>Matthew 6:21</t>
  </si>
  <si>
    <t>/study/scriptures/nt/heb/10.36?lang=eng#p36</t>
  </si>
  <si>
    <t>Hebrews 10:36</t>
  </si>
  <si>
    <t>/study/scriptures/bofm/3-ne/14.13?lang=eng#p13</t>
  </si>
  <si>
    <t>3&amp;#xA0;Nephi 14:13</t>
  </si>
  <si>
    <t>/study/scriptures/bofm/2-ne/31.9?lang=eng#p9</t>
  </si>
  <si>
    <t>2&amp;#xA0;Nephi 31:9</t>
  </si>
  <si>
    <t>/study/scriptures/nt/james/1.4?lang=eng#p4</t>
  </si>
  <si>
    <t>James 1:4</t>
  </si>
  <si>
    <t>/study/scriptures/dc-testament/dc/110.9?lang=eng#p9</t>
  </si>
  <si>
    <t>Doctrine and Covenants 110:9</t>
  </si>
  <si>
    <t>/study/scriptures/nt/matt/14.27?lang=eng#p27</t>
  </si>
  <si>
    <t>Matthew 14:27</t>
  </si>
  <si>
    <t>/study/scriptures/dc-testament/dc/107.49?lang=eng#p49</t>
  </si>
  <si>
    <t>Doctrine and Covenants 107:49</t>
  </si>
  <si>
    <t>/study/scriptures/bofm/1-ne/1.1?lang=eng#p1</t>
  </si>
  <si>
    <t>1 Nephi 1:1</t>
  </si>
  <si>
    <t>/study/scriptures/nt/acts/16.24-33?lang=eng#p24</t>
  </si>
  <si>
    <t>Acts 16:24–33</t>
  </si>
  <si>
    <t>24-33</t>
  </si>
  <si>
    <t>/study/scriptures/nt/acts/28.23?lang=eng#p23</t>
  </si>
  <si>
    <t>Acts 28:23</t>
  </si>
  <si>
    <t>/study/scriptures/nt/acts/28.31?lang=eng#p31</t>
  </si>
  <si>
    <t>Acts 28:31</t>
  </si>
  <si>
    <t>/study/scriptures/bofm/alma/14.1?lang=eng#p1</t>
  </si>
  <si>
    <t>Alma 14:1</t>
  </si>
  <si>
    <t>/study/scriptures/bofm/alma/14.22?lang=eng#p22</t>
  </si>
  <si>
    <t>Alma 14:22</t>
  </si>
  <si>
    <t>/study/scriptures/dc-testament/dc/122.9?lang=eng#p9</t>
  </si>
  <si>
    <t>Doctrine and Covenants 122:9</t>
  </si>
  <si>
    <t>/study/scriptures/dc-testament/dc/128.19,22?lang=eng#p19</t>
  </si>
  <si>
    <t>Doctrine and Covenants 128:19, 22</t>
  </si>
  <si>
    <t>19,22</t>
  </si>
  <si>
    <t>/study/scriptures/dc-testament/dc/122.8?lang=eng#p8</t>
  </si>
  <si>
    <t>Doctrine and Covenants 122:8</t>
  </si>
  <si>
    <t>/study/scriptures/bofm/alma/9.19-23?lang=eng#p19</t>
  </si>
  <si>
    <t>Alma 9:19&amp;#x2013;23</t>
  </si>
  <si>
    <t>19-23</t>
  </si>
  <si>
    <t>/study/scriptures/nt/heb/11.6?lang=eng#p6</t>
  </si>
  <si>
    <t>Hebrews 11:6</t>
  </si>
  <si>
    <t>2&amp;#xA0;Nephi 28:30</t>
  </si>
  <si>
    <t>/study/scriptures/bofm/alma/8.15?lang=eng#p15</t>
  </si>
  <si>
    <t>Alma 8:15</t>
  </si>
  <si>
    <t>/study/scriptures/dc-testament/dc/9.8?lang=eng#p8</t>
  </si>
  <si>
    <t>Doctrine and Covenants 9:8</t>
  </si>
  <si>
    <t>/study/scriptures/bofm/alma/8.10-18?lang=eng#p10</t>
  </si>
  <si>
    <t>Alma 8:10–18</t>
  </si>
  <si>
    <t>/study/scriptures/ot/micah/6.6?lang=eng#p6</t>
  </si>
  <si>
    <t>Micah 6:6</t>
  </si>
  <si>
    <t>/study/scriptures/ot/micah/6.7?lang=eng#p76</t>
  </si>
  <si>
    <t>Micah 6:7</t>
  </si>
  <si>
    <t>/study/scriptures/nt/eph/2.8?lang=eng#p8</t>
  </si>
  <si>
    <t>Ephesians 2:8</t>
  </si>
  <si>
    <t>/study/scriptures/bofm/alma/22.14?lang=eng#p14</t>
  </si>
  <si>
    <t>Alma 22:14</t>
  </si>
  <si>
    <t>/study/scriptures/bofm/alma/42.14?lang=eng#p14</t>
  </si>
  <si>
    <t>/study/scriptures/bofm/3-ne/18.32?lang=eng#p32</t>
  </si>
  <si>
    <t>3 Nephi 18:32</t>
  </si>
  <si>
    <t>/study/scriptures/dc-testament/dc/3.20?lang=eng#p20</t>
  </si>
  <si>
    <t>Doctrine and Covenants 3:20</t>
  </si>
  <si>
    <t>/study/scriptures/bofm/alma/41.8?lang=eng#p8</t>
  </si>
  <si>
    <t>Alma 41:8</t>
  </si>
  <si>
    <t>32-33</t>
  </si>
  <si>
    <t>/study/scriptures/nt/1-cor/15.22?lang=eng#p22</t>
  </si>
  <si>
    <t>1 Corinthians 15:22</t>
  </si>
  <si>
    <t>/study/scriptures/bofm/alma/11.42-45?lang=eng#p42</t>
  </si>
  <si>
    <t>Alma 11:42–45</t>
  </si>
  <si>
    <t>42-45</t>
  </si>
  <si>
    <t>/study/scriptures/ot/micah/6.8?lang=eng#p8</t>
  </si>
  <si>
    <t>Micah 6:8</t>
  </si>
  <si>
    <t>/study/scriptures/nt/matt/22.35-40?lang=eng#p35</t>
  </si>
  <si>
    <t>Matthew 22:35–40</t>
  </si>
  <si>
    <t>35-40</t>
  </si>
  <si>
    <t>/study/scriptures/ot/ezek/18.8-9?lang=eng#p8</t>
  </si>
  <si>
    <t>Ezekiel 18:8–9</t>
  </si>
  <si>
    <t>/study/scriptures/bofm/3-ne/9.19-20?lang=eng#p19</t>
  </si>
  <si>
    <t>3 Nephi 9:19–20</t>
  </si>
  <si>
    <t>19-20</t>
  </si>
  <si>
    <t>/study/scriptures/dc-testament/dc/59.8?lang=eng#p8</t>
  </si>
  <si>
    <t>Doctrine and Covenants 59:8</t>
  </si>
  <si>
    <t>/study/scriptures/bofm/2-ne/2.7?lang=eng#p7</t>
  </si>
  <si>
    <t>2 Nephi 2:7</t>
  </si>
  <si>
    <t>/study/scriptures/ot/micah/7.18-19?lang=eng#p18</t>
  </si>
  <si>
    <t>Micah 7:18–19</t>
  </si>
  <si>
    <t>18-19</t>
  </si>
  <si>
    <t>/study/scriptures/nt/acts/5.34?lang=eng#p34</t>
  </si>
  <si>
    <t>Acts 5:34</t>
  </si>
  <si>
    <t>/study/scriptures/bofm/mosiah/23.7?lang=eng#p7</t>
  </si>
  <si>
    <t>Mosiah 23:7</t>
  </si>
  <si>
    <t>/study/scriptures/nt/luke/15.1-2?lang=eng#p1</t>
  </si>
  <si>
    <t>Luke 15:1–2</t>
  </si>
  <si>
    <t>/study/scriptures/bofm/mosiah/4.13?lang=eng#p13</t>
  </si>
  <si>
    <t>Mosiah 4:13</t>
  </si>
  <si>
    <t>/study/scriptures/pgp/moses/7.33?lang=eng#p33</t>
  </si>
  <si>
    <t>Moses 7:33</t>
  </si>
  <si>
    <t>/study/scriptures/dc-testament/dc/20.32-34?lang=eng#p32</t>
  </si>
  <si>
    <t>Doctrine and Covenants 20:32–34</t>
  </si>
  <si>
    <t>32-34</t>
  </si>
  <si>
    <t>/study/scriptures/bofm/alma/19.6?lang=eng#p6</t>
  </si>
  <si>
    <t>Alma 19:6</t>
  </si>
  <si>
    <t>/study/scriptures/dc-testament/dc/9.7-9?lang=eng#p7</t>
  </si>
  <si>
    <t>Doctrine and Covenants 9:7–9</t>
  </si>
  <si>
    <t>/study/scriptures/nt/2-tim/1.7?lang=eng#p7</t>
  </si>
  <si>
    <t>2 Timothy 1:7</t>
  </si>
  <si>
    <t>/study/scriptures/nt/luke/2.40?lang=eng#p40</t>
  </si>
  <si>
    <t>Luke 2:40</t>
  </si>
  <si>
    <t>/study/scriptures/nt/luke/4.32?lang=eng#p32</t>
  </si>
  <si>
    <t>Luke 4:32</t>
  </si>
  <si>
    <t>/study/scriptures/nt/matt/4.1-11?lang=eng#p1</t>
  </si>
  <si>
    <t>Matthew 4:1–11</t>
  </si>
  <si>
    <t>/study/scriptures/nt/luke/4.1-14?lang=eng#p1</t>
  </si>
  <si>
    <t>Luke 4:1–14</t>
  </si>
  <si>
    <t>/study/scriptures/dc-testament/dc/20.22?lang=eng#p22</t>
  </si>
  <si>
    <t>Doctrine and Covenants 20:22</t>
  </si>
  <si>
    <t>/study/scriptures/dc-testament/dc/109.22?lang=eng#p22</t>
  </si>
  <si>
    <t>Doctrine and Covenants 109:22</t>
  </si>
  <si>
    <t>/study/scriptures/dc-testament/dc/109.23?lang=eng#p23</t>
  </si>
  <si>
    <t>Doctrine and Covenants 109:23</t>
  </si>
  <si>
    <t>/study/scriptures/nt/matt/28.18?lang=eng#p18</t>
  </si>
  <si>
    <t>Matthew 28:18</t>
  </si>
  <si>
    <t>/study/scriptures/bofm/alma/32?lang=eng</t>
  </si>
  <si>
    <t>32nd chapter of Alma</t>
  </si>
  <si>
    <t>/study/scriptures/dc-testament/dc/121.1-2?lang=eng#p1</t>
  </si>
  <si>
    <t>Doctrine and Covenants 121:1–2</t>
  </si>
  <si>
    <t>/study/scriptures/ot/ps/121.4?lang=eng#p4</t>
  </si>
  <si>
    <t>Psalm 121:4</t>
  </si>
  <si>
    <t>/study/scriptures/nt/john/5.2-9?lang=eng#p2</t>
  </si>
  <si>
    <t>John 5:2–9</t>
  </si>
  <si>
    <t>/study/scriptures/ot/num/32.13?lang=eng#p13</t>
  </si>
  <si>
    <t>Numbers 32:13</t>
  </si>
  <si>
    <t>/study/scriptures/ot/deut/2.7?lang=eng#p7</t>
  </si>
  <si>
    <t>Deuteronomy 2:7</t>
  </si>
  <si>
    <t>/study/scriptures/ot/josh/5.6?lang=eng#p6</t>
  </si>
  <si>
    <t>Joshua 5:6</t>
  </si>
  <si>
    <t>/study/scriptures/bofm/hel/5.20-52?lang=eng#p20</t>
  </si>
  <si>
    <t>Helaman 5:20–52</t>
  </si>
  <si>
    <t>20-52</t>
  </si>
  <si>
    <t>/study/scriptures/bofm/mosiah/17?lang=eng</t>
  </si>
  <si>
    <t>Mosiah 17</t>
  </si>
  <si>
    <t>/study/scriptures/ot/1-kgs/18.17-40?lang=eng#p17</t>
  </si>
  <si>
    <t>1 Kings 18:17–40</t>
  </si>
  <si>
    <t>17-40</t>
  </si>
  <si>
    <t>/study/scriptures/ot/1-kgs/17.1-7?lang=eng#p1</t>
  </si>
  <si>
    <t>1 Kings 17:1–7</t>
  </si>
  <si>
    <t>/study/scriptures/nt/eph/4.13?lang=eng#p13</t>
  </si>
  <si>
    <t>Ephesians 4:13</t>
  </si>
  <si>
    <t>/study/scriptures/bofm/alma/32.42?lang=eng#p42</t>
  </si>
  <si>
    <t>Alma 32:42</t>
  </si>
  <si>
    <t>/study/scriptures/bofm/alma/32.40?lang=eng#p40</t>
  </si>
  <si>
    <t>Alma 32:40</t>
  </si>
  <si>
    <t>/study/scriptures/bofm/alma/32.43?lang=eng#p43</t>
  </si>
  <si>
    <t>Alma 32:43</t>
  </si>
  <si>
    <t>/study/scriptures/bofm/alma/32.41-42?lang=eng#p41</t>
  </si>
  <si>
    <t>Alma 32:41–42</t>
  </si>
  <si>
    <t>41-42</t>
  </si>
  <si>
    <t>/study/scriptures/ot/isa/40.31?lang=eng#p31</t>
  </si>
  <si>
    <t>Isaiah 40:31</t>
  </si>
  <si>
    <t>/study/scriptures/ot/isa/40.28-30?lang=eng#p28</t>
  </si>
  <si>
    <t>Isaiah 40:28–30</t>
  </si>
  <si>
    <t>/study/scriptures/dc-testament/dc/121.26-29?lang=eng#p26</t>
  </si>
  <si>
    <t>Doctrine and Covenants 121:26–29</t>
  </si>
  <si>
    <t>88:91</t>
  </si>
  <si>
    <t>/study/scriptures/bofm/alma/12.24?lang=eng#p24</t>
  </si>
  <si>
    <t>Alma 12:24</t>
  </si>
  <si>
    <t>/study/scriptures/bofm/alma/34.32?lang=eng#p32</t>
  </si>
  <si>
    <t>20-O</t>
  </si>
  <si>
    <t>Joseph Smith Translation, Matthew 25:12</t>
  </si>
  <si>
    <t>Joseph Smith Translation, Hebrews 11:40</t>
  </si>
  <si>
    <t>/study/scriptures/nt/matt/6.14?lang=eng#p14</t>
  </si>
  <si>
    <t>Joseph Smith Translation, Matthew 6:14</t>
  </si>
  <si>
    <t>Joseph Smith Translation, James 1:2</t>
  </si>
  <si>
    <t>y</t>
  </si>
  <si>
    <t>/bofm/bofm-title</t>
  </si>
  <si>
    <t>/bofm/three</t>
  </si>
  <si>
    <t>/bofm/eight</t>
  </si>
  <si>
    <t>/bofm/introduction</t>
  </si>
  <si>
    <t>/dc-testament/introduction</t>
  </si>
  <si>
    <t>/study/scriptures/nt/matt/25.11?lang=eng#p12</t>
  </si>
  <si>
    <t>/study/scriptures/dc-testament/dc/101.study_intro1?lang=eng#study_intro1</t>
  </si>
  <si>
    <t>/study/scriptures/dc-testament/dc/122?lang=eng</t>
  </si>
  <si>
    <t>/study/scriptures/dc-testament/dc/123?lang=eng</t>
  </si>
  <si>
    <t>/study/scriptures/nt/john/14?lang=eng</t>
  </si>
  <si>
    <t>/study/scriptures/nt/john/15?lang=eng</t>
  </si>
  <si>
    <t>/study/scriptures/nt/john/16?lang=eng</t>
  </si>
  <si>
    <t>/study/scriptures/bofm/alma/50?lang=eng</t>
  </si>
  <si>
    <t>157</t>
  </si>
  <si>
    <t>11</t>
  </si>
  <si>
    <t>2020-10-03</t>
  </si>
  <si>
    <t>2020-10-04</t>
  </si>
  <si>
    <t>Women&amp;rsquo;s Session</t>
  </si>
  <si>
    <t>3 October 2020</t>
  </si>
  <si>
    <t>4 October 2020</t>
  </si>
  <si>
    <t>scott-d-whiting</t>
  </si>
  <si>
    <t>milton-camargo</t>
  </si>
  <si>
    <t>jeremy-r-jaggi</t>
  </si>
  <si>
    <t>Update These Names</t>
  </si>
  <si>
    <t>kelly-r-johnson</t>
  </si>
  <si>
    <t>carlos-a-godoy</t>
  </si>
  <si>
    <t>lisa-l-harkness</t>
  </si>
  <si>
    <t>cristina-b-franco</t>
  </si>
  <si>
    <t>becky-craven</t>
  </si>
  <si>
    <t>sharon-eubank</t>
  </si>
  <si>
    <t>william-k-jackson</t>
  </si>
  <si>
    <t>matthew-s-holland</t>
  </si>
  <si>
    <t>w-christopher-waddell</t>
  </si>
  <si>
    <t>steven-j-lund</t>
  </si>
  <si>
    <t>michelle-d-craig</t>
  </si>
  <si>
    <t>2020-11-01</t>
  </si>
  <si>
    <t>Copy to Cache</t>
  </si>
  <si>
    <t>2020 Conferencia General Annual</t>
  </si>
  <si>
    <t>2020 Conferencia General Semestral</t>
  </si>
  <si>
    <t>2020 Annual</t>
  </si>
  <si>
    <t>2020 Semestral</t>
  </si>
  <si>
    <t>Sesión del Sábado por la Mañana, 4 Abril 2020</t>
  </si>
  <si>
    <t>Sesión del Sábado por la Tarde, 4 Abril 2020</t>
  </si>
  <si>
    <t>Sesión del Sacerdocio, 4 Abril 2020</t>
  </si>
  <si>
    <t>Sesión del Domingo por la Mañana, 5 Abril 2020</t>
  </si>
  <si>
    <t>Sesión del Domingo por la Tarde, 5 Abril 2020</t>
  </si>
  <si>
    <t>Sesión del Sábado por la Mañana, 3 Octubre 2020</t>
  </si>
  <si>
    <t>Sesión del Sábado por la Tarde, 3 Octubre 2020</t>
  </si>
  <si>
    <t>Sesión General de Mujeres, 3 Octubre 2020</t>
  </si>
  <si>
    <t>Sesión del Domingo por la Mañana, 4 Octubre 2020</t>
  </si>
  <si>
    <t>Sesión del Domingo por la Tarde, 4 Octubre 2020</t>
  </si>
  <si>
    <t>https://www.churchofjesuschrist.org/study/liahona/2020/11/11nelson?lang=spa</t>
  </si>
  <si>
    <t>https://www.churchofjesuschrist.org/study/liahona/2020/11/12bednar?lang=spa</t>
  </si>
  <si>
    <t>https://www.churchofjesuschrist.org/study/liahona/2020/11/13whiting?lang=spa</t>
  </si>
  <si>
    <t>https://www.churchofjesuschrist.org/study/liahona/2020/11/14craig?lang=spa</t>
  </si>
  <si>
    <t>https://www.churchofjesuschrist.org/study/liahona/2020/11/15cook?lang=spa</t>
  </si>
  <si>
    <t>https://www.churchofjesuschrist.org/study/liahona/2020/11/16rasband?lang=spa</t>
  </si>
  <si>
    <t>https://www.churchofjesuschrist.org/study/liahona/2020/11/17oaks?lang=spa</t>
  </si>
  <si>
    <t>https://www.churchofjesuschrist.org/study/liahona/2020/11/22christofferson?lang=spa</t>
  </si>
  <si>
    <t>https://www.churchofjesuschrist.org/study/liahona/2020/11/23lund?lang=spa</t>
  </si>
  <si>
    <t>https://www.churchofjesuschrist.org/study/liahona/2020/11/24gong?lang=spa</t>
  </si>
  <si>
    <t>https://www.churchofjesuschrist.org/study/liahona/2020/11/25waddell?lang=spa</t>
  </si>
  <si>
    <t>https://www.churchofjesuschrist.org/study/liahona/2020/11/26holland?lang=spa</t>
  </si>
  <si>
    <t>https://www.churchofjesuschrist.org/study/liahona/2020/11/27jackson?lang=spa</t>
  </si>
  <si>
    <t>https://www.churchofjesuschrist.org/study/liahona/2020/11/28uchtdorf?lang=spa</t>
  </si>
  <si>
    <t>https://www.churchofjesuschrist.org/study/liahona/2020/11/31eubank?lang=spa</t>
  </si>
  <si>
    <t>https://www.churchofjesuschrist.org/study/liahona/2020/11/32craven?lang=spa</t>
  </si>
  <si>
    <t>https://www.churchofjesuschrist.org/study/liahona/2020/11/34franco?lang=spa</t>
  </si>
  <si>
    <t>https://www.churchofjesuschrist.org/study/liahona/2020/11/35eyring?lang=spa</t>
  </si>
  <si>
    <t>https://www.churchofjesuschrist.org/study/liahona/2020/11/36oaks?lang=spa</t>
  </si>
  <si>
    <t>https://www.churchofjesuschrist.org/study/liahona/2020/11/37nelson?lang=spa</t>
  </si>
  <si>
    <t>https://www.churchofjesuschrist.org/study/liahona/2020/11/41ballard?lang=spa</t>
  </si>
  <si>
    <t>https://www.churchofjesuschrist.org/study/liahona/2020/11/42harkness?lang=spa</t>
  </si>
  <si>
    <t>https://www.churchofjesuschrist.org/study/liahona/2020/11/43soares?lang=spa</t>
  </si>
  <si>
    <t>https://www.churchofjesuschrist.org/study/liahona/2020/11/44godoy?lang=spa</t>
  </si>
  <si>
    <t>https://www.churchofjesuschrist.org/study/liahona/2020/11/45andersen?lang=spa</t>
  </si>
  <si>
    <t>https://www.churchofjesuschrist.org/study/liahona/2020/11/46nelson?lang=spa</t>
  </si>
  <si>
    <t>https://www.churchofjesuschrist.org/study/liahona/2020/11/51eyring?lang=spa</t>
  </si>
  <si>
    <t>https://www.churchofjesuschrist.org/study/liahona/2020/11/52jaggi?lang=spa</t>
  </si>
  <si>
    <t>https://www.churchofjesuschrist.org/study/liahona/2020/11/53stevenson?lang=spa</t>
  </si>
  <si>
    <t>https://www.churchofjesuschrist.org/study/liahona/2020/11/54camargo?lang=spa</t>
  </si>
  <si>
    <t>https://www.churchofjesuschrist.org/study/liahona/2020/11/55renlund?lang=spa</t>
  </si>
  <si>
    <t>https://www.churchofjesuschrist.org/study/liahona/2020/11/56johnson?lang=spa</t>
  </si>
  <si>
    <t>https://www.churchofjesuschrist.org/study/liahona/2020/11/57holland?lang=spa</t>
  </si>
  <si>
    <t>https://www.churchofjesuschrist.org/study/liahona/2020/11/58nelson?lang=spa</t>
  </si>
  <si>
    <t>https://www.churchofjesuschrist.org/study/general-conference/2020/11/11nelson?lang=spa</t>
  </si>
  <si>
    <t>https://www.churchofjesuschrist.org/study/general-conference/2020/11/12bednar?lang=spa</t>
  </si>
  <si>
    <t>https://www.churchofjesuschrist.org/study/general-conference/2020/11/13whiting?lang=spa</t>
  </si>
  <si>
    <t>https://www.churchofjesuschrist.org/study/general-conference/2020/11/14craig?lang=spa</t>
  </si>
  <si>
    <t>https://www.churchofjesuschrist.org/study/general-conference/2020/11/15cook?lang=spa</t>
  </si>
  <si>
    <t>https://www.churchofjesuschrist.org/study/general-conference/2020/11/16rasband?lang=spa</t>
  </si>
  <si>
    <t>https://www.churchofjesuschrist.org/study/general-conference/2020/11/17oaks?lang=spa</t>
  </si>
  <si>
    <t>https://www.churchofjesuschrist.org/study/general-conference/2020/11/22christofferson?lang=spa</t>
  </si>
  <si>
    <t>https://www.churchofjesuschrist.org/study/general-conference/2020/11/23lund?lang=spa</t>
  </si>
  <si>
    <t>https://www.churchofjesuschrist.org/study/general-conference/2020/11/24gong?lang=spa</t>
  </si>
  <si>
    <t>https://www.churchofjesuschrist.org/study/general-conference/2020/11/25waddell?lang=spa</t>
  </si>
  <si>
    <t>https://www.churchofjesuschrist.org/study/general-conference/2020/11/26holland?lang=spa</t>
  </si>
  <si>
    <t>https://www.churchofjesuschrist.org/study/general-conference/2020/11/27jackson?lang=spa</t>
  </si>
  <si>
    <t>https://www.churchofjesuschrist.org/study/general-conference/2020/11/28uchtdorf?lang=spa</t>
  </si>
  <si>
    <t>https://www.churchofjesuschrist.org/study/general-conference/2020/11/31eubank?lang=spa</t>
  </si>
  <si>
    <t>https://www.churchofjesuschrist.org/study/general-conference/2020/11/32craven?lang=spa</t>
  </si>
  <si>
    <t>https://www.churchofjesuschrist.org/study/general-conference/2020/11/34franco?lang=spa</t>
  </si>
  <si>
    <t>https://www.churchofjesuschrist.org/study/general-conference/2020/11/35eyring?lang=spa</t>
  </si>
  <si>
    <t>https://www.churchofjesuschrist.org/study/general-conference/2020/11/36oaks?lang=spa</t>
  </si>
  <si>
    <t>https://www.churchofjesuschrist.org/study/general-conference/2020/11/37nelson?lang=spa</t>
  </si>
  <si>
    <t>https://www.churchofjesuschrist.org/study/general-conference/2020/11/41ballard?lang=spa</t>
  </si>
  <si>
    <t>https://www.churchofjesuschrist.org/study/general-conference/2020/11/42harkness?lang=spa</t>
  </si>
  <si>
    <t>https://www.churchofjesuschrist.org/study/general-conference/2020/11/43soares?lang=spa</t>
  </si>
  <si>
    <t>https://www.churchofjesuschrist.org/study/general-conference/2020/11/44godoy?lang=spa</t>
  </si>
  <si>
    <t>https://www.churchofjesuschrist.org/study/general-conference/2020/11/45andersen?lang=spa</t>
  </si>
  <si>
    <t>https://www.churchofjesuschrist.org/study/general-conference/2020/11/46nelson?lang=spa</t>
  </si>
  <si>
    <t>https://www.churchofjesuschrist.org/study/general-conference/2020/11/51eyring?lang=spa</t>
  </si>
  <si>
    <t>https://www.churchofjesuschrist.org/study/general-conference/2020/11/52jaggi?lang=spa</t>
  </si>
  <si>
    <t>https://www.churchofjesuschrist.org/study/general-conference/2020/11/53stevenson?lang=spa</t>
  </si>
  <si>
    <t>https://www.churchofjesuschrist.org/study/general-conference/2020/11/54camargo?lang=spa</t>
  </si>
  <si>
    <t>https://www.churchofjesuschrist.org/study/general-conference/2020/11/55renlund?lang=spa</t>
  </si>
  <si>
    <t>https://www.churchofjesuschrist.org/study/general-conference/2020/11/56johnson?lang=spa</t>
  </si>
  <si>
    <t>https://www.churchofjesuschrist.org/study/general-conference/2020/11/57holland?lang=spa</t>
  </si>
  <si>
    <t>https://www.churchofjesuschrist.org/study/general-conference/2020/11/58nelson?lang=spa</t>
  </si>
  <si>
    <t>Seguir adelante</t>
  </si>
  <si>
    <t>Con esto los probaremos</t>
  </si>
  <si>
    <t>Llegar a ser como Él</t>
  </si>
  <si>
    <t>Ojos para ver</t>
  </si>
  <si>
    <t>Corazones entrelazados con rectitud y unidad</t>
  </si>
  <si>
    <t>Recomendados al Señor</t>
  </si>
  <si>
    <t>Amad a vuestros enemigos</t>
  </si>
  <si>
    <t>Sociedades sostenibles</t>
  </si>
  <si>
    <t>Cómo hallar gozo en Cristo</t>
  </si>
  <si>
    <t>Todas las naciones, tribus y lenguas</t>
  </si>
  <si>
    <t>Había pan</t>
  </si>
  <si>
    <t>La exquisita dádiva del Hijo</t>
  </si>
  <si>
    <t>La cultura de Cristo</t>
  </si>
  <si>
    <t>Dios hará algo inimaginable</t>
  </si>
  <si>
    <t>Por la unidad de sentimientos, obtenemos poder con Dios</t>
  </si>
  <si>
    <t>Quédense con el cambio</t>
  </si>
  <si>
    <t>El poder sanador de Jesucristo</t>
  </si>
  <si>
    <t>Hermanas en Sion</t>
  </si>
  <si>
    <t>Sed de buen ánimo</t>
  </si>
  <si>
    <t>Acoger el futuro con fe</t>
  </si>
  <si>
    <t>Velad, pues, orando en todo tiempo</t>
  </si>
  <si>
    <t>¡Calla, enmudece!</t>
  </si>
  <si>
    <t>Buscar a Cristo en todo pensamiento</t>
  </si>
  <si>
    <t>Creo en los ángeles</t>
  </si>
  <si>
    <t>Hablamos de Cristo</t>
  </si>
  <si>
    <t>Que Dios prevalezca</t>
  </si>
  <si>
    <t>Ser probados, probarnos y ser pulidos</t>
  </si>
  <si>
    <t>Tenga la paciencia su obra perfecta, y ¡tenedlo como gozo pleno!</t>
  </si>
  <si>
    <t>Altamente favorecidos del Señor</t>
  </si>
  <si>
    <t>Pedid, buscad y llamad</t>
  </si>
  <si>
    <t>Haz justicia, ama la misericordia y humíllate para andar con Dios</t>
  </si>
  <si>
    <t>Poder duradero</t>
  </si>
  <si>
    <t>Esperar en el Señor</t>
  </si>
  <si>
    <t>Una nueva normalidad</t>
  </si>
  <si>
    <t>Jan E.</t>
  </si>
  <si>
    <t>Newman</t>
  </si>
  <si>
    <t>JEN</t>
  </si>
  <si>
    <t>Jorge T.</t>
  </si>
  <si>
    <t>Becerra</t>
  </si>
  <si>
    <t>JTB</t>
  </si>
  <si>
    <t>Thierry K.</t>
  </si>
  <si>
    <t>Mutombo</t>
  </si>
  <si>
    <t>TKM</t>
  </si>
  <si>
    <t>Ahmad S.</t>
  </si>
  <si>
    <t>Corbitt</t>
  </si>
  <si>
    <t>ASC</t>
  </si>
  <si>
    <t>Alan R.</t>
  </si>
  <si>
    <t>ARW</t>
  </si>
  <si>
    <t>https://www.churchofjesuschrist.org/study/liahona/2021/05/</t>
  </si>
  <si>
    <t>Michael John 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</si>
</sst>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000000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8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9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0" fillId="0" borderId="0" xfId="0" applyNumberFormat="1"/>
    <xf numFmtId="0" fontId="0" fillId="0" borderId="0" xfId="0" applyAlignment="1">
      <alignment horizontal="center"/>
    </xf>
    <xf numFmtId="49" fontId="1" fillId="0" borderId="0" xfId="21"/>
    <xf numFmtId="0" fontId="5" fillId="0" borderId="0" xfId="21" applyNumberFormat="1" applyFont="1"/>
    <xf numFmtId="0" fontId="1" fillId="0" borderId="0" xfId="21" applyNumberFormat="1"/>
    <xf numFmtId="0" fontId="2" fillId="3" borderId="2" xfId="21" applyNumberFormat="1" applyFont="1" applyFill="1" applyBorder="1"/>
    <xf numFmtId="0" fontId="2" fillId="3" borderId="2" xfId="21" applyNumberFormat="1" applyFont="1" applyFill="1" applyBorder="1" applyAlignment="1">
      <alignment horizontal="center"/>
    </xf>
    <xf numFmtId="0" fontId="2" fillId="3" borderId="1" xfId="21" applyNumberFormat="1" applyFont="1" applyFill="1" applyBorder="1"/>
    <xf numFmtId="0" fontId="2" fillId="3" borderId="3" xfId="21" applyNumberFormat="1" applyFont="1" applyFill="1" applyBorder="1"/>
    <xf numFmtId="49" fontId="2" fillId="0" borderId="0" xfId="21" applyFont="1"/>
    <xf numFmtId="0" fontId="2" fillId="0" borderId="0" xfId="21" applyNumberFormat="1" applyFont="1"/>
    <xf numFmtId="49" fontId="0" fillId="0" borderId="0" xfId="21" applyFont="1"/>
    <xf numFmtId="49" fontId="2" fillId="4" borderId="4" xfId="0" applyNumberFormat="1" applyFon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0" xfId="21" applyNumberFormat="1" applyBorder="1"/>
    <xf numFmtId="49" fontId="2" fillId="0" borderId="0" xfId="21" applyFont="1" applyAlignment="1">
      <alignment horizontal="right"/>
    </xf>
    <xf numFmtId="0" fontId="8" fillId="0" borderId="0" xfId="0" applyFont="1"/>
    <xf numFmtId="0" fontId="0" fillId="5" borderId="0" xfId="21" applyNumberFormat="1" applyFont="1" applyFill="1" applyAlignment="1">
      <alignment horizontal="center"/>
    </xf>
    <xf numFmtId="0" fontId="1" fillId="6" borderId="0" xfId="21" applyNumberFormat="1" applyFill="1"/>
    <xf numFmtId="0" fontId="0" fillId="0" borderId="0" xfId="21" applyNumberFormat="1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Font="1" applyAlignment="1">
      <alignment vertical="center"/>
    </xf>
    <xf numFmtId="49" fontId="0" fillId="0" borderId="0" xfId="0" applyNumberFormat="1" applyAlignment="1">
      <alignment vertical="center"/>
    </xf>
    <xf numFmtId="49" fontId="2" fillId="0" borderId="0" xfId="0" applyNumberFormat="1" applyFont="1" applyAlignment="1">
      <alignment vertical="center"/>
    </xf>
    <xf numFmtId="14" fontId="0" fillId="0" borderId="0" xfId="0" quotePrefix="1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0" fillId="0" borderId="0" xfId="0" applyNumberFormat="1" applyAlignment="1">
      <alignment horizontal="left" vertical="center"/>
    </xf>
    <xf numFmtId="0" fontId="7" fillId="0" borderId="0" xfId="0" applyFont="1"/>
    <xf numFmtId="0" fontId="1" fillId="0" borderId="0" xfId="21" applyNumberFormat="1" applyAlignment="1">
      <alignment horizontal="center"/>
    </xf>
    <xf numFmtId="0" fontId="2" fillId="0" borderId="0" xfId="2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quotePrefix="1" applyNumberFormat="1" applyFont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21" applyNumberFormat="1" applyFont="1" applyFill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0" xfId="21" applyNumberFormat="1" applyAlignment="1">
      <alignment horizontal="left"/>
    </xf>
    <xf numFmtId="49" fontId="1" fillId="0" borderId="0" xfId="21" applyAlignment="1">
      <alignment horizontal="center"/>
    </xf>
    <xf numFmtId="0" fontId="2" fillId="0" borderId="0" xfId="0" applyFont="1" applyAlignment="1">
      <alignment horizontal="center" vertical="center"/>
    </xf>
    <xf numFmtId="46" fontId="0" fillId="0" borderId="0" xfId="0" applyNumberFormat="1"/>
    <xf numFmtId="20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3" borderId="2" xfId="21" applyNumberFormat="1" applyFont="1" applyFill="1" applyBorder="1" applyAlignment="1">
      <alignment horizontal="center"/>
    </xf>
    <xf numFmtId="49" fontId="0" fillId="0" borderId="0" xfId="0" quotePrefix="1" applyNumberFormat="1" applyAlignment="1">
      <alignment horizontal="right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/>
    <xf numFmtId="0" fontId="0" fillId="0" borderId="0" xfId="0" quotePrefix="1" applyFont="1"/>
    <xf numFmtId="0" fontId="0" fillId="0" borderId="0" xfId="0" quotePrefix="1"/>
    <xf numFmtId="0" fontId="0" fillId="0" borderId="0" xfId="21" applyNumberFormat="1" applyFont="1" applyFill="1" applyAlignment="1">
      <alignment horizontal="left"/>
    </xf>
    <xf numFmtId="49" fontId="1" fillId="0" borderId="0" xfId="21" applyFont="1"/>
    <xf numFmtId="0" fontId="0" fillId="0" borderId="0" xfId="0" applyNumberFormat="1" applyAlignment="1">
      <alignment horizontal="right" vertical="center"/>
    </xf>
    <xf numFmtId="0" fontId="2" fillId="7" borderId="0" xfId="0" applyFont="1" applyFill="1" applyAlignment="1">
      <alignment vertical="center"/>
    </xf>
    <xf numFmtId="14" fontId="0" fillId="0" borderId="0" xfId="0" quotePrefix="1" applyNumberFormat="1" applyFont="1"/>
    <xf numFmtId="0" fontId="3" fillId="0" borderId="0" xfId="585" applyAlignment="1">
      <alignment vertical="center"/>
    </xf>
    <xf numFmtId="14" fontId="0" fillId="0" borderId="0" xfId="0" quotePrefix="1" applyNumberFormat="1"/>
    <xf numFmtId="0" fontId="1" fillId="5" borderId="0" xfId="21" applyNumberFormat="1" applyFont="1" applyFill="1" applyAlignment="1">
      <alignment horizontal="center"/>
    </xf>
    <xf numFmtId="0" fontId="2" fillId="3" borderId="2" xfId="21" applyNumberFormat="1" applyFont="1" applyFill="1" applyBorder="1" applyAlignment="1">
      <alignment horizontal="center"/>
    </xf>
    <xf numFmtId="15" fontId="0" fillId="0" borderId="0" xfId="0" quotePrefix="1" applyNumberFormat="1" applyAlignment="1">
      <alignment vertical="center"/>
    </xf>
    <xf numFmtId="16" fontId="0" fillId="0" borderId="0" xfId="0" applyNumberFormat="1"/>
    <xf numFmtId="17" fontId="0" fillId="0" borderId="0" xfId="0" applyNumberFormat="1"/>
    <xf numFmtId="0" fontId="9" fillId="7" borderId="0" xfId="0" applyFont="1" applyFill="1" applyAlignment="1">
      <alignment vertical="center"/>
    </xf>
    <xf numFmtId="0" fontId="0" fillId="8" borderId="0" xfId="0" applyFont="1" applyFill="1" applyAlignment="1">
      <alignment horizontal="left" vertical="center"/>
    </xf>
    <xf numFmtId="0" fontId="10" fillId="0" borderId="0" xfId="0" applyFont="1"/>
    <xf numFmtId="0" fontId="2" fillId="2" borderId="1" xfId="21" applyNumberFormat="1" applyFont="1" applyFill="1" applyBorder="1" applyAlignment="1">
      <alignment horizontal="center"/>
    </xf>
    <xf numFmtId="0" fontId="2" fillId="2" borderId="2" xfId="21" applyNumberFormat="1" applyFont="1" applyFill="1" applyBorder="1" applyAlignment="1">
      <alignment horizontal="center"/>
    </xf>
    <xf numFmtId="0" fontId="2" fillId="2" borderId="3" xfId="21" applyNumberFormat="1" applyFont="1" applyFill="1" applyBorder="1" applyAlignment="1">
      <alignment horizontal="center"/>
    </xf>
    <xf numFmtId="0" fontId="2" fillId="3" borderId="2" xfId="21" applyNumberFormat="1" applyFont="1" applyFill="1" applyBorder="1" applyAlignment="1">
      <alignment horizontal="center"/>
    </xf>
    <xf numFmtId="0" fontId="2" fillId="3" borderId="3" xfId="21" applyNumberFormat="1" applyFont="1" applyFill="1" applyBorder="1" applyAlignment="1">
      <alignment horizontal="center"/>
    </xf>
    <xf numFmtId="0" fontId="2" fillId="3" borderId="1" xfId="2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</cellXfs>
  <cellStyles count="5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/>
    <cellStyle name="Normal" xfId="0" builtinId="0"/>
    <cellStyle name="Normal 2" xfId="21" xr:uid="{00000000-0005-0000-0000-00004802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ve Liddle" id="{FA4A5E82-9C83-E74B-9A6C-F2AB1A3567F9}" userId="S::swl3@byu.edu::5eea12c5-de8c-4fab-8a6f-c7c8420d281a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_SCRIPTURE_HREFS_1" connectionId="11" xr16:uid="{00000000-0016-0000-0000-000004000000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_SCRIPTURE_HREFS" connectionId="8" xr16:uid="{00000000-0016-0000-0000-000003000000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_SCRIPTURE_HREFS_4" connectionId="10" xr16:uid="{00000000-0016-0000-0000-000002000000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_SCRIPTURE_HREFS_2" connectionId="13" xr16:uid="{00000000-0016-0000-0000-000001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_SCRIPTURE_HREFS_5" connectionId="12" xr16:uid="{00000000-0016-0000-0000-000000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.7_urls" connectionId="5" xr16:uid="{AB9E9BD7-B3E9-3446-8BF3-45527E8AA31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et_1" connectionId="16" xr16:uid="{00000000-0016-0000-0100-000005000000}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oks_2" connectionId="15" xr16:uid="{00000000-0016-0000-0300-000006000000}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oks_1" connectionId="14" xr16:uid="{00000000-0016-0000-0300-000007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Q18" dT="2020-11-16T17:54:46.14" personId="{FA4A5E82-9C83-E74B-9A6C-F2AB1A3567F9}" id="{B3239792-A1E0-3C40-9BE7-5F1A1D7E6BD1}">
    <text>This appears to be mis-coded on the Church website.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6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557"/>
  <sheetViews>
    <sheetView topLeftCell="X115" zoomScale="120" zoomScaleNormal="120" zoomScalePageLayoutView="120" workbookViewId="0">
      <selection activeCell="AT149" sqref="AT149"/>
    </sheetView>
  </sheetViews>
  <sheetFormatPr baseColWidth="10" defaultColWidth="10.83203125" defaultRowHeight="16" x14ac:dyDescent="0.2"/>
  <cols>
    <col min="1" max="1" width="6" style="5" bestFit="1" customWidth="1"/>
    <col min="2" max="2" width="10" style="5" customWidth="1"/>
    <col min="3" max="3" width="14.5" style="5" bestFit="1" customWidth="1"/>
    <col min="4" max="4" width="46" style="5" bestFit="1" customWidth="1"/>
    <col min="5" max="5" width="34.83203125" style="5" bestFit="1" customWidth="1"/>
    <col min="6" max="6" width="4.6640625" style="62" bestFit="1" customWidth="1"/>
    <col min="7" max="8" width="7" style="5" customWidth="1"/>
    <col min="9" max="9" width="17.33203125" style="7" customWidth="1"/>
    <col min="10" max="10" width="5.1640625" style="7" bestFit="1" customWidth="1"/>
    <col min="11" max="11" width="4" style="7" customWidth="1"/>
    <col min="12" max="12" width="5" style="7" customWidth="1"/>
    <col min="13" max="14" width="5.83203125" style="7" customWidth="1"/>
    <col min="15" max="15" width="25" style="7" customWidth="1"/>
    <col min="16" max="16" width="8" style="51" customWidth="1"/>
    <col min="17" max="17" width="3.83203125" style="7" customWidth="1"/>
    <col min="18" max="18" width="4" style="7" customWidth="1"/>
    <col min="19" max="21" width="3.83203125" style="7" customWidth="1"/>
    <col min="22" max="22" width="12.1640625" style="7" customWidth="1"/>
    <col min="23" max="25" width="10.83203125" style="7" customWidth="1"/>
    <col min="26" max="27" width="12.6640625" style="7" customWidth="1"/>
    <col min="28" max="28" width="10" style="7" bestFit="1" customWidth="1"/>
    <col min="29" max="34" width="10.83203125" style="7"/>
    <col min="35" max="35" width="12.5" style="7" bestFit="1" customWidth="1"/>
    <col min="36" max="36" width="12.5" style="7" customWidth="1"/>
    <col min="37" max="37" width="12" style="7" customWidth="1"/>
    <col min="38" max="38" width="2.1640625" style="7" customWidth="1"/>
    <col min="39" max="39" width="3.1640625" style="7" customWidth="1"/>
    <col min="40" max="41" width="4.1640625" style="7" bestFit="1" customWidth="1"/>
    <col min="42" max="42" width="4" style="7" bestFit="1" customWidth="1"/>
    <col min="43" max="43" width="10.83203125" style="7"/>
    <col min="44" max="44" width="7.1640625" style="7" bestFit="1" customWidth="1"/>
    <col min="45" max="45" width="4.5" style="51" bestFit="1" customWidth="1"/>
    <col min="46" max="46" width="128.1640625" style="5" bestFit="1" customWidth="1"/>
    <col min="47" max="47" width="10.83203125" style="7"/>
    <col min="48" max="48" width="10.83203125" style="5"/>
    <col min="49" max="49" width="35.33203125" style="5" bestFit="1" customWidth="1"/>
    <col min="50" max="50" width="10.83203125" style="5"/>
    <col min="51" max="51" width="23.1640625" style="76" bestFit="1" customWidth="1"/>
    <col min="52" max="52" width="13.33203125" style="76" bestFit="1" customWidth="1"/>
    <col min="53" max="53" width="24" style="5" bestFit="1" customWidth="1"/>
    <col min="54" max="16384" width="10.83203125" style="5"/>
  </cols>
  <sheetData>
    <row r="1" spans="1:55" ht="19" x14ac:dyDescent="0.25">
      <c r="C1" s="30" t="s">
        <v>2061</v>
      </c>
      <c r="D1" s="14" t="s">
        <v>3652</v>
      </c>
      <c r="G1" s="6" t="s">
        <v>2114</v>
      </c>
      <c r="H1" s="6"/>
      <c r="K1" s="6" t="s">
        <v>1978</v>
      </c>
      <c r="L1" s="6"/>
      <c r="V1" s="90" t="s">
        <v>1979</v>
      </c>
      <c r="W1" s="91"/>
      <c r="X1" s="91"/>
      <c r="Y1" s="91"/>
      <c r="Z1" s="91"/>
      <c r="AA1" s="91"/>
      <c r="AB1" s="91"/>
      <c r="AC1" s="92"/>
      <c r="AD1" s="90" t="s">
        <v>1980</v>
      </c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2"/>
      <c r="AQ1" s="13" t="s">
        <v>2100</v>
      </c>
      <c r="AR1" s="33">
        <v>136624</v>
      </c>
      <c r="AT1" s="12" t="s">
        <v>2103</v>
      </c>
    </row>
    <row r="2" spans="1:55" s="76" customFormat="1" x14ac:dyDescent="0.2">
      <c r="A2" s="8" t="s">
        <v>1981</v>
      </c>
      <c r="B2" s="8" t="s">
        <v>1982</v>
      </c>
      <c r="C2" s="8" t="s">
        <v>1983</v>
      </c>
      <c r="D2" s="8" t="s">
        <v>1984</v>
      </c>
      <c r="E2" s="8" t="s">
        <v>1985</v>
      </c>
      <c r="F2" s="83" t="s">
        <v>2237</v>
      </c>
      <c r="G2" s="8" t="s">
        <v>1986</v>
      </c>
      <c r="H2" s="8"/>
      <c r="I2" s="8" t="s">
        <v>1987</v>
      </c>
      <c r="J2" s="8" t="s">
        <v>2221</v>
      </c>
      <c r="K2" s="8" t="s">
        <v>2222</v>
      </c>
      <c r="L2" s="8" t="s">
        <v>2180</v>
      </c>
      <c r="M2" s="8" t="s">
        <v>2179</v>
      </c>
      <c r="N2" s="8"/>
      <c r="O2" s="8" t="s">
        <v>2099</v>
      </c>
      <c r="P2" s="68" t="s">
        <v>2286</v>
      </c>
      <c r="Q2" s="93" t="s">
        <v>1988</v>
      </c>
      <c r="R2" s="93"/>
      <c r="S2" s="93"/>
      <c r="T2" s="94"/>
      <c r="U2" s="9"/>
      <c r="V2" s="10" t="s">
        <v>1989</v>
      </c>
      <c r="W2" s="8" t="s">
        <v>1990</v>
      </c>
      <c r="X2" s="8"/>
      <c r="Y2" s="8" t="s">
        <v>1367</v>
      </c>
      <c r="Z2" s="8" t="s">
        <v>1991</v>
      </c>
      <c r="AA2" s="8" t="s">
        <v>2552</v>
      </c>
      <c r="AB2" s="8" t="s">
        <v>2001</v>
      </c>
      <c r="AC2" s="11" t="s">
        <v>1992</v>
      </c>
      <c r="AD2" s="95" t="s">
        <v>1993</v>
      </c>
      <c r="AE2" s="93"/>
      <c r="AF2" s="94"/>
      <c r="AG2" s="95" t="s">
        <v>1994</v>
      </c>
      <c r="AH2" s="94"/>
      <c r="AI2" s="95" t="s">
        <v>1995</v>
      </c>
      <c r="AJ2" s="93"/>
      <c r="AK2" s="93"/>
      <c r="AL2" s="93"/>
      <c r="AM2" s="93"/>
      <c r="AN2" s="93"/>
      <c r="AO2" s="93"/>
      <c r="AP2" s="94"/>
      <c r="AQ2" s="12" t="s">
        <v>1</v>
      </c>
      <c r="AR2" s="13" t="s">
        <v>2101</v>
      </c>
      <c r="AS2" s="52" t="s">
        <v>2102</v>
      </c>
      <c r="AT2" s="12" t="s">
        <v>2198</v>
      </c>
      <c r="AU2" s="13"/>
      <c r="AV2" s="12"/>
      <c r="AW2" s="12" t="s">
        <v>2108</v>
      </c>
      <c r="AX2" s="12"/>
      <c r="AY2" s="3" t="s">
        <v>2352</v>
      </c>
      <c r="AZ2" s="14" t="s">
        <v>2356</v>
      </c>
      <c r="BA2" s="76" t="s">
        <v>3663</v>
      </c>
    </row>
    <row r="3" spans="1:55" x14ac:dyDescent="0.2">
      <c r="A3" s="7">
        <f>VLOOKUP(C3,Talks!$A$2:$X$35,2,FALSE)</f>
        <v>1</v>
      </c>
      <c r="B3">
        <v>1</v>
      </c>
      <c r="C3" t="s">
        <v>2567</v>
      </c>
      <c r="D3" t="s">
        <v>2808</v>
      </c>
      <c r="E3" t="s">
        <v>2809</v>
      </c>
      <c r="F3" s="4"/>
      <c r="G3" s="7">
        <f>VLOOKUP(C3,Talks!$A$2:$X$35,11,FALSE)</f>
        <v>8460</v>
      </c>
      <c r="H3" s="7">
        <f>IF(ISERROR(FIND($BA$2,D3)),IF(ISERROR(FIND($BA$3,D3)),IF(ISERROR(FIND($BA$4,D3)),IF(ISERROR(FIND($BA$5,D3)),IF(ISERROR(FIND($BA$6,D3)),0,$AZ$6),$AZ$5),$AZ$4),$AZ$3),$AZ$2)</f>
        <v>0</v>
      </c>
      <c r="I3" s="75" t="str">
        <f>IF(H3&lt;&gt;0,H3,IF(ISERROR(VLOOKUP(VLOOKUP(X3,Books!$A$2:$Q$100,2,FALSE)&amp;"_"&amp;Y3&amp;":"&amp;AA3&amp;IF(F3&lt;&gt;""," (JST)",""),SpecialBooks,2,FALSE)),VLOOKUP(X3,Books!$A$2:$Q$100,2,FALSE)&amp;"_"&amp;Y3&amp;":"&amp;AA3&amp;IF(F3&lt;&gt;""," (JST)",""),VLOOKUP(VLOOKUP(X3,Books!$A$2:$Q$100,2,FALSE)&amp;"_"&amp;Y3&amp;":"&amp;AA3&amp;IF(F3&lt;&gt;""," (JST)",""),SpecialBooks,2,FALSE)))</f>
        <v>sec_84:88</v>
      </c>
      <c r="J3" s="7" t="str">
        <f>VLOOKUP(C3,Talks!$A$2:$X$35,6,FALSE)</f>
        <v>RMN</v>
      </c>
      <c r="K3" s="32">
        <v>7</v>
      </c>
      <c r="L3" s="56">
        <f t="shared" ref="L3:L67" si="0">VLOOKUP(A3,StartPage,13,FALSE)</f>
        <v>6</v>
      </c>
      <c r="M3" s="56">
        <f t="shared" ref="M3:M67" si="1">VLOOKUP(A3,EndPage,14,FALSE)</f>
        <v>7</v>
      </c>
      <c r="N3" s="56" t="str">
        <f t="shared" ref="N3" si="2">IF(K3&lt;L3,"***",IF(K3&gt;M3,"***",""))</f>
        <v/>
      </c>
      <c r="O3" s="7" t="str">
        <f t="shared" ref="O3" si="3">I3&amp;" / ("&amp;$D$1&amp;","&amp;K3&amp;","&amp;J3&amp;")"</f>
        <v>sec_84:88 / (20-O,7,RMN)</v>
      </c>
      <c r="P3" s="51" t="str">
        <f t="shared" ref="P3" si="4">IF(ISERROR(FIND("#",D3)),"***","")</f>
        <v/>
      </c>
      <c r="Q3" s="7">
        <f>FIND("/",D3,19)</f>
        <v>31</v>
      </c>
      <c r="R3" s="7">
        <f t="shared" ref="R3" si="5">IF(ISERROR(FIND("/",D3,Q3+1)),FIND("?",D3,Q3+1),FIND("/",D3,Q3+1))</f>
        <v>34</v>
      </c>
      <c r="S3" s="7">
        <f t="shared" ref="S3" si="6">FIND("?",D3,R3+1)</f>
        <v>40</v>
      </c>
      <c r="T3" s="7">
        <f t="shared" ref="T3" si="7">FIND(".",D3,R3+1)</f>
        <v>37</v>
      </c>
      <c r="U3" s="7">
        <f t="shared" ref="U3" si="8">FIND("#",D3,S3+1)</f>
        <v>49</v>
      </c>
      <c r="V3" s="7" t="str">
        <f>MID(D3,19,Q3-6)</f>
        <v>dc-testament/dc/84.88?lan</v>
      </c>
      <c r="W3" s="7" t="str">
        <f t="shared" ref="W3:W66" si="9">IF(H3=0,MID(D3,Q3+1,R3-Q3-1),RIGHT(H3,LEN(H3)-3))</f>
        <v>dc</v>
      </c>
      <c r="X3" s="7" t="str">
        <f>IF(ISERROR(VLOOKUP(W3,Books!$A$2:$Q$100,2,FALSE)),VLOOKUP(V3&amp;"/"&amp;W3,$AY$8:$AZ$10,2,FALSE),W3)</f>
        <v>dc</v>
      </c>
      <c r="Y3" s="7" t="str">
        <f t="shared" ref="Y3:Y66" si="10">IF(H3=0,IF(ISERROR(S3),RIGHT(D3,LEN(D3)-R3),IF(ISERROR(T3),MID(D3,R3+1,S3-R3-1),IF(ISERROR(MID(D3,R3+1,T3-R3-1)),0,MID(D3,R3+1,T3-R3-1)))),"")</f>
        <v>84</v>
      </c>
      <c r="Z3" s="7" t="str">
        <f t="shared" ref="Z3" si="11">IF(VLOOKUP(AR3,Books,12,FALSE)="Y",IF(ISERROR(MID(D3,T3+1,S3-T3-1)),"1-"&amp;VLOOKUP(W3&amp;"_"&amp;Y3&amp;"_",BookChapMaxVerse,2,FALSE),MID(D3,T3+1,S3-T3-1)),"")</f>
        <v>88</v>
      </c>
      <c r="AA3" s="7" t="str">
        <f t="shared" ref="AA3:AA66" si="12">IF(Z3="1-1","1",IF(Z3="study_intro1","headnote",Z3))</f>
        <v>88</v>
      </c>
      <c r="AB3" s="51">
        <f t="shared" ref="AB3" si="13">VLOOKUP(W3&amp;"_"&amp;Y3&amp;"_",BookChapMaxVerse,2,FALSE)</f>
        <v>120</v>
      </c>
      <c r="AC3" s="61" t="str">
        <f t="shared" ref="AC3" si="14">IF(ISERROR(U3),0,RIGHT(D3,LEN(D3)-U3))</f>
        <v>p88</v>
      </c>
      <c r="AD3" s="26" t="str">
        <f t="shared" ref="AD3" si="15">SUBSTITUTE(LEFT(O3,FIND("_",O3)-1)," ","-")</f>
        <v>sec</v>
      </c>
      <c r="AE3" s="27" t="str">
        <f t="shared" ref="AE3" si="16">IF(AD3="sec","dc",AD3)</f>
        <v>dc</v>
      </c>
      <c r="AF3" s="28" t="str">
        <f>IF(AE3&lt;&gt;W3,"***","")</f>
        <v/>
      </c>
      <c r="AG3" s="26" t="str">
        <f t="shared" ref="AG3" si="17">MID(O3,FIND("_",O3)+1,FIND(":",O3)-FIND("_",O3)-1)</f>
        <v>84</v>
      </c>
      <c r="AH3" s="27" t="str">
        <f>IF(AG3&lt;&gt;Y3,"***","")</f>
        <v/>
      </c>
      <c r="AI3" s="29" t="str">
        <f t="shared" ref="AI3" si="18">IF(ISERROR(MID(O3,FIND(":",O3)+1,FIND(" /",O3)-FIND(":",O3)-1)),"",MID(O3,FIND(":",O3)+1,FIND(" /",O3)-FIND(":",O3)-1))</f>
        <v>88</v>
      </c>
      <c r="AJ3" s="29" t="str">
        <f t="shared" ref="AJ3" si="19">IF(ISERROR(FIND(" (JST)",AI3)),AI3,LEFT(AI3,FIND(" (JST)",AI3)-1))</f>
        <v>88</v>
      </c>
      <c r="AK3" s="29" t="str">
        <f t="shared" ref="AK3" si="20">SUBSTITUTE(SUBSTITUTE(AJ3,"-"," "),","," ")</f>
        <v>88</v>
      </c>
      <c r="AL3" s="29">
        <f t="shared" ref="AL3" si="21">IF(ISERROR(FIND(" ",AK3)),0,FIND(" ",AK3))</f>
        <v>0</v>
      </c>
      <c r="AM3" s="29">
        <f t="shared" ref="AM3" ca="1" si="22">IF(AL3&gt;0,LOOKUP(2^15,FIND(" ",AK3,ROW(INDIRECT("1:"&amp;LEN(AK3))))),0)</f>
        <v>0</v>
      </c>
      <c r="AN3" s="29" t="str">
        <f t="shared" ref="AN3" si="23">IF(AL3&gt;0,LEFT(AJ3,AL3-1),AJ3)</f>
        <v>88</v>
      </c>
      <c r="AO3" s="29" t="str">
        <f t="shared" ref="AO3" ca="1" si="24">IF(AM3&gt;0,RIGHT(AJ3,LEN(AJ3)-AM3),AJ3)</f>
        <v>88</v>
      </c>
      <c r="AP3" s="28" t="str">
        <f t="shared" ref="AP3" si="25">IF(AJ3&lt;&gt;AA3,"***","")</f>
        <v/>
      </c>
      <c r="AQ3" s="34">
        <f>$AR$1+1</f>
        <v>136625</v>
      </c>
      <c r="AR3" s="7">
        <f>VLOOKUP(W3,Books!$A$2:$Q$100,7,FALSE)</f>
        <v>302</v>
      </c>
      <c r="AS3" s="51" t="str">
        <f t="shared" ref="AS3" si="26">IF(ISERROR(FIND("(JST)",O3)),"","J")</f>
        <v/>
      </c>
      <c r="AT3" s="7" t="str">
        <f t="shared" ref="AT3" si="27">"INSERT INTO citation (ID,TalkID,BookID,Chapter,Verses,Flag,PageColumn,MinVerse,MaxVerse) VALUES ("&amp;AQ3&amp;", "&amp;G3&amp;", "&amp;AR3&amp;", "&amp;IF(Y3="",0,Y3)&amp;", '"&amp;AA3&amp;"', '"&amp;AS3&amp;"', "&amp;K3&amp;", 0, 0);"</f>
        <v>INSERT INTO citation (ID,TalkID,BookID,Chapter,Verses,Flag,PageColumn,MinVerse,MaxVerse) VALUES (136625, 8460, 302, 84, '88', '', 7, 0, 0);</v>
      </c>
      <c r="AW3" s="12" t="s">
        <v>2107</v>
      </c>
      <c r="AY3" s="3" t="s">
        <v>2353</v>
      </c>
      <c r="AZ3" s="14" t="s">
        <v>2054</v>
      </c>
      <c r="BA3" s="5" t="s">
        <v>3659</v>
      </c>
      <c r="BC3" s="31"/>
    </row>
    <row r="4" spans="1:55" x14ac:dyDescent="0.2">
      <c r="A4" s="7">
        <f>VLOOKUP(C4,Talks!$A$2:$X$35,2,FALSE)</f>
        <v>1</v>
      </c>
      <c r="B4">
        <v>2</v>
      </c>
      <c r="C4" t="s">
        <v>2567</v>
      </c>
      <c r="D4" t="s">
        <v>2604</v>
      </c>
      <c r="E4" t="s">
        <v>2605</v>
      </c>
      <c r="F4" s="4"/>
      <c r="G4" s="7">
        <f>VLOOKUP(C4,Talks!$A$2:$X$35,11,FALSE)</f>
        <v>8460</v>
      </c>
      <c r="H4" s="7">
        <f t="shared" ref="H4:H67" si="28">IF(ISERROR(FIND($BA$2,D4)),IF(ISERROR(FIND($BA$3,D4)),IF(ISERROR(FIND($BA$4,D4)),IF(ISERROR(FIND($BA$5,D4)),IF(ISERROR(FIND($BA$6,D4)),0,$AZ$6),$AZ$5),$AZ$4),$AZ$3),$AZ$2)</f>
        <v>0</v>
      </c>
      <c r="I4" s="75" t="str">
        <f>IF(H4&lt;&gt;0,H4,IF(ISERROR(VLOOKUP(VLOOKUP(X4,Books!$A$2:$Q$100,2,FALSE)&amp;"_"&amp;Y4&amp;":"&amp;AA4&amp;IF(F4&lt;&gt;""," (JST)",""),SpecialBooks,2,FALSE)),VLOOKUP(X4,Books!$A$2:$Q$100,2,FALSE)&amp;"_"&amp;Y4&amp;":"&amp;AA4&amp;IF(F4&lt;&gt;""," (JST)",""),VLOOKUP(VLOOKUP(X4,Books!$A$2:$Q$100,2,FALSE)&amp;"_"&amp;Y4&amp;":"&amp;AA4&amp;IF(F4&lt;&gt;""," (JST)",""),SpecialBooks,2,FALSE)))</f>
        <v>hel_3:29</v>
      </c>
      <c r="J4" s="7" t="str">
        <f>VLOOKUP(C4,Talks!$A$2:$X$35,6,FALSE)</f>
        <v>RMN</v>
      </c>
      <c r="K4" s="32">
        <v>7</v>
      </c>
      <c r="L4" s="56">
        <f t="shared" ref="L4:L34" si="29">VLOOKUP(A4,StartPage,13,FALSE)</f>
        <v>6</v>
      </c>
      <c r="M4" s="56">
        <f t="shared" ref="M4:M34" si="30">VLOOKUP(A4,EndPage,14,FALSE)</f>
        <v>7</v>
      </c>
      <c r="N4" s="56" t="str">
        <f t="shared" ref="N4:N50" si="31">IF(K4&lt;L4,"***",IF(K4&gt;M4,"***",""))</f>
        <v/>
      </c>
      <c r="O4" s="7" t="str">
        <f t="shared" ref="O4:O67" si="32">I4&amp;" / ("&amp;$D$1&amp;","&amp;K4&amp;","&amp;J4&amp;")"</f>
        <v>hel_3:29 / (20-O,7,RMN)</v>
      </c>
      <c r="P4" s="51" t="str">
        <f t="shared" ref="P4:P67" si="33">IF(ISERROR(FIND("#",D4)),"***","")</f>
        <v/>
      </c>
      <c r="Q4" s="7">
        <f t="shared" ref="Q4:Q67" si="34">FIND("/",D4,19)</f>
        <v>23</v>
      </c>
      <c r="R4" s="7">
        <f t="shared" ref="R4:R67" si="35">IF(ISERROR(FIND("/",D4,Q4+1)),FIND("?",D4,Q4+1),FIND("/",D4,Q4+1))</f>
        <v>27</v>
      </c>
      <c r="S4" s="7">
        <f t="shared" ref="S4:S67" si="36">FIND("?",D4,R4+1)</f>
        <v>32</v>
      </c>
      <c r="T4" s="7">
        <f t="shared" ref="T4:T67" si="37">FIND(".",D4,R4+1)</f>
        <v>29</v>
      </c>
      <c r="U4" s="7">
        <f t="shared" ref="U4:U67" si="38">FIND("#",D4,S4+1)</f>
        <v>41</v>
      </c>
      <c r="V4" s="7" t="str">
        <f t="shared" ref="V4:V67" si="39">MID(D4,19,Q4-6)</f>
        <v>bofm/hel/3.29?lan</v>
      </c>
      <c r="W4" s="7" t="str">
        <f t="shared" si="9"/>
        <v>hel</v>
      </c>
      <c r="X4" s="7" t="str">
        <f>IF(ISERROR(VLOOKUP(W4,Books!$A$2:$Q$100,2,FALSE)),VLOOKUP(V4&amp;"/"&amp;W4,$AY$8:$AZ$10,2,FALSE),W4)</f>
        <v>hel</v>
      </c>
      <c r="Y4" s="7" t="str">
        <f t="shared" si="10"/>
        <v>3</v>
      </c>
      <c r="Z4" s="7" t="str">
        <f t="shared" ref="Z4:Z67" si="40">IF(VLOOKUP(AR4,Books,12,FALSE)="Y",IF(ISERROR(MID(D4,T4+1,S4-T4-1)),"1-"&amp;VLOOKUP(W4&amp;"_"&amp;Y4&amp;"_",BookChapMaxVerse,2,FALSE),MID(D4,T4+1,S4-T4-1)),"")</f>
        <v>29</v>
      </c>
      <c r="AA4" s="7" t="str">
        <f t="shared" si="12"/>
        <v>29</v>
      </c>
      <c r="AB4" s="51">
        <f t="shared" ref="AB4:AB67" si="41">VLOOKUP(W4&amp;"_"&amp;Y4&amp;"_",BookChapMaxVerse,2,FALSE)</f>
        <v>37</v>
      </c>
      <c r="AC4" s="61" t="str">
        <f t="shared" ref="AC4:AC67" si="42">IF(ISERROR(U4),0,RIGHT(D4,LEN(D4)-U4))</f>
        <v>p29</v>
      </c>
      <c r="AD4" s="26" t="str">
        <f t="shared" ref="AD4:AD67" si="43">SUBSTITUTE(LEFT(O4,FIND("_",O4)-1)," ","-")</f>
        <v>hel</v>
      </c>
      <c r="AE4" s="27" t="str">
        <f t="shared" ref="AE4:AE67" si="44">IF(AD4="sec","dc",AD4)</f>
        <v>hel</v>
      </c>
      <c r="AF4" s="28" t="str">
        <f t="shared" ref="AF4:AF67" si="45">IF(AE4&lt;&gt;W4,"***","")</f>
        <v/>
      </c>
      <c r="AG4" s="26" t="str">
        <f t="shared" ref="AG4:AG67" si="46">MID(O4,FIND("_",O4)+1,FIND(":",O4)-FIND("_",O4)-1)</f>
        <v>3</v>
      </c>
      <c r="AH4" s="27" t="str">
        <f t="shared" ref="AH4:AH67" si="47">IF(AG4&lt;&gt;Y4,"***","")</f>
        <v/>
      </c>
      <c r="AI4" s="29" t="str">
        <f t="shared" ref="AI4:AI67" si="48">IF(ISERROR(MID(O4,FIND(":",O4)+1,FIND(" /",O4)-FIND(":",O4)-1)),"",MID(O4,FIND(":",O4)+1,FIND(" /",O4)-FIND(":",O4)-1))</f>
        <v>29</v>
      </c>
      <c r="AJ4" s="29" t="str">
        <f t="shared" ref="AJ4:AJ67" si="49">IF(ISERROR(FIND(" (JST)",AI4)),AI4,LEFT(AI4,FIND(" (JST)",AI4)-1))</f>
        <v>29</v>
      </c>
      <c r="AK4" s="29" t="str">
        <f t="shared" ref="AK4:AK67" si="50">SUBSTITUTE(SUBSTITUTE(AJ4,"-"," "),","," ")</f>
        <v>29</v>
      </c>
      <c r="AL4" s="29">
        <f t="shared" ref="AL4:AL67" si="51">IF(ISERROR(FIND(" ",AK4)),0,FIND(" ",AK4))</f>
        <v>0</v>
      </c>
      <c r="AM4" s="29">
        <f t="shared" ref="AM4:AM67" ca="1" si="52">IF(AL4&gt;0,LOOKUP(2^15,FIND(" ",AK4,ROW(INDIRECT("1:"&amp;LEN(AK4))))),0)</f>
        <v>0</v>
      </c>
      <c r="AN4" s="29" t="str">
        <f t="shared" ref="AN4:AN67" si="53">IF(AL4&gt;0,LEFT(AJ4,AL4-1),AJ4)</f>
        <v>29</v>
      </c>
      <c r="AO4" s="29" t="str">
        <f t="shared" ref="AO4:AO67" ca="1" si="54">IF(AM4&gt;0,RIGHT(AJ4,LEN(AJ4)-AM4),AJ4)</f>
        <v>29</v>
      </c>
      <c r="AP4" s="28" t="str">
        <f t="shared" ref="AP4:AP67" si="55">IF(AJ4&lt;&gt;AA4,"***","")</f>
        <v/>
      </c>
      <c r="AQ4" s="34">
        <f>AQ3+1</f>
        <v>136626</v>
      </c>
      <c r="AR4" s="7">
        <f>VLOOKUP(W4,Books!$A$2:$Q$100,7,FALSE)</f>
        <v>214</v>
      </c>
      <c r="AS4" s="51" t="str">
        <f t="shared" ref="AS4:AS67" si="56">IF(ISERROR(FIND("(JST)",O4)),"","J")</f>
        <v/>
      </c>
      <c r="AT4" s="7" t="str">
        <f t="shared" ref="AT4:AT67" si="57">"INSERT INTO citation (ID,TalkID,BookID,Chapter,Verses,Flag,PageColumn,MinVerse,MaxVerse) VALUES ("&amp;AQ4&amp;", "&amp;G4&amp;", "&amp;AR4&amp;", "&amp;IF(Y4="",0,Y4)&amp;", '"&amp;AA4&amp;"', '"&amp;AS4&amp;"', "&amp;K4&amp;", 0, 0);"</f>
        <v>INSERT INTO citation (ID,TalkID,BookID,Chapter,Verses,Flag,PageColumn,MinVerse,MaxVerse) VALUES (136626, 8460, 214, 3, '29', '', 7, 0, 0);</v>
      </c>
      <c r="AY4" s="3" t="s">
        <v>2354</v>
      </c>
      <c r="AZ4" s="14" t="s">
        <v>2057</v>
      </c>
      <c r="BA4" s="5" t="s">
        <v>3660</v>
      </c>
      <c r="BC4" s="31"/>
    </row>
    <row r="5" spans="1:55" x14ac:dyDescent="0.2">
      <c r="A5" s="7">
        <f>VLOOKUP(C5,Talks!$A$2:$X$35,2,FALSE)</f>
        <v>1</v>
      </c>
      <c r="B5">
        <v>3</v>
      </c>
      <c r="C5" t="s">
        <v>2567</v>
      </c>
      <c r="D5" t="s">
        <v>2654</v>
      </c>
      <c r="E5" t="s">
        <v>2655</v>
      </c>
      <c r="F5" s="4"/>
      <c r="G5" s="7">
        <f>VLOOKUP(C5,Talks!$A$2:$X$35,11,FALSE)</f>
        <v>8460</v>
      </c>
      <c r="H5" s="7">
        <f t="shared" si="28"/>
        <v>0</v>
      </c>
      <c r="I5" s="75" t="str">
        <f>IF(H5&lt;&gt;0,H5,IF(ISERROR(VLOOKUP(VLOOKUP(X5,Books!$A$2:$Q$100,2,FALSE)&amp;"_"&amp;Y5&amp;":"&amp;AA5&amp;IF(F5&lt;&gt;""," (JST)",""),SpecialBooks,2,FALSE)),VLOOKUP(X5,Books!$A$2:$Q$100,2,FALSE)&amp;"_"&amp;Y5&amp;":"&amp;AA5&amp;IF(F5&lt;&gt;""," (JST)",""),VLOOKUP(VLOOKUP(X5,Books!$A$2:$Q$100,2,FALSE)&amp;"_"&amp;Y5&amp;":"&amp;AA5&amp;IF(F5&lt;&gt;""," (JST)",""),SpecialBooks,2,FALSE)))</f>
        <v>2 ne_1:15</v>
      </c>
      <c r="J5" s="7" t="str">
        <f>VLOOKUP(C5,Talks!$A$2:$X$35,6,FALSE)</f>
        <v>RMN</v>
      </c>
      <c r="K5" s="32">
        <v>7</v>
      </c>
      <c r="L5" s="56">
        <f t="shared" si="29"/>
        <v>6</v>
      </c>
      <c r="M5" s="56">
        <f t="shared" si="30"/>
        <v>7</v>
      </c>
      <c r="N5" s="56" t="str">
        <f t="shared" si="31"/>
        <v/>
      </c>
      <c r="O5" s="7" t="str">
        <f t="shared" si="32"/>
        <v>2 ne_1:15 / (20-O,7,RMN)</v>
      </c>
      <c r="P5" s="51" t="str">
        <f t="shared" si="33"/>
        <v/>
      </c>
      <c r="Q5" s="7">
        <f t="shared" si="34"/>
        <v>23</v>
      </c>
      <c r="R5" s="7">
        <f t="shared" si="35"/>
        <v>28</v>
      </c>
      <c r="S5" s="7">
        <f t="shared" si="36"/>
        <v>33</v>
      </c>
      <c r="T5" s="7">
        <f t="shared" si="37"/>
        <v>30</v>
      </c>
      <c r="U5" s="7">
        <f t="shared" si="38"/>
        <v>42</v>
      </c>
      <c r="V5" s="7" t="str">
        <f t="shared" si="39"/>
        <v>bofm/2-ne/1.15?la</v>
      </c>
      <c r="W5" s="7" t="str">
        <f t="shared" si="9"/>
        <v>2-ne</v>
      </c>
      <c r="X5" s="7" t="str">
        <f>IF(ISERROR(VLOOKUP(W5,Books!$A$2:$Q$100,2,FALSE)),VLOOKUP(V5&amp;"/"&amp;W5,$AY$8:$AZ$10,2,FALSE),W5)</f>
        <v>2-ne</v>
      </c>
      <c r="Y5" s="7" t="str">
        <f t="shared" si="10"/>
        <v>1</v>
      </c>
      <c r="Z5" s="7" t="str">
        <f t="shared" si="40"/>
        <v>15</v>
      </c>
      <c r="AA5" s="7" t="str">
        <f t="shared" si="12"/>
        <v>15</v>
      </c>
      <c r="AB5" s="51">
        <f t="shared" si="41"/>
        <v>32</v>
      </c>
      <c r="AC5" s="61" t="str">
        <f t="shared" si="42"/>
        <v>p15</v>
      </c>
      <c r="AD5" s="26" t="str">
        <f t="shared" si="43"/>
        <v>2-ne</v>
      </c>
      <c r="AE5" s="27" t="str">
        <f t="shared" si="44"/>
        <v>2-ne</v>
      </c>
      <c r="AF5" s="28" t="str">
        <f t="shared" si="45"/>
        <v/>
      </c>
      <c r="AG5" s="26" t="str">
        <f t="shared" si="46"/>
        <v>1</v>
      </c>
      <c r="AH5" s="27" t="str">
        <f t="shared" si="47"/>
        <v/>
      </c>
      <c r="AI5" s="29" t="str">
        <f t="shared" si="48"/>
        <v>15</v>
      </c>
      <c r="AJ5" s="29" t="str">
        <f t="shared" si="49"/>
        <v>15</v>
      </c>
      <c r="AK5" s="29" t="str">
        <f t="shared" si="50"/>
        <v>15</v>
      </c>
      <c r="AL5" s="29">
        <f t="shared" si="51"/>
        <v>0</v>
      </c>
      <c r="AM5" s="29">
        <f t="shared" ca="1" si="52"/>
        <v>0</v>
      </c>
      <c r="AN5" s="29" t="str">
        <f t="shared" si="53"/>
        <v>15</v>
      </c>
      <c r="AO5" s="29" t="str">
        <f t="shared" ca="1" si="54"/>
        <v>15</v>
      </c>
      <c r="AP5" s="28" t="str">
        <f t="shared" si="55"/>
        <v/>
      </c>
      <c r="AQ5" s="34">
        <f t="shared" ref="AQ5:AQ68" si="58">AQ4+1</f>
        <v>136627</v>
      </c>
      <c r="AR5" s="7">
        <f>VLOOKUP(W5,Books!$A$2:$Q$100,7,FALSE)</f>
        <v>206</v>
      </c>
      <c r="AS5" s="51" t="str">
        <f t="shared" si="56"/>
        <v/>
      </c>
      <c r="AT5" s="7" t="str">
        <f t="shared" si="57"/>
        <v>INSERT INTO citation (ID,TalkID,BookID,Chapter,Verses,Flag,PageColumn,MinVerse,MaxVerse) VALUES (136627, 8460, 206, 1, '15', '', 7, 0, 0);</v>
      </c>
      <c r="AY5" s="3" t="s">
        <v>2355</v>
      </c>
      <c r="AZ5" s="14" t="s">
        <v>2059</v>
      </c>
      <c r="BA5" s="5" t="s">
        <v>3661</v>
      </c>
      <c r="BC5" s="31"/>
    </row>
    <row r="6" spans="1:55" x14ac:dyDescent="0.2">
      <c r="A6" s="7">
        <f>VLOOKUP(C6,Talks!$A$2:$X$35,2,FALSE)</f>
        <v>2</v>
      </c>
      <c r="B6">
        <v>4</v>
      </c>
      <c r="C6" t="s">
        <v>2718</v>
      </c>
      <c r="D6" t="s">
        <v>2810</v>
      </c>
      <c r="E6" t="s">
        <v>2811</v>
      </c>
      <c r="F6" s="4"/>
      <c r="G6" s="7">
        <f>VLOOKUP(C6,Talks!$A$2:$X$35,11,FALSE)</f>
        <v>8461</v>
      </c>
      <c r="H6" s="7">
        <f t="shared" si="28"/>
        <v>0</v>
      </c>
      <c r="I6" s="75" t="str">
        <f>IF(H6&lt;&gt;0,H6,IF(ISERROR(VLOOKUP(VLOOKUP(X6,Books!$A$2:$Q$100,2,FALSE)&amp;"_"&amp;Y6&amp;":"&amp;AA6&amp;IF(F6&lt;&gt;""," (JST)",""),SpecialBooks,2,FALSE)),VLOOKUP(X6,Books!$A$2:$Q$100,2,FALSE)&amp;"_"&amp;Y6&amp;":"&amp;AA6&amp;IF(F6&lt;&gt;""," (JST)",""),VLOOKUP(VLOOKUP(X6,Books!$A$2:$Q$100,2,FALSE)&amp;"_"&amp;Y6&amp;":"&amp;AA6&amp;IF(F6&lt;&gt;""," (JST)",""),SpecialBooks,2,FALSE)))</f>
        <v>abr_3:25</v>
      </c>
      <c r="J6" s="7" t="str">
        <f>VLOOKUP(C6,Talks!$A$2:$X$35,6,FALSE)</f>
        <v>DAB</v>
      </c>
      <c r="K6" s="32">
        <v>8</v>
      </c>
      <c r="L6" s="56">
        <f t="shared" si="29"/>
        <v>8</v>
      </c>
      <c r="M6" s="56">
        <f t="shared" si="30"/>
        <v>11</v>
      </c>
      <c r="N6" s="56" t="str">
        <f t="shared" si="31"/>
        <v/>
      </c>
      <c r="O6" s="7" t="str">
        <f t="shared" si="32"/>
        <v>abr_3:25 / (20-O,8,DAB)</v>
      </c>
      <c r="P6" s="51" t="str">
        <f t="shared" si="33"/>
        <v/>
      </c>
      <c r="Q6" s="7">
        <f t="shared" si="34"/>
        <v>22</v>
      </c>
      <c r="R6" s="7">
        <f t="shared" si="35"/>
        <v>26</v>
      </c>
      <c r="S6" s="7">
        <f t="shared" si="36"/>
        <v>31</v>
      </c>
      <c r="T6" s="7">
        <f t="shared" si="37"/>
        <v>28</v>
      </c>
      <c r="U6" s="7">
        <f t="shared" si="38"/>
        <v>40</v>
      </c>
      <c r="V6" s="7" t="str">
        <f t="shared" si="39"/>
        <v>pgp/abr/3.25?lan</v>
      </c>
      <c r="W6" s="7" t="str">
        <f t="shared" si="9"/>
        <v>abr</v>
      </c>
      <c r="X6" s="7" t="str">
        <f>IF(ISERROR(VLOOKUP(W6,Books!$A$2:$Q$100,2,FALSE)),VLOOKUP(V6&amp;"/"&amp;W6,$AY$8:$AZ$10,2,FALSE),W6)</f>
        <v>abr</v>
      </c>
      <c r="Y6" s="7" t="str">
        <f t="shared" si="10"/>
        <v>3</v>
      </c>
      <c r="Z6" s="7" t="str">
        <f t="shared" si="40"/>
        <v>25</v>
      </c>
      <c r="AA6" s="7" t="str">
        <f t="shared" si="12"/>
        <v>25</v>
      </c>
      <c r="AB6" s="51">
        <f t="shared" si="41"/>
        <v>28</v>
      </c>
      <c r="AC6" s="61" t="str">
        <f t="shared" si="42"/>
        <v>p25</v>
      </c>
      <c r="AD6" s="26" t="str">
        <f t="shared" si="43"/>
        <v>abr</v>
      </c>
      <c r="AE6" s="27" t="str">
        <f t="shared" si="44"/>
        <v>abr</v>
      </c>
      <c r="AF6" s="28" t="str">
        <f t="shared" si="45"/>
        <v/>
      </c>
      <c r="AG6" s="26" t="str">
        <f t="shared" si="46"/>
        <v>3</v>
      </c>
      <c r="AH6" s="27" t="str">
        <f t="shared" si="47"/>
        <v/>
      </c>
      <c r="AI6" s="29" t="str">
        <f t="shared" si="48"/>
        <v>25</v>
      </c>
      <c r="AJ6" s="29" t="str">
        <f t="shared" si="49"/>
        <v>25</v>
      </c>
      <c r="AK6" s="29" t="str">
        <f t="shared" si="50"/>
        <v>25</v>
      </c>
      <c r="AL6" s="29">
        <f t="shared" si="51"/>
        <v>0</v>
      </c>
      <c r="AM6" s="29">
        <f t="shared" ca="1" si="52"/>
        <v>0</v>
      </c>
      <c r="AN6" s="29" t="str">
        <f t="shared" si="53"/>
        <v>25</v>
      </c>
      <c r="AO6" s="29" t="str">
        <f t="shared" ca="1" si="54"/>
        <v>25</v>
      </c>
      <c r="AP6" s="28" t="str">
        <f t="shared" si="55"/>
        <v/>
      </c>
      <c r="AQ6" s="34">
        <f t="shared" si="58"/>
        <v>136628</v>
      </c>
      <c r="AR6" s="7">
        <f>VLOOKUP(W6,Books!$A$2:$Q$100,7,FALSE)</f>
        <v>402</v>
      </c>
      <c r="AS6" s="51" t="str">
        <f t="shared" si="56"/>
        <v/>
      </c>
      <c r="AT6" s="7" t="str">
        <f t="shared" si="57"/>
        <v>INSERT INTO citation (ID,TalkID,BookID,Chapter,Verses,Flag,PageColumn,MinVerse,MaxVerse) VALUES (136628, 8461, 402, 3, '25', '', 8, 0, 0);</v>
      </c>
      <c r="AY6" s="14" t="s">
        <v>2351</v>
      </c>
      <c r="AZ6" s="14" t="s">
        <v>2055</v>
      </c>
      <c r="BA6" s="5" t="s">
        <v>3662</v>
      </c>
    </row>
    <row r="7" spans="1:55" x14ac:dyDescent="0.2">
      <c r="A7" s="7">
        <f>VLOOKUP(C7,Talks!$A$2:$X$35,2,FALSE)</f>
        <v>2</v>
      </c>
      <c r="B7">
        <v>5</v>
      </c>
      <c r="C7" t="s">
        <v>2718</v>
      </c>
      <c r="D7" t="s">
        <v>2810</v>
      </c>
      <c r="E7" t="s">
        <v>2811</v>
      </c>
      <c r="F7" s="4"/>
      <c r="G7" s="7">
        <f>VLOOKUP(C7,Talks!$A$2:$X$35,11,FALSE)</f>
        <v>8461</v>
      </c>
      <c r="H7" s="7">
        <f t="shared" si="28"/>
        <v>0</v>
      </c>
      <c r="I7" s="75" t="str">
        <f>IF(H7&lt;&gt;0,H7,IF(ISERROR(VLOOKUP(VLOOKUP(X7,Books!$A$2:$Q$100,2,FALSE)&amp;"_"&amp;Y7&amp;":"&amp;AA7&amp;IF(F7&lt;&gt;""," (JST)",""),SpecialBooks,2,FALSE)),VLOOKUP(X7,Books!$A$2:$Q$100,2,FALSE)&amp;"_"&amp;Y7&amp;":"&amp;AA7&amp;IF(F7&lt;&gt;""," (JST)",""),VLOOKUP(VLOOKUP(X7,Books!$A$2:$Q$100,2,FALSE)&amp;"_"&amp;Y7&amp;":"&amp;AA7&amp;IF(F7&lt;&gt;""," (JST)",""),SpecialBooks,2,FALSE)))</f>
        <v>abr_3:25</v>
      </c>
      <c r="J7" s="7" t="str">
        <f>VLOOKUP(C7,Talks!$A$2:$X$35,6,FALSE)</f>
        <v>DAB</v>
      </c>
      <c r="K7" s="32">
        <v>11</v>
      </c>
      <c r="L7" s="56">
        <f t="shared" si="29"/>
        <v>8</v>
      </c>
      <c r="M7" s="56">
        <f t="shared" si="30"/>
        <v>11</v>
      </c>
      <c r="N7" s="56" t="str">
        <f t="shared" si="31"/>
        <v/>
      </c>
      <c r="O7" s="7" t="str">
        <f t="shared" si="32"/>
        <v>abr_3:25 / (20-O,11,DAB)</v>
      </c>
      <c r="P7" s="51" t="str">
        <f t="shared" si="33"/>
        <v/>
      </c>
      <c r="Q7" s="7">
        <f t="shared" si="34"/>
        <v>22</v>
      </c>
      <c r="R7" s="7">
        <f t="shared" si="35"/>
        <v>26</v>
      </c>
      <c r="S7" s="7">
        <f t="shared" si="36"/>
        <v>31</v>
      </c>
      <c r="T7" s="7">
        <f t="shared" si="37"/>
        <v>28</v>
      </c>
      <c r="U7" s="7">
        <f t="shared" si="38"/>
        <v>40</v>
      </c>
      <c r="V7" s="7" t="str">
        <f t="shared" si="39"/>
        <v>pgp/abr/3.25?lan</v>
      </c>
      <c r="W7" s="7" t="str">
        <f t="shared" si="9"/>
        <v>abr</v>
      </c>
      <c r="X7" s="7" t="str">
        <f>IF(ISERROR(VLOOKUP(W7,Books!$A$2:$Q$100,2,FALSE)),VLOOKUP(V7&amp;"/"&amp;W7,$AY$8:$AZ$10,2,FALSE),W7)</f>
        <v>abr</v>
      </c>
      <c r="Y7" s="7" t="str">
        <f t="shared" si="10"/>
        <v>3</v>
      </c>
      <c r="Z7" s="7" t="str">
        <f t="shared" si="40"/>
        <v>25</v>
      </c>
      <c r="AA7" s="7" t="str">
        <f t="shared" si="12"/>
        <v>25</v>
      </c>
      <c r="AB7" s="51">
        <f t="shared" si="41"/>
        <v>28</v>
      </c>
      <c r="AC7" s="61" t="str">
        <f t="shared" si="42"/>
        <v>p25</v>
      </c>
      <c r="AD7" s="26" t="str">
        <f t="shared" si="43"/>
        <v>abr</v>
      </c>
      <c r="AE7" s="27" t="str">
        <f t="shared" si="44"/>
        <v>abr</v>
      </c>
      <c r="AF7" s="28" t="str">
        <f t="shared" si="45"/>
        <v/>
      </c>
      <c r="AG7" s="26" t="str">
        <f t="shared" si="46"/>
        <v>3</v>
      </c>
      <c r="AH7" s="27" t="str">
        <f t="shared" si="47"/>
        <v/>
      </c>
      <c r="AI7" s="29" t="str">
        <f t="shared" si="48"/>
        <v>25</v>
      </c>
      <c r="AJ7" s="29" t="str">
        <f t="shared" si="49"/>
        <v>25</v>
      </c>
      <c r="AK7" s="29" t="str">
        <f t="shared" si="50"/>
        <v>25</v>
      </c>
      <c r="AL7" s="29">
        <f t="shared" si="51"/>
        <v>0</v>
      </c>
      <c r="AM7" s="29">
        <f t="shared" ca="1" si="52"/>
        <v>0</v>
      </c>
      <c r="AN7" s="29" t="str">
        <f t="shared" si="53"/>
        <v>25</v>
      </c>
      <c r="AO7" s="29" t="str">
        <f t="shared" ca="1" si="54"/>
        <v>25</v>
      </c>
      <c r="AP7" s="28" t="str">
        <f t="shared" si="55"/>
        <v/>
      </c>
      <c r="AQ7" s="34">
        <f t="shared" si="58"/>
        <v>136629</v>
      </c>
      <c r="AR7" s="7">
        <f>VLOOKUP(W7,Books!$A$2:$Q$100,7,FALSE)</f>
        <v>402</v>
      </c>
      <c r="AS7" s="51" t="str">
        <f t="shared" si="56"/>
        <v/>
      </c>
      <c r="AT7" s="7" t="str">
        <f t="shared" si="57"/>
        <v>INSERT INTO citation (ID,TalkID,BookID,Chapter,Verses,Flag,PageColumn,MinVerse,MaxVerse) VALUES (136629, 8461, 402, 3, '25', '', 11, 0, 0);</v>
      </c>
    </row>
    <row r="8" spans="1:55" x14ac:dyDescent="0.2">
      <c r="A8" s="7">
        <f>VLOOKUP(C8,Talks!$A$2:$X$35,2,FALSE)</f>
        <v>2</v>
      </c>
      <c r="B8">
        <v>6</v>
      </c>
      <c r="C8" t="s">
        <v>2718</v>
      </c>
      <c r="D8" t="s">
        <v>2812</v>
      </c>
      <c r="E8" t="s">
        <v>2813</v>
      </c>
      <c r="F8" s="4"/>
      <c r="G8" s="7">
        <f>VLOOKUP(C8,Talks!$A$2:$X$35,11,FALSE)</f>
        <v>8461</v>
      </c>
      <c r="H8" s="7">
        <f t="shared" si="28"/>
        <v>0</v>
      </c>
      <c r="I8" s="75" t="str">
        <f>IF(H8&lt;&gt;0,H8,IF(ISERROR(VLOOKUP(VLOOKUP(X8,Books!$A$2:$Q$100,2,FALSE)&amp;"_"&amp;Y8&amp;":"&amp;AA8&amp;IF(F8&lt;&gt;""," (JST)",""),SpecialBooks,2,FALSE)),VLOOKUP(X8,Books!$A$2:$Q$100,2,FALSE)&amp;"_"&amp;Y8&amp;":"&amp;AA8&amp;IF(F8&lt;&gt;""," (JST)",""),VLOOKUP(VLOOKUP(X8,Books!$A$2:$Q$100,2,FALSE)&amp;"_"&amp;Y8&amp;":"&amp;AA8&amp;IF(F8&lt;&gt;""," (JST)",""),SpecialBooks,2,FALSE)))</f>
        <v>ps_26:2-3</v>
      </c>
      <c r="J8" s="7" t="str">
        <f>VLOOKUP(C8,Talks!$A$2:$X$35,6,FALSE)</f>
        <v>DAB</v>
      </c>
      <c r="K8" s="32">
        <v>11</v>
      </c>
      <c r="L8" s="56">
        <f t="shared" si="29"/>
        <v>8</v>
      </c>
      <c r="M8" s="56">
        <f t="shared" si="30"/>
        <v>11</v>
      </c>
      <c r="N8" s="56" t="str">
        <f t="shared" si="31"/>
        <v/>
      </c>
      <c r="O8" s="7" t="str">
        <f t="shared" si="32"/>
        <v>ps_26:2-3 / (20-O,11,DAB)</v>
      </c>
      <c r="P8" s="51" t="str">
        <f t="shared" si="33"/>
        <v/>
      </c>
      <c r="Q8" s="7">
        <f t="shared" si="34"/>
        <v>21</v>
      </c>
      <c r="R8" s="7">
        <f t="shared" si="35"/>
        <v>24</v>
      </c>
      <c r="S8" s="7">
        <f t="shared" si="36"/>
        <v>31</v>
      </c>
      <c r="T8" s="7">
        <f t="shared" si="37"/>
        <v>27</v>
      </c>
      <c r="U8" s="7">
        <f t="shared" si="38"/>
        <v>40</v>
      </c>
      <c r="V8" s="7" t="str">
        <f t="shared" si="39"/>
        <v>ot/ps/26.2-3?la</v>
      </c>
      <c r="W8" s="7" t="str">
        <f t="shared" si="9"/>
        <v>ps</v>
      </c>
      <c r="X8" s="7" t="str">
        <f>IF(ISERROR(VLOOKUP(W8,Books!$A$2:$Q$100,2,FALSE)),VLOOKUP(V8&amp;"/"&amp;W8,$AY$8:$AZ$10,2,FALSE),W8)</f>
        <v>ps</v>
      </c>
      <c r="Y8" s="7" t="str">
        <f t="shared" si="10"/>
        <v>26</v>
      </c>
      <c r="Z8" s="7" t="str">
        <f t="shared" si="40"/>
        <v>2-3</v>
      </c>
      <c r="AA8" s="7" t="str">
        <f t="shared" si="12"/>
        <v>2-3</v>
      </c>
      <c r="AB8" s="51">
        <f t="shared" si="41"/>
        <v>12</v>
      </c>
      <c r="AC8" s="61" t="str">
        <f t="shared" si="42"/>
        <v>p2</v>
      </c>
      <c r="AD8" s="26" t="str">
        <f t="shared" si="43"/>
        <v>ps</v>
      </c>
      <c r="AE8" s="27" t="str">
        <f t="shared" si="44"/>
        <v>ps</v>
      </c>
      <c r="AF8" s="28" t="str">
        <f t="shared" si="45"/>
        <v/>
      </c>
      <c r="AG8" s="26" t="str">
        <f t="shared" si="46"/>
        <v>26</v>
      </c>
      <c r="AH8" s="27" t="str">
        <f t="shared" si="47"/>
        <v/>
      </c>
      <c r="AI8" s="29" t="str">
        <f t="shared" si="48"/>
        <v>2-3</v>
      </c>
      <c r="AJ8" s="29" t="str">
        <f t="shared" si="49"/>
        <v>2-3</v>
      </c>
      <c r="AK8" s="29" t="str">
        <f t="shared" si="50"/>
        <v>2 3</v>
      </c>
      <c r="AL8" s="29">
        <f t="shared" si="51"/>
        <v>2</v>
      </c>
      <c r="AM8" s="29">
        <f t="shared" ca="1" si="52"/>
        <v>2</v>
      </c>
      <c r="AN8" s="29" t="str">
        <f t="shared" si="53"/>
        <v>2</v>
      </c>
      <c r="AO8" s="29" t="str">
        <f t="shared" ca="1" si="54"/>
        <v>3</v>
      </c>
      <c r="AP8" s="28" t="str">
        <f t="shared" si="55"/>
        <v/>
      </c>
      <c r="AQ8" s="34">
        <f t="shared" si="58"/>
        <v>136630</v>
      </c>
      <c r="AR8" s="7">
        <f>VLOOKUP(W8,Books!$A$2:$Q$100,7,FALSE)</f>
        <v>119</v>
      </c>
      <c r="AS8" s="51" t="str">
        <f t="shared" si="56"/>
        <v/>
      </c>
      <c r="AT8" s="7" t="str">
        <f t="shared" si="57"/>
        <v>INSERT INTO citation (ID,TalkID,BookID,Chapter,Verses,Flag,PageColumn,MinVerse,MaxVerse) VALUES (136630, 8461, 119, 26, '2-3', '', 11, 0, 0);</v>
      </c>
      <c r="AY8" s="76" t="s">
        <v>2553</v>
      </c>
      <c r="AZ8" s="76" t="s">
        <v>1944</v>
      </c>
    </row>
    <row r="9" spans="1:55" x14ac:dyDescent="0.2">
      <c r="A9" s="7">
        <f>VLOOKUP(C9,Talks!$A$2:$X$35,2,FALSE)</f>
        <v>2</v>
      </c>
      <c r="B9">
        <v>7</v>
      </c>
      <c r="C9" t="s">
        <v>2718</v>
      </c>
      <c r="D9" t="s">
        <v>2814</v>
      </c>
      <c r="E9" t="s">
        <v>2815</v>
      </c>
      <c r="F9" s="4"/>
      <c r="G9" s="7">
        <f>VLOOKUP(C9,Talks!$A$2:$X$35,11,FALSE)</f>
        <v>8461</v>
      </c>
      <c r="H9" s="7">
        <f t="shared" si="28"/>
        <v>0</v>
      </c>
      <c r="I9" s="75" t="str">
        <f>IF(H9&lt;&gt;0,H9,IF(ISERROR(VLOOKUP(VLOOKUP(X9,Books!$A$2:$Q$100,2,FALSE)&amp;"_"&amp;Y9&amp;":"&amp;AA9&amp;IF(F9&lt;&gt;""," (JST)",""),SpecialBooks,2,FALSE)),VLOOKUP(X9,Books!$A$2:$Q$100,2,FALSE)&amp;"_"&amp;Y9&amp;":"&amp;AA9&amp;IF(F9&lt;&gt;""," (JST)",""),VLOOKUP(VLOOKUP(X9,Books!$A$2:$Q$100,2,FALSE)&amp;"_"&amp;Y9&amp;":"&amp;AA9&amp;IF(F9&lt;&gt;""," (JST)",""),SpecialBooks,2,FALSE)))</f>
        <v>sec_98:14</v>
      </c>
      <c r="J9" s="7" t="str">
        <f>VLOOKUP(C9,Talks!$A$2:$X$35,6,FALSE)</f>
        <v>DAB</v>
      </c>
      <c r="K9" s="32">
        <v>11</v>
      </c>
      <c r="L9" s="56">
        <f t="shared" si="29"/>
        <v>8</v>
      </c>
      <c r="M9" s="56">
        <f t="shared" si="30"/>
        <v>11</v>
      </c>
      <c r="N9" s="56" t="str">
        <f t="shared" si="31"/>
        <v/>
      </c>
      <c r="O9" s="7" t="str">
        <f t="shared" si="32"/>
        <v>sec_98:14 / (20-O,11,DAB)</v>
      </c>
      <c r="P9" s="51" t="str">
        <f t="shared" si="33"/>
        <v/>
      </c>
      <c r="Q9" s="7">
        <f t="shared" si="34"/>
        <v>31</v>
      </c>
      <c r="R9" s="7">
        <f t="shared" si="35"/>
        <v>34</v>
      </c>
      <c r="S9" s="7">
        <f t="shared" si="36"/>
        <v>40</v>
      </c>
      <c r="T9" s="7">
        <f t="shared" si="37"/>
        <v>37</v>
      </c>
      <c r="U9" s="7">
        <f t="shared" si="38"/>
        <v>49</v>
      </c>
      <c r="V9" s="7" t="str">
        <f t="shared" si="39"/>
        <v>dc-testament/dc/98.14?lan</v>
      </c>
      <c r="W9" s="7" t="str">
        <f t="shared" si="9"/>
        <v>dc</v>
      </c>
      <c r="X9" s="7" t="str">
        <f>IF(ISERROR(VLOOKUP(W9,Books!$A$2:$Q$100,2,FALSE)),VLOOKUP(V9&amp;"/"&amp;W9,$AY$8:$AZ$10,2,FALSE),W9)</f>
        <v>dc</v>
      </c>
      <c r="Y9" s="7" t="str">
        <f t="shared" si="10"/>
        <v>98</v>
      </c>
      <c r="Z9" s="7" t="str">
        <f t="shared" si="40"/>
        <v>14</v>
      </c>
      <c r="AA9" s="7" t="str">
        <f t="shared" si="12"/>
        <v>14</v>
      </c>
      <c r="AB9" s="51">
        <f t="shared" si="41"/>
        <v>48</v>
      </c>
      <c r="AC9" s="61" t="str">
        <f t="shared" si="42"/>
        <v>p14</v>
      </c>
      <c r="AD9" s="26" t="str">
        <f t="shared" si="43"/>
        <v>sec</v>
      </c>
      <c r="AE9" s="27" t="str">
        <f t="shared" si="44"/>
        <v>dc</v>
      </c>
      <c r="AF9" s="28" t="str">
        <f t="shared" si="45"/>
        <v/>
      </c>
      <c r="AG9" s="26" t="str">
        <f t="shared" si="46"/>
        <v>98</v>
      </c>
      <c r="AH9" s="27" t="str">
        <f t="shared" si="47"/>
        <v/>
      </c>
      <c r="AI9" s="29" t="str">
        <f t="shared" si="48"/>
        <v>14</v>
      </c>
      <c r="AJ9" s="29" t="str">
        <f t="shared" si="49"/>
        <v>14</v>
      </c>
      <c r="AK9" s="29" t="str">
        <f t="shared" si="50"/>
        <v>14</v>
      </c>
      <c r="AL9" s="29">
        <f t="shared" si="51"/>
        <v>0</v>
      </c>
      <c r="AM9" s="29">
        <f t="shared" ca="1" si="52"/>
        <v>0</v>
      </c>
      <c r="AN9" s="29" t="str">
        <f t="shared" si="53"/>
        <v>14</v>
      </c>
      <c r="AO9" s="29" t="str">
        <f t="shared" ca="1" si="54"/>
        <v>14</v>
      </c>
      <c r="AP9" s="28" t="str">
        <f t="shared" si="55"/>
        <v/>
      </c>
      <c r="AQ9" s="34">
        <f t="shared" si="58"/>
        <v>136631</v>
      </c>
      <c r="AR9" s="7">
        <f>VLOOKUP(W9,Books!$A$2:$Q$100,7,FALSE)</f>
        <v>302</v>
      </c>
      <c r="AS9" s="51" t="str">
        <f t="shared" si="56"/>
        <v/>
      </c>
      <c r="AT9" s="7" t="str">
        <f t="shared" si="57"/>
        <v>INSERT INTO citation (ID,TalkID,BookID,Chapter,Verses,Flag,PageColumn,MinVerse,MaxVerse) VALUES (136631, 8461, 302, 98, '14', '', 11, 0, 0);</v>
      </c>
      <c r="AY9" s="76" t="s">
        <v>2554</v>
      </c>
      <c r="AZ9" s="76" t="s">
        <v>1924</v>
      </c>
    </row>
    <row r="10" spans="1:55" x14ac:dyDescent="0.2">
      <c r="A10" s="7">
        <f>VLOOKUP(C10,Talks!$A$2:$X$35,2,FALSE)</f>
        <v>2</v>
      </c>
      <c r="B10">
        <v>8</v>
      </c>
      <c r="C10" t="s">
        <v>2718</v>
      </c>
      <c r="D10" t="s">
        <v>2816</v>
      </c>
      <c r="E10" t="s">
        <v>2817</v>
      </c>
      <c r="F10" s="4"/>
      <c r="G10" s="7">
        <f>VLOOKUP(C10,Talks!$A$2:$X$35,11,FALSE)</f>
        <v>8461</v>
      </c>
      <c r="H10" s="7">
        <f t="shared" si="28"/>
        <v>0</v>
      </c>
      <c r="I10" s="75" t="str">
        <f>IF(H10&lt;&gt;0,H10,IF(ISERROR(VLOOKUP(VLOOKUP(X10,Books!$A$2:$Q$100,2,FALSE)&amp;"_"&amp;Y10&amp;":"&amp;AA10&amp;IF(F10&lt;&gt;""," (JST)",""),SpecialBooks,2,FALSE)),VLOOKUP(X10,Books!$A$2:$Q$100,2,FALSE)&amp;"_"&amp;Y10&amp;":"&amp;AA10&amp;IF(F10&lt;&gt;""," (JST)",""),VLOOKUP(VLOOKUP(X10,Books!$A$2:$Q$100,2,FALSE)&amp;"_"&amp;Y10&amp;":"&amp;AA10&amp;IF(F10&lt;&gt;""," (JST)",""),SpecialBooks,2,FALSE)))</f>
        <v>2 ne_2:2</v>
      </c>
      <c r="J10" s="7" t="str">
        <f>VLOOKUP(C10,Talks!$A$2:$X$35,6,FALSE)</f>
        <v>DAB</v>
      </c>
      <c r="K10" s="32">
        <v>11</v>
      </c>
      <c r="L10" s="56">
        <f t="shared" si="29"/>
        <v>8</v>
      </c>
      <c r="M10" s="56">
        <f t="shared" si="30"/>
        <v>11</v>
      </c>
      <c r="N10" s="56" t="str">
        <f t="shared" si="31"/>
        <v/>
      </c>
      <c r="O10" s="7" t="str">
        <f t="shared" si="32"/>
        <v>2 ne_2:2 / (20-O,11,DAB)</v>
      </c>
      <c r="P10" s="51" t="str">
        <f t="shared" si="33"/>
        <v/>
      </c>
      <c r="Q10" s="7">
        <f t="shared" si="34"/>
        <v>23</v>
      </c>
      <c r="R10" s="7">
        <f t="shared" si="35"/>
        <v>28</v>
      </c>
      <c r="S10" s="7">
        <f t="shared" si="36"/>
        <v>32</v>
      </c>
      <c r="T10" s="7">
        <f t="shared" si="37"/>
        <v>30</v>
      </c>
      <c r="U10" s="7">
        <f t="shared" si="38"/>
        <v>41</v>
      </c>
      <c r="V10" s="7" t="str">
        <f t="shared" si="39"/>
        <v>bofm/2-ne/2.2?lan</v>
      </c>
      <c r="W10" s="7" t="str">
        <f t="shared" si="9"/>
        <v>2-ne</v>
      </c>
      <c r="X10" s="7" t="str">
        <f>IF(ISERROR(VLOOKUP(W10,Books!$A$2:$Q$100,2,FALSE)),VLOOKUP(V10&amp;"/"&amp;W10,$AY$8:$AZ$10,2,FALSE),W10)</f>
        <v>2-ne</v>
      </c>
      <c r="Y10" s="7" t="str">
        <f t="shared" si="10"/>
        <v>2</v>
      </c>
      <c r="Z10" s="7" t="str">
        <f t="shared" si="40"/>
        <v>2</v>
      </c>
      <c r="AA10" s="7" t="str">
        <f t="shared" si="12"/>
        <v>2</v>
      </c>
      <c r="AB10" s="51">
        <f t="shared" si="41"/>
        <v>30</v>
      </c>
      <c r="AC10" s="61" t="str">
        <f t="shared" si="42"/>
        <v>p2</v>
      </c>
      <c r="AD10" s="26" t="str">
        <f t="shared" si="43"/>
        <v>2-ne</v>
      </c>
      <c r="AE10" s="27" t="str">
        <f t="shared" si="44"/>
        <v>2-ne</v>
      </c>
      <c r="AF10" s="28" t="str">
        <f t="shared" si="45"/>
        <v/>
      </c>
      <c r="AG10" s="26" t="str">
        <f t="shared" si="46"/>
        <v>2</v>
      </c>
      <c r="AH10" s="27" t="str">
        <f t="shared" si="47"/>
        <v/>
      </c>
      <c r="AI10" s="29" t="str">
        <f t="shared" si="48"/>
        <v>2</v>
      </c>
      <c r="AJ10" s="29" t="str">
        <f t="shared" si="49"/>
        <v>2</v>
      </c>
      <c r="AK10" s="29" t="str">
        <f t="shared" si="50"/>
        <v>2</v>
      </c>
      <c r="AL10" s="29">
        <f t="shared" si="51"/>
        <v>0</v>
      </c>
      <c r="AM10" s="29">
        <f t="shared" ca="1" si="52"/>
        <v>0</v>
      </c>
      <c r="AN10" s="29" t="str">
        <f t="shared" si="53"/>
        <v>2</v>
      </c>
      <c r="AO10" s="29" t="str">
        <f t="shared" ca="1" si="54"/>
        <v>2</v>
      </c>
      <c r="AP10" s="28" t="str">
        <f t="shared" si="55"/>
        <v/>
      </c>
      <c r="AQ10" s="34">
        <f t="shared" si="58"/>
        <v>136632</v>
      </c>
      <c r="AR10" s="7">
        <f>VLOOKUP(W10,Books!$A$2:$Q$100,7,FALSE)</f>
        <v>206</v>
      </c>
      <c r="AS10" s="51" t="str">
        <f t="shared" si="56"/>
        <v/>
      </c>
      <c r="AT10" s="7" t="str">
        <f t="shared" si="57"/>
        <v>INSERT INTO citation (ID,TalkID,BookID,Chapter,Verses,Flag,PageColumn,MinVerse,MaxVerse) VALUES (136632, 8461, 206, 2, '2', '', 11, 0, 0);</v>
      </c>
      <c r="AY10" s="76" t="s">
        <v>2555</v>
      </c>
      <c r="AZ10" s="76" t="s">
        <v>1916</v>
      </c>
    </row>
    <row r="11" spans="1:55" x14ac:dyDescent="0.2">
      <c r="A11" s="7">
        <f>VLOOKUP(C11,Talks!$A$2:$X$35,2,FALSE)</f>
        <v>2</v>
      </c>
      <c r="B11">
        <v>9</v>
      </c>
      <c r="C11" t="s">
        <v>2718</v>
      </c>
      <c r="D11" t="s">
        <v>2689</v>
      </c>
      <c r="E11" t="s">
        <v>2690</v>
      </c>
      <c r="F11" s="4"/>
      <c r="G11" s="7">
        <f>VLOOKUP(C11,Talks!$A$2:$X$35,11,FALSE)</f>
        <v>8461</v>
      </c>
      <c r="H11" s="7">
        <f t="shared" si="28"/>
        <v>0</v>
      </c>
      <c r="I11" s="75" t="str">
        <f>IF(H11&lt;&gt;0,H11,IF(ISERROR(VLOOKUP(VLOOKUP(X11,Books!$A$2:$Q$100,2,FALSE)&amp;"_"&amp;Y11&amp;":"&amp;AA11&amp;IF(F11&lt;&gt;""," (JST)",""),SpecialBooks,2,FALSE)),VLOOKUP(X11,Books!$A$2:$Q$100,2,FALSE)&amp;"_"&amp;Y11&amp;":"&amp;AA11&amp;IF(F11&lt;&gt;""," (JST)",""),VLOOKUP(VLOOKUP(X11,Books!$A$2:$Q$100,2,FALSE)&amp;"_"&amp;Y11&amp;":"&amp;AA11&amp;IF(F11&lt;&gt;""," (JST)",""),SpecialBooks,2,FALSE)))</f>
        <v>sec_88:119</v>
      </c>
      <c r="J11" s="7" t="str">
        <f>VLOOKUP(C11,Talks!$A$2:$X$35,6,FALSE)</f>
        <v>DAB</v>
      </c>
      <c r="K11" s="32">
        <v>11</v>
      </c>
      <c r="L11" s="56">
        <f t="shared" si="29"/>
        <v>8</v>
      </c>
      <c r="M11" s="56">
        <f t="shared" si="30"/>
        <v>11</v>
      </c>
      <c r="N11" s="56" t="str">
        <f t="shared" si="31"/>
        <v/>
      </c>
      <c r="O11" s="7" t="str">
        <f t="shared" si="32"/>
        <v>sec_88:119 / (20-O,11,DAB)</v>
      </c>
      <c r="P11" s="51" t="str">
        <f t="shared" si="33"/>
        <v/>
      </c>
      <c r="Q11" s="7">
        <f t="shared" si="34"/>
        <v>31</v>
      </c>
      <c r="R11" s="7">
        <f t="shared" si="35"/>
        <v>34</v>
      </c>
      <c r="S11" s="7">
        <f t="shared" si="36"/>
        <v>41</v>
      </c>
      <c r="T11" s="7">
        <f t="shared" si="37"/>
        <v>37</v>
      </c>
      <c r="U11" s="7">
        <f t="shared" si="38"/>
        <v>50</v>
      </c>
      <c r="V11" s="7" t="str">
        <f t="shared" si="39"/>
        <v>dc-testament/dc/88.119?la</v>
      </c>
      <c r="W11" s="7" t="str">
        <f t="shared" si="9"/>
        <v>dc</v>
      </c>
      <c r="X11" s="7" t="str">
        <f>IF(ISERROR(VLOOKUP(W11,Books!$A$2:$Q$100,2,FALSE)),VLOOKUP(V11&amp;"/"&amp;W11,$AY$8:$AZ$10,2,FALSE),W11)</f>
        <v>dc</v>
      </c>
      <c r="Y11" s="7" t="str">
        <f t="shared" si="10"/>
        <v>88</v>
      </c>
      <c r="Z11" s="7" t="str">
        <f t="shared" si="40"/>
        <v>119</v>
      </c>
      <c r="AA11" s="7" t="str">
        <f t="shared" si="12"/>
        <v>119</v>
      </c>
      <c r="AB11" s="51">
        <f t="shared" si="41"/>
        <v>141</v>
      </c>
      <c r="AC11" s="61" t="str">
        <f t="shared" si="42"/>
        <v>p119</v>
      </c>
      <c r="AD11" s="26" t="str">
        <f t="shared" si="43"/>
        <v>sec</v>
      </c>
      <c r="AE11" s="27" t="str">
        <f t="shared" si="44"/>
        <v>dc</v>
      </c>
      <c r="AF11" s="28" t="str">
        <f t="shared" si="45"/>
        <v/>
      </c>
      <c r="AG11" s="26" t="str">
        <f t="shared" si="46"/>
        <v>88</v>
      </c>
      <c r="AH11" s="27" t="str">
        <f t="shared" si="47"/>
        <v/>
      </c>
      <c r="AI11" s="29" t="str">
        <f t="shared" si="48"/>
        <v>119</v>
      </c>
      <c r="AJ11" s="29" t="str">
        <f t="shared" si="49"/>
        <v>119</v>
      </c>
      <c r="AK11" s="29" t="str">
        <f t="shared" si="50"/>
        <v>119</v>
      </c>
      <c r="AL11" s="29">
        <f t="shared" si="51"/>
        <v>0</v>
      </c>
      <c r="AM11" s="29">
        <f t="shared" ca="1" si="52"/>
        <v>0</v>
      </c>
      <c r="AN11" s="29" t="str">
        <f t="shared" si="53"/>
        <v>119</v>
      </c>
      <c r="AO11" s="29" t="str">
        <f t="shared" ca="1" si="54"/>
        <v>119</v>
      </c>
      <c r="AP11" s="28" t="str">
        <f t="shared" si="55"/>
        <v/>
      </c>
      <c r="AQ11" s="34">
        <f t="shared" si="58"/>
        <v>136633</v>
      </c>
      <c r="AR11" s="7">
        <f>VLOOKUP(W11,Books!$A$2:$Q$100,7,FALSE)</f>
        <v>302</v>
      </c>
      <c r="AS11" s="51" t="str">
        <f t="shared" si="56"/>
        <v/>
      </c>
      <c r="AT11" s="7" t="str">
        <f t="shared" si="57"/>
        <v>INSERT INTO citation (ID,TalkID,BookID,Chapter,Verses,Flag,PageColumn,MinVerse,MaxVerse) VALUES (136633, 8461, 302, 88, '119', '', 11, 0, 0);</v>
      </c>
    </row>
    <row r="12" spans="1:55" x14ac:dyDescent="0.2">
      <c r="A12" s="7">
        <f>VLOOKUP(C12,Talks!$A$2:$X$35,2,FALSE)</f>
        <v>2</v>
      </c>
      <c r="B12">
        <v>10</v>
      </c>
      <c r="C12" t="s">
        <v>2718</v>
      </c>
      <c r="D12" t="s">
        <v>2818</v>
      </c>
      <c r="E12" t="s">
        <v>2819</v>
      </c>
      <c r="F12" s="4"/>
      <c r="G12" s="7">
        <f>VLOOKUP(C12,Talks!$A$2:$X$35,11,FALSE)</f>
        <v>8461</v>
      </c>
      <c r="H12" s="7">
        <f t="shared" si="28"/>
        <v>0</v>
      </c>
      <c r="I12" s="75" t="str">
        <f>IF(H12&lt;&gt;0,H12,IF(ISERROR(VLOOKUP(VLOOKUP(X12,Books!$A$2:$Q$100,2,FALSE)&amp;"_"&amp;Y12&amp;":"&amp;AA12&amp;IF(F12&lt;&gt;""," (JST)",""),SpecialBooks,2,FALSE)),VLOOKUP(X12,Books!$A$2:$Q$100,2,FALSE)&amp;"_"&amp;Y12&amp;":"&amp;AA12&amp;IF(F12&lt;&gt;""," (JST)",""),VLOOKUP(VLOOKUP(X12,Books!$A$2:$Q$100,2,FALSE)&amp;"_"&amp;Y12&amp;":"&amp;AA12&amp;IF(F12&lt;&gt;""," (JST)",""),SpecialBooks,2,FALSE)))</f>
        <v>sec_38:30-31</v>
      </c>
      <c r="J12" s="7" t="str">
        <f>VLOOKUP(C12,Talks!$A$2:$X$35,6,FALSE)</f>
        <v>DAB</v>
      </c>
      <c r="K12" s="32">
        <v>11</v>
      </c>
      <c r="L12" s="56">
        <f t="shared" si="29"/>
        <v>8</v>
      </c>
      <c r="M12" s="56">
        <f t="shared" si="30"/>
        <v>11</v>
      </c>
      <c r="N12" s="56" t="str">
        <f t="shared" si="31"/>
        <v/>
      </c>
      <c r="O12" s="7" t="str">
        <f t="shared" si="32"/>
        <v>sec_38:30-31 / (20-O,11,DAB)</v>
      </c>
      <c r="P12" s="51" t="str">
        <f t="shared" si="33"/>
        <v/>
      </c>
      <c r="Q12" s="7">
        <f t="shared" si="34"/>
        <v>31</v>
      </c>
      <c r="R12" s="7">
        <f t="shared" si="35"/>
        <v>34</v>
      </c>
      <c r="S12" s="7">
        <f t="shared" si="36"/>
        <v>43</v>
      </c>
      <c r="T12" s="7">
        <f t="shared" si="37"/>
        <v>37</v>
      </c>
      <c r="U12" s="7">
        <f t="shared" si="38"/>
        <v>52</v>
      </c>
      <c r="V12" s="7" t="str">
        <f t="shared" si="39"/>
        <v>dc-testament/dc/38.30-31?</v>
      </c>
      <c r="W12" s="7" t="str">
        <f t="shared" si="9"/>
        <v>dc</v>
      </c>
      <c r="X12" s="7" t="str">
        <f>IF(ISERROR(VLOOKUP(W12,Books!$A$2:$Q$100,2,FALSE)),VLOOKUP(V12&amp;"/"&amp;W12,$AY$8:$AZ$10,2,FALSE),W12)</f>
        <v>dc</v>
      </c>
      <c r="Y12" s="7" t="str">
        <f t="shared" si="10"/>
        <v>38</v>
      </c>
      <c r="Z12" s="7" t="str">
        <f t="shared" si="40"/>
        <v>30-31</v>
      </c>
      <c r="AA12" s="7" t="str">
        <f t="shared" si="12"/>
        <v>30-31</v>
      </c>
      <c r="AB12" s="51">
        <f t="shared" si="41"/>
        <v>42</v>
      </c>
      <c r="AC12" s="61" t="str">
        <f t="shared" si="42"/>
        <v>p30</v>
      </c>
      <c r="AD12" s="26" t="str">
        <f t="shared" si="43"/>
        <v>sec</v>
      </c>
      <c r="AE12" s="27" t="str">
        <f t="shared" si="44"/>
        <v>dc</v>
      </c>
      <c r="AF12" s="28" t="str">
        <f t="shared" si="45"/>
        <v/>
      </c>
      <c r="AG12" s="26" t="str">
        <f t="shared" si="46"/>
        <v>38</v>
      </c>
      <c r="AH12" s="27" t="str">
        <f t="shared" si="47"/>
        <v/>
      </c>
      <c r="AI12" s="29" t="str">
        <f t="shared" si="48"/>
        <v>30-31</v>
      </c>
      <c r="AJ12" s="29" t="str">
        <f t="shared" si="49"/>
        <v>30-31</v>
      </c>
      <c r="AK12" s="29" t="str">
        <f t="shared" si="50"/>
        <v>30 31</v>
      </c>
      <c r="AL12" s="29">
        <f t="shared" si="51"/>
        <v>3</v>
      </c>
      <c r="AM12" s="29">
        <f t="shared" ca="1" si="52"/>
        <v>3</v>
      </c>
      <c r="AN12" s="29" t="str">
        <f t="shared" si="53"/>
        <v>30</v>
      </c>
      <c r="AO12" s="29" t="str">
        <f t="shared" ca="1" si="54"/>
        <v>31</v>
      </c>
      <c r="AP12" s="28" t="str">
        <f t="shared" si="55"/>
        <v/>
      </c>
      <c r="AQ12" s="34">
        <f t="shared" si="58"/>
        <v>136634</v>
      </c>
      <c r="AR12" s="7">
        <f>VLOOKUP(W12,Books!$A$2:$Q$100,7,FALSE)</f>
        <v>302</v>
      </c>
      <c r="AS12" s="51" t="str">
        <f t="shared" si="56"/>
        <v/>
      </c>
      <c r="AT12" s="7" t="str">
        <f t="shared" si="57"/>
        <v>INSERT INTO citation (ID,TalkID,BookID,Chapter,Verses,Flag,PageColumn,MinVerse,MaxVerse) VALUES (136634, 8461, 302, 38, '30-31', '', 11, 0, 0);</v>
      </c>
    </row>
    <row r="13" spans="1:55" x14ac:dyDescent="0.2">
      <c r="A13" s="7">
        <f>VLOOKUP(C13,Talks!$A$2:$X$35,2,FALSE)</f>
        <v>2</v>
      </c>
      <c r="B13">
        <v>11</v>
      </c>
      <c r="C13" t="s">
        <v>2718</v>
      </c>
      <c r="D13" t="s">
        <v>2821</v>
      </c>
      <c r="E13" t="s">
        <v>2822</v>
      </c>
      <c r="F13" s="4"/>
      <c r="G13" s="7">
        <f>VLOOKUP(C13,Talks!$A$2:$X$35,11,FALSE)</f>
        <v>8461</v>
      </c>
      <c r="H13" s="7">
        <f t="shared" si="28"/>
        <v>0</v>
      </c>
      <c r="I13" s="75" t="str">
        <f>IF(H13&lt;&gt;0,H13,IF(ISERROR(VLOOKUP(VLOOKUP(X13,Books!$A$2:$Q$100,2,FALSE)&amp;"_"&amp;Y13&amp;":"&amp;AA13&amp;IF(F13&lt;&gt;""," (JST)",""),SpecialBooks,2,FALSE)),VLOOKUP(X13,Books!$A$2:$Q$100,2,FALSE)&amp;"_"&amp;Y13&amp;":"&amp;AA13&amp;IF(F13&lt;&gt;""," (JST)",""),VLOOKUP(VLOOKUP(X13,Books!$A$2:$Q$100,2,FALSE)&amp;"_"&amp;Y13&amp;":"&amp;AA13&amp;IF(F13&lt;&gt;""," (JST)",""),SpecialBooks,2,FALSE)))</f>
        <v>luke_2:52</v>
      </c>
      <c r="J13" s="7" t="str">
        <f>VLOOKUP(C13,Talks!$A$2:$X$35,6,FALSE)</f>
        <v>DAB</v>
      </c>
      <c r="K13" s="32">
        <v>11</v>
      </c>
      <c r="L13" s="56">
        <f t="shared" si="29"/>
        <v>8</v>
      </c>
      <c r="M13" s="56">
        <f t="shared" si="30"/>
        <v>11</v>
      </c>
      <c r="N13" s="56" t="str">
        <f t="shared" si="31"/>
        <v/>
      </c>
      <c r="O13" s="7" t="str">
        <f t="shared" si="32"/>
        <v>luke_2:52 / (20-O,11,DAB)</v>
      </c>
      <c r="P13" s="51" t="str">
        <f t="shared" si="33"/>
        <v/>
      </c>
      <c r="Q13" s="7">
        <f t="shared" si="34"/>
        <v>21</v>
      </c>
      <c r="R13" s="7">
        <f t="shared" si="35"/>
        <v>26</v>
      </c>
      <c r="S13" s="7">
        <f t="shared" si="36"/>
        <v>31</v>
      </c>
      <c r="T13" s="7">
        <f t="shared" si="37"/>
        <v>28</v>
      </c>
      <c r="U13" s="7">
        <f t="shared" si="38"/>
        <v>40</v>
      </c>
      <c r="V13" s="7" t="str">
        <f t="shared" si="39"/>
        <v>nt/luke/2.52?la</v>
      </c>
      <c r="W13" s="7" t="str">
        <f t="shared" si="9"/>
        <v>luke</v>
      </c>
      <c r="X13" s="7" t="str">
        <f>IF(ISERROR(VLOOKUP(W13,Books!$A$2:$Q$100,2,FALSE)),VLOOKUP(V13&amp;"/"&amp;W13,$AY$8:$AZ$10,2,FALSE),W13)</f>
        <v>luke</v>
      </c>
      <c r="Y13" s="7" t="str">
        <f t="shared" si="10"/>
        <v>2</v>
      </c>
      <c r="Z13" s="7" t="str">
        <f t="shared" si="40"/>
        <v>52</v>
      </c>
      <c r="AA13" s="7" t="str">
        <f t="shared" si="12"/>
        <v>52</v>
      </c>
      <c r="AB13" s="51">
        <f t="shared" si="41"/>
        <v>52</v>
      </c>
      <c r="AC13" s="61" t="str">
        <f t="shared" si="42"/>
        <v>p52</v>
      </c>
      <c r="AD13" s="26" t="str">
        <f t="shared" si="43"/>
        <v>luke</v>
      </c>
      <c r="AE13" s="27" t="str">
        <f t="shared" si="44"/>
        <v>luke</v>
      </c>
      <c r="AF13" s="28" t="str">
        <f t="shared" si="45"/>
        <v/>
      </c>
      <c r="AG13" s="26" t="str">
        <f t="shared" si="46"/>
        <v>2</v>
      </c>
      <c r="AH13" s="27" t="str">
        <f t="shared" si="47"/>
        <v/>
      </c>
      <c r="AI13" s="29" t="str">
        <f t="shared" si="48"/>
        <v>52</v>
      </c>
      <c r="AJ13" s="29" t="str">
        <f t="shared" si="49"/>
        <v>52</v>
      </c>
      <c r="AK13" s="29" t="str">
        <f t="shared" si="50"/>
        <v>52</v>
      </c>
      <c r="AL13" s="29">
        <f t="shared" si="51"/>
        <v>0</v>
      </c>
      <c r="AM13" s="29">
        <f t="shared" ca="1" si="52"/>
        <v>0</v>
      </c>
      <c r="AN13" s="29" t="str">
        <f t="shared" si="53"/>
        <v>52</v>
      </c>
      <c r="AO13" s="29" t="str">
        <f t="shared" ca="1" si="54"/>
        <v>52</v>
      </c>
      <c r="AP13" s="28" t="str">
        <f t="shared" si="55"/>
        <v/>
      </c>
      <c r="AQ13" s="34">
        <f t="shared" si="58"/>
        <v>136635</v>
      </c>
      <c r="AR13" s="7">
        <f>VLOOKUP(W13,Books!$A$2:$Q$100,7,FALSE)</f>
        <v>142</v>
      </c>
      <c r="AS13" s="51" t="str">
        <f t="shared" si="56"/>
        <v/>
      </c>
      <c r="AT13" s="7" t="str">
        <f t="shared" si="57"/>
        <v>INSERT INTO citation (ID,TalkID,BookID,Chapter,Verses,Flag,PageColumn,MinVerse,MaxVerse) VALUES (136635, 8461, 142, 2, '52', '', 11, 0, 0);</v>
      </c>
    </row>
    <row r="14" spans="1:55" x14ac:dyDescent="0.2">
      <c r="A14" s="7">
        <f>VLOOKUP(C14,Talks!$A$2:$X$35,2,FALSE)</f>
        <v>2</v>
      </c>
      <c r="B14">
        <v>12</v>
      </c>
      <c r="C14" t="s">
        <v>2718</v>
      </c>
      <c r="D14" t="s">
        <v>2823</v>
      </c>
      <c r="E14" t="s">
        <v>2824</v>
      </c>
      <c r="F14" s="4"/>
      <c r="G14" s="7">
        <f>VLOOKUP(C14,Talks!$A$2:$X$35,11,FALSE)</f>
        <v>8461</v>
      </c>
      <c r="H14" s="7">
        <f t="shared" si="28"/>
        <v>0</v>
      </c>
      <c r="I14" s="75" t="str">
        <f>IF(H14&lt;&gt;0,H14,IF(ISERROR(VLOOKUP(VLOOKUP(X14,Books!$A$2:$Q$100,2,FALSE)&amp;"_"&amp;Y14&amp;":"&amp;AA14&amp;IF(F14&lt;&gt;""," (JST)",""),SpecialBooks,2,FALSE)),VLOOKUP(X14,Books!$A$2:$Q$100,2,FALSE)&amp;"_"&amp;Y14&amp;":"&amp;AA14&amp;IF(F14&lt;&gt;""," (JST)",""),VLOOKUP(VLOOKUP(X14,Books!$A$2:$Q$100,2,FALSE)&amp;"_"&amp;Y14&amp;":"&amp;AA14&amp;IF(F14&lt;&gt;""," (JST)",""),SpecialBooks,2,FALSE)))</f>
        <v>matt_25:3-4,6-11</v>
      </c>
      <c r="J14" s="7" t="str">
        <f>VLOOKUP(C14,Talks!$A$2:$X$35,6,FALSE)</f>
        <v>DAB</v>
      </c>
      <c r="K14" s="32">
        <v>11</v>
      </c>
      <c r="L14" s="56">
        <f t="shared" si="29"/>
        <v>8</v>
      </c>
      <c r="M14" s="56">
        <f t="shared" si="30"/>
        <v>11</v>
      </c>
      <c r="N14" s="56" t="str">
        <f t="shared" si="31"/>
        <v/>
      </c>
      <c r="O14" s="7" t="str">
        <f t="shared" si="32"/>
        <v>matt_25:3-4,6-11 / (20-O,11,DAB)</v>
      </c>
      <c r="P14" s="51" t="str">
        <f t="shared" si="33"/>
        <v/>
      </c>
      <c r="Q14" s="7">
        <f t="shared" si="34"/>
        <v>21</v>
      </c>
      <c r="R14" s="7">
        <f t="shared" si="35"/>
        <v>26</v>
      </c>
      <c r="S14" s="7">
        <f t="shared" si="36"/>
        <v>38</v>
      </c>
      <c r="T14" s="7">
        <f t="shared" si="37"/>
        <v>29</v>
      </c>
      <c r="U14" s="7">
        <f t="shared" si="38"/>
        <v>47</v>
      </c>
      <c r="V14" s="7" t="str">
        <f t="shared" si="39"/>
        <v>nt/matt/25.3-4,</v>
      </c>
      <c r="W14" s="7" t="str">
        <f t="shared" si="9"/>
        <v>matt</v>
      </c>
      <c r="X14" s="7" t="str">
        <f>IF(ISERROR(VLOOKUP(W14,Books!$A$2:$Q$100,2,FALSE)),VLOOKUP(V14&amp;"/"&amp;W14,$AY$8:$AZ$10,2,FALSE),W14)</f>
        <v>matt</v>
      </c>
      <c r="Y14" s="7" t="str">
        <f t="shared" si="10"/>
        <v>25</v>
      </c>
      <c r="Z14" s="7" t="str">
        <f t="shared" si="40"/>
        <v>3-4,6-11</v>
      </c>
      <c r="AA14" s="7" t="str">
        <f t="shared" si="12"/>
        <v>3-4,6-11</v>
      </c>
      <c r="AB14" s="51">
        <f t="shared" si="41"/>
        <v>47</v>
      </c>
      <c r="AC14" s="61" t="str">
        <f t="shared" si="42"/>
        <v>p3</v>
      </c>
      <c r="AD14" s="26" t="str">
        <f t="shared" si="43"/>
        <v>matt</v>
      </c>
      <c r="AE14" s="27" t="str">
        <f t="shared" si="44"/>
        <v>matt</v>
      </c>
      <c r="AF14" s="28" t="str">
        <f t="shared" si="45"/>
        <v/>
      </c>
      <c r="AG14" s="26" t="str">
        <f t="shared" si="46"/>
        <v>25</v>
      </c>
      <c r="AH14" s="27" t="str">
        <f t="shared" si="47"/>
        <v/>
      </c>
      <c r="AI14" s="29" t="str">
        <f t="shared" si="48"/>
        <v>3-4,6-11</v>
      </c>
      <c r="AJ14" s="29" t="str">
        <f t="shared" si="49"/>
        <v>3-4,6-11</v>
      </c>
      <c r="AK14" s="29" t="str">
        <f t="shared" si="50"/>
        <v>3 4 6 11</v>
      </c>
      <c r="AL14" s="29">
        <f t="shared" si="51"/>
        <v>2</v>
      </c>
      <c r="AM14" s="29">
        <f t="shared" ca="1" si="52"/>
        <v>6</v>
      </c>
      <c r="AN14" s="29" t="str">
        <f t="shared" si="53"/>
        <v>3</v>
      </c>
      <c r="AO14" s="29" t="str">
        <f t="shared" ca="1" si="54"/>
        <v>11</v>
      </c>
      <c r="AP14" s="28" t="str">
        <f t="shared" si="55"/>
        <v/>
      </c>
      <c r="AQ14" s="34">
        <f t="shared" si="58"/>
        <v>136636</v>
      </c>
      <c r="AR14" s="7">
        <f>VLOOKUP(W14,Books!$A$2:$Q$100,7,FALSE)</f>
        <v>140</v>
      </c>
      <c r="AS14" s="51" t="str">
        <f t="shared" si="56"/>
        <v/>
      </c>
      <c r="AT14" s="7" t="str">
        <f t="shared" si="57"/>
        <v>INSERT INTO citation (ID,TalkID,BookID,Chapter,Verses,Flag,PageColumn,MinVerse,MaxVerse) VALUES (136636, 8461, 140, 25, '3-4,6-11', '', 11, 0, 0);</v>
      </c>
    </row>
    <row r="15" spans="1:55" x14ac:dyDescent="0.2">
      <c r="A15" s="7">
        <f>VLOOKUP(C15,Talks!$A$2:$X$35,2,FALSE)</f>
        <v>2</v>
      </c>
      <c r="B15">
        <v>13</v>
      </c>
      <c r="C15" t="s">
        <v>2718</v>
      </c>
      <c r="D15" t="s">
        <v>2826</v>
      </c>
      <c r="E15" t="s">
        <v>2827</v>
      </c>
      <c r="F15" s="4"/>
      <c r="G15" s="7">
        <f>VLOOKUP(C15,Talks!$A$2:$X$35,11,FALSE)</f>
        <v>8461</v>
      </c>
      <c r="H15" s="7">
        <f t="shared" si="28"/>
        <v>0</v>
      </c>
      <c r="I15" s="75" t="str">
        <f>IF(H15&lt;&gt;0,H15,IF(ISERROR(VLOOKUP(VLOOKUP(X15,Books!$A$2:$Q$100,2,FALSE)&amp;"_"&amp;Y15&amp;":"&amp;AA15&amp;IF(F15&lt;&gt;""," (JST)",""),SpecialBooks,2,FALSE)),VLOOKUP(X15,Books!$A$2:$Q$100,2,FALSE)&amp;"_"&amp;Y15&amp;":"&amp;AA15&amp;IF(F15&lt;&gt;""," (JST)",""),VLOOKUP(VLOOKUP(X15,Books!$A$2:$Q$100,2,FALSE)&amp;"_"&amp;Y15&amp;":"&amp;AA15&amp;IF(F15&lt;&gt;""," (JST)",""),SpecialBooks,2,FALSE)))</f>
        <v>matt_25:12</v>
      </c>
      <c r="J15" s="7" t="str">
        <f>VLOOKUP(C15,Talks!$A$2:$X$35,6,FALSE)</f>
        <v>DAB</v>
      </c>
      <c r="K15" s="32">
        <v>11</v>
      </c>
      <c r="L15" s="56">
        <f t="shared" si="29"/>
        <v>8</v>
      </c>
      <c r="M15" s="56">
        <f t="shared" si="30"/>
        <v>11</v>
      </c>
      <c r="N15" s="56" t="str">
        <f t="shared" si="31"/>
        <v/>
      </c>
      <c r="O15" s="7" t="str">
        <f t="shared" si="32"/>
        <v>matt_25:12 / (20-O,11,DAB)</v>
      </c>
      <c r="P15" s="51" t="str">
        <f t="shared" si="33"/>
        <v/>
      </c>
      <c r="Q15" s="7">
        <f t="shared" si="34"/>
        <v>21</v>
      </c>
      <c r="R15" s="7">
        <f t="shared" si="35"/>
        <v>26</v>
      </c>
      <c r="S15" s="7">
        <f t="shared" si="36"/>
        <v>32</v>
      </c>
      <c r="T15" s="7">
        <f t="shared" si="37"/>
        <v>29</v>
      </c>
      <c r="U15" s="7">
        <f t="shared" si="38"/>
        <v>41</v>
      </c>
      <c r="V15" s="7" t="str">
        <f t="shared" si="39"/>
        <v>nt/matt/25.12?l</v>
      </c>
      <c r="W15" s="7" t="str">
        <f t="shared" si="9"/>
        <v>matt</v>
      </c>
      <c r="X15" s="7" t="str">
        <f>IF(ISERROR(VLOOKUP(W15,Books!$A$2:$Q$100,2,FALSE)),VLOOKUP(V15&amp;"/"&amp;W15,$AY$8:$AZ$10,2,FALSE),W15)</f>
        <v>matt</v>
      </c>
      <c r="Y15" s="7" t="str">
        <f t="shared" si="10"/>
        <v>25</v>
      </c>
      <c r="Z15" s="7" t="str">
        <f t="shared" si="40"/>
        <v>12</v>
      </c>
      <c r="AA15" s="7" t="str">
        <f t="shared" si="12"/>
        <v>12</v>
      </c>
      <c r="AB15" s="51">
        <f t="shared" si="41"/>
        <v>47</v>
      </c>
      <c r="AC15" s="61" t="str">
        <f t="shared" si="42"/>
        <v>p12</v>
      </c>
      <c r="AD15" s="26" t="str">
        <f t="shared" si="43"/>
        <v>matt</v>
      </c>
      <c r="AE15" s="27" t="str">
        <f t="shared" si="44"/>
        <v>matt</v>
      </c>
      <c r="AF15" s="28" t="str">
        <f t="shared" si="45"/>
        <v/>
      </c>
      <c r="AG15" s="26" t="str">
        <f t="shared" si="46"/>
        <v>25</v>
      </c>
      <c r="AH15" s="27" t="str">
        <f t="shared" si="47"/>
        <v/>
      </c>
      <c r="AI15" s="29" t="str">
        <f t="shared" si="48"/>
        <v>12</v>
      </c>
      <c r="AJ15" s="29" t="str">
        <f t="shared" si="49"/>
        <v>12</v>
      </c>
      <c r="AK15" s="29" t="str">
        <f t="shared" si="50"/>
        <v>12</v>
      </c>
      <c r="AL15" s="29">
        <f t="shared" si="51"/>
        <v>0</v>
      </c>
      <c r="AM15" s="29">
        <f t="shared" ca="1" si="52"/>
        <v>0</v>
      </c>
      <c r="AN15" s="29" t="str">
        <f t="shared" si="53"/>
        <v>12</v>
      </c>
      <c r="AO15" s="29" t="str">
        <f t="shared" ca="1" si="54"/>
        <v>12</v>
      </c>
      <c r="AP15" s="28" t="str">
        <f t="shared" si="55"/>
        <v/>
      </c>
      <c r="AQ15" s="34">
        <f t="shared" si="58"/>
        <v>136637</v>
      </c>
      <c r="AR15" s="7">
        <f>VLOOKUP(W15,Books!$A$2:$Q$100,7,FALSE)</f>
        <v>140</v>
      </c>
      <c r="AS15" s="51" t="str">
        <f t="shared" si="56"/>
        <v/>
      </c>
      <c r="AT15" s="7" t="str">
        <f t="shared" si="57"/>
        <v>INSERT INTO citation (ID,TalkID,BookID,Chapter,Verses,Flag,PageColumn,MinVerse,MaxVerse) VALUES (136637, 8461, 140, 25, '12', '', 11, 0, 0);</v>
      </c>
    </row>
    <row r="16" spans="1:55" x14ac:dyDescent="0.2">
      <c r="A16" s="7">
        <f>VLOOKUP(C16,Talks!$A$2:$X$35,2,FALSE)</f>
        <v>2</v>
      </c>
      <c r="B16">
        <v>14</v>
      </c>
      <c r="C16" t="s">
        <v>2718</v>
      </c>
      <c r="D16" t="s">
        <v>3664</v>
      </c>
      <c r="E16" t="s">
        <v>3653</v>
      </c>
      <c r="F16" s="4" t="s">
        <v>3658</v>
      </c>
      <c r="G16" s="7">
        <f>VLOOKUP(C16,Talks!$A$2:$X$35,11,FALSE)</f>
        <v>8461</v>
      </c>
      <c r="H16" s="7">
        <f t="shared" si="28"/>
        <v>0</v>
      </c>
      <c r="I16" s="75" t="str">
        <f>IF(H16&lt;&gt;0,H16,IF(ISERROR(VLOOKUP(VLOOKUP(X16,Books!$A$2:$Q$100,2,FALSE)&amp;"_"&amp;Y16&amp;":"&amp;AA16&amp;IF(F16&lt;&gt;""," (JST)",""),SpecialBooks,2,FALSE)),VLOOKUP(X16,Books!$A$2:$Q$100,2,FALSE)&amp;"_"&amp;Y16&amp;":"&amp;AA16&amp;IF(F16&lt;&gt;""," (JST)",""),VLOOKUP(VLOOKUP(X16,Books!$A$2:$Q$100,2,FALSE)&amp;"_"&amp;Y16&amp;":"&amp;AA16&amp;IF(F16&lt;&gt;""," (JST)",""),SpecialBooks,2,FALSE)))</f>
        <v>matt_25:11 (JST)</v>
      </c>
      <c r="J16" s="7" t="str">
        <f>VLOOKUP(C16,Talks!$A$2:$X$35,6,FALSE)</f>
        <v>DAB</v>
      </c>
      <c r="K16" s="32">
        <v>11</v>
      </c>
      <c r="L16" s="56">
        <f t="shared" si="29"/>
        <v>8</v>
      </c>
      <c r="M16" s="56">
        <f t="shared" si="30"/>
        <v>11</v>
      </c>
      <c r="N16" s="56" t="str">
        <f t="shared" si="31"/>
        <v/>
      </c>
      <c r="O16" s="7" t="str">
        <f t="shared" si="32"/>
        <v>matt_25:11 (JST) / (20-O,11,DAB)</v>
      </c>
      <c r="P16" s="51" t="str">
        <f t="shared" si="33"/>
        <v/>
      </c>
      <c r="Q16" s="7">
        <f t="shared" si="34"/>
        <v>21</v>
      </c>
      <c r="R16" s="7">
        <f t="shared" si="35"/>
        <v>26</v>
      </c>
      <c r="S16" s="7">
        <f t="shared" si="36"/>
        <v>32</v>
      </c>
      <c r="T16" s="7">
        <f t="shared" si="37"/>
        <v>29</v>
      </c>
      <c r="U16" s="7">
        <f t="shared" si="38"/>
        <v>41</v>
      </c>
      <c r="V16" s="7" t="str">
        <f t="shared" si="39"/>
        <v>nt/matt/25.11?l</v>
      </c>
      <c r="W16" s="7" t="str">
        <f t="shared" si="9"/>
        <v>matt</v>
      </c>
      <c r="X16" s="7" t="str">
        <f>IF(ISERROR(VLOOKUP(W16,Books!$A$2:$Q$100,2,FALSE)),VLOOKUP(V16&amp;"/"&amp;W16,$AY$8:$AZ$10,2,FALSE),W16)</f>
        <v>matt</v>
      </c>
      <c r="Y16" s="7" t="str">
        <f t="shared" si="10"/>
        <v>25</v>
      </c>
      <c r="Z16" s="7" t="str">
        <f t="shared" si="40"/>
        <v>11</v>
      </c>
      <c r="AA16" s="7" t="str">
        <f t="shared" si="12"/>
        <v>11</v>
      </c>
      <c r="AB16" s="51">
        <f t="shared" si="41"/>
        <v>47</v>
      </c>
      <c r="AC16" s="61" t="str">
        <f t="shared" si="42"/>
        <v>p12</v>
      </c>
      <c r="AD16" s="26" t="str">
        <f t="shared" si="43"/>
        <v>matt</v>
      </c>
      <c r="AE16" s="27" t="str">
        <f t="shared" si="44"/>
        <v>matt</v>
      </c>
      <c r="AF16" s="28" t="str">
        <f t="shared" si="45"/>
        <v/>
      </c>
      <c r="AG16" s="26" t="str">
        <f t="shared" si="46"/>
        <v>25</v>
      </c>
      <c r="AH16" s="27" t="str">
        <f t="shared" si="47"/>
        <v/>
      </c>
      <c r="AI16" s="29" t="str">
        <f t="shared" si="48"/>
        <v>11 (JST)</v>
      </c>
      <c r="AJ16" s="29" t="str">
        <f t="shared" si="49"/>
        <v>11</v>
      </c>
      <c r="AK16" s="29" t="str">
        <f t="shared" si="50"/>
        <v>11</v>
      </c>
      <c r="AL16" s="29">
        <f t="shared" si="51"/>
        <v>0</v>
      </c>
      <c r="AM16" s="29">
        <f t="shared" ca="1" si="52"/>
        <v>0</v>
      </c>
      <c r="AN16" s="29" t="str">
        <f t="shared" si="53"/>
        <v>11</v>
      </c>
      <c r="AO16" s="29" t="str">
        <f t="shared" ca="1" si="54"/>
        <v>11</v>
      </c>
      <c r="AP16" s="28" t="str">
        <f t="shared" si="55"/>
        <v/>
      </c>
      <c r="AQ16" s="34">
        <f t="shared" si="58"/>
        <v>136638</v>
      </c>
      <c r="AR16" s="7">
        <f>VLOOKUP(W16,Books!$A$2:$Q$100,7,FALSE)</f>
        <v>140</v>
      </c>
      <c r="AS16" s="51" t="str">
        <f t="shared" si="56"/>
        <v>J</v>
      </c>
      <c r="AT16" s="7" t="str">
        <f t="shared" si="57"/>
        <v>INSERT INTO citation (ID,TalkID,BookID,Chapter,Verses,Flag,PageColumn,MinVerse,MaxVerse) VALUES (136638, 8461, 140, 25, '11', 'J', 11, 0, 0);</v>
      </c>
    </row>
    <row r="17" spans="1:46" x14ac:dyDescent="0.2">
      <c r="A17" s="7">
        <f>VLOOKUP(C17,Talks!$A$2:$X$35,2,FALSE)</f>
        <v>2</v>
      </c>
      <c r="B17">
        <v>15</v>
      </c>
      <c r="C17" t="s">
        <v>2718</v>
      </c>
      <c r="D17" t="s">
        <v>2828</v>
      </c>
      <c r="E17" t="s">
        <v>2829</v>
      </c>
      <c r="F17" s="4"/>
      <c r="G17" s="7">
        <f>VLOOKUP(C17,Talks!$A$2:$X$35,11,FALSE)</f>
        <v>8461</v>
      </c>
      <c r="H17" s="7">
        <f t="shared" si="28"/>
        <v>0</v>
      </c>
      <c r="I17" s="75" t="str">
        <f>IF(H17&lt;&gt;0,H17,IF(ISERROR(VLOOKUP(VLOOKUP(X17,Books!$A$2:$Q$100,2,FALSE)&amp;"_"&amp;Y17&amp;":"&amp;AA17&amp;IF(F17&lt;&gt;""," (JST)",""),SpecialBooks,2,FALSE)),VLOOKUP(X17,Books!$A$2:$Q$100,2,FALSE)&amp;"_"&amp;Y17&amp;":"&amp;AA17&amp;IF(F17&lt;&gt;""," (JST)",""),VLOOKUP(VLOOKUP(X17,Books!$A$2:$Q$100,2,FALSE)&amp;"_"&amp;Y17&amp;":"&amp;AA17&amp;IF(F17&lt;&gt;""," (JST)",""),SpecialBooks,2,FALSE)))</f>
        <v>james_1:22-25</v>
      </c>
      <c r="J17" s="7" t="str">
        <f>VLOOKUP(C17,Talks!$A$2:$X$35,6,FALSE)</f>
        <v>DAB</v>
      </c>
      <c r="K17" s="32">
        <v>11</v>
      </c>
      <c r="L17" s="56">
        <f t="shared" si="29"/>
        <v>8</v>
      </c>
      <c r="M17" s="56">
        <f t="shared" si="30"/>
        <v>11</v>
      </c>
      <c r="N17" s="56" t="str">
        <f t="shared" si="31"/>
        <v/>
      </c>
      <c r="O17" s="7" t="str">
        <f t="shared" si="32"/>
        <v>james_1:22-25 / (20-O,11,DAB)</v>
      </c>
      <c r="P17" s="51" t="str">
        <f t="shared" si="33"/>
        <v/>
      </c>
      <c r="Q17" s="7">
        <f t="shared" si="34"/>
        <v>21</v>
      </c>
      <c r="R17" s="7">
        <f t="shared" si="35"/>
        <v>27</v>
      </c>
      <c r="S17" s="7">
        <f t="shared" si="36"/>
        <v>35</v>
      </c>
      <c r="T17" s="7">
        <f t="shared" si="37"/>
        <v>29</v>
      </c>
      <c r="U17" s="7">
        <f t="shared" si="38"/>
        <v>44</v>
      </c>
      <c r="V17" s="7" t="str">
        <f t="shared" si="39"/>
        <v>nt/james/1.22-2</v>
      </c>
      <c r="W17" s="7" t="str">
        <f t="shared" si="9"/>
        <v>james</v>
      </c>
      <c r="X17" s="7" t="str">
        <f>IF(ISERROR(VLOOKUP(W17,Books!$A$2:$Q$100,2,FALSE)),VLOOKUP(V17&amp;"/"&amp;W17,$AY$8:$AZ$10,2,FALSE),W17)</f>
        <v>james</v>
      </c>
      <c r="Y17" s="7" t="str">
        <f t="shared" si="10"/>
        <v>1</v>
      </c>
      <c r="Z17" s="7" t="str">
        <f t="shared" si="40"/>
        <v>22-25</v>
      </c>
      <c r="AA17" s="7" t="str">
        <f t="shared" si="12"/>
        <v>22-25</v>
      </c>
      <c r="AB17" s="51">
        <f t="shared" si="41"/>
        <v>27</v>
      </c>
      <c r="AC17" s="61" t="str">
        <f t="shared" si="42"/>
        <v>p22</v>
      </c>
      <c r="AD17" s="26" t="str">
        <f t="shared" si="43"/>
        <v>james</v>
      </c>
      <c r="AE17" s="27" t="str">
        <f t="shared" si="44"/>
        <v>james</v>
      </c>
      <c r="AF17" s="28" t="str">
        <f t="shared" si="45"/>
        <v/>
      </c>
      <c r="AG17" s="26" t="str">
        <f t="shared" si="46"/>
        <v>1</v>
      </c>
      <c r="AH17" s="27" t="str">
        <f t="shared" si="47"/>
        <v/>
      </c>
      <c r="AI17" s="29" t="str">
        <f t="shared" si="48"/>
        <v>22-25</v>
      </c>
      <c r="AJ17" s="29" t="str">
        <f t="shared" si="49"/>
        <v>22-25</v>
      </c>
      <c r="AK17" s="29" t="str">
        <f t="shared" si="50"/>
        <v>22 25</v>
      </c>
      <c r="AL17" s="29">
        <f t="shared" si="51"/>
        <v>3</v>
      </c>
      <c r="AM17" s="29">
        <f t="shared" ca="1" si="52"/>
        <v>3</v>
      </c>
      <c r="AN17" s="29" t="str">
        <f t="shared" si="53"/>
        <v>22</v>
      </c>
      <c r="AO17" s="29" t="str">
        <f t="shared" ca="1" si="54"/>
        <v>25</v>
      </c>
      <c r="AP17" s="28" t="str">
        <f t="shared" si="55"/>
        <v/>
      </c>
      <c r="AQ17" s="34">
        <f t="shared" si="58"/>
        <v>136639</v>
      </c>
      <c r="AR17" s="7">
        <f>VLOOKUP(W17,Books!$A$2:$Q$100,7,FALSE)</f>
        <v>159</v>
      </c>
      <c r="AS17" s="51" t="str">
        <f t="shared" si="56"/>
        <v/>
      </c>
      <c r="AT17" s="7" t="str">
        <f t="shared" si="57"/>
        <v>INSERT INTO citation (ID,TalkID,BookID,Chapter,Verses,Flag,PageColumn,MinVerse,MaxVerse) VALUES (136639, 8461, 159, 1, '22-25', '', 11, 0, 0);</v>
      </c>
    </row>
    <row r="18" spans="1:46" x14ac:dyDescent="0.2">
      <c r="A18" s="7">
        <f>VLOOKUP(C18,Talks!$A$2:$X$35,2,FALSE)</f>
        <v>2</v>
      </c>
      <c r="B18">
        <v>16</v>
      </c>
      <c r="C18" t="s">
        <v>2718</v>
      </c>
      <c r="D18" t="s">
        <v>2609</v>
      </c>
      <c r="E18" t="s">
        <v>2610</v>
      </c>
      <c r="F18" s="4"/>
      <c r="G18" s="7">
        <f>VLOOKUP(C18,Talks!$A$2:$X$35,11,FALSE)</f>
        <v>8461</v>
      </c>
      <c r="H18" s="7">
        <f t="shared" si="28"/>
        <v>0</v>
      </c>
      <c r="I18" s="75" t="str">
        <f>IF(H18&lt;&gt;0,H18,IF(ISERROR(VLOOKUP(VLOOKUP(X18,Books!$A$2:$Q$100,2,FALSE)&amp;"_"&amp;Y18&amp;":"&amp;AA18&amp;IF(F18&lt;&gt;""," (JST)",""),SpecialBooks,2,FALSE)),VLOOKUP(X18,Books!$A$2:$Q$100,2,FALSE)&amp;"_"&amp;Y18&amp;":"&amp;AA18&amp;IF(F18&lt;&gt;""," (JST)",""),VLOOKUP(VLOOKUP(X18,Books!$A$2:$Q$100,2,FALSE)&amp;"_"&amp;Y18&amp;":"&amp;AA18&amp;IF(F18&lt;&gt;""," (JST)",""),SpecialBooks,2,FALSE)))</f>
        <v>2 ne_28:30</v>
      </c>
      <c r="J18" s="7" t="str">
        <f>VLOOKUP(C18,Talks!$A$2:$X$35,6,FALSE)</f>
        <v>DAB</v>
      </c>
      <c r="K18" s="32">
        <v>11</v>
      </c>
      <c r="L18" s="56">
        <f t="shared" si="29"/>
        <v>8</v>
      </c>
      <c r="M18" s="56">
        <f t="shared" si="30"/>
        <v>11</v>
      </c>
      <c r="N18" s="56" t="str">
        <f t="shared" si="31"/>
        <v/>
      </c>
      <c r="O18" s="7" t="str">
        <f t="shared" si="32"/>
        <v>2 ne_28:30 / (20-O,11,DAB)</v>
      </c>
      <c r="P18" s="51" t="str">
        <f t="shared" si="33"/>
        <v/>
      </c>
      <c r="Q18" s="7">
        <f t="shared" si="34"/>
        <v>23</v>
      </c>
      <c r="R18" s="7">
        <f t="shared" si="35"/>
        <v>28</v>
      </c>
      <c r="S18" s="7">
        <f t="shared" si="36"/>
        <v>34</v>
      </c>
      <c r="T18" s="7">
        <f t="shared" si="37"/>
        <v>31</v>
      </c>
      <c r="U18" s="7">
        <f t="shared" si="38"/>
        <v>43</v>
      </c>
      <c r="V18" s="7" t="str">
        <f t="shared" si="39"/>
        <v>bofm/2-ne/28.30?l</v>
      </c>
      <c r="W18" s="7" t="str">
        <f t="shared" si="9"/>
        <v>2-ne</v>
      </c>
      <c r="X18" s="7" t="str">
        <f>IF(ISERROR(VLOOKUP(W18,Books!$A$2:$Q$100,2,FALSE)),VLOOKUP(V18&amp;"/"&amp;W18,$AY$8:$AZ$10,2,FALSE),W18)</f>
        <v>2-ne</v>
      </c>
      <c r="Y18" s="7" t="str">
        <f t="shared" si="10"/>
        <v>28</v>
      </c>
      <c r="Z18" s="7" t="str">
        <f t="shared" si="40"/>
        <v>30</v>
      </c>
      <c r="AA18" s="7" t="str">
        <f t="shared" si="12"/>
        <v>30</v>
      </c>
      <c r="AB18" s="51">
        <f t="shared" si="41"/>
        <v>32</v>
      </c>
      <c r="AC18" s="61" t="str">
        <f t="shared" si="42"/>
        <v>p30</v>
      </c>
      <c r="AD18" s="26" t="str">
        <f t="shared" si="43"/>
        <v>2-ne</v>
      </c>
      <c r="AE18" s="27" t="str">
        <f t="shared" si="44"/>
        <v>2-ne</v>
      </c>
      <c r="AF18" s="28" t="str">
        <f t="shared" si="45"/>
        <v/>
      </c>
      <c r="AG18" s="26" t="str">
        <f t="shared" si="46"/>
        <v>28</v>
      </c>
      <c r="AH18" s="27" t="str">
        <f t="shared" si="47"/>
        <v/>
      </c>
      <c r="AI18" s="29" t="str">
        <f t="shared" si="48"/>
        <v>30</v>
      </c>
      <c r="AJ18" s="29" t="str">
        <f t="shared" si="49"/>
        <v>30</v>
      </c>
      <c r="AK18" s="29" t="str">
        <f t="shared" si="50"/>
        <v>30</v>
      </c>
      <c r="AL18" s="29">
        <f t="shared" si="51"/>
        <v>0</v>
      </c>
      <c r="AM18" s="29">
        <f t="shared" ca="1" si="52"/>
        <v>0</v>
      </c>
      <c r="AN18" s="29" t="str">
        <f t="shared" si="53"/>
        <v>30</v>
      </c>
      <c r="AO18" s="29" t="str">
        <f t="shared" ca="1" si="54"/>
        <v>30</v>
      </c>
      <c r="AP18" s="28" t="str">
        <f t="shared" si="55"/>
        <v/>
      </c>
      <c r="AQ18" s="34">
        <f t="shared" si="58"/>
        <v>136640</v>
      </c>
      <c r="AR18" s="7">
        <f>VLOOKUP(W18,Books!$A$2:$Q$100,7,FALSE)</f>
        <v>206</v>
      </c>
      <c r="AS18" s="51" t="str">
        <f t="shared" si="56"/>
        <v/>
      </c>
      <c r="AT18" s="7" t="str">
        <f t="shared" si="57"/>
        <v>INSERT INTO citation (ID,TalkID,BookID,Chapter,Verses,Flag,PageColumn,MinVerse,MaxVerse) VALUES (136640, 8461, 206, 28, '30', '', 11, 0, 0);</v>
      </c>
    </row>
    <row r="19" spans="1:46" x14ac:dyDescent="0.2">
      <c r="A19" s="7">
        <f>VLOOKUP(C19,Talks!$A$2:$X$35,2,FALSE)</f>
        <v>2</v>
      </c>
      <c r="B19">
        <v>17</v>
      </c>
      <c r="C19" t="s">
        <v>2718</v>
      </c>
      <c r="D19" t="s">
        <v>2831</v>
      </c>
      <c r="E19" t="s">
        <v>2832</v>
      </c>
      <c r="F19" s="4"/>
      <c r="G19" s="7">
        <f>VLOOKUP(C19,Talks!$A$2:$X$35,11,FALSE)</f>
        <v>8461</v>
      </c>
      <c r="H19" s="7">
        <f t="shared" si="28"/>
        <v>0</v>
      </c>
      <c r="I19" s="75" t="str">
        <f>IF(H19&lt;&gt;0,H19,IF(ISERROR(VLOOKUP(VLOOKUP(X19,Books!$A$2:$Q$100,2,FALSE)&amp;"_"&amp;Y19&amp;":"&amp;AA19&amp;IF(F19&lt;&gt;""," (JST)",""),SpecialBooks,2,FALSE)),VLOOKUP(X19,Books!$A$2:$Q$100,2,FALSE)&amp;"_"&amp;Y19&amp;":"&amp;AA19&amp;IF(F19&lt;&gt;""," (JST)",""),VLOOKUP(VLOOKUP(X19,Books!$A$2:$Q$100,2,FALSE)&amp;"_"&amp;Y19&amp;":"&amp;AA19&amp;IF(F19&lt;&gt;""," (JST)",""),SpecialBooks,2,FALSE)))</f>
        <v>hag_1:5,7</v>
      </c>
      <c r="J19" s="7" t="str">
        <f>VLOOKUP(C19,Talks!$A$2:$X$35,6,FALSE)</f>
        <v>DAB</v>
      </c>
      <c r="K19" s="32">
        <v>11</v>
      </c>
      <c r="L19" s="56">
        <f t="shared" si="29"/>
        <v>8</v>
      </c>
      <c r="M19" s="56">
        <f t="shared" si="30"/>
        <v>11</v>
      </c>
      <c r="N19" s="56" t="str">
        <f t="shared" si="31"/>
        <v/>
      </c>
      <c r="O19" s="7" t="str">
        <f t="shared" si="32"/>
        <v>hag_1:5,7 / (20-O,11,DAB)</v>
      </c>
      <c r="P19" s="51" t="str">
        <f t="shared" si="33"/>
        <v/>
      </c>
      <c r="Q19" s="7">
        <f t="shared" si="34"/>
        <v>21</v>
      </c>
      <c r="R19" s="7">
        <f t="shared" si="35"/>
        <v>25</v>
      </c>
      <c r="S19" s="7">
        <f t="shared" si="36"/>
        <v>31</v>
      </c>
      <c r="T19" s="7">
        <f t="shared" si="37"/>
        <v>27</v>
      </c>
      <c r="U19" s="7">
        <f t="shared" si="38"/>
        <v>40</v>
      </c>
      <c r="V19" s="7" t="str">
        <f t="shared" si="39"/>
        <v>ot/hag/1.5,7?la</v>
      </c>
      <c r="W19" s="7" t="str">
        <f t="shared" si="9"/>
        <v>hag</v>
      </c>
      <c r="X19" s="7" t="str">
        <f>IF(ISERROR(VLOOKUP(W19,Books!$A$2:$Q$100,2,FALSE)),VLOOKUP(V19&amp;"/"&amp;W19,$AY$8:$AZ$10,2,FALSE),W19)</f>
        <v>hag</v>
      </c>
      <c r="Y19" s="7" t="str">
        <f t="shared" si="10"/>
        <v>1</v>
      </c>
      <c r="Z19" s="7" t="str">
        <f t="shared" si="40"/>
        <v>5,7</v>
      </c>
      <c r="AA19" s="7" t="str">
        <f t="shared" si="12"/>
        <v>5,7</v>
      </c>
      <c r="AB19" s="51">
        <f t="shared" si="41"/>
        <v>15</v>
      </c>
      <c r="AC19" s="61" t="str">
        <f t="shared" si="42"/>
        <v>p5</v>
      </c>
      <c r="AD19" s="26" t="str">
        <f t="shared" si="43"/>
        <v>hag</v>
      </c>
      <c r="AE19" s="27" t="str">
        <f t="shared" si="44"/>
        <v>hag</v>
      </c>
      <c r="AF19" s="28" t="str">
        <f t="shared" si="45"/>
        <v/>
      </c>
      <c r="AG19" s="26" t="str">
        <f t="shared" si="46"/>
        <v>1</v>
      </c>
      <c r="AH19" s="27" t="str">
        <f t="shared" si="47"/>
        <v/>
      </c>
      <c r="AI19" s="29" t="str">
        <f t="shared" si="48"/>
        <v>5,7</v>
      </c>
      <c r="AJ19" s="29" t="str">
        <f t="shared" si="49"/>
        <v>5,7</v>
      </c>
      <c r="AK19" s="29" t="str">
        <f t="shared" si="50"/>
        <v>5 7</v>
      </c>
      <c r="AL19" s="29">
        <f t="shared" si="51"/>
        <v>2</v>
      </c>
      <c r="AM19" s="29">
        <f t="shared" ca="1" si="52"/>
        <v>2</v>
      </c>
      <c r="AN19" s="29" t="str">
        <f t="shared" si="53"/>
        <v>5</v>
      </c>
      <c r="AO19" s="29" t="str">
        <f t="shared" ca="1" si="54"/>
        <v>7</v>
      </c>
      <c r="AP19" s="28" t="str">
        <f t="shared" si="55"/>
        <v/>
      </c>
      <c r="AQ19" s="34">
        <f t="shared" si="58"/>
        <v>136641</v>
      </c>
      <c r="AR19" s="7">
        <f>VLOOKUP(W19,Books!$A$2:$Q$100,7,FALSE)</f>
        <v>137</v>
      </c>
      <c r="AS19" s="51" t="str">
        <f t="shared" si="56"/>
        <v/>
      </c>
      <c r="AT19" s="7" t="str">
        <f t="shared" si="57"/>
        <v>INSERT INTO citation (ID,TalkID,BookID,Chapter,Verses,Flag,PageColumn,MinVerse,MaxVerse) VALUES (136641, 8461, 137, 1, '5,7', '', 11, 0, 0);</v>
      </c>
    </row>
    <row r="20" spans="1:46" x14ac:dyDescent="0.2">
      <c r="A20" s="7">
        <f>VLOOKUP(C20,Talks!$A$2:$X$35,2,FALSE)</f>
        <v>2</v>
      </c>
      <c r="B20">
        <v>18</v>
      </c>
      <c r="C20" t="s">
        <v>2718</v>
      </c>
      <c r="D20" t="s">
        <v>2834</v>
      </c>
      <c r="E20" t="s">
        <v>2835</v>
      </c>
      <c r="F20" s="4"/>
      <c r="G20" s="7">
        <f>VLOOKUP(C20,Talks!$A$2:$X$35,11,FALSE)</f>
        <v>8461</v>
      </c>
      <c r="H20" s="7">
        <f t="shared" si="28"/>
        <v>0</v>
      </c>
      <c r="I20" s="75" t="str">
        <f>IF(H20&lt;&gt;0,H20,IF(ISERROR(VLOOKUP(VLOOKUP(X20,Books!$A$2:$Q$100,2,FALSE)&amp;"_"&amp;Y20&amp;":"&amp;AA20&amp;IF(F20&lt;&gt;""," (JST)",""),SpecialBooks,2,FALSE)),VLOOKUP(X20,Books!$A$2:$Q$100,2,FALSE)&amp;"_"&amp;Y20&amp;":"&amp;AA20&amp;IF(F20&lt;&gt;""," (JST)",""),VLOOKUP(VLOOKUP(X20,Books!$A$2:$Q$100,2,FALSE)&amp;"_"&amp;Y20&amp;":"&amp;AA20&amp;IF(F20&lt;&gt;""," (JST)",""),SpecialBooks,2,FALSE)))</f>
        <v>2 cor_13:5</v>
      </c>
      <c r="J20" s="7" t="str">
        <f>VLOOKUP(C20,Talks!$A$2:$X$35,6,FALSE)</f>
        <v>DAB</v>
      </c>
      <c r="K20" s="32">
        <v>11</v>
      </c>
      <c r="L20" s="56">
        <f t="shared" si="29"/>
        <v>8</v>
      </c>
      <c r="M20" s="56">
        <f t="shared" si="30"/>
        <v>11</v>
      </c>
      <c r="N20" s="56" t="str">
        <f t="shared" si="31"/>
        <v/>
      </c>
      <c r="O20" s="7" t="str">
        <f t="shared" si="32"/>
        <v>2 cor_13:5 / (20-O,11,DAB)</v>
      </c>
      <c r="P20" s="51" t="str">
        <f t="shared" si="33"/>
        <v/>
      </c>
      <c r="Q20" s="7">
        <f t="shared" si="34"/>
        <v>21</v>
      </c>
      <c r="R20" s="7">
        <f t="shared" si="35"/>
        <v>27</v>
      </c>
      <c r="S20" s="7">
        <f t="shared" si="36"/>
        <v>32</v>
      </c>
      <c r="T20" s="7">
        <f t="shared" si="37"/>
        <v>30</v>
      </c>
      <c r="U20" s="7">
        <f t="shared" si="38"/>
        <v>41</v>
      </c>
      <c r="V20" s="7" t="str">
        <f t="shared" si="39"/>
        <v>nt/2-cor/13.5?l</v>
      </c>
      <c r="W20" s="7" t="str">
        <f t="shared" si="9"/>
        <v>2-cor</v>
      </c>
      <c r="X20" s="7" t="str">
        <f>IF(ISERROR(VLOOKUP(W20,Books!$A$2:$Q$100,2,FALSE)),VLOOKUP(V20&amp;"/"&amp;W20,$AY$8:$AZ$10,2,FALSE),W20)</f>
        <v>2-cor</v>
      </c>
      <c r="Y20" s="7" t="str">
        <f t="shared" si="10"/>
        <v>13</v>
      </c>
      <c r="Z20" s="7" t="str">
        <f t="shared" si="40"/>
        <v>5</v>
      </c>
      <c r="AA20" s="7" t="str">
        <f t="shared" si="12"/>
        <v>5</v>
      </c>
      <c r="AB20" s="51">
        <f t="shared" si="41"/>
        <v>14</v>
      </c>
      <c r="AC20" s="61" t="str">
        <f t="shared" si="42"/>
        <v>p5</v>
      </c>
      <c r="AD20" s="26" t="str">
        <f t="shared" si="43"/>
        <v>2-cor</v>
      </c>
      <c r="AE20" s="27" t="str">
        <f t="shared" si="44"/>
        <v>2-cor</v>
      </c>
      <c r="AF20" s="28" t="str">
        <f t="shared" si="45"/>
        <v/>
      </c>
      <c r="AG20" s="26" t="str">
        <f t="shared" si="46"/>
        <v>13</v>
      </c>
      <c r="AH20" s="27" t="str">
        <f t="shared" si="47"/>
        <v/>
      </c>
      <c r="AI20" s="29" t="str">
        <f t="shared" si="48"/>
        <v>5</v>
      </c>
      <c r="AJ20" s="29" t="str">
        <f t="shared" si="49"/>
        <v>5</v>
      </c>
      <c r="AK20" s="29" t="str">
        <f t="shared" si="50"/>
        <v>5</v>
      </c>
      <c r="AL20" s="29">
        <f t="shared" si="51"/>
        <v>0</v>
      </c>
      <c r="AM20" s="29">
        <f t="shared" ca="1" si="52"/>
        <v>0</v>
      </c>
      <c r="AN20" s="29" t="str">
        <f t="shared" si="53"/>
        <v>5</v>
      </c>
      <c r="AO20" s="29" t="str">
        <f t="shared" ca="1" si="54"/>
        <v>5</v>
      </c>
      <c r="AP20" s="28" t="str">
        <f t="shared" si="55"/>
        <v/>
      </c>
      <c r="AQ20" s="34">
        <f t="shared" si="58"/>
        <v>136642</v>
      </c>
      <c r="AR20" s="7">
        <f>VLOOKUP(W20,Books!$A$2:$Q$100,7,FALSE)</f>
        <v>147</v>
      </c>
      <c r="AS20" s="51" t="str">
        <f t="shared" si="56"/>
        <v/>
      </c>
      <c r="AT20" s="7" t="str">
        <f t="shared" si="57"/>
        <v>INSERT INTO citation (ID,TalkID,BookID,Chapter,Verses,Flag,PageColumn,MinVerse,MaxVerse) VALUES (136642, 8461, 147, 13, '5', '', 11, 0, 0);</v>
      </c>
    </row>
    <row r="21" spans="1:46" x14ac:dyDescent="0.2">
      <c r="A21" s="7">
        <f>VLOOKUP(C21,Talks!$A$2:$X$35,2,FALSE)</f>
        <v>2</v>
      </c>
      <c r="B21">
        <v>19</v>
      </c>
      <c r="C21" t="s">
        <v>2718</v>
      </c>
      <c r="D21" t="s">
        <v>2836</v>
      </c>
      <c r="E21" t="s">
        <v>2837</v>
      </c>
      <c r="F21" s="4"/>
      <c r="G21" s="7">
        <f>VLOOKUP(C21,Talks!$A$2:$X$35,11,FALSE)</f>
        <v>8461</v>
      </c>
      <c r="H21" s="7">
        <f t="shared" si="28"/>
        <v>0</v>
      </c>
      <c r="I21" s="75" t="str">
        <f>IF(H21&lt;&gt;0,H21,IF(ISERROR(VLOOKUP(VLOOKUP(X21,Books!$A$2:$Q$100,2,FALSE)&amp;"_"&amp;Y21&amp;":"&amp;AA21&amp;IF(F21&lt;&gt;""," (JST)",""),SpecialBooks,2,FALSE)),VLOOKUP(X21,Books!$A$2:$Q$100,2,FALSE)&amp;"_"&amp;Y21&amp;":"&amp;AA21&amp;IF(F21&lt;&gt;""," (JST)",""),VLOOKUP(VLOOKUP(X21,Books!$A$2:$Q$100,2,FALSE)&amp;"_"&amp;Y21&amp;":"&amp;AA21&amp;IF(F21&lt;&gt;""," (JST)",""),SpecialBooks,2,FALSE)))</f>
        <v>sec_105:6</v>
      </c>
      <c r="J21" s="7" t="str">
        <f>VLOOKUP(C21,Talks!$A$2:$X$35,6,FALSE)</f>
        <v>DAB</v>
      </c>
      <c r="K21" s="32">
        <v>11</v>
      </c>
      <c r="L21" s="56">
        <f t="shared" si="29"/>
        <v>8</v>
      </c>
      <c r="M21" s="56">
        <f t="shared" si="30"/>
        <v>11</v>
      </c>
      <c r="N21" s="56" t="str">
        <f t="shared" si="31"/>
        <v/>
      </c>
      <c r="O21" s="7" t="str">
        <f t="shared" si="32"/>
        <v>sec_105:6 / (20-O,11,DAB)</v>
      </c>
      <c r="P21" s="51" t="str">
        <f t="shared" si="33"/>
        <v/>
      </c>
      <c r="Q21" s="7">
        <f t="shared" si="34"/>
        <v>31</v>
      </c>
      <c r="R21" s="7">
        <f t="shared" si="35"/>
        <v>34</v>
      </c>
      <c r="S21" s="7">
        <f t="shared" si="36"/>
        <v>40</v>
      </c>
      <c r="T21" s="7">
        <f t="shared" si="37"/>
        <v>38</v>
      </c>
      <c r="U21" s="7">
        <f t="shared" si="38"/>
        <v>49</v>
      </c>
      <c r="V21" s="7" t="str">
        <f t="shared" si="39"/>
        <v>dc-testament/dc/105.6?lan</v>
      </c>
      <c r="W21" s="7" t="str">
        <f t="shared" si="9"/>
        <v>dc</v>
      </c>
      <c r="X21" s="7" t="str">
        <f>IF(ISERROR(VLOOKUP(W21,Books!$A$2:$Q$100,2,FALSE)),VLOOKUP(V21&amp;"/"&amp;W21,$AY$8:$AZ$10,2,FALSE),W21)</f>
        <v>dc</v>
      </c>
      <c r="Y21" s="7" t="str">
        <f t="shared" si="10"/>
        <v>105</v>
      </c>
      <c r="Z21" s="7" t="str">
        <f t="shared" si="40"/>
        <v>6</v>
      </c>
      <c r="AA21" s="7" t="str">
        <f t="shared" si="12"/>
        <v>6</v>
      </c>
      <c r="AB21" s="51">
        <f t="shared" si="41"/>
        <v>41</v>
      </c>
      <c r="AC21" s="61" t="str">
        <f t="shared" si="42"/>
        <v>p6</v>
      </c>
      <c r="AD21" s="26" t="str">
        <f t="shared" si="43"/>
        <v>sec</v>
      </c>
      <c r="AE21" s="27" t="str">
        <f t="shared" si="44"/>
        <v>dc</v>
      </c>
      <c r="AF21" s="28" t="str">
        <f t="shared" si="45"/>
        <v/>
      </c>
      <c r="AG21" s="26" t="str">
        <f t="shared" si="46"/>
        <v>105</v>
      </c>
      <c r="AH21" s="27" t="str">
        <f t="shared" si="47"/>
        <v/>
      </c>
      <c r="AI21" s="29" t="str">
        <f t="shared" si="48"/>
        <v>6</v>
      </c>
      <c r="AJ21" s="29" t="str">
        <f t="shared" si="49"/>
        <v>6</v>
      </c>
      <c r="AK21" s="29" t="str">
        <f t="shared" si="50"/>
        <v>6</v>
      </c>
      <c r="AL21" s="29">
        <f t="shared" si="51"/>
        <v>0</v>
      </c>
      <c r="AM21" s="29">
        <f t="shared" ca="1" si="52"/>
        <v>0</v>
      </c>
      <c r="AN21" s="29" t="str">
        <f t="shared" si="53"/>
        <v>6</v>
      </c>
      <c r="AO21" s="29" t="str">
        <f t="shared" ca="1" si="54"/>
        <v>6</v>
      </c>
      <c r="AP21" s="28" t="str">
        <f t="shared" si="55"/>
        <v/>
      </c>
      <c r="AQ21" s="34">
        <f t="shared" si="58"/>
        <v>136643</v>
      </c>
      <c r="AR21" s="7">
        <f>VLOOKUP(W21,Books!$A$2:$Q$100,7,FALSE)</f>
        <v>302</v>
      </c>
      <c r="AS21" s="51" t="str">
        <f t="shared" si="56"/>
        <v/>
      </c>
      <c r="AT21" s="7" t="str">
        <f t="shared" si="57"/>
        <v>INSERT INTO citation (ID,TalkID,BookID,Chapter,Verses,Flag,PageColumn,MinVerse,MaxVerse) VALUES (136643, 8461, 302, 105, '6', '', 11, 0, 0);</v>
      </c>
    </row>
    <row r="22" spans="1:46" x14ac:dyDescent="0.2">
      <c r="A22" s="7">
        <f>VLOOKUP(C22,Talks!$A$2:$X$35,2,FALSE)</f>
        <v>2</v>
      </c>
      <c r="B22">
        <v>20</v>
      </c>
      <c r="C22" t="s">
        <v>2718</v>
      </c>
      <c r="D22" t="s">
        <v>2644</v>
      </c>
      <c r="E22" t="s">
        <v>2084</v>
      </c>
      <c r="F22" s="4"/>
      <c r="G22" s="7">
        <f>VLOOKUP(C22,Talks!$A$2:$X$35,11,FALSE)</f>
        <v>8461</v>
      </c>
      <c r="H22" s="7">
        <f t="shared" si="28"/>
        <v>0</v>
      </c>
      <c r="I22" s="75" t="str">
        <f>IF(H22&lt;&gt;0,H22,IF(ISERROR(VLOOKUP(VLOOKUP(X22,Books!$A$2:$Q$100,2,FALSE)&amp;"_"&amp;Y22&amp;":"&amp;AA22&amp;IF(F22&lt;&gt;""," (JST)",""),SpecialBooks,2,FALSE)),VLOOKUP(X22,Books!$A$2:$Q$100,2,FALSE)&amp;"_"&amp;Y22&amp;":"&amp;AA22&amp;IF(F22&lt;&gt;""," (JST)",""),VLOOKUP(VLOOKUP(X22,Books!$A$2:$Q$100,2,FALSE)&amp;"_"&amp;Y22&amp;":"&amp;AA22&amp;IF(F22&lt;&gt;""," (JST)",""),SpecialBooks,2,FALSE)))</f>
        <v>2 ne_31:20</v>
      </c>
      <c r="J22" s="7" t="str">
        <f>VLOOKUP(C22,Talks!$A$2:$X$35,6,FALSE)</f>
        <v>DAB</v>
      </c>
      <c r="K22" s="82">
        <v>11</v>
      </c>
      <c r="L22" s="56">
        <f t="shared" si="29"/>
        <v>8</v>
      </c>
      <c r="M22" s="56">
        <f t="shared" si="30"/>
        <v>11</v>
      </c>
      <c r="N22" s="56" t="str">
        <f t="shared" si="31"/>
        <v/>
      </c>
      <c r="O22" s="7" t="str">
        <f t="shared" si="32"/>
        <v>2 ne_31:20 / (20-O,11,DAB)</v>
      </c>
      <c r="P22" s="51" t="str">
        <f t="shared" si="33"/>
        <v/>
      </c>
      <c r="Q22" s="7">
        <f t="shared" si="34"/>
        <v>23</v>
      </c>
      <c r="R22" s="7">
        <f t="shared" si="35"/>
        <v>28</v>
      </c>
      <c r="S22" s="7">
        <f t="shared" si="36"/>
        <v>34</v>
      </c>
      <c r="T22" s="7">
        <f t="shared" si="37"/>
        <v>31</v>
      </c>
      <c r="U22" s="7">
        <f t="shared" si="38"/>
        <v>43</v>
      </c>
      <c r="V22" s="7" t="str">
        <f t="shared" si="39"/>
        <v>bofm/2-ne/31.20?l</v>
      </c>
      <c r="W22" s="7" t="str">
        <f t="shared" si="9"/>
        <v>2-ne</v>
      </c>
      <c r="X22" s="7" t="str">
        <f>IF(ISERROR(VLOOKUP(W22,Books!$A$2:$Q$100,2,FALSE)),VLOOKUP(V22&amp;"/"&amp;W22,$AY$8:$AZ$10,2,FALSE),W22)</f>
        <v>2-ne</v>
      </c>
      <c r="Y22" s="7" t="str">
        <f t="shared" si="10"/>
        <v>31</v>
      </c>
      <c r="Z22" s="7" t="str">
        <f t="shared" si="40"/>
        <v>20</v>
      </c>
      <c r="AA22" s="7" t="str">
        <f t="shared" si="12"/>
        <v>20</v>
      </c>
      <c r="AB22" s="51">
        <f t="shared" si="41"/>
        <v>21</v>
      </c>
      <c r="AC22" s="61" t="str">
        <f t="shared" si="42"/>
        <v>p20</v>
      </c>
      <c r="AD22" s="26" t="str">
        <f t="shared" si="43"/>
        <v>2-ne</v>
      </c>
      <c r="AE22" s="27" t="str">
        <f t="shared" si="44"/>
        <v>2-ne</v>
      </c>
      <c r="AF22" s="28" t="str">
        <f t="shared" si="45"/>
        <v/>
      </c>
      <c r="AG22" s="26" t="str">
        <f t="shared" si="46"/>
        <v>31</v>
      </c>
      <c r="AH22" s="27" t="str">
        <f t="shared" si="47"/>
        <v/>
      </c>
      <c r="AI22" s="29" t="str">
        <f t="shared" si="48"/>
        <v>20</v>
      </c>
      <c r="AJ22" s="29" t="str">
        <f t="shared" si="49"/>
        <v>20</v>
      </c>
      <c r="AK22" s="29" t="str">
        <f t="shared" si="50"/>
        <v>20</v>
      </c>
      <c r="AL22" s="29">
        <f t="shared" si="51"/>
        <v>0</v>
      </c>
      <c r="AM22" s="29">
        <f t="shared" ca="1" si="52"/>
        <v>0</v>
      </c>
      <c r="AN22" s="29" t="str">
        <f t="shared" si="53"/>
        <v>20</v>
      </c>
      <c r="AO22" s="29" t="str">
        <f t="shared" ca="1" si="54"/>
        <v>20</v>
      </c>
      <c r="AP22" s="28" t="str">
        <f t="shared" si="55"/>
        <v/>
      </c>
      <c r="AQ22" s="34">
        <f t="shared" si="58"/>
        <v>136644</v>
      </c>
      <c r="AR22" s="7">
        <f>VLOOKUP(W22,Books!$A$2:$Q$100,7,FALSE)</f>
        <v>206</v>
      </c>
      <c r="AS22" s="51" t="str">
        <f t="shared" si="56"/>
        <v/>
      </c>
      <c r="AT22" s="7" t="str">
        <f t="shared" si="57"/>
        <v>INSERT INTO citation (ID,TalkID,BookID,Chapter,Verses,Flag,PageColumn,MinVerse,MaxVerse) VALUES (136644, 8461, 206, 31, '20', '', 11, 0, 0);</v>
      </c>
    </row>
    <row r="23" spans="1:46" x14ac:dyDescent="0.2">
      <c r="A23" s="7">
        <f>VLOOKUP(C23,Talks!$A$2:$X$35,2,FALSE)</f>
        <v>2</v>
      </c>
      <c r="B23">
        <v>21</v>
      </c>
      <c r="C23" t="s">
        <v>2718</v>
      </c>
      <c r="D23" t="s">
        <v>2838</v>
      </c>
      <c r="E23" t="s">
        <v>2839</v>
      </c>
      <c r="F23" s="4"/>
      <c r="G23" s="7">
        <f>VLOOKUP(C23,Talks!$A$2:$X$35,11,FALSE)</f>
        <v>8461</v>
      </c>
      <c r="H23" s="7">
        <f t="shared" si="28"/>
        <v>0</v>
      </c>
      <c r="I23" s="75" t="str">
        <f>IF(H23&lt;&gt;0,H23,IF(ISERROR(VLOOKUP(VLOOKUP(X23,Books!$A$2:$Q$100,2,FALSE)&amp;"_"&amp;Y23&amp;":"&amp;AA23&amp;IF(F23&lt;&gt;""," (JST)",""),SpecialBooks,2,FALSE)),VLOOKUP(X23,Books!$A$2:$Q$100,2,FALSE)&amp;"_"&amp;Y23&amp;":"&amp;AA23&amp;IF(F23&lt;&gt;""," (JST)",""),VLOOKUP(VLOOKUP(X23,Books!$A$2:$Q$100,2,FALSE)&amp;"_"&amp;Y23&amp;":"&amp;AA23&amp;IF(F23&lt;&gt;""," (JST)",""),SpecialBooks,2,FALSE)))</f>
        <v>sec_101:22</v>
      </c>
      <c r="J23" s="7" t="str">
        <f>VLOOKUP(C23,Talks!$A$2:$X$35,6,FALSE)</f>
        <v>DAB</v>
      </c>
      <c r="K23" s="82">
        <v>11</v>
      </c>
      <c r="L23" s="56">
        <f t="shared" si="29"/>
        <v>8</v>
      </c>
      <c r="M23" s="56">
        <f t="shared" si="30"/>
        <v>11</v>
      </c>
      <c r="N23" s="56" t="str">
        <f t="shared" si="31"/>
        <v/>
      </c>
      <c r="O23" s="7" t="str">
        <f t="shared" si="32"/>
        <v>sec_101:22 / (20-O,11,DAB)</v>
      </c>
      <c r="P23" s="51" t="str">
        <f t="shared" si="33"/>
        <v/>
      </c>
      <c r="Q23" s="7">
        <f t="shared" si="34"/>
        <v>31</v>
      </c>
      <c r="R23" s="7">
        <f t="shared" si="35"/>
        <v>34</v>
      </c>
      <c r="S23" s="7">
        <f t="shared" si="36"/>
        <v>41</v>
      </c>
      <c r="T23" s="7">
        <f t="shared" si="37"/>
        <v>38</v>
      </c>
      <c r="U23" s="7">
        <f t="shared" si="38"/>
        <v>50</v>
      </c>
      <c r="V23" s="7" t="str">
        <f t="shared" si="39"/>
        <v>dc-testament/dc/101.22?la</v>
      </c>
      <c r="W23" s="7" t="str">
        <f t="shared" si="9"/>
        <v>dc</v>
      </c>
      <c r="X23" s="7" t="str">
        <f>IF(ISERROR(VLOOKUP(W23,Books!$A$2:$Q$100,2,FALSE)),VLOOKUP(V23&amp;"/"&amp;W23,$AY$8:$AZ$10,2,FALSE),W23)</f>
        <v>dc</v>
      </c>
      <c r="Y23" s="7" t="str">
        <f t="shared" si="10"/>
        <v>101</v>
      </c>
      <c r="Z23" s="7" t="str">
        <f t="shared" si="40"/>
        <v>22</v>
      </c>
      <c r="AA23" s="7" t="str">
        <f t="shared" si="12"/>
        <v>22</v>
      </c>
      <c r="AB23" s="51">
        <f t="shared" si="41"/>
        <v>101</v>
      </c>
      <c r="AC23" s="61" t="str">
        <f t="shared" si="42"/>
        <v>p22</v>
      </c>
      <c r="AD23" s="26" t="str">
        <f t="shared" si="43"/>
        <v>sec</v>
      </c>
      <c r="AE23" s="27" t="str">
        <f t="shared" si="44"/>
        <v>dc</v>
      </c>
      <c r="AF23" s="28" t="str">
        <f t="shared" si="45"/>
        <v/>
      </c>
      <c r="AG23" s="26" t="str">
        <f t="shared" si="46"/>
        <v>101</v>
      </c>
      <c r="AH23" s="27" t="str">
        <f t="shared" si="47"/>
        <v/>
      </c>
      <c r="AI23" s="29" t="str">
        <f t="shared" si="48"/>
        <v>22</v>
      </c>
      <c r="AJ23" s="29" t="str">
        <f t="shared" si="49"/>
        <v>22</v>
      </c>
      <c r="AK23" s="29" t="str">
        <f t="shared" si="50"/>
        <v>22</v>
      </c>
      <c r="AL23" s="29">
        <f t="shared" si="51"/>
        <v>0</v>
      </c>
      <c r="AM23" s="29">
        <f t="shared" ca="1" si="52"/>
        <v>0</v>
      </c>
      <c r="AN23" s="29" t="str">
        <f t="shared" si="53"/>
        <v>22</v>
      </c>
      <c r="AO23" s="29" t="str">
        <f t="shared" ca="1" si="54"/>
        <v>22</v>
      </c>
      <c r="AP23" s="28" t="str">
        <f t="shared" si="55"/>
        <v/>
      </c>
      <c r="AQ23" s="34">
        <f t="shared" si="58"/>
        <v>136645</v>
      </c>
      <c r="AR23" s="7">
        <f>VLOOKUP(W23,Books!$A$2:$Q$100,7,FALSE)</f>
        <v>302</v>
      </c>
      <c r="AS23" s="51" t="str">
        <f t="shared" si="56"/>
        <v/>
      </c>
      <c r="AT23" s="7" t="str">
        <f t="shared" si="57"/>
        <v>INSERT INTO citation (ID,TalkID,BookID,Chapter,Verses,Flag,PageColumn,MinVerse,MaxVerse) VALUES (136645, 8461, 302, 101, '22', '', 11, 0, 0);</v>
      </c>
    </row>
    <row r="24" spans="1:46" x14ac:dyDescent="0.2">
      <c r="A24" s="7">
        <f>VLOOKUP(C24,Talks!$A$2:$X$35,2,FALSE)</f>
        <v>2</v>
      </c>
      <c r="B24">
        <v>22</v>
      </c>
      <c r="C24" t="s">
        <v>2718</v>
      </c>
      <c r="D24" t="s">
        <v>2572</v>
      </c>
      <c r="E24" t="s">
        <v>2573</v>
      </c>
      <c r="F24" s="4"/>
      <c r="G24" s="7">
        <f>VLOOKUP(C24,Talks!$A$2:$X$35,11,FALSE)</f>
        <v>8461</v>
      </c>
      <c r="H24" s="7">
        <f t="shared" si="28"/>
        <v>0</v>
      </c>
      <c r="I24" s="75" t="str">
        <f>IF(H24&lt;&gt;0,H24,IF(ISERROR(VLOOKUP(VLOOKUP(X24,Books!$A$2:$Q$100,2,FALSE)&amp;"_"&amp;Y24&amp;":"&amp;AA24&amp;IF(F24&lt;&gt;""," (JST)",""),SpecialBooks,2,FALSE)),VLOOKUP(X24,Books!$A$2:$Q$100,2,FALSE)&amp;"_"&amp;Y24&amp;":"&amp;AA24&amp;IF(F24&lt;&gt;""," (JST)",""),VLOOKUP(VLOOKUP(X24,Books!$A$2:$Q$100,2,FALSE)&amp;"_"&amp;Y24&amp;":"&amp;AA24&amp;IF(F24&lt;&gt;""," (JST)",""),SpecialBooks,2,FALSE)))</f>
        <v>sec_87:8</v>
      </c>
      <c r="J24" s="7" t="str">
        <f>VLOOKUP(C24,Talks!$A$2:$X$35,6,FALSE)</f>
        <v>DAB</v>
      </c>
      <c r="K24" s="32">
        <v>11</v>
      </c>
      <c r="L24" s="56">
        <f t="shared" si="29"/>
        <v>8</v>
      </c>
      <c r="M24" s="56">
        <f t="shared" si="30"/>
        <v>11</v>
      </c>
      <c r="N24" s="56" t="str">
        <f t="shared" si="31"/>
        <v/>
      </c>
      <c r="O24" s="7" t="str">
        <f t="shared" si="32"/>
        <v>sec_87:8 / (20-O,11,DAB)</v>
      </c>
      <c r="P24" s="51" t="str">
        <f t="shared" si="33"/>
        <v/>
      </c>
      <c r="Q24" s="7">
        <f t="shared" si="34"/>
        <v>31</v>
      </c>
      <c r="R24" s="7">
        <f t="shared" si="35"/>
        <v>34</v>
      </c>
      <c r="S24" s="7">
        <f t="shared" si="36"/>
        <v>39</v>
      </c>
      <c r="T24" s="7">
        <f t="shared" si="37"/>
        <v>37</v>
      </c>
      <c r="U24" s="7">
        <f t="shared" si="38"/>
        <v>48</v>
      </c>
      <c r="V24" s="7" t="str">
        <f t="shared" si="39"/>
        <v>dc-testament/dc/87.8?lang</v>
      </c>
      <c r="W24" s="7" t="str">
        <f t="shared" si="9"/>
        <v>dc</v>
      </c>
      <c r="X24" s="7" t="str">
        <f>IF(ISERROR(VLOOKUP(W24,Books!$A$2:$Q$100,2,FALSE)),VLOOKUP(V24&amp;"/"&amp;W24,$AY$8:$AZ$10,2,FALSE),W24)</f>
        <v>dc</v>
      </c>
      <c r="Y24" s="7" t="str">
        <f t="shared" si="10"/>
        <v>87</v>
      </c>
      <c r="Z24" s="7" t="str">
        <f t="shared" si="40"/>
        <v>8</v>
      </c>
      <c r="AA24" s="7" t="str">
        <f t="shared" si="12"/>
        <v>8</v>
      </c>
      <c r="AB24" s="51">
        <f t="shared" si="41"/>
        <v>8</v>
      </c>
      <c r="AC24" s="61" t="str">
        <f t="shared" si="42"/>
        <v>p8</v>
      </c>
      <c r="AD24" s="26" t="str">
        <f t="shared" si="43"/>
        <v>sec</v>
      </c>
      <c r="AE24" s="27" t="str">
        <f t="shared" si="44"/>
        <v>dc</v>
      </c>
      <c r="AF24" s="28" t="str">
        <f t="shared" si="45"/>
        <v/>
      </c>
      <c r="AG24" s="26" t="str">
        <f t="shared" si="46"/>
        <v>87</v>
      </c>
      <c r="AH24" s="27" t="str">
        <f t="shared" si="47"/>
        <v/>
      </c>
      <c r="AI24" s="29" t="str">
        <f t="shared" si="48"/>
        <v>8</v>
      </c>
      <c r="AJ24" s="29" t="str">
        <f t="shared" si="49"/>
        <v>8</v>
      </c>
      <c r="AK24" s="29" t="str">
        <f t="shared" si="50"/>
        <v>8</v>
      </c>
      <c r="AL24" s="29">
        <f t="shared" si="51"/>
        <v>0</v>
      </c>
      <c r="AM24" s="29">
        <f t="shared" ca="1" si="52"/>
        <v>0</v>
      </c>
      <c r="AN24" s="29" t="str">
        <f t="shared" si="53"/>
        <v>8</v>
      </c>
      <c r="AO24" s="29" t="str">
        <f t="shared" ca="1" si="54"/>
        <v>8</v>
      </c>
      <c r="AP24" s="28" t="str">
        <f t="shared" si="55"/>
        <v/>
      </c>
      <c r="AQ24" s="34">
        <f t="shared" si="58"/>
        <v>136646</v>
      </c>
      <c r="AR24" s="7">
        <f>VLOOKUP(W24,Books!$A$2:$Q$100,7,FALSE)</f>
        <v>302</v>
      </c>
      <c r="AS24" s="51" t="str">
        <f t="shared" si="56"/>
        <v/>
      </c>
      <c r="AT24" s="7" t="str">
        <f t="shared" si="57"/>
        <v>INSERT INTO citation (ID,TalkID,BookID,Chapter,Verses,Flag,PageColumn,MinVerse,MaxVerse) VALUES (136646, 8461, 302, 87, '8', '', 11, 0, 0);</v>
      </c>
    </row>
    <row r="25" spans="1:46" x14ac:dyDescent="0.2">
      <c r="A25" s="7">
        <f>VLOOKUP(C25,Talks!$A$2:$X$35,2,FALSE)</f>
        <v>2</v>
      </c>
      <c r="B25">
        <v>23</v>
      </c>
      <c r="C25" t="s">
        <v>2718</v>
      </c>
      <c r="D25" t="s">
        <v>2685</v>
      </c>
      <c r="E25" t="s">
        <v>2686</v>
      </c>
      <c r="F25" s="4"/>
      <c r="G25" s="7">
        <f>VLOOKUP(C25,Talks!$A$2:$X$35,11,FALSE)</f>
        <v>8461</v>
      </c>
      <c r="H25" s="7">
        <f t="shared" si="28"/>
        <v>0</v>
      </c>
      <c r="I25" s="75" t="str">
        <f>IF(H25&lt;&gt;0,H25,IF(ISERROR(VLOOKUP(VLOOKUP(X25,Books!$A$2:$Q$100,2,FALSE)&amp;"_"&amp;Y25&amp;":"&amp;AA25&amp;IF(F25&lt;&gt;""," (JST)",""),SpecialBooks,2,FALSE)),VLOOKUP(X25,Books!$A$2:$Q$100,2,FALSE)&amp;"_"&amp;Y25&amp;":"&amp;AA25&amp;IF(F25&lt;&gt;""," (JST)",""),VLOOKUP(VLOOKUP(X25,Books!$A$2:$Q$100,2,FALSE)&amp;"_"&amp;Y25&amp;":"&amp;AA25&amp;IF(F25&lt;&gt;""," (JST)",""),SpecialBooks,2,FALSE)))</f>
        <v>matt_25:21</v>
      </c>
      <c r="J25" s="7" t="str">
        <f>VLOOKUP(C25,Talks!$A$2:$X$35,6,FALSE)</f>
        <v>DAB</v>
      </c>
      <c r="K25" s="32">
        <v>11</v>
      </c>
      <c r="L25" s="56">
        <f t="shared" si="29"/>
        <v>8</v>
      </c>
      <c r="M25" s="56">
        <f t="shared" si="30"/>
        <v>11</v>
      </c>
      <c r="N25" s="56" t="str">
        <f t="shared" si="31"/>
        <v/>
      </c>
      <c r="O25" s="7" t="str">
        <f t="shared" si="32"/>
        <v>matt_25:21 / (20-O,11,DAB)</v>
      </c>
      <c r="P25" s="51" t="str">
        <f t="shared" si="33"/>
        <v/>
      </c>
      <c r="Q25" s="7">
        <f t="shared" si="34"/>
        <v>21</v>
      </c>
      <c r="R25" s="7">
        <f t="shared" si="35"/>
        <v>26</v>
      </c>
      <c r="S25" s="7">
        <f t="shared" si="36"/>
        <v>32</v>
      </c>
      <c r="T25" s="7">
        <f t="shared" si="37"/>
        <v>29</v>
      </c>
      <c r="U25" s="7">
        <f t="shared" si="38"/>
        <v>41</v>
      </c>
      <c r="V25" s="7" t="str">
        <f t="shared" si="39"/>
        <v>nt/matt/25.21?l</v>
      </c>
      <c r="W25" s="7" t="str">
        <f t="shared" si="9"/>
        <v>matt</v>
      </c>
      <c r="X25" s="7" t="str">
        <f>IF(ISERROR(VLOOKUP(W25,Books!$A$2:$Q$100,2,FALSE)),VLOOKUP(V25&amp;"/"&amp;W25,$AY$8:$AZ$10,2,FALSE),W25)</f>
        <v>matt</v>
      </c>
      <c r="Y25" s="7" t="str">
        <f t="shared" si="10"/>
        <v>25</v>
      </c>
      <c r="Z25" s="7" t="str">
        <f t="shared" si="40"/>
        <v>21</v>
      </c>
      <c r="AA25" s="7" t="str">
        <f t="shared" si="12"/>
        <v>21</v>
      </c>
      <c r="AB25" s="51">
        <f t="shared" si="41"/>
        <v>47</v>
      </c>
      <c r="AC25" s="61" t="str">
        <f t="shared" si="42"/>
        <v>p21</v>
      </c>
      <c r="AD25" s="26" t="str">
        <f t="shared" si="43"/>
        <v>matt</v>
      </c>
      <c r="AE25" s="27" t="str">
        <f t="shared" si="44"/>
        <v>matt</v>
      </c>
      <c r="AF25" s="28" t="str">
        <f t="shared" si="45"/>
        <v/>
      </c>
      <c r="AG25" s="26" t="str">
        <f t="shared" si="46"/>
        <v>25</v>
      </c>
      <c r="AH25" s="27" t="str">
        <f t="shared" si="47"/>
        <v/>
      </c>
      <c r="AI25" s="29" t="str">
        <f t="shared" si="48"/>
        <v>21</v>
      </c>
      <c r="AJ25" s="29" t="str">
        <f t="shared" si="49"/>
        <v>21</v>
      </c>
      <c r="AK25" s="29" t="str">
        <f t="shared" si="50"/>
        <v>21</v>
      </c>
      <c r="AL25" s="29">
        <f t="shared" si="51"/>
        <v>0</v>
      </c>
      <c r="AM25" s="29">
        <f t="shared" ca="1" si="52"/>
        <v>0</v>
      </c>
      <c r="AN25" s="29" t="str">
        <f t="shared" si="53"/>
        <v>21</v>
      </c>
      <c r="AO25" s="29" t="str">
        <f t="shared" ca="1" si="54"/>
        <v>21</v>
      </c>
      <c r="AP25" s="28" t="str">
        <f t="shared" si="55"/>
        <v/>
      </c>
      <c r="AQ25" s="34">
        <f t="shared" si="58"/>
        <v>136647</v>
      </c>
      <c r="AR25" s="7">
        <f>VLOOKUP(W25,Books!$A$2:$Q$100,7,FALSE)</f>
        <v>140</v>
      </c>
      <c r="AS25" s="51" t="str">
        <f t="shared" si="56"/>
        <v/>
      </c>
      <c r="AT25" s="7" t="str">
        <f t="shared" si="57"/>
        <v>INSERT INTO citation (ID,TalkID,BookID,Chapter,Verses,Flag,PageColumn,MinVerse,MaxVerse) VALUES (136647, 8461, 140, 25, '21', '', 11, 0, 0);</v>
      </c>
    </row>
    <row r="26" spans="1:46" x14ac:dyDescent="0.2">
      <c r="A26" s="7">
        <f>VLOOKUP(C26,Talks!$A$2:$X$35,2,FALSE)</f>
        <v>3</v>
      </c>
      <c r="B26">
        <v>24</v>
      </c>
      <c r="C26" t="s">
        <v>2719</v>
      </c>
      <c r="D26" t="s">
        <v>2570</v>
      </c>
      <c r="E26" t="s">
        <v>2571</v>
      </c>
      <c r="F26" s="4"/>
      <c r="G26" s="7">
        <f>VLOOKUP(C26,Talks!$A$2:$X$35,11,FALSE)</f>
        <v>8462</v>
      </c>
      <c r="H26" s="7">
        <f t="shared" si="28"/>
        <v>0</v>
      </c>
      <c r="I26" s="75" t="str">
        <f>IF(H26&lt;&gt;0,H26,IF(ISERROR(VLOOKUP(VLOOKUP(X26,Books!$A$2:$Q$100,2,FALSE)&amp;"_"&amp;Y26&amp;":"&amp;AA26&amp;IF(F26&lt;&gt;""," (JST)",""),SpecialBooks,2,FALSE)),VLOOKUP(X26,Books!$A$2:$Q$100,2,FALSE)&amp;"_"&amp;Y26&amp;":"&amp;AA26&amp;IF(F26&lt;&gt;""," (JST)",""),VLOOKUP(VLOOKUP(X26,Books!$A$2:$Q$100,2,FALSE)&amp;"_"&amp;Y26&amp;":"&amp;AA26&amp;IF(F26&lt;&gt;""," (JST)",""),SpecialBooks,2,FALSE)))</f>
        <v>3 ne_27:27</v>
      </c>
      <c r="J26" s="7" t="str">
        <f>VLOOKUP(C26,Talks!$A$2:$X$35,6,FALSE)</f>
        <v>SDW</v>
      </c>
      <c r="K26" s="32">
        <v>14</v>
      </c>
      <c r="L26" s="56">
        <f t="shared" si="29"/>
        <v>12</v>
      </c>
      <c r="M26" s="56">
        <f t="shared" si="30"/>
        <v>15</v>
      </c>
      <c r="N26" s="56" t="str">
        <f t="shared" si="31"/>
        <v/>
      </c>
      <c r="O26" s="7" t="str">
        <f t="shared" si="32"/>
        <v>3 ne_27:27 / (20-O,14,SDW)</v>
      </c>
      <c r="P26" s="51" t="str">
        <f t="shared" si="33"/>
        <v/>
      </c>
      <c r="Q26" s="7">
        <f t="shared" si="34"/>
        <v>23</v>
      </c>
      <c r="R26" s="7">
        <f t="shared" si="35"/>
        <v>28</v>
      </c>
      <c r="S26" s="7">
        <f t="shared" si="36"/>
        <v>34</v>
      </c>
      <c r="T26" s="7">
        <f t="shared" si="37"/>
        <v>31</v>
      </c>
      <c r="U26" s="7">
        <f t="shared" si="38"/>
        <v>43</v>
      </c>
      <c r="V26" s="7" t="str">
        <f t="shared" si="39"/>
        <v>bofm/3-ne/27.27?l</v>
      </c>
      <c r="W26" s="7" t="str">
        <f t="shared" si="9"/>
        <v>3-ne</v>
      </c>
      <c r="X26" s="7" t="str">
        <f>IF(ISERROR(VLOOKUP(W26,Books!$A$2:$Q$100,2,FALSE)),VLOOKUP(V26&amp;"/"&amp;W26,$AY$8:$AZ$10,2,FALSE),W26)</f>
        <v>3-ne</v>
      </c>
      <c r="Y26" s="7" t="str">
        <f t="shared" si="10"/>
        <v>27</v>
      </c>
      <c r="Z26" s="7" t="str">
        <f t="shared" si="40"/>
        <v>27</v>
      </c>
      <c r="AA26" s="7" t="str">
        <f t="shared" si="12"/>
        <v>27</v>
      </c>
      <c r="AB26" s="51">
        <f t="shared" si="41"/>
        <v>33</v>
      </c>
      <c r="AC26" s="61" t="str">
        <f t="shared" si="42"/>
        <v>p27</v>
      </c>
      <c r="AD26" s="26" t="str">
        <f t="shared" si="43"/>
        <v>3-ne</v>
      </c>
      <c r="AE26" s="27" t="str">
        <f t="shared" si="44"/>
        <v>3-ne</v>
      </c>
      <c r="AF26" s="28" t="str">
        <f t="shared" si="45"/>
        <v/>
      </c>
      <c r="AG26" s="26" t="str">
        <f t="shared" si="46"/>
        <v>27</v>
      </c>
      <c r="AH26" s="27" t="str">
        <f t="shared" si="47"/>
        <v/>
      </c>
      <c r="AI26" s="29" t="str">
        <f t="shared" si="48"/>
        <v>27</v>
      </c>
      <c r="AJ26" s="29" t="str">
        <f t="shared" si="49"/>
        <v>27</v>
      </c>
      <c r="AK26" s="29" t="str">
        <f t="shared" si="50"/>
        <v>27</v>
      </c>
      <c r="AL26" s="29">
        <f t="shared" si="51"/>
        <v>0</v>
      </c>
      <c r="AM26" s="29">
        <f t="shared" ca="1" si="52"/>
        <v>0</v>
      </c>
      <c r="AN26" s="29" t="str">
        <f t="shared" si="53"/>
        <v>27</v>
      </c>
      <c r="AO26" s="29" t="str">
        <f t="shared" ca="1" si="54"/>
        <v>27</v>
      </c>
      <c r="AP26" s="28" t="str">
        <f t="shared" si="55"/>
        <v/>
      </c>
      <c r="AQ26" s="34">
        <f t="shared" si="58"/>
        <v>136648</v>
      </c>
      <c r="AR26" s="7">
        <f>VLOOKUP(W26,Books!$A$2:$Q$100,7,FALSE)</f>
        <v>215</v>
      </c>
      <c r="AS26" s="51" t="str">
        <f t="shared" si="56"/>
        <v/>
      </c>
      <c r="AT26" s="7" t="str">
        <f t="shared" si="57"/>
        <v>INSERT INTO citation (ID,TalkID,BookID,Chapter,Verses,Flag,PageColumn,MinVerse,MaxVerse) VALUES (136648, 8462, 215, 27, '27', '', 14, 0, 0);</v>
      </c>
    </row>
    <row r="27" spans="1:46" x14ac:dyDescent="0.2">
      <c r="A27" s="7">
        <f>VLOOKUP(C27,Talks!$A$2:$X$35,2,FALSE)</f>
        <v>3</v>
      </c>
      <c r="B27">
        <v>25</v>
      </c>
      <c r="C27" t="s">
        <v>2719</v>
      </c>
      <c r="D27" t="s">
        <v>2840</v>
      </c>
      <c r="E27" t="s">
        <v>2841</v>
      </c>
      <c r="F27" s="4"/>
      <c r="G27" s="7">
        <f>VLOOKUP(C27,Talks!$A$2:$X$35,11,FALSE)</f>
        <v>8462</v>
      </c>
      <c r="H27" s="7">
        <f t="shared" si="28"/>
        <v>0</v>
      </c>
      <c r="I27" s="75" t="str">
        <f>IF(H27&lt;&gt;0,H27,IF(ISERROR(VLOOKUP(VLOOKUP(X27,Books!$A$2:$Q$100,2,FALSE)&amp;"_"&amp;Y27&amp;":"&amp;AA27&amp;IF(F27&lt;&gt;""," (JST)",""),SpecialBooks,2,FALSE)),VLOOKUP(X27,Books!$A$2:$Q$100,2,FALSE)&amp;"_"&amp;Y27&amp;":"&amp;AA27&amp;IF(F27&lt;&gt;""," (JST)",""),VLOOKUP(VLOOKUP(X27,Books!$A$2:$Q$100,2,FALSE)&amp;"_"&amp;Y27&amp;":"&amp;AA27&amp;IF(F27&lt;&gt;""," (JST)",""),SpecialBooks,2,FALSE)))</f>
        <v>matt_5:48</v>
      </c>
      <c r="J27" s="7" t="str">
        <f>VLOOKUP(C27,Talks!$A$2:$X$35,6,FALSE)</f>
        <v>SDW</v>
      </c>
      <c r="K27" s="32">
        <v>14</v>
      </c>
      <c r="L27" s="56">
        <f t="shared" si="29"/>
        <v>12</v>
      </c>
      <c r="M27" s="56">
        <f t="shared" si="30"/>
        <v>15</v>
      </c>
      <c r="N27" s="56" t="str">
        <f t="shared" si="31"/>
        <v/>
      </c>
      <c r="O27" s="7" t="str">
        <f t="shared" si="32"/>
        <v>matt_5:48 / (20-O,14,SDW)</v>
      </c>
      <c r="P27" s="51" t="str">
        <f t="shared" si="33"/>
        <v/>
      </c>
      <c r="Q27" s="7">
        <f t="shared" si="34"/>
        <v>21</v>
      </c>
      <c r="R27" s="7">
        <f t="shared" si="35"/>
        <v>26</v>
      </c>
      <c r="S27" s="7">
        <f t="shared" si="36"/>
        <v>31</v>
      </c>
      <c r="T27" s="7">
        <f t="shared" si="37"/>
        <v>28</v>
      </c>
      <c r="U27" s="7">
        <f t="shared" si="38"/>
        <v>40</v>
      </c>
      <c r="V27" s="7" t="str">
        <f t="shared" si="39"/>
        <v>nt/matt/5.48?la</v>
      </c>
      <c r="W27" s="7" t="str">
        <f t="shared" si="9"/>
        <v>matt</v>
      </c>
      <c r="X27" s="7" t="str">
        <f>IF(ISERROR(VLOOKUP(W27,Books!$A$2:$Q$100,2,FALSE)),VLOOKUP(V27&amp;"/"&amp;W27,$AY$8:$AZ$10,2,FALSE),W27)</f>
        <v>matt</v>
      </c>
      <c r="Y27" s="7" t="str">
        <f t="shared" si="10"/>
        <v>5</v>
      </c>
      <c r="Z27" s="7" t="str">
        <f t="shared" si="40"/>
        <v>48</v>
      </c>
      <c r="AA27" s="7" t="str">
        <f t="shared" si="12"/>
        <v>48</v>
      </c>
      <c r="AB27" s="51">
        <f t="shared" si="41"/>
        <v>50</v>
      </c>
      <c r="AC27" s="61" t="str">
        <f t="shared" si="42"/>
        <v>p48</v>
      </c>
      <c r="AD27" s="26" t="str">
        <f t="shared" si="43"/>
        <v>matt</v>
      </c>
      <c r="AE27" s="27" t="str">
        <f t="shared" si="44"/>
        <v>matt</v>
      </c>
      <c r="AF27" s="28" t="str">
        <f t="shared" si="45"/>
        <v/>
      </c>
      <c r="AG27" s="26" t="str">
        <f t="shared" si="46"/>
        <v>5</v>
      </c>
      <c r="AH27" s="27" t="str">
        <f t="shared" si="47"/>
        <v/>
      </c>
      <c r="AI27" s="29" t="str">
        <f t="shared" si="48"/>
        <v>48</v>
      </c>
      <c r="AJ27" s="29" t="str">
        <f t="shared" si="49"/>
        <v>48</v>
      </c>
      <c r="AK27" s="29" t="str">
        <f t="shared" si="50"/>
        <v>48</v>
      </c>
      <c r="AL27" s="29">
        <f t="shared" si="51"/>
        <v>0</v>
      </c>
      <c r="AM27" s="29">
        <f t="shared" ca="1" si="52"/>
        <v>0</v>
      </c>
      <c r="AN27" s="29" t="str">
        <f t="shared" si="53"/>
        <v>48</v>
      </c>
      <c r="AO27" s="29" t="str">
        <f t="shared" ca="1" si="54"/>
        <v>48</v>
      </c>
      <c r="AP27" s="28" t="str">
        <f t="shared" si="55"/>
        <v/>
      </c>
      <c r="AQ27" s="34">
        <f t="shared" si="58"/>
        <v>136649</v>
      </c>
      <c r="AR27" s="7">
        <f>VLOOKUP(W27,Books!$A$2:$Q$100,7,FALSE)</f>
        <v>140</v>
      </c>
      <c r="AS27" s="51" t="str">
        <f t="shared" si="56"/>
        <v/>
      </c>
      <c r="AT27" s="7" t="str">
        <f t="shared" si="57"/>
        <v>INSERT INTO citation (ID,TalkID,BookID,Chapter,Verses,Flag,PageColumn,MinVerse,MaxVerse) VALUES (136649, 8462, 140, 5, '48', '', 14, 0, 0);</v>
      </c>
    </row>
    <row r="28" spans="1:46" x14ac:dyDescent="0.2">
      <c r="A28" s="7">
        <f>VLOOKUP(C28,Talks!$A$2:$X$35,2,FALSE)</f>
        <v>3</v>
      </c>
      <c r="B28">
        <v>26</v>
      </c>
      <c r="C28" t="s">
        <v>2719</v>
      </c>
      <c r="D28" t="s">
        <v>2601</v>
      </c>
      <c r="E28" t="s">
        <v>2602</v>
      </c>
      <c r="F28" s="4"/>
      <c r="G28" s="7">
        <f>VLOOKUP(C28,Talks!$A$2:$X$35,11,FALSE)</f>
        <v>8462</v>
      </c>
      <c r="H28" s="7">
        <f t="shared" si="28"/>
        <v>0</v>
      </c>
      <c r="I28" s="75" t="str">
        <f>IF(H28&lt;&gt;0,H28,IF(ISERROR(VLOOKUP(VLOOKUP(X28,Books!$A$2:$Q$100,2,FALSE)&amp;"_"&amp;Y28&amp;":"&amp;AA28&amp;IF(F28&lt;&gt;""," (JST)",""),SpecialBooks,2,FALSE)),VLOOKUP(X28,Books!$A$2:$Q$100,2,FALSE)&amp;"_"&amp;Y28&amp;":"&amp;AA28&amp;IF(F28&lt;&gt;""," (JST)",""),VLOOKUP(VLOOKUP(X28,Books!$A$2:$Q$100,2,FALSE)&amp;"_"&amp;Y28&amp;":"&amp;AA28&amp;IF(F28&lt;&gt;""," (JST)",""),SpecialBooks,2,FALSE)))</f>
        <v>1 jn_2:6</v>
      </c>
      <c r="J28" s="7" t="str">
        <f>VLOOKUP(C28,Talks!$A$2:$X$35,6,FALSE)</f>
        <v>SDW</v>
      </c>
      <c r="K28" s="32">
        <v>14</v>
      </c>
      <c r="L28" s="56">
        <f t="shared" si="29"/>
        <v>12</v>
      </c>
      <c r="M28" s="56">
        <f t="shared" si="30"/>
        <v>15</v>
      </c>
      <c r="N28" s="56" t="str">
        <f t="shared" si="31"/>
        <v/>
      </c>
      <c r="O28" s="7" t="str">
        <f t="shared" si="32"/>
        <v>1 jn_2:6 / (20-O,14,SDW)</v>
      </c>
      <c r="P28" s="51" t="str">
        <f t="shared" si="33"/>
        <v/>
      </c>
      <c r="Q28" s="7">
        <f t="shared" si="34"/>
        <v>21</v>
      </c>
      <c r="R28" s="7">
        <f t="shared" si="35"/>
        <v>26</v>
      </c>
      <c r="S28" s="7">
        <f t="shared" si="36"/>
        <v>30</v>
      </c>
      <c r="T28" s="7">
        <f t="shared" si="37"/>
        <v>28</v>
      </c>
      <c r="U28" s="7">
        <f t="shared" si="38"/>
        <v>39</v>
      </c>
      <c r="V28" s="7" t="str">
        <f t="shared" si="39"/>
        <v>nt/1-jn/2.6?lan</v>
      </c>
      <c r="W28" s="7" t="str">
        <f t="shared" si="9"/>
        <v>1-jn</v>
      </c>
      <c r="X28" s="7" t="str">
        <f>IF(ISERROR(VLOOKUP(W28,Books!$A$2:$Q$100,2,FALSE)),VLOOKUP(V28&amp;"/"&amp;W28,$AY$8:$AZ$10,2,FALSE),W28)</f>
        <v>1-jn</v>
      </c>
      <c r="Y28" s="7" t="str">
        <f t="shared" si="10"/>
        <v>2</v>
      </c>
      <c r="Z28" s="7" t="str">
        <f t="shared" si="40"/>
        <v>6</v>
      </c>
      <c r="AA28" s="7" t="str">
        <f t="shared" si="12"/>
        <v>6</v>
      </c>
      <c r="AB28" s="51">
        <f t="shared" si="41"/>
        <v>29</v>
      </c>
      <c r="AC28" s="61" t="str">
        <f t="shared" si="42"/>
        <v>p6</v>
      </c>
      <c r="AD28" s="26" t="str">
        <f t="shared" si="43"/>
        <v>1-jn</v>
      </c>
      <c r="AE28" s="27" t="str">
        <f t="shared" si="44"/>
        <v>1-jn</v>
      </c>
      <c r="AF28" s="28" t="str">
        <f t="shared" si="45"/>
        <v/>
      </c>
      <c r="AG28" s="26" t="str">
        <f t="shared" si="46"/>
        <v>2</v>
      </c>
      <c r="AH28" s="27" t="str">
        <f t="shared" si="47"/>
        <v/>
      </c>
      <c r="AI28" s="29" t="str">
        <f t="shared" si="48"/>
        <v>6</v>
      </c>
      <c r="AJ28" s="29" t="str">
        <f t="shared" si="49"/>
        <v>6</v>
      </c>
      <c r="AK28" s="29" t="str">
        <f t="shared" si="50"/>
        <v>6</v>
      </c>
      <c r="AL28" s="29">
        <f t="shared" si="51"/>
        <v>0</v>
      </c>
      <c r="AM28" s="29">
        <f t="shared" ca="1" si="52"/>
        <v>0</v>
      </c>
      <c r="AN28" s="29" t="str">
        <f t="shared" si="53"/>
        <v>6</v>
      </c>
      <c r="AO28" s="29" t="str">
        <f t="shared" ca="1" si="54"/>
        <v>6</v>
      </c>
      <c r="AP28" s="28" t="str">
        <f t="shared" si="55"/>
        <v/>
      </c>
      <c r="AQ28" s="34">
        <f t="shared" si="58"/>
        <v>136650</v>
      </c>
      <c r="AR28" s="7">
        <f>VLOOKUP(W28,Books!$A$2:$Q$100,7,FALSE)</f>
        <v>162</v>
      </c>
      <c r="AS28" s="51" t="str">
        <f t="shared" si="56"/>
        <v/>
      </c>
      <c r="AT28" s="7" t="str">
        <f t="shared" si="57"/>
        <v>INSERT INTO citation (ID,TalkID,BookID,Chapter,Verses,Flag,PageColumn,MinVerse,MaxVerse) VALUES (136650, 8462, 162, 2, '6', '', 14, 0, 0);</v>
      </c>
    </row>
    <row r="29" spans="1:46" x14ac:dyDescent="0.2">
      <c r="A29" s="7">
        <f>VLOOKUP(C29,Talks!$A$2:$X$35,2,FALSE)</f>
        <v>3</v>
      </c>
      <c r="B29">
        <v>27</v>
      </c>
      <c r="C29" t="s">
        <v>2719</v>
      </c>
      <c r="D29" t="s">
        <v>2618</v>
      </c>
      <c r="E29" t="s">
        <v>2548</v>
      </c>
      <c r="F29" s="4"/>
      <c r="G29" s="7">
        <f>VLOOKUP(C29,Talks!$A$2:$X$35,11,FALSE)</f>
        <v>8462</v>
      </c>
      <c r="H29" s="7">
        <f t="shared" si="28"/>
        <v>0</v>
      </c>
      <c r="I29" s="75" t="str">
        <f>IF(H29&lt;&gt;0,H29,IF(ISERROR(VLOOKUP(VLOOKUP(X29,Books!$A$2:$Q$100,2,FALSE)&amp;"_"&amp;Y29&amp;":"&amp;AA29&amp;IF(F29&lt;&gt;""," (JST)",""),SpecialBooks,2,FALSE)),VLOOKUP(X29,Books!$A$2:$Q$100,2,FALSE)&amp;"_"&amp;Y29&amp;":"&amp;AA29&amp;IF(F29&lt;&gt;""," (JST)",""),VLOOKUP(VLOOKUP(X29,Books!$A$2:$Q$100,2,FALSE)&amp;"_"&amp;Y29&amp;":"&amp;AA29&amp;IF(F29&lt;&gt;""," (JST)",""),SpecialBooks,2,FALSE)))</f>
        <v>mosiah_3:19</v>
      </c>
      <c r="J29" s="7" t="str">
        <f>VLOOKUP(C29,Talks!$A$2:$X$35,6,FALSE)</f>
        <v>SDW</v>
      </c>
      <c r="K29" s="32">
        <v>14</v>
      </c>
      <c r="L29" s="56">
        <f t="shared" si="29"/>
        <v>12</v>
      </c>
      <c r="M29" s="56">
        <f t="shared" si="30"/>
        <v>15</v>
      </c>
      <c r="N29" s="56" t="str">
        <f t="shared" si="31"/>
        <v/>
      </c>
      <c r="O29" s="7" t="str">
        <f t="shared" si="32"/>
        <v>mosiah_3:19 / (20-O,14,SDW)</v>
      </c>
      <c r="P29" s="51" t="str">
        <f t="shared" si="33"/>
        <v/>
      </c>
      <c r="Q29" s="7">
        <f t="shared" si="34"/>
        <v>23</v>
      </c>
      <c r="R29" s="7">
        <f t="shared" si="35"/>
        <v>30</v>
      </c>
      <c r="S29" s="7">
        <f t="shared" si="36"/>
        <v>35</v>
      </c>
      <c r="T29" s="7">
        <f t="shared" si="37"/>
        <v>32</v>
      </c>
      <c r="U29" s="7">
        <f t="shared" si="38"/>
        <v>44</v>
      </c>
      <c r="V29" s="7" t="str">
        <f t="shared" si="39"/>
        <v>bofm/mosiah/3.19?</v>
      </c>
      <c r="W29" s="7" t="str">
        <f t="shared" si="9"/>
        <v>mosiah</v>
      </c>
      <c r="X29" s="7" t="str">
        <f>IF(ISERROR(VLOOKUP(W29,Books!$A$2:$Q$100,2,FALSE)),VLOOKUP(V29&amp;"/"&amp;W29,$AY$8:$AZ$10,2,FALSE),W29)</f>
        <v>mosiah</v>
      </c>
      <c r="Y29" s="7" t="str">
        <f t="shared" si="10"/>
        <v>3</v>
      </c>
      <c r="Z29" s="7" t="str">
        <f t="shared" si="40"/>
        <v>19</v>
      </c>
      <c r="AA29" s="7" t="str">
        <f t="shared" si="12"/>
        <v>19</v>
      </c>
      <c r="AB29" s="51">
        <f t="shared" si="41"/>
        <v>27</v>
      </c>
      <c r="AC29" s="61" t="str">
        <f t="shared" si="42"/>
        <v>p19</v>
      </c>
      <c r="AD29" s="26" t="str">
        <f t="shared" si="43"/>
        <v>mosiah</v>
      </c>
      <c r="AE29" s="27" t="str">
        <f t="shared" si="44"/>
        <v>mosiah</v>
      </c>
      <c r="AF29" s="28" t="str">
        <f t="shared" si="45"/>
        <v/>
      </c>
      <c r="AG29" s="26" t="str">
        <f t="shared" si="46"/>
        <v>3</v>
      </c>
      <c r="AH29" s="27" t="str">
        <f t="shared" si="47"/>
        <v/>
      </c>
      <c r="AI29" s="29" t="str">
        <f t="shared" si="48"/>
        <v>19</v>
      </c>
      <c r="AJ29" s="29" t="str">
        <f t="shared" si="49"/>
        <v>19</v>
      </c>
      <c r="AK29" s="29" t="str">
        <f t="shared" si="50"/>
        <v>19</v>
      </c>
      <c r="AL29" s="29">
        <f t="shared" si="51"/>
        <v>0</v>
      </c>
      <c r="AM29" s="29">
        <f t="shared" ca="1" si="52"/>
        <v>0</v>
      </c>
      <c r="AN29" s="29" t="str">
        <f t="shared" si="53"/>
        <v>19</v>
      </c>
      <c r="AO29" s="29" t="str">
        <f t="shared" ca="1" si="54"/>
        <v>19</v>
      </c>
      <c r="AP29" s="28" t="str">
        <f t="shared" si="55"/>
        <v/>
      </c>
      <c r="AQ29" s="34">
        <f t="shared" si="58"/>
        <v>136651</v>
      </c>
      <c r="AR29" s="7">
        <f>VLOOKUP(W29,Books!$A$2:$Q$100,7,FALSE)</f>
        <v>212</v>
      </c>
      <c r="AS29" s="51" t="str">
        <f t="shared" si="56"/>
        <v/>
      </c>
      <c r="AT29" s="7" t="str">
        <f t="shared" si="57"/>
        <v>INSERT INTO citation (ID,TalkID,BookID,Chapter,Verses,Flag,PageColumn,MinVerse,MaxVerse) VALUES (136651, 8462, 212, 3, '19', '', 14, 0, 0);</v>
      </c>
    </row>
    <row r="30" spans="1:46" x14ac:dyDescent="0.2">
      <c r="A30" s="7">
        <f>VLOOKUP(C30,Talks!$A$2:$X$35,2,FALSE)</f>
        <v>3</v>
      </c>
      <c r="B30">
        <v>28</v>
      </c>
      <c r="C30" t="s">
        <v>2719</v>
      </c>
      <c r="D30" t="s">
        <v>2842</v>
      </c>
      <c r="E30" t="s">
        <v>2843</v>
      </c>
      <c r="F30" s="4"/>
      <c r="G30" s="7">
        <f>VLOOKUP(C30,Talks!$A$2:$X$35,11,FALSE)</f>
        <v>8462</v>
      </c>
      <c r="H30" s="7">
        <f t="shared" si="28"/>
        <v>0</v>
      </c>
      <c r="I30" s="75" t="str">
        <f>IF(H30&lt;&gt;0,H30,IF(ISERROR(VLOOKUP(VLOOKUP(X30,Books!$A$2:$Q$100,2,FALSE)&amp;"_"&amp;Y30&amp;":"&amp;AA30&amp;IF(F30&lt;&gt;""," (JST)",""),SpecialBooks,2,FALSE)),VLOOKUP(X30,Books!$A$2:$Q$100,2,FALSE)&amp;"_"&amp;Y30&amp;":"&amp;AA30&amp;IF(F30&lt;&gt;""," (JST)",""),VLOOKUP(VLOOKUP(X30,Books!$A$2:$Q$100,2,FALSE)&amp;"_"&amp;Y30&amp;":"&amp;AA30&amp;IF(F30&lt;&gt;""," (JST)",""),SpecialBooks,2,FALSE)))</f>
        <v>alma_5:14</v>
      </c>
      <c r="J30" s="7" t="str">
        <f>VLOOKUP(C30,Talks!$A$2:$X$35,6,FALSE)</f>
        <v>SDW</v>
      </c>
      <c r="K30" s="32">
        <v>15</v>
      </c>
      <c r="L30" s="56">
        <f t="shared" si="29"/>
        <v>12</v>
      </c>
      <c r="M30" s="56">
        <f t="shared" si="30"/>
        <v>15</v>
      </c>
      <c r="N30" s="56" t="str">
        <f t="shared" si="31"/>
        <v/>
      </c>
      <c r="O30" s="7" t="str">
        <f t="shared" si="32"/>
        <v>alma_5:14 / (20-O,15,SDW)</v>
      </c>
      <c r="P30" s="51" t="str">
        <f t="shared" si="33"/>
        <v/>
      </c>
      <c r="Q30" s="7">
        <f t="shared" si="34"/>
        <v>23</v>
      </c>
      <c r="R30" s="7">
        <f t="shared" si="35"/>
        <v>28</v>
      </c>
      <c r="S30" s="7">
        <f t="shared" si="36"/>
        <v>33</v>
      </c>
      <c r="T30" s="7">
        <f t="shared" si="37"/>
        <v>30</v>
      </c>
      <c r="U30" s="7">
        <f t="shared" si="38"/>
        <v>42</v>
      </c>
      <c r="V30" s="7" t="str">
        <f t="shared" si="39"/>
        <v>bofm/alma/5.14?la</v>
      </c>
      <c r="W30" s="7" t="str">
        <f t="shared" si="9"/>
        <v>alma</v>
      </c>
      <c r="X30" s="7" t="str">
        <f>IF(ISERROR(VLOOKUP(W30,Books!$A$2:$Q$100,2,FALSE)),VLOOKUP(V30&amp;"/"&amp;W30,$AY$8:$AZ$10,2,FALSE),W30)</f>
        <v>alma</v>
      </c>
      <c r="Y30" s="7" t="str">
        <f t="shared" si="10"/>
        <v>5</v>
      </c>
      <c r="Z30" s="7" t="str">
        <f t="shared" si="40"/>
        <v>14</v>
      </c>
      <c r="AA30" s="7" t="str">
        <f t="shared" si="12"/>
        <v>14</v>
      </c>
      <c r="AB30" s="51">
        <f t="shared" si="41"/>
        <v>62</v>
      </c>
      <c r="AC30" s="61" t="str">
        <f t="shared" si="42"/>
        <v>p14</v>
      </c>
      <c r="AD30" s="26" t="str">
        <f t="shared" si="43"/>
        <v>alma</v>
      </c>
      <c r="AE30" s="27" t="str">
        <f t="shared" si="44"/>
        <v>alma</v>
      </c>
      <c r="AF30" s="28" t="str">
        <f t="shared" si="45"/>
        <v/>
      </c>
      <c r="AG30" s="26" t="str">
        <f t="shared" si="46"/>
        <v>5</v>
      </c>
      <c r="AH30" s="27" t="str">
        <f t="shared" si="47"/>
        <v/>
      </c>
      <c r="AI30" s="29" t="str">
        <f t="shared" si="48"/>
        <v>14</v>
      </c>
      <c r="AJ30" s="29" t="str">
        <f t="shared" si="49"/>
        <v>14</v>
      </c>
      <c r="AK30" s="29" t="str">
        <f t="shared" si="50"/>
        <v>14</v>
      </c>
      <c r="AL30" s="29">
        <f t="shared" si="51"/>
        <v>0</v>
      </c>
      <c r="AM30" s="29">
        <f t="shared" ca="1" si="52"/>
        <v>0</v>
      </c>
      <c r="AN30" s="29" t="str">
        <f t="shared" si="53"/>
        <v>14</v>
      </c>
      <c r="AO30" s="29" t="str">
        <f t="shared" ca="1" si="54"/>
        <v>14</v>
      </c>
      <c r="AP30" s="28" t="str">
        <f t="shared" si="55"/>
        <v/>
      </c>
      <c r="AQ30" s="34">
        <f t="shared" si="58"/>
        <v>136652</v>
      </c>
      <c r="AR30" s="7">
        <f>VLOOKUP(W30,Books!$A$2:$Q$100,7,FALSE)</f>
        <v>213</v>
      </c>
      <c r="AS30" s="51" t="str">
        <f t="shared" si="56"/>
        <v/>
      </c>
      <c r="AT30" s="7" t="str">
        <f t="shared" si="57"/>
        <v>INSERT INTO citation (ID,TalkID,BookID,Chapter,Verses,Flag,PageColumn,MinVerse,MaxVerse) VALUES (136652, 8462, 213, 5, '14', '', 15, 0, 0);</v>
      </c>
    </row>
    <row r="31" spans="1:46" x14ac:dyDescent="0.2">
      <c r="A31" s="7">
        <f>VLOOKUP(C31,Talks!$A$2:$X$35,2,FALSE)</f>
        <v>3</v>
      </c>
      <c r="B31">
        <v>29</v>
      </c>
      <c r="C31" t="s">
        <v>2719</v>
      </c>
      <c r="D31" t="s">
        <v>2844</v>
      </c>
      <c r="E31" t="s">
        <v>2845</v>
      </c>
      <c r="F31" s="4"/>
      <c r="G31" s="7">
        <f>VLOOKUP(C31,Talks!$A$2:$X$35,11,FALSE)</f>
        <v>8462</v>
      </c>
      <c r="H31" s="7">
        <f t="shared" si="28"/>
        <v>0</v>
      </c>
      <c r="I31" s="75" t="str">
        <f>IF(H31&lt;&gt;0,H31,IF(ISERROR(VLOOKUP(VLOOKUP(X31,Books!$A$2:$Q$100,2,FALSE)&amp;"_"&amp;Y31&amp;":"&amp;AA31&amp;IF(F31&lt;&gt;""," (JST)",""),SpecialBooks,2,FALSE)),VLOOKUP(X31,Books!$A$2:$Q$100,2,FALSE)&amp;"_"&amp;Y31&amp;":"&amp;AA31&amp;IF(F31&lt;&gt;""," (JST)",""),VLOOKUP(VLOOKUP(X31,Books!$A$2:$Q$100,2,FALSE)&amp;"_"&amp;Y31&amp;":"&amp;AA31&amp;IF(F31&lt;&gt;""," (JST)",""),SpecialBooks,2,FALSE)))</f>
        <v>3 ne_12:48</v>
      </c>
      <c r="J31" s="7" t="str">
        <f>VLOOKUP(C31,Talks!$A$2:$X$35,6,FALSE)</f>
        <v>SDW</v>
      </c>
      <c r="K31" s="32">
        <v>15</v>
      </c>
      <c r="L31" s="56">
        <f t="shared" si="29"/>
        <v>12</v>
      </c>
      <c r="M31" s="56">
        <f t="shared" si="30"/>
        <v>15</v>
      </c>
      <c r="N31" s="56" t="str">
        <f t="shared" si="31"/>
        <v/>
      </c>
      <c r="O31" s="7" t="str">
        <f t="shared" si="32"/>
        <v>3 ne_12:48 / (20-O,15,SDW)</v>
      </c>
      <c r="P31" s="51" t="str">
        <f t="shared" si="33"/>
        <v/>
      </c>
      <c r="Q31" s="7">
        <f t="shared" si="34"/>
        <v>23</v>
      </c>
      <c r="R31" s="7">
        <f t="shared" si="35"/>
        <v>28</v>
      </c>
      <c r="S31" s="7">
        <f t="shared" si="36"/>
        <v>34</v>
      </c>
      <c r="T31" s="7">
        <f t="shared" si="37"/>
        <v>31</v>
      </c>
      <c r="U31" s="7">
        <f t="shared" si="38"/>
        <v>43</v>
      </c>
      <c r="V31" s="7" t="str">
        <f t="shared" si="39"/>
        <v>bofm/3-ne/12.48?l</v>
      </c>
      <c r="W31" s="7" t="str">
        <f t="shared" si="9"/>
        <v>3-ne</v>
      </c>
      <c r="X31" s="7" t="str">
        <f>IF(ISERROR(VLOOKUP(W31,Books!$A$2:$Q$100,2,FALSE)),VLOOKUP(V31&amp;"/"&amp;W31,$AY$8:$AZ$10,2,FALSE),W31)</f>
        <v>3-ne</v>
      </c>
      <c r="Y31" s="7" t="str">
        <f t="shared" si="10"/>
        <v>12</v>
      </c>
      <c r="Z31" s="7" t="str">
        <f t="shared" si="40"/>
        <v>48</v>
      </c>
      <c r="AA31" s="7" t="str">
        <f t="shared" si="12"/>
        <v>48</v>
      </c>
      <c r="AB31" s="51">
        <f t="shared" si="41"/>
        <v>48</v>
      </c>
      <c r="AC31" s="61" t="str">
        <f t="shared" si="42"/>
        <v>p48</v>
      </c>
      <c r="AD31" s="26" t="str">
        <f t="shared" si="43"/>
        <v>3-ne</v>
      </c>
      <c r="AE31" s="27" t="str">
        <f t="shared" si="44"/>
        <v>3-ne</v>
      </c>
      <c r="AF31" s="28" t="str">
        <f t="shared" si="45"/>
        <v/>
      </c>
      <c r="AG31" s="26" t="str">
        <f t="shared" si="46"/>
        <v>12</v>
      </c>
      <c r="AH31" s="27" t="str">
        <f t="shared" si="47"/>
        <v/>
      </c>
      <c r="AI31" s="29" t="str">
        <f t="shared" si="48"/>
        <v>48</v>
      </c>
      <c r="AJ31" s="29" t="str">
        <f t="shared" si="49"/>
        <v>48</v>
      </c>
      <c r="AK31" s="29" t="str">
        <f t="shared" si="50"/>
        <v>48</v>
      </c>
      <c r="AL31" s="29">
        <f t="shared" si="51"/>
        <v>0</v>
      </c>
      <c r="AM31" s="29">
        <f t="shared" ca="1" si="52"/>
        <v>0</v>
      </c>
      <c r="AN31" s="29" t="str">
        <f t="shared" si="53"/>
        <v>48</v>
      </c>
      <c r="AO31" s="29" t="str">
        <f t="shared" ca="1" si="54"/>
        <v>48</v>
      </c>
      <c r="AP31" s="28" t="str">
        <f t="shared" si="55"/>
        <v/>
      </c>
      <c r="AQ31" s="34">
        <f t="shared" si="58"/>
        <v>136653</v>
      </c>
      <c r="AR31" s="7">
        <f>VLOOKUP(W31,Books!$A$2:$Q$100,7,FALSE)</f>
        <v>215</v>
      </c>
      <c r="AS31" s="51" t="str">
        <f t="shared" si="56"/>
        <v/>
      </c>
      <c r="AT31" s="7" t="str">
        <f t="shared" si="57"/>
        <v>INSERT INTO citation (ID,TalkID,BookID,Chapter,Verses,Flag,PageColumn,MinVerse,MaxVerse) VALUES (136653, 8462, 215, 12, '48', '', 15, 0, 0);</v>
      </c>
    </row>
    <row r="32" spans="1:46" x14ac:dyDescent="0.2">
      <c r="A32" s="7">
        <f>VLOOKUP(C32,Talks!$A$2:$X$35,2,FALSE)</f>
        <v>3</v>
      </c>
      <c r="B32">
        <v>30</v>
      </c>
      <c r="C32" t="s">
        <v>2719</v>
      </c>
      <c r="D32" t="s">
        <v>2846</v>
      </c>
      <c r="E32" t="s">
        <v>2847</v>
      </c>
      <c r="F32" s="4"/>
      <c r="G32" s="7">
        <f>VLOOKUP(C32,Talks!$A$2:$X$35,11,FALSE)</f>
        <v>8462</v>
      </c>
      <c r="H32" s="7">
        <f t="shared" si="28"/>
        <v>0</v>
      </c>
      <c r="I32" s="75" t="str">
        <f>IF(H32&lt;&gt;0,H32,IF(ISERROR(VLOOKUP(VLOOKUP(X32,Books!$A$2:$Q$100,2,FALSE)&amp;"_"&amp;Y32&amp;":"&amp;AA32&amp;IF(F32&lt;&gt;""," (JST)",""),SpecialBooks,2,FALSE)),VLOOKUP(X32,Books!$A$2:$Q$100,2,FALSE)&amp;"_"&amp;Y32&amp;":"&amp;AA32&amp;IF(F32&lt;&gt;""," (JST)",""),VLOOKUP(VLOOKUP(X32,Books!$A$2:$Q$100,2,FALSE)&amp;"_"&amp;Y32&amp;":"&amp;AA32&amp;IF(F32&lt;&gt;""," (JST)",""),SpecialBooks,2,FALSE)))</f>
        <v>sec_93:12-17</v>
      </c>
      <c r="J32" s="7" t="str">
        <f>VLOOKUP(C32,Talks!$A$2:$X$35,6,FALSE)</f>
        <v>SDW</v>
      </c>
      <c r="K32" s="32">
        <v>15</v>
      </c>
      <c r="L32" s="56">
        <f t="shared" si="29"/>
        <v>12</v>
      </c>
      <c r="M32" s="56">
        <f t="shared" si="30"/>
        <v>15</v>
      </c>
      <c r="N32" s="56" t="str">
        <f t="shared" si="31"/>
        <v/>
      </c>
      <c r="O32" s="7" t="str">
        <f t="shared" si="32"/>
        <v>sec_93:12-17 / (20-O,15,SDW)</v>
      </c>
      <c r="P32" s="51" t="str">
        <f t="shared" si="33"/>
        <v/>
      </c>
      <c r="Q32" s="7">
        <f t="shared" si="34"/>
        <v>31</v>
      </c>
      <c r="R32" s="7">
        <f t="shared" si="35"/>
        <v>34</v>
      </c>
      <c r="S32" s="7">
        <f t="shared" si="36"/>
        <v>43</v>
      </c>
      <c r="T32" s="7">
        <f t="shared" si="37"/>
        <v>37</v>
      </c>
      <c r="U32" s="7">
        <f t="shared" si="38"/>
        <v>52</v>
      </c>
      <c r="V32" s="7" t="str">
        <f t="shared" si="39"/>
        <v>dc-testament/dc/93.12-17?</v>
      </c>
      <c r="W32" s="7" t="str">
        <f t="shared" si="9"/>
        <v>dc</v>
      </c>
      <c r="X32" s="7" t="str">
        <f>IF(ISERROR(VLOOKUP(W32,Books!$A$2:$Q$100,2,FALSE)),VLOOKUP(V32&amp;"/"&amp;W32,$AY$8:$AZ$10,2,FALSE),W32)</f>
        <v>dc</v>
      </c>
      <c r="Y32" s="7" t="str">
        <f t="shared" si="10"/>
        <v>93</v>
      </c>
      <c r="Z32" s="7" t="str">
        <f t="shared" si="40"/>
        <v>12-17</v>
      </c>
      <c r="AA32" s="7" t="str">
        <f t="shared" si="12"/>
        <v>12-17</v>
      </c>
      <c r="AB32" s="51">
        <f t="shared" si="41"/>
        <v>53</v>
      </c>
      <c r="AC32" s="61" t="str">
        <f t="shared" si="42"/>
        <v>p12</v>
      </c>
      <c r="AD32" s="26" t="str">
        <f t="shared" si="43"/>
        <v>sec</v>
      </c>
      <c r="AE32" s="27" t="str">
        <f t="shared" si="44"/>
        <v>dc</v>
      </c>
      <c r="AF32" s="28" t="str">
        <f t="shared" si="45"/>
        <v/>
      </c>
      <c r="AG32" s="26" t="str">
        <f t="shared" si="46"/>
        <v>93</v>
      </c>
      <c r="AH32" s="27" t="str">
        <f t="shared" si="47"/>
        <v/>
      </c>
      <c r="AI32" s="29" t="str">
        <f t="shared" si="48"/>
        <v>12-17</v>
      </c>
      <c r="AJ32" s="29" t="str">
        <f t="shared" si="49"/>
        <v>12-17</v>
      </c>
      <c r="AK32" s="29" t="str">
        <f t="shared" si="50"/>
        <v>12 17</v>
      </c>
      <c r="AL32" s="29">
        <f t="shared" si="51"/>
        <v>3</v>
      </c>
      <c r="AM32" s="29">
        <f t="shared" ca="1" si="52"/>
        <v>3</v>
      </c>
      <c r="AN32" s="29" t="str">
        <f t="shared" si="53"/>
        <v>12</v>
      </c>
      <c r="AO32" s="29" t="str">
        <f t="shared" ca="1" si="54"/>
        <v>17</v>
      </c>
      <c r="AP32" s="28" t="str">
        <f t="shared" si="55"/>
        <v/>
      </c>
      <c r="AQ32" s="34">
        <f t="shared" si="58"/>
        <v>136654</v>
      </c>
      <c r="AR32" s="7">
        <f>VLOOKUP(W32,Books!$A$2:$Q$100,7,FALSE)</f>
        <v>302</v>
      </c>
      <c r="AS32" s="51" t="str">
        <f t="shared" si="56"/>
        <v/>
      </c>
      <c r="AT32" s="7" t="str">
        <f t="shared" si="57"/>
        <v>INSERT INTO citation (ID,TalkID,BookID,Chapter,Verses,Flag,PageColumn,MinVerse,MaxVerse) VALUES (136654, 8462, 302, 93, '12-17', '', 15, 0, 0);</v>
      </c>
    </row>
    <row r="33" spans="1:46" x14ac:dyDescent="0.2">
      <c r="A33" s="7">
        <f>VLOOKUP(C33,Talks!$A$2:$X$35,2,FALSE)</f>
        <v>3</v>
      </c>
      <c r="B33">
        <v>31</v>
      </c>
      <c r="C33" t="s">
        <v>2719</v>
      </c>
      <c r="D33" t="s">
        <v>2840</v>
      </c>
      <c r="E33" t="s">
        <v>2841</v>
      </c>
      <c r="F33" s="4"/>
      <c r="G33" s="7">
        <f>VLOOKUP(C33,Talks!$A$2:$X$35,11,FALSE)</f>
        <v>8462</v>
      </c>
      <c r="H33" s="7">
        <f t="shared" si="28"/>
        <v>0</v>
      </c>
      <c r="I33" s="75" t="str">
        <f>IF(H33&lt;&gt;0,H33,IF(ISERROR(VLOOKUP(VLOOKUP(X33,Books!$A$2:$Q$100,2,FALSE)&amp;"_"&amp;Y33&amp;":"&amp;AA33&amp;IF(F33&lt;&gt;""," (JST)",""),SpecialBooks,2,FALSE)),VLOOKUP(X33,Books!$A$2:$Q$100,2,FALSE)&amp;"_"&amp;Y33&amp;":"&amp;AA33&amp;IF(F33&lt;&gt;""," (JST)",""),VLOOKUP(VLOOKUP(X33,Books!$A$2:$Q$100,2,FALSE)&amp;"_"&amp;Y33&amp;":"&amp;AA33&amp;IF(F33&lt;&gt;""," (JST)",""),SpecialBooks,2,FALSE)))</f>
        <v>matt_5:48</v>
      </c>
      <c r="J33" s="7" t="str">
        <f>VLOOKUP(C33,Talks!$A$2:$X$35,6,FALSE)</f>
        <v>SDW</v>
      </c>
      <c r="K33" s="32">
        <v>15</v>
      </c>
      <c r="L33" s="56">
        <f t="shared" si="29"/>
        <v>12</v>
      </c>
      <c r="M33" s="56">
        <f t="shared" si="30"/>
        <v>15</v>
      </c>
      <c r="N33" s="56" t="str">
        <f t="shared" si="31"/>
        <v/>
      </c>
      <c r="O33" s="7" t="str">
        <f t="shared" si="32"/>
        <v>matt_5:48 / (20-O,15,SDW)</v>
      </c>
      <c r="P33" s="51" t="str">
        <f t="shared" si="33"/>
        <v/>
      </c>
      <c r="Q33" s="7">
        <f t="shared" si="34"/>
        <v>21</v>
      </c>
      <c r="R33" s="7">
        <f t="shared" si="35"/>
        <v>26</v>
      </c>
      <c r="S33" s="7">
        <f t="shared" si="36"/>
        <v>31</v>
      </c>
      <c r="T33" s="7">
        <f t="shared" si="37"/>
        <v>28</v>
      </c>
      <c r="U33" s="7">
        <f t="shared" si="38"/>
        <v>40</v>
      </c>
      <c r="V33" s="7" t="str">
        <f t="shared" si="39"/>
        <v>nt/matt/5.48?la</v>
      </c>
      <c r="W33" s="7" t="str">
        <f t="shared" si="9"/>
        <v>matt</v>
      </c>
      <c r="X33" s="7" t="str">
        <f>IF(ISERROR(VLOOKUP(W33,Books!$A$2:$Q$100,2,FALSE)),VLOOKUP(V33&amp;"/"&amp;W33,$AY$8:$AZ$10,2,FALSE),W33)</f>
        <v>matt</v>
      </c>
      <c r="Y33" s="7" t="str">
        <f t="shared" si="10"/>
        <v>5</v>
      </c>
      <c r="Z33" s="7" t="str">
        <f t="shared" si="40"/>
        <v>48</v>
      </c>
      <c r="AA33" s="7" t="str">
        <f t="shared" si="12"/>
        <v>48</v>
      </c>
      <c r="AB33" s="51">
        <f t="shared" si="41"/>
        <v>50</v>
      </c>
      <c r="AC33" s="61" t="str">
        <f t="shared" si="42"/>
        <v>p48</v>
      </c>
      <c r="AD33" s="26" t="str">
        <f t="shared" si="43"/>
        <v>matt</v>
      </c>
      <c r="AE33" s="27" t="str">
        <f t="shared" si="44"/>
        <v>matt</v>
      </c>
      <c r="AF33" s="28" t="str">
        <f t="shared" si="45"/>
        <v/>
      </c>
      <c r="AG33" s="26" t="str">
        <f t="shared" si="46"/>
        <v>5</v>
      </c>
      <c r="AH33" s="27" t="str">
        <f t="shared" si="47"/>
        <v/>
      </c>
      <c r="AI33" s="29" t="str">
        <f t="shared" si="48"/>
        <v>48</v>
      </c>
      <c r="AJ33" s="29" t="str">
        <f t="shared" si="49"/>
        <v>48</v>
      </c>
      <c r="AK33" s="29" t="str">
        <f t="shared" si="50"/>
        <v>48</v>
      </c>
      <c r="AL33" s="29">
        <f t="shared" si="51"/>
        <v>0</v>
      </c>
      <c r="AM33" s="29">
        <f t="shared" ca="1" si="52"/>
        <v>0</v>
      </c>
      <c r="AN33" s="29" t="str">
        <f t="shared" si="53"/>
        <v>48</v>
      </c>
      <c r="AO33" s="29" t="str">
        <f t="shared" ca="1" si="54"/>
        <v>48</v>
      </c>
      <c r="AP33" s="28" t="str">
        <f t="shared" si="55"/>
        <v/>
      </c>
      <c r="AQ33" s="34">
        <f t="shared" si="58"/>
        <v>136655</v>
      </c>
      <c r="AR33" s="7">
        <f>VLOOKUP(W33,Books!$A$2:$Q$100,7,FALSE)</f>
        <v>140</v>
      </c>
      <c r="AS33" s="51" t="str">
        <f t="shared" si="56"/>
        <v/>
      </c>
      <c r="AT33" s="7" t="str">
        <f t="shared" si="57"/>
        <v>INSERT INTO citation (ID,TalkID,BookID,Chapter,Verses,Flag,PageColumn,MinVerse,MaxVerse) VALUES (136655, 8462, 140, 5, '48', '', 15, 0, 0);</v>
      </c>
    </row>
    <row r="34" spans="1:46" x14ac:dyDescent="0.2">
      <c r="A34" s="7">
        <f>VLOOKUP(C34,Talks!$A$2:$X$35,2,FALSE)</f>
        <v>3</v>
      </c>
      <c r="B34">
        <v>32</v>
      </c>
      <c r="C34" t="s">
        <v>2719</v>
      </c>
      <c r="D34" t="s">
        <v>2848</v>
      </c>
      <c r="E34" t="s">
        <v>2849</v>
      </c>
      <c r="F34" s="4"/>
      <c r="G34" s="7">
        <f>VLOOKUP(C34,Talks!$A$2:$X$35,11,FALSE)</f>
        <v>8462</v>
      </c>
      <c r="H34" s="7">
        <f t="shared" si="28"/>
        <v>0</v>
      </c>
      <c r="I34" s="75" t="str">
        <f>IF(H34&lt;&gt;0,H34,IF(ISERROR(VLOOKUP(VLOOKUP(X34,Books!$A$2:$Q$100,2,FALSE)&amp;"_"&amp;Y34&amp;":"&amp;AA34&amp;IF(F34&lt;&gt;""," (JST)",""),SpecialBooks,2,FALSE)),VLOOKUP(X34,Books!$A$2:$Q$100,2,FALSE)&amp;"_"&amp;Y34&amp;":"&amp;AA34&amp;IF(F34&lt;&gt;""," (JST)",""),VLOOKUP(VLOOKUP(X34,Books!$A$2:$Q$100,2,FALSE)&amp;"_"&amp;Y34&amp;":"&amp;AA34&amp;IF(F34&lt;&gt;""," (JST)",""),SpecialBooks,2,FALSE)))</f>
        <v>isa_9:6</v>
      </c>
      <c r="J34" s="7" t="str">
        <f>VLOOKUP(C34,Talks!$A$2:$X$35,6,FALSE)</f>
        <v>SDW</v>
      </c>
      <c r="K34" s="32">
        <v>15</v>
      </c>
      <c r="L34" s="56">
        <f t="shared" si="29"/>
        <v>12</v>
      </c>
      <c r="M34" s="56">
        <f t="shared" si="30"/>
        <v>15</v>
      </c>
      <c r="N34" s="56" t="str">
        <f t="shared" si="31"/>
        <v/>
      </c>
      <c r="O34" s="7" t="str">
        <f t="shared" si="32"/>
        <v>isa_9:6 / (20-O,15,SDW)</v>
      </c>
      <c r="P34" s="51" t="str">
        <f t="shared" si="33"/>
        <v/>
      </c>
      <c r="Q34" s="7">
        <f t="shared" si="34"/>
        <v>21</v>
      </c>
      <c r="R34" s="7">
        <f t="shared" si="35"/>
        <v>25</v>
      </c>
      <c r="S34" s="7">
        <f t="shared" si="36"/>
        <v>29</v>
      </c>
      <c r="T34" s="7">
        <f t="shared" si="37"/>
        <v>27</v>
      </c>
      <c r="U34" s="7">
        <f t="shared" si="38"/>
        <v>38</v>
      </c>
      <c r="V34" s="7" t="str">
        <f t="shared" si="39"/>
        <v>ot/isa/9.6?lang</v>
      </c>
      <c r="W34" s="7" t="str">
        <f t="shared" si="9"/>
        <v>isa</v>
      </c>
      <c r="X34" s="7" t="str">
        <f>IF(ISERROR(VLOOKUP(W34,Books!$A$2:$Q$100,2,FALSE)),VLOOKUP(V34&amp;"/"&amp;W34,$AY$8:$AZ$10,2,FALSE),W34)</f>
        <v>isa</v>
      </c>
      <c r="Y34" s="7" t="str">
        <f t="shared" si="10"/>
        <v>9</v>
      </c>
      <c r="Z34" s="7" t="str">
        <f t="shared" si="40"/>
        <v>6</v>
      </c>
      <c r="AA34" s="7" t="str">
        <f t="shared" si="12"/>
        <v>6</v>
      </c>
      <c r="AB34" s="51">
        <f t="shared" si="41"/>
        <v>21</v>
      </c>
      <c r="AC34" s="61" t="str">
        <f t="shared" si="42"/>
        <v>p6</v>
      </c>
      <c r="AD34" s="26" t="str">
        <f t="shared" si="43"/>
        <v>isa</v>
      </c>
      <c r="AE34" s="27" t="str">
        <f t="shared" si="44"/>
        <v>isa</v>
      </c>
      <c r="AF34" s="28" t="str">
        <f t="shared" si="45"/>
        <v/>
      </c>
      <c r="AG34" s="26" t="str">
        <f t="shared" si="46"/>
        <v>9</v>
      </c>
      <c r="AH34" s="27" t="str">
        <f t="shared" si="47"/>
        <v/>
      </c>
      <c r="AI34" s="29" t="str">
        <f t="shared" si="48"/>
        <v>6</v>
      </c>
      <c r="AJ34" s="29" t="str">
        <f t="shared" si="49"/>
        <v>6</v>
      </c>
      <c r="AK34" s="29" t="str">
        <f t="shared" si="50"/>
        <v>6</v>
      </c>
      <c r="AL34" s="29">
        <f t="shared" si="51"/>
        <v>0</v>
      </c>
      <c r="AM34" s="29">
        <f t="shared" ca="1" si="52"/>
        <v>0</v>
      </c>
      <c r="AN34" s="29" t="str">
        <f t="shared" si="53"/>
        <v>6</v>
      </c>
      <c r="AO34" s="29" t="str">
        <f t="shared" ca="1" si="54"/>
        <v>6</v>
      </c>
      <c r="AP34" s="28" t="str">
        <f t="shared" si="55"/>
        <v/>
      </c>
      <c r="AQ34" s="34">
        <f t="shared" si="58"/>
        <v>136656</v>
      </c>
      <c r="AR34" s="7">
        <f>VLOOKUP(W34,Books!$A$2:$Q$100,7,FALSE)</f>
        <v>123</v>
      </c>
      <c r="AS34" s="51" t="str">
        <f t="shared" si="56"/>
        <v/>
      </c>
      <c r="AT34" s="7" t="str">
        <f t="shared" si="57"/>
        <v>INSERT INTO citation (ID,TalkID,BookID,Chapter,Verses,Flag,PageColumn,MinVerse,MaxVerse) VALUES (136656, 8462, 123, 9, '6', '', 15, 0, 0);</v>
      </c>
    </row>
    <row r="35" spans="1:46" x14ac:dyDescent="0.2">
      <c r="A35" s="7">
        <f>VLOOKUP(C35,Talks!$A$2:$X$35,2,FALSE)</f>
        <v>3</v>
      </c>
      <c r="B35">
        <v>33</v>
      </c>
      <c r="C35" t="s">
        <v>2719</v>
      </c>
      <c r="D35" t="s">
        <v>2850</v>
      </c>
      <c r="E35" t="s">
        <v>2851</v>
      </c>
      <c r="F35" s="4"/>
      <c r="G35" s="7">
        <f>VLOOKUP(C35,Talks!$A$2:$X$35,11,FALSE)</f>
        <v>8462</v>
      </c>
      <c r="H35" s="7">
        <f t="shared" si="28"/>
        <v>0</v>
      </c>
      <c r="I35" s="75" t="str">
        <f>IF(H35&lt;&gt;0,H35,IF(ISERROR(VLOOKUP(VLOOKUP(X35,Books!$A$2:$Q$100,2,FALSE)&amp;"_"&amp;Y35&amp;":"&amp;AA35&amp;IF(F35&lt;&gt;""," (JST)",""),SpecialBooks,2,FALSE)),VLOOKUP(X35,Books!$A$2:$Q$100,2,FALSE)&amp;"_"&amp;Y35&amp;":"&amp;AA35&amp;IF(F35&lt;&gt;""," (JST)",""),VLOOKUP(VLOOKUP(X35,Books!$A$2:$Q$100,2,FALSE)&amp;"_"&amp;Y35&amp;":"&amp;AA35&amp;IF(F35&lt;&gt;""," (JST)",""),SpecialBooks,2,FALSE)))</f>
        <v>2 ne_19:6</v>
      </c>
      <c r="J35" s="7" t="str">
        <f>VLOOKUP(C35,Talks!$A$2:$X$35,6,FALSE)</f>
        <v>SDW</v>
      </c>
      <c r="K35" s="32">
        <v>15</v>
      </c>
      <c r="L35" s="56">
        <f t="shared" si="0"/>
        <v>12</v>
      </c>
      <c r="M35" s="56">
        <f t="shared" si="1"/>
        <v>15</v>
      </c>
      <c r="N35" s="56" t="str">
        <f t="shared" si="31"/>
        <v/>
      </c>
      <c r="O35" s="7" t="str">
        <f t="shared" si="32"/>
        <v>2 ne_19:6 / (20-O,15,SDW)</v>
      </c>
      <c r="P35" s="51" t="str">
        <f t="shared" si="33"/>
        <v/>
      </c>
      <c r="Q35" s="7">
        <f t="shared" si="34"/>
        <v>23</v>
      </c>
      <c r="R35" s="7">
        <f t="shared" si="35"/>
        <v>28</v>
      </c>
      <c r="S35" s="7">
        <f t="shared" si="36"/>
        <v>33</v>
      </c>
      <c r="T35" s="7">
        <f t="shared" si="37"/>
        <v>31</v>
      </c>
      <c r="U35" s="7">
        <f t="shared" si="38"/>
        <v>42</v>
      </c>
      <c r="V35" s="7" t="str">
        <f t="shared" si="39"/>
        <v>bofm/2-ne/19.6?la</v>
      </c>
      <c r="W35" s="7" t="str">
        <f t="shared" si="9"/>
        <v>2-ne</v>
      </c>
      <c r="X35" s="7" t="str">
        <f>IF(ISERROR(VLOOKUP(W35,Books!$A$2:$Q$100,2,FALSE)),VLOOKUP(V35&amp;"/"&amp;W35,$AY$8:$AZ$10,2,FALSE),W35)</f>
        <v>2-ne</v>
      </c>
      <c r="Y35" s="7" t="str">
        <f t="shared" si="10"/>
        <v>19</v>
      </c>
      <c r="Z35" s="7" t="str">
        <f t="shared" si="40"/>
        <v>6</v>
      </c>
      <c r="AA35" s="7" t="str">
        <f t="shared" si="12"/>
        <v>6</v>
      </c>
      <c r="AB35" s="51">
        <f t="shared" si="41"/>
        <v>21</v>
      </c>
      <c r="AC35" s="61" t="str">
        <f t="shared" si="42"/>
        <v>p6</v>
      </c>
      <c r="AD35" s="26" t="str">
        <f t="shared" si="43"/>
        <v>2-ne</v>
      </c>
      <c r="AE35" s="27" t="str">
        <f t="shared" si="44"/>
        <v>2-ne</v>
      </c>
      <c r="AF35" s="28" t="str">
        <f t="shared" si="45"/>
        <v/>
      </c>
      <c r="AG35" s="26" t="str">
        <f t="shared" si="46"/>
        <v>19</v>
      </c>
      <c r="AH35" s="27" t="str">
        <f t="shared" si="47"/>
        <v/>
      </c>
      <c r="AI35" s="29" t="str">
        <f t="shared" si="48"/>
        <v>6</v>
      </c>
      <c r="AJ35" s="29" t="str">
        <f t="shared" si="49"/>
        <v>6</v>
      </c>
      <c r="AK35" s="29" t="str">
        <f t="shared" si="50"/>
        <v>6</v>
      </c>
      <c r="AL35" s="29">
        <f t="shared" si="51"/>
        <v>0</v>
      </c>
      <c r="AM35" s="29">
        <f t="shared" ca="1" si="52"/>
        <v>0</v>
      </c>
      <c r="AN35" s="29" t="str">
        <f t="shared" si="53"/>
        <v>6</v>
      </c>
      <c r="AO35" s="29" t="str">
        <f t="shared" ca="1" si="54"/>
        <v>6</v>
      </c>
      <c r="AP35" s="28" t="str">
        <f t="shared" si="55"/>
        <v/>
      </c>
      <c r="AQ35" s="34">
        <f t="shared" si="58"/>
        <v>136657</v>
      </c>
      <c r="AR35" s="7">
        <f>VLOOKUP(W35,Books!$A$2:$Q$100,7,FALSE)</f>
        <v>206</v>
      </c>
      <c r="AS35" s="51" t="str">
        <f t="shared" si="56"/>
        <v/>
      </c>
      <c r="AT35" s="7" t="str">
        <f t="shared" si="57"/>
        <v>INSERT INTO citation (ID,TalkID,BookID,Chapter,Verses,Flag,PageColumn,MinVerse,MaxVerse) VALUES (136657, 8462, 206, 19, '6', '', 15, 0, 0);</v>
      </c>
    </row>
    <row r="36" spans="1:46" x14ac:dyDescent="0.2">
      <c r="A36" s="7">
        <f>VLOOKUP(C36,Talks!$A$2:$X$35,2,FALSE)</f>
        <v>3</v>
      </c>
      <c r="B36">
        <v>34</v>
      </c>
      <c r="C36" t="s">
        <v>2719</v>
      </c>
      <c r="D36" t="s">
        <v>2852</v>
      </c>
      <c r="E36" t="s">
        <v>2853</v>
      </c>
      <c r="F36" s="4"/>
      <c r="G36" s="7">
        <f>VLOOKUP(C36,Talks!$A$2:$X$35,11,FALSE)</f>
        <v>8462</v>
      </c>
      <c r="H36" s="7">
        <f t="shared" si="28"/>
        <v>0</v>
      </c>
      <c r="I36" s="75" t="str">
        <f>IF(H36&lt;&gt;0,H36,IF(ISERROR(VLOOKUP(VLOOKUP(X36,Books!$A$2:$Q$100,2,FALSE)&amp;"_"&amp;Y36&amp;":"&amp;AA36&amp;IF(F36&lt;&gt;""," (JST)",""),SpecialBooks,2,FALSE)),VLOOKUP(X36,Books!$A$2:$Q$100,2,FALSE)&amp;"_"&amp;Y36&amp;":"&amp;AA36&amp;IF(F36&lt;&gt;""," (JST)",""),VLOOKUP(VLOOKUP(X36,Books!$A$2:$Q$100,2,FALSE)&amp;"_"&amp;Y36&amp;":"&amp;AA36&amp;IF(F36&lt;&gt;""," (JST)",""),SpecialBooks,2,FALSE)))</f>
        <v>1 cor_2:14</v>
      </c>
      <c r="J36" s="7" t="str">
        <f>VLOOKUP(C36,Talks!$A$2:$X$35,6,FALSE)</f>
        <v>SDW</v>
      </c>
      <c r="K36" s="32">
        <v>15</v>
      </c>
      <c r="L36" s="56">
        <f t="shared" si="0"/>
        <v>12</v>
      </c>
      <c r="M36" s="56">
        <f t="shared" si="1"/>
        <v>15</v>
      </c>
      <c r="N36" s="56" t="str">
        <f t="shared" si="31"/>
        <v/>
      </c>
      <c r="O36" s="7" t="str">
        <f t="shared" si="32"/>
        <v>1 cor_2:14 / (20-O,15,SDW)</v>
      </c>
      <c r="P36" s="51" t="str">
        <f t="shared" si="33"/>
        <v/>
      </c>
      <c r="Q36" s="7">
        <f t="shared" si="34"/>
        <v>21</v>
      </c>
      <c r="R36" s="7">
        <f t="shared" si="35"/>
        <v>27</v>
      </c>
      <c r="S36" s="7">
        <f t="shared" si="36"/>
        <v>32</v>
      </c>
      <c r="T36" s="7">
        <f t="shared" si="37"/>
        <v>29</v>
      </c>
      <c r="U36" s="7">
        <f t="shared" si="38"/>
        <v>41</v>
      </c>
      <c r="V36" s="7" t="str">
        <f t="shared" si="39"/>
        <v>nt/1-cor/2.14?l</v>
      </c>
      <c r="W36" s="7" t="str">
        <f t="shared" si="9"/>
        <v>1-cor</v>
      </c>
      <c r="X36" s="7" t="str">
        <f>IF(ISERROR(VLOOKUP(W36,Books!$A$2:$Q$100,2,FALSE)),VLOOKUP(V36&amp;"/"&amp;W36,$AY$8:$AZ$10,2,FALSE),W36)</f>
        <v>1-cor</v>
      </c>
      <c r="Y36" s="7" t="str">
        <f t="shared" si="10"/>
        <v>2</v>
      </c>
      <c r="Z36" s="7" t="str">
        <f t="shared" si="40"/>
        <v>14</v>
      </c>
      <c r="AA36" s="7" t="str">
        <f t="shared" si="12"/>
        <v>14</v>
      </c>
      <c r="AB36" s="51">
        <f t="shared" si="41"/>
        <v>16</v>
      </c>
      <c r="AC36" s="61" t="str">
        <f t="shared" si="42"/>
        <v>p14</v>
      </c>
      <c r="AD36" s="26" t="str">
        <f t="shared" si="43"/>
        <v>1-cor</v>
      </c>
      <c r="AE36" s="27" t="str">
        <f t="shared" si="44"/>
        <v>1-cor</v>
      </c>
      <c r="AF36" s="28" t="str">
        <f t="shared" si="45"/>
        <v/>
      </c>
      <c r="AG36" s="26" t="str">
        <f t="shared" si="46"/>
        <v>2</v>
      </c>
      <c r="AH36" s="27" t="str">
        <f t="shared" si="47"/>
        <v/>
      </c>
      <c r="AI36" s="29" t="str">
        <f t="shared" si="48"/>
        <v>14</v>
      </c>
      <c r="AJ36" s="29" t="str">
        <f t="shared" si="49"/>
        <v>14</v>
      </c>
      <c r="AK36" s="29" t="str">
        <f t="shared" si="50"/>
        <v>14</v>
      </c>
      <c r="AL36" s="29">
        <f t="shared" si="51"/>
        <v>0</v>
      </c>
      <c r="AM36" s="29">
        <f t="shared" ca="1" si="52"/>
        <v>0</v>
      </c>
      <c r="AN36" s="29" t="str">
        <f t="shared" si="53"/>
        <v>14</v>
      </c>
      <c r="AO36" s="29" t="str">
        <f t="shared" ca="1" si="54"/>
        <v>14</v>
      </c>
      <c r="AP36" s="28" t="str">
        <f t="shared" si="55"/>
        <v/>
      </c>
      <c r="AQ36" s="34">
        <f t="shared" si="58"/>
        <v>136658</v>
      </c>
      <c r="AR36" s="7">
        <f>VLOOKUP(W36,Books!$A$2:$Q$100,7,FALSE)</f>
        <v>146</v>
      </c>
      <c r="AS36" s="51" t="str">
        <f t="shared" si="56"/>
        <v/>
      </c>
      <c r="AT36" s="7" t="str">
        <f t="shared" si="57"/>
        <v>INSERT INTO citation (ID,TalkID,BookID,Chapter,Verses,Flag,PageColumn,MinVerse,MaxVerse) VALUES (136658, 8462, 146, 2, '14', '', 15, 0, 0);</v>
      </c>
    </row>
    <row r="37" spans="1:46" x14ac:dyDescent="0.2">
      <c r="A37" s="7">
        <f>VLOOKUP(C37,Talks!$A$2:$X$35,2,FALSE)</f>
        <v>3</v>
      </c>
      <c r="B37">
        <v>35</v>
      </c>
      <c r="C37" t="s">
        <v>2719</v>
      </c>
      <c r="D37" t="s">
        <v>2618</v>
      </c>
      <c r="E37" t="s">
        <v>2548</v>
      </c>
      <c r="F37" s="4"/>
      <c r="G37" s="7">
        <f>VLOOKUP(C37,Talks!$A$2:$X$35,11,FALSE)</f>
        <v>8462</v>
      </c>
      <c r="H37" s="7">
        <f t="shared" si="28"/>
        <v>0</v>
      </c>
      <c r="I37" s="75" t="str">
        <f>IF(H37&lt;&gt;0,H37,IF(ISERROR(VLOOKUP(VLOOKUP(X37,Books!$A$2:$Q$100,2,FALSE)&amp;"_"&amp;Y37&amp;":"&amp;AA37&amp;IF(F37&lt;&gt;""," (JST)",""),SpecialBooks,2,FALSE)),VLOOKUP(X37,Books!$A$2:$Q$100,2,FALSE)&amp;"_"&amp;Y37&amp;":"&amp;AA37&amp;IF(F37&lt;&gt;""," (JST)",""),VLOOKUP(VLOOKUP(X37,Books!$A$2:$Q$100,2,FALSE)&amp;"_"&amp;Y37&amp;":"&amp;AA37&amp;IF(F37&lt;&gt;""," (JST)",""),SpecialBooks,2,FALSE)))</f>
        <v>mosiah_3:19</v>
      </c>
      <c r="J37" s="7" t="str">
        <f>VLOOKUP(C37,Talks!$A$2:$X$35,6,FALSE)</f>
        <v>SDW</v>
      </c>
      <c r="K37" s="32">
        <v>15</v>
      </c>
      <c r="L37" s="56">
        <f t="shared" si="0"/>
        <v>12</v>
      </c>
      <c r="M37" s="56">
        <f t="shared" si="1"/>
        <v>15</v>
      </c>
      <c r="N37" s="56" t="str">
        <f t="shared" si="31"/>
        <v/>
      </c>
      <c r="O37" s="7" t="str">
        <f t="shared" si="32"/>
        <v>mosiah_3:19 / (20-O,15,SDW)</v>
      </c>
      <c r="P37" s="51" t="str">
        <f t="shared" si="33"/>
        <v/>
      </c>
      <c r="Q37" s="7">
        <f t="shared" si="34"/>
        <v>23</v>
      </c>
      <c r="R37" s="7">
        <f t="shared" si="35"/>
        <v>30</v>
      </c>
      <c r="S37" s="7">
        <f t="shared" si="36"/>
        <v>35</v>
      </c>
      <c r="T37" s="7">
        <f t="shared" si="37"/>
        <v>32</v>
      </c>
      <c r="U37" s="7">
        <f t="shared" si="38"/>
        <v>44</v>
      </c>
      <c r="V37" s="7" t="str">
        <f t="shared" si="39"/>
        <v>bofm/mosiah/3.19?</v>
      </c>
      <c r="W37" s="7" t="str">
        <f t="shared" si="9"/>
        <v>mosiah</v>
      </c>
      <c r="X37" s="7" t="str">
        <f>IF(ISERROR(VLOOKUP(W37,Books!$A$2:$Q$100,2,FALSE)),VLOOKUP(V37&amp;"/"&amp;W37,$AY$8:$AZ$10,2,FALSE),W37)</f>
        <v>mosiah</v>
      </c>
      <c r="Y37" s="7" t="str">
        <f t="shared" si="10"/>
        <v>3</v>
      </c>
      <c r="Z37" s="7" t="str">
        <f t="shared" si="40"/>
        <v>19</v>
      </c>
      <c r="AA37" s="7" t="str">
        <f t="shared" si="12"/>
        <v>19</v>
      </c>
      <c r="AB37" s="51">
        <f t="shared" si="41"/>
        <v>27</v>
      </c>
      <c r="AC37" s="61" t="str">
        <f t="shared" si="42"/>
        <v>p19</v>
      </c>
      <c r="AD37" s="26" t="str">
        <f t="shared" si="43"/>
        <v>mosiah</v>
      </c>
      <c r="AE37" s="27" t="str">
        <f t="shared" si="44"/>
        <v>mosiah</v>
      </c>
      <c r="AF37" s="28" t="str">
        <f t="shared" si="45"/>
        <v/>
      </c>
      <c r="AG37" s="26" t="str">
        <f t="shared" si="46"/>
        <v>3</v>
      </c>
      <c r="AH37" s="27" t="str">
        <f t="shared" si="47"/>
        <v/>
      </c>
      <c r="AI37" s="29" t="str">
        <f t="shared" si="48"/>
        <v>19</v>
      </c>
      <c r="AJ37" s="29" t="str">
        <f t="shared" si="49"/>
        <v>19</v>
      </c>
      <c r="AK37" s="29" t="str">
        <f t="shared" si="50"/>
        <v>19</v>
      </c>
      <c r="AL37" s="29">
        <f t="shared" si="51"/>
        <v>0</v>
      </c>
      <c r="AM37" s="29">
        <f t="shared" ca="1" si="52"/>
        <v>0</v>
      </c>
      <c r="AN37" s="29" t="str">
        <f t="shared" si="53"/>
        <v>19</v>
      </c>
      <c r="AO37" s="29" t="str">
        <f t="shared" ca="1" si="54"/>
        <v>19</v>
      </c>
      <c r="AP37" s="28" t="str">
        <f t="shared" si="55"/>
        <v/>
      </c>
      <c r="AQ37" s="34">
        <f t="shared" si="58"/>
        <v>136659</v>
      </c>
      <c r="AR37" s="7">
        <f>VLOOKUP(W37,Books!$A$2:$Q$100,7,FALSE)</f>
        <v>212</v>
      </c>
      <c r="AS37" s="51" t="str">
        <f t="shared" si="56"/>
        <v/>
      </c>
      <c r="AT37" s="7" t="str">
        <f t="shared" si="57"/>
        <v>INSERT INTO citation (ID,TalkID,BookID,Chapter,Verses,Flag,PageColumn,MinVerse,MaxVerse) VALUES (136659, 8462, 212, 3, '19', '', 15, 0, 0);</v>
      </c>
    </row>
    <row r="38" spans="1:46" x14ac:dyDescent="0.2">
      <c r="A38" s="7">
        <f>VLOOKUP(C38,Talks!$A$2:$X$35,2,FALSE)</f>
        <v>3</v>
      </c>
      <c r="B38">
        <v>36</v>
      </c>
      <c r="C38" t="s">
        <v>2719</v>
      </c>
      <c r="D38" t="s">
        <v>2854</v>
      </c>
      <c r="E38" t="s">
        <v>2855</v>
      </c>
      <c r="F38" s="4"/>
      <c r="G38" s="7">
        <f>VLOOKUP(C38,Talks!$A$2:$X$35,11,FALSE)</f>
        <v>8462</v>
      </c>
      <c r="H38" s="7">
        <f t="shared" si="28"/>
        <v>0</v>
      </c>
      <c r="I38" s="75" t="str">
        <f>IF(H38&lt;&gt;0,H38,IF(ISERROR(VLOOKUP(VLOOKUP(X38,Books!$A$2:$Q$100,2,FALSE)&amp;"_"&amp;Y38&amp;":"&amp;AA38&amp;IF(F38&lt;&gt;""," (JST)",""),SpecialBooks,2,FALSE)),VLOOKUP(X38,Books!$A$2:$Q$100,2,FALSE)&amp;"_"&amp;Y38&amp;":"&amp;AA38&amp;IF(F38&lt;&gt;""," (JST)",""),VLOOKUP(VLOOKUP(X38,Books!$A$2:$Q$100,2,FALSE)&amp;"_"&amp;Y38&amp;":"&amp;AA38&amp;IF(F38&lt;&gt;""," (JST)",""),SpecialBooks,2,FALSE)))</f>
        <v>matt_7:23</v>
      </c>
      <c r="J38" s="7" t="str">
        <f>VLOOKUP(C38,Talks!$A$2:$X$35,6,FALSE)</f>
        <v>SDW</v>
      </c>
      <c r="K38" s="32">
        <v>15</v>
      </c>
      <c r="L38" s="56">
        <f t="shared" si="0"/>
        <v>12</v>
      </c>
      <c r="M38" s="56">
        <f t="shared" si="1"/>
        <v>15</v>
      </c>
      <c r="N38" s="56" t="str">
        <f t="shared" si="31"/>
        <v/>
      </c>
      <c r="O38" s="7" t="str">
        <f t="shared" si="32"/>
        <v>matt_7:23 / (20-O,15,SDW)</v>
      </c>
      <c r="P38" s="51" t="str">
        <f t="shared" si="33"/>
        <v/>
      </c>
      <c r="Q38" s="7">
        <f t="shared" si="34"/>
        <v>21</v>
      </c>
      <c r="R38" s="7">
        <f t="shared" si="35"/>
        <v>26</v>
      </c>
      <c r="S38" s="7">
        <f t="shared" si="36"/>
        <v>31</v>
      </c>
      <c r="T38" s="7">
        <f t="shared" si="37"/>
        <v>28</v>
      </c>
      <c r="U38" s="7">
        <f t="shared" si="38"/>
        <v>40</v>
      </c>
      <c r="V38" s="7" t="str">
        <f t="shared" si="39"/>
        <v>nt/matt/7.23?la</v>
      </c>
      <c r="W38" s="7" t="str">
        <f t="shared" si="9"/>
        <v>matt</v>
      </c>
      <c r="X38" s="7" t="str">
        <f>IF(ISERROR(VLOOKUP(W38,Books!$A$2:$Q$100,2,FALSE)),VLOOKUP(V38&amp;"/"&amp;W38,$AY$8:$AZ$10,2,FALSE),W38)</f>
        <v>matt</v>
      </c>
      <c r="Y38" s="7" t="str">
        <f t="shared" si="10"/>
        <v>7</v>
      </c>
      <c r="Z38" s="7" t="str">
        <f t="shared" si="40"/>
        <v>23</v>
      </c>
      <c r="AA38" s="7" t="str">
        <f t="shared" si="12"/>
        <v>23</v>
      </c>
      <c r="AB38" s="51">
        <f t="shared" si="41"/>
        <v>37</v>
      </c>
      <c r="AC38" s="61" t="str">
        <f t="shared" si="42"/>
        <v>p23</v>
      </c>
      <c r="AD38" s="26" t="str">
        <f t="shared" si="43"/>
        <v>matt</v>
      </c>
      <c r="AE38" s="27" t="str">
        <f t="shared" si="44"/>
        <v>matt</v>
      </c>
      <c r="AF38" s="28" t="str">
        <f t="shared" si="45"/>
        <v/>
      </c>
      <c r="AG38" s="26" t="str">
        <f t="shared" si="46"/>
        <v>7</v>
      </c>
      <c r="AH38" s="27" t="str">
        <f t="shared" si="47"/>
        <v/>
      </c>
      <c r="AI38" s="29" t="str">
        <f t="shared" si="48"/>
        <v>23</v>
      </c>
      <c r="AJ38" s="29" t="str">
        <f t="shared" si="49"/>
        <v>23</v>
      </c>
      <c r="AK38" s="29" t="str">
        <f t="shared" si="50"/>
        <v>23</v>
      </c>
      <c r="AL38" s="29">
        <f t="shared" si="51"/>
        <v>0</v>
      </c>
      <c r="AM38" s="29">
        <f t="shared" ca="1" si="52"/>
        <v>0</v>
      </c>
      <c r="AN38" s="29" t="str">
        <f t="shared" si="53"/>
        <v>23</v>
      </c>
      <c r="AO38" s="29" t="str">
        <f t="shared" ca="1" si="54"/>
        <v>23</v>
      </c>
      <c r="AP38" s="28" t="str">
        <f t="shared" si="55"/>
        <v/>
      </c>
      <c r="AQ38" s="34">
        <f t="shared" si="58"/>
        <v>136660</v>
      </c>
      <c r="AR38" s="7">
        <f>VLOOKUP(W38,Books!$A$2:$Q$100,7,FALSE)</f>
        <v>140</v>
      </c>
      <c r="AS38" s="51" t="str">
        <f t="shared" si="56"/>
        <v/>
      </c>
      <c r="AT38" s="7" t="str">
        <f t="shared" si="57"/>
        <v>INSERT INTO citation (ID,TalkID,BookID,Chapter,Verses,Flag,PageColumn,MinVerse,MaxVerse) VALUES (136660, 8462, 140, 7, '23', '', 15, 0, 0);</v>
      </c>
    </row>
    <row r="39" spans="1:46" x14ac:dyDescent="0.2">
      <c r="A39" s="7">
        <f>VLOOKUP(C39,Talks!$A$2:$X$35,2,FALSE)</f>
        <v>3</v>
      </c>
      <c r="B39">
        <v>37</v>
      </c>
      <c r="C39" t="s">
        <v>2719</v>
      </c>
      <c r="D39" t="s">
        <v>2826</v>
      </c>
      <c r="E39" s="64">
        <v>1.05</v>
      </c>
      <c r="F39" s="4"/>
      <c r="G39" s="7">
        <f>VLOOKUP(C39,Talks!$A$2:$X$35,11,FALSE)</f>
        <v>8462</v>
      </c>
      <c r="H39" s="7">
        <f t="shared" si="28"/>
        <v>0</v>
      </c>
      <c r="I39" s="75" t="str">
        <f>IF(H39&lt;&gt;0,H39,IF(ISERROR(VLOOKUP(VLOOKUP(X39,Books!$A$2:$Q$100,2,FALSE)&amp;"_"&amp;Y39&amp;":"&amp;AA39&amp;IF(F39&lt;&gt;""," (JST)",""),SpecialBooks,2,FALSE)),VLOOKUP(X39,Books!$A$2:$Q$100,2,FALSE)&amp;"_"&amp;Y39&amp;":"&amp;AA39&amp;IF(F39&lt;&gt;""," (JST)",""),VLOOKUP(VLOOKUP(X39,Books!$A$2:$Q$100,2,FALSE)&amp;"_"&amp;Y39&amp;":"&amp;AA39&amp;IF(F39&lt;&gt;""," (JST)",""),SpecialBooks,2,FALSE)))</f>
        <v>matt_25:12</v>
      </c>
      <c r="J39" s="7" t="str">
        <f>VLOOKUP(C39,Talks!$A$2:$X$35,6,FALSE)</f>
        <v>SDW</v>
      </c>
      <c r="K39" s="32">
        <v>15</v>
      </c>
      <c r="L39" s="56">
        <f t="shared" si="0"/>
        <v>12</v>
      </c>
      <c r="M39" s="56">
        <f t="shared" si="1"/>
        <v>15</v>
      </c>
      <c r="N39" s="56" t="str">
        <f t="shared" si="31"/>
        <v/>
      </c>
      <c r="O39" s="7" t="str">
        <f t="shared" si="32"/>
        <v>matt_25:12 / (20-O,15,SDW)</v>
      </c>
      <c r="P39" s="51" t="str">
        <f t="shared" si="33"/>
        <v/>
      </c>
      <c r="Q39" s="7">
        <f t="shared" si="34"/>
        <v>21</v>
      </c>
      <c r="R39" s="7">
        <f t="shared" si="35"/>
        <v>26</v>
      </c>
      <c r="S39" s="7">
        <f t="shared" si="36"/>
        <v>32</v>
      </c>
      <c r="T39" s="7">
        <f t="shared" si="37"/>
        <v>29</v>
      </c>
      <c r="U39" s="7">
        <f t="shared" si="38"/>
        <v>41</v>
      </c>
      <c r="V39" s="7" t="str">
        <f t="shared" si="39"/>
        <v>nt/matt/25.12?l</v>
      </c>
      <c r="W39" s="7" t="str">
        <f t="shared" si="9"/>
        <v>matt</v>
      </c>
      <c r="X39" s="7" t="str">
        <f>IF(ISERROR(VLOOKUP(W39,Books!$A$2:$Q$100,2,FALSE)),VLOOKUP(V39&amp;"/"&amp;W39,$AY$8:$AZ$10,2,FALSE),W39)</f>
        <v>matt</v>
      </c>
      <c r="Y39" s="7" t="str">
        <f t="shared" si="10"/>
        <v>25</v>
      </c>
      <c r="Z39" s="7" t="str">
        <f t="shared" si="40"/>
        <v>12</v>
      </c>
      <c r="AA39" s="7" t="str">
        <f t="shared" si="12"/>
        <v>12</v>
      </c>
      <c r="AB39" s="51">
        <f t="shared" si="41"/>
        <v>47</v>
      </c>
      <c r="AC39" s="61" t="str">
        <f t="shared" si="42"/>
        <v>p12</v>
      </c>
      <c r="AD39" s="26" t="str">
        <f t="shared" si="43"/>
        <v>matt</v>
      </c>
      <c r="AE39" s="27" t="str">
        <f t="shared" si="44"/>
        <v>matt</v>
      </c>
      <c r="AF39" s="28" t="str">
        <f t="shared" si="45"/>
        <v/>
      </c>
      <c r="AG39" s="26" t="str">
        <f t="shared" si="46"/>
        <v>25</v>
      </c>
      <c r="AH39" s="27" t="str">
        <f t="shared" si="47"/>
        <v/>
      </c>
      <c r="AI39" s="29" t="str">
        <f t="shared" si="48"/>
        <v>12</v>
      </c>
      <c r="AJ39" s="29" t="str">
        <f t="shared" si="49"/>
        <v>12</v>
      </c>
      <c r="AK39" s="29" t="str">
        <f t="shared" si="50"/>
        <v>12</v>
      </c>
      <c r="AL39" s="29">
        <f t="shared" si="51"/>
        <v>0</v>
      </c>
      <c r="AM39" s="29">
        <f t="shared" ca="1" si="52"/>
        <v>0</v>
      </c>
      <c r="AN39" s="29" t="str">
        <f t="shared" si="53"/>
        <v>12</v>
      </c>
      <c r="AO39" s="29" t="str">
        <f t="shared" ca="1" si="54"/>
        <v>12</v>
      </c>
      <c r="AP39" s="28" t="str">
        <f t="shared" si="55"/>
        <v/>
      </c>
      <c r="AQ39" s="34">
        <f t="shared" si="58"/>
        <v>136661</v>
      </c>
      <c r="AR39" s="7">
        <f>VLOOKUP(W39,Books!$A$2:$Q$100,7,FALSE)</f>
        <v>140</v>
      </c>
      <c r="AS39" s="51" t="str">
        <f t="shared" si="56"/>
        <v/>
      </c>
      <c r="AT39" s="7" t="str">
        <f t="shared" si="57"/>
        <v>INSERT INTO citation (ID,TalkID,BookID,Chapter,Verses,Flag,PageColumn,MinVerse,MaxVerse) VALUES (136661, 8462, 140, 25, '12', '', 15, 0, 0);</v>
      </c>
    </row>
    <row r="40" spans="1:46" x14ac:dyDescent="0.2">
      <c r="A40" s="7">
        <f>VLOOKUP(C40,Talks!$A$2:$X$35,2,FALSE)</f>
        <v>3</v>
      </c>
      <c r="B40">
        <v>38</v>
      </c>
      <c r="C40" t="s">
        <v>2719</v>
      </c>
      <c r="D40" t="s">
        <v>2856</v>
      </c>
      <c r="E40" t="s">
        <v>2857</v>
      </c>
      <c r="F40" s="4"/>
      <c r="G40" s="7">
        <f>VLOOKUP(C40,Talks!$A$2:$X$35,11,FALSE)</f>
        <v>8462</v>
      </c>
      <c r="H40" s="7">
        <f t="shared" si="28"/>
        <v>0</v>
      </c>
      <c r="I40" s="75" t="str">
        <f>IF(H40&lt;&gt;0,H40,IF(ISERROR(VLOOKUP(VLOOKUP(X40,Books!$A$2:$Q$100,2,FALSE)&amp;"_"&amp;Y40&amp;":"&amp;AA40&amp;IF(F40&lt;&gt;""," (JST)",""),SpecialBooks,2,FALSE)),VLOOKUP(X40,Books!$A$2:$Q$100,2,FALSE)&amp;"_"&amp;Y40&amp;":"&amp;AA40&amp;IF(F40&lt;&gt;""," (JST)",""),VLOOKUP(VLOOKUP(X40,Books!$A$2:$Q$100,2,FALSE)&amp;"_"&amp;Y40&amp;":"&amp;AA40&amp;IF(F40&lt;&gt;""," (JST)",""),SpecialBooks,2,FALSE)))</f>
        <v>mosiah_26:24</v>
      </c>
      <c r="J40" s="7" t="str">
        <f>VLOOKUP(C40,Talks!$A$2:$X$35,6,FALSE)</f>
        <v>SDW</v>
      </c>
      <c r="K40" s="32">
        <v>15</v>
      </c>
      <c r="L40" s="56">
        <f t="shared" si="0"/>
        <v>12</v>
      </c>
      <c r="M40" s="56">
        <f t="shared" si="1"/>
        <v>15</v>
      </c>
      <c r="N40" s="56" t="str">
        <f t="shared" si="31"/>
        <v/>
      </c>
      <c r="O40" s="7" t="str">
        <f t="shared" si="32"/>
        <v>mosiah_26:24 / (20-O,15,SDW)</v>
      </c>
      <c r="P40" s="51" t="str">
        <f t="shared" si="33"/>
        <v/>
      </c>
      <c r="Q40" s="7">
        <f t="shared" si="34"/>
        <v>23</v>
      </c>
      <c r="R40" s="7">
        <f t="shared" si="35"/>
        <v>30</v>
      </c>
      <c r="S40" s="7">
        <f t="shared" si="36"/>
        <v>36</v>
      </c>
      <c r="T40" s="7">
        <f t="shared" si="37"/>
        <v>33</v>
      </c>
      <c r="U40" s="7">
        <f t="shared" si="38"/>
        <v>45</v>
      </c>
      <c r="V40" s="7" t="str">
        <f t="shared" si="39"/>
        <v>bofm/mosiah/26.24</v>
      </c>
      <c r="W40" s="7" t="str">
        <f t="shared" si="9"/>
        <v>mosiah</v>
      </c>
      <c r="X40" s="7" t="str">
        <f>IF(ISERROR(VLOOKUP(W40,Books!$A$2:$Q$100,2,FALSE)),VLOOKUP(V40&amp;"/"&amp;W40,$AY$8:$AZ$10,2,FALSE),W40)</f>
        <v>mosiah</v>
      </c>
      <c r="Y40" s="7" t="str">
        <f t="shared" si="10"/>
        <v>26</v>
      </c>
      <c r="Z40" s="7" t="str">
        <f t="shared" si="40"/>
        <v>24</v>
      </c>
      <c r="AA40" s="7" t="str">
        <f t="shared" si="12"/>
        <v>24</v>
      </c>
      <c r="AB40" s="51">
        <f t="shared" si="41"/>
        <v>39</v>
      </c>
      <c r="AC40" s="61" t="str">
        <f t="shared" si="42"/>
        <v>p24</v>
      </c>
      <c r="AD40" s="26" t="str">
        <f t="shared" si="43"/>
        <v>mosiah</v>
      </c>
      <c r="AE40" s="27" t="str">
        <f t="shared" si="44"/>
        <v>mosiah</v>
      </c>
      <c r="AF40" s="28" t="str">
        <f t="shared" si="45"/>
        <v/>
      </c>
      <c r="AG40" s="26" t="str">
        <f t="shared" si="46"/>
        <v>26</v>
      </c>
      <c r="AH40" s="27" t="str">
        <f t="shared" si="47"/>
        <v/>
      </c>
      <c r="AI40" s="29" t="str">
        <f t="shared" si="48"/>
        <v>24</v>
      </c>
      <c r="AJ40" s="29" t="str">
        <f t="shared" si="49"/>
        <v>24</v>
      </c>
      <c r="AK40" s="29" t="str">
        <f t="shared" si="50"/>
        <v>24</v>
      </c>
      <c r="AL40" s="29">
        <f t="shared" si="51"/>
        <v>0</v>
      </c>
      <c r="AM40" s="29">
        <f t="shared" ca="1" si="52"/>
        <v>0</v>
      </c>
      <c r="AN40" s="29" t="str">
        <f t="shared" si="53"/>
        <v>24</v>
      </c>
      <c r="AO40" s="29" t="str">
        <f t="shared" ca="1" si="54"/>
        <v>24</v>
      </c>
      <c r="AP40" s="28" t="str">
        <f t="shared" si="55"/>
        <v/>
      </c>
      <c r="AQ40" s="34">
        <f t="shared" si="58"/>
        <v>136662</v>
      </c>
      <c r="AR40" s="7">
        <f>VLOOKUP(W40,Books!$A$2:$Q$100,7,FALSE)</f>
        <v>212</v>
      </c>
      <c r="AS40" s="51" t="str">
        <f t="shared" si="56"/>
        <v/>
      </c>
      <c r="AT40" s="7" t="str">
        <f t="shared" si="57"/>
        <v>INSERT INTO citation (ID,TalkID,BookID,Chapter,Verses,Flag,PageColumn,MinVerse,MaxVerse) VALUES (136662, 8462, 212, 26, '24', '', 15, 0, 0);</v>
      </c>
    </row>
    <row r="41" spans="1:46" x14ac:dyDescent="0.2">
      <c r="A41" s="7">
        <f>VLOOKUP(C41,Talks!$A$2:$X$35,2,FALSE)</f>
        <v>3</v>
      </c>
      <c r="B41">
        <v>39</v>
      </c>
      <c r="C41" t="s">
        <v>2719</v>
      </c>
      <c r="D41" t="s">
        <v>2694</v>
      </c>
      <c r="E41" t="s">
        <v>2858</v>
      </c>
      <c r="F41" s="4"/>
      <c r="G41" s="7">
        <f>VLOOKUP(C41,Talks!$A$2:$X$35,11,FALSE)</f>
        <v>8462</v>
      </c>
      <c r="H41" s="7">
        <f t="shared" si="28"/>
        <v>0</v>
      </c>
      <c r="I41" s="75" t="str">
        <f>IF(H41&lt;&gt;0,H41,IF(ISERROR(VLOOKUP(VLOOKUP(X41,Books!$A$2:$Q$100,2,FALSE)&amp;"_"&amp;Y41&amp;":"&amp;AA41&amp;IF(F41&lt;&gt;""," (JST)",""),SpecialBooks,2,FALSE)),VLOOKUP(X41,Books!$A$2:$Q$100,2,FALSE)&amp;"_"&amp;Y41&amp;":"&amp;AA41&amp;IF(F41&lt;&gt;""," (JST)",""),VLOOKUP(VLOOKUP(X41,Books!$A$2:$Q$100,2,FALSE)&amp;"_"&amp;Y41&amp;":"&amp;AA41&amp;IF(F41&lt;&gt;""," (JST)",""),SpecialBooks,2,FALSE)))</f>
        <v>sec_93:2</v>
      </c>
      <c r="J41" s="7" t="str">
        <f>VLOOKUP(C41,Talks!$A$2:$X$35,6,FALSE)</f>
        <v>SDW</v>
      </c>
      <c r="K41" s="32">
        <v>15</v>
      </c>
      <c r="L41" s="56">
        <f t="shared" si="0"/>
        <v>12</v>
      </c>
      <c r="M41" s="56">
        <f t="shared" si="1"/>
        <v>15</v>
      </c>
      <c r="N41" s="56" t="str">
        <f t="shared" si="31"/>
        <v/>
      </c>
      <c r="O41" s="7" t="str">
        <f t="shared" si="32"/>
        <v>sec_93:2 / (20-O,15,SDW)</v>
      </c>
      <c r="P41" s="51" t="str">
        <f t="shared" si="33"/>
        <v/>
      </c>
      <c r="Q41" s="7">
        <f t="shared" si="34"/>
        <v>31</v>
      </c>
      <c r="R41" s="7">
        <f t="shared" si="35"/>
        <v>34</v>
      </c>
      <c r="S41" s="7">
        <f t="shared" si="36"/>
        <v>39</v>
      </c>
      <c r="T41" s="7">
        <f t="shared" si="37"/>
        <v>37</v>
      </c>
      <c r="U41" s="7">
        <f t="shared" si="38"/>
        <v>48</v>
      </c>
      <c r="V41" s="7" t="str">
        <f t="shared" si="39"/>
        <v>dc-testament/dc/93.2?lang</v>
      </c>
      <c r="W41" s="7" t="str">
        <f t="shared" si="9"/>
        <v>dc</v>
      </c>
      <c r="X41" s="7" t="str">
        <f>IF(ISERROR(VLOOKUP(W41,Books!$A$2:$Q$100,2,FALSE)),VLOOKUP(V41&amp;"/"&amp;W41,$AY$8:$AZ$10,2,FALSE),W41)</f>
        <v>dc</v>
      </c>
      <c r="Y41" s="7" t="str">
        <f t="shared" si="10"/>
        <v>93</v>
      </c>
      <c r="Z41" s="7" t="str">
        <f t="shared" si="40"/>
        <v>2</v>
      </c>
      <c r="AA41" s="7" t="str">
        <f t="shared" si="12"/>
        <v>2</v>
      </c>
      <c r="AB41" s="51">
        <f t="shared" si="41"/>
        <v>53</v>
      </c>
      <c r="AC41" s="61" t="str">
        <f t="shared" si="42"/>
        <v>p2</v>
      </c>
      <c r="AD41" s="26" t="str">
        <f t="shared" si="43"/>
        <v>sec</v>
      </c>
      <c r="AE41" s="27" t="str">
        <f t="shared" si="44"/>
        <v>dc</v>
      </c>
      <c r="AF41" s="28" t="str">
        <f t="shared" si="45"/>
        <v/>
      </c>
      <c r="AG41" s="26" t="str">
        <f t="shared" si="46"/>
        <v>93</v>
      </c>
      <c r="AH41" s="27" t="str">
        <f t="shared" si="47"/>
        <v/>
      </c>
      <c r="AI41" s="29" t="str">
        <f t="shared" si="48"/>
        <v>2</v>
      </c>
      <c r="AJ41" s="29" t="str">
        <f t="shared" si="49"/>
        <v>2</v>
      </c>
      <c r="AK41" s="29" t="str">
        <f t="shared" si="50"/>
        <v>2</v>
      </c>
      <c r="AL41" s="29">
        <f t="shared" si="51"/>
        <v>0</v>
      </c>
      <c r="AM41" s="29">
        <f t="shared" ca="1" si="52"/>
        <v>0</v>
      </c>
      <c r="AN41" s="29" t="str">
        <f t="shared" si="53"/>
        <v>2</v>
      </c>
      <c r="AO41" s="29" t="str">
        <f t="shared" ca="1" si="54"/>
        <v>2</v>
      </c>
      <c r="AP41" s="28" t="str">
        <f t="shared" si="55"/>
        <v/>
      </c>
      <c r="AQ41" s="34">
        <f t="shared" si="58"/>
        <v>136663</v>
      </c>
      <c r="AR41" s="7">
        <f>VLOOKUP(W41,Books!$A$2:$Q$100,7,FALSE)</f>
        <v>302</v>
      </c>
      <c r="AS41" s="51" t="str">
        <f t="shared" si="56"/>
        <v/>
      </c>
      <c r="AT41" s="7" t="str">
        <f t="shared" si="57"/>
        <v>INSERT INTO citation (ID,TalkID,BookID,Chapter,Verses,Flag,PageColumn,MinVerse,MaxVerse) VALUES (136663, 8462, 302, 93, '2', '', 15, 0, 0);</v>
      </c>
    </row>
    <row r="42" spans="1:46" x14ac:dyDescent="0.2">
      <c r="A42" s="7">
        <f>VLOOKUP(C42,Talks!$A$2:$X$35,2,FALSE)</f>
        <v>3</v>
      </c>
      <c r="B42">
        <v>40</v>
      </c>
      <c r="C42" t="s">
        <v>2719</v>
      </c>
      <c r="D42" t="s">
        <v>2859</v>
      </c>
      <c r="E42" t="s">
        <v>2860</v>
      </c>
      <c r="F42" s="4"/>
      <c r="G42" s="7">
        <f>VLOOKUP(C42,Talks!$A$2:$X$35,11,FALSE)</f>
        <v>8462</v>
      </c>
      <c r="H42" s="7">
        <f t="shared" si="28"/>
        <v>0</v>
      </c>
      <c r="I42" s="75" t="str">
        <f>IF(H42&lt;&gt;0,H42,IF(ISERROR(VLOOKUP(VLOOKUP(X42,Books!$A$2:$Q$100,2,FALSE)&amp;"_"&amp;Y42&amp;":"&amp;AA42&amp;IF(F42&lt;&gt;""," (JST)",""),SpecialBooks,2,FALSE)),VLOOKUP(X42,Books!$A$2:$Q$100,2,FALSE)&amp;"_"&amp;Y42&amp;":"&amp;AA42&amp;IF(F42&lt;&gt;""," (JST)",""),VLOOKUP(VLOOKUP(X42,Books!$A$2:$Q$100,2,FALSE)&amp;"_"&amp;Y42&amp;":"&amp;AA42&amp;IF(F42&lt;&gt;""," (JST)",""),SpecialBooks,2,FALSE)))</f>
        <v>moro_7:12-19</v>
      </c>
      <c r="J42" s="7" t="str">
        <f>VLOOKUP(C42,Talks!$A$2:$X$35,6,FALSE)</f>
        <v>SDW</v>
      </c>
      <c r="K42" s="32">
        <v>15</v>
      </c>
      <c r="L42" s="56">
        <f t="shared" si="0"/>
        <v>12</v>
      </c>
      <c r="M42" s="56">
        <f t="shared" si="1"/>
        <v>15</v>
      </c>
      <c r="N42" s="56" t="str">
        <f t="shared" si="31"/>
        <v/>
      </c>
      <c r="O42" s="7" t="str">
        <f t="shared" si="32"/>
        <v>moro_7:12-19 / (20-O,15,SDW)</v>
      </c>
      <c r="P42" s="51" t="str">
        <f t="shared" si="33"/>
        <v/>
      </c>
      <c r="Q42" s="7">
        <f t="shared" si="34"/>
        <v>23</v>
      </c>
      <c r="R42" s="7">
        <f t="shared" si="35"/>
        <v>28</v>
      </c>
      <c r="S42" s="7">
        <f t="shared" si="36"/>
        <v>36</v>
      </c>
      <c r="T42" s="7">
        <f t="shared" si="37"/>
        <v>30</v>
      </c>
      <c r="U42" s="7">
        <f t="shared" si="38"/>
        <v>45</v>
      </c>
      <c r="V42" s="7" t="str">
        <f t="shared" si="39"/>
        <v>bofm/moro/7.12-19</v>
      </c>
      <c r="W42" s="7" t="str">
        <f t="shared" si="9"/>
        <v>moro</v>
      </c>
      <c r="X42" s="7" t="str">
        <f>IF(ISERROR(VLOOKUP(W42,Books!$A$2:$Q$100,2,FALSE)),VLOOKUP(V42&amp;"/"&amp;W42,$AY$8:$AZ$10,2,FALSE),W42)</f>
        <v>moro</v>
      </c>
      <c r="Y42" s="7" t="str">
        <f t="shared" si="10"/>
        <v>7</v>
      </c>
      <c r="Z42" s="7" t="str">
        <f t="shared" si="40"/>
        <v>12-19</v>
      </c>
      <c r="AA42" s="7" t="str">
        <f t="shared" si="12"/>
        <v>12-19</v>
      </c>
      <c r="AB42" s="51">
        <f t="shared" si="41"/>
        <v>48</v>
      </c>
      <c r="AC42" s="61" t="str">
        <f t="shared" si="42"/>
        <v>p12</v>
      </c>
      <c r="AD42" s="26" t="str">
        <f t="shared" si="43"/>
        <v>moro</v>
      </c>
      <c r="AE42" s="27" t="str">
        <f t="shared" si="44"/>
        <v>moro</v>
      </c>
      <c r="AF42" s="28" t="str">
        <f t="shared" si="45"/>
        <v/>
      </c>
      <c r="AG42" s="26" t="str">
        <f t="shared" si="46"/>
        <v>7</v>
      </c>
      <c r="AH42" s="27" t="str">
        <f t="shared" si="47"/>
        <v/>
      </c>
      <c r="AI42" s="29" t="str">
        <f t="shared" si="48"/>
        <v>12-19</v>
      </c>
      <c r="AJ42" s="29" t="str">
        <f t="shared" si="49"/>
        <v>12-19</v>
      </c>
      <c r="AK42" s="29" t="str">
        <f t="shared" si="50"/>
        <v>12 19</v>
      </c>
      <c r="AL42" s="29">
        <f t="shared" si="51"/>
        <v>3</v>
      </c>
      <c r="AM42" s="29">
        <f t="shared" ca="1" si="52"/>
        <v>3</v>
      </c>
      <c r="AN42" s="29" t="str">
        <f t="shared" si="53"/>
        <v>12</v>
      </c>
      <c r="AO42" s="29" t="str">
        <f t="shared" ca="1" si="54"/>
        <v>19</v>
      </c>
      <c r="AP42" s="28" t="str">
        <f t="shared" si="55"/>
        <v/>
      </c>
      <c r="AQ42" s="34">
        <f t="shared" si="58"/>
        <v>136664</v>
      </c>
      <c r="AR42" s="7">
        <f>VLOOKUP(W42,Books!$A$2:$Q$100,7,FALSE)</f>
        <v>219</v>
      </c>
      <c r="AS42" s="51" t="str">
        <f t="shared" si="56"/>
        <v/>
      </c>
      <c r="AT42" s="7" t="str">
        <f t="shared" si="57"/>
        <v>INSERT INTO citation (ID,TalkID,BookID,Chapter,Verses,Flag,PageColumn,MinVerse,MaxVerse) VALUES (136664, 8462, 219, 7, '12-19', '', 15, 0, 0);</v>
      </c>
    </row>
    <row r="43" spans="1:46" x14ac:dyDescent="0.2">
      <c r="A43" s="7">
        <f>VLOOKUP(C43,Talks!$A$2:$X$35,2,FALSE)</f>
        <v>3</v>
      </c>
      <c r="B43">
        <v>41</v>
      </c>
      <c r="C43" t="s">
        <v>2719</v>
      </c>
      <c r="D43" t="s">
        <v>2635</v>
      </c>
      <c r="E43" t="s">
        <v>1997</v>
      </c>
      <c r="F43" s="4"/>
      <c r="G43" s="7">
        <f>VLOOKUP(C43,Talks!$A$2:$X$35,11,FALSE)</f>
        <v>8462</v>
      </c>
      <c r="H43" s="7">
        <f t="shared" si="28"/>
        <v>0</v>
      </c>
      <c r="I43" s="75" t="str">
        <f>IF(H43&lt;&gt;0,H43,IF(ISERROR(VLOOKUP(VLOOKUP(X43,Books!$A$2:$Q$100,2,FALSE)&amp;"_"&amp;Y43&amp;":"&amp;AA43&amp;IF(F43&lt;&gt;""," (JST)",""),SpecialBooks,2,FALSE)),VLOOKUP(X43,Books!$A$2:$Q$100,2,FALSE)&amp;"_"&amp;Y43&amp;":"&amp;AA43&amp;IF(F43&lt;&gt;""," (JST)",""),VLOOKUP(VLOOKUP(X43,Books!$A$2:$Q$100,2,FALSE)&amp;"_"&amp;Y43&amp;":"&amp;AA43&amp;IF(F43&lt;&gt;""," (JST)",""),SpecialBooks,2,FALSE)))</f>
        <v>ether_12:27</v>
      </c>
      <c r="J43" s="7" t="str">
        <f>VLOOKUP(C43,Talks!$A$2:$X$35,6,FALSE)</f>
        <v>SDW</v>
      </c>
      <c r="K43" s="32">
        <v>15</v>
      </c>
      <c r="L43" s="56">
        <f t="shared" si="0"/>
        <v>12</v>
      </c>
      <c r="M43" s="56">
        <f t="shared" si="1"/>
        <v>15</v>
      </c>
      <c r="N43" s="56" t="str">
        <f t="shared" si="31"/>
        <v/>
      </c>
      <c r="O43" s="7" t="str">
        <f t="shared" si="32"/>
        <v>ether_12:27 / (20-O,15,SDW)</v>
      </c>
      <c r="P43" s="51" t="str">
        <f t="shared" si="33"/>
        <v/>
      </c>
      <c r="Q43" s="7">
        <f t="shared" si="34"/>
        <v>23</v>
      </c>
      <c r="R43" s="7">
        <f t="shared" si="35"/>
        <v>29</v>
      </c>
      <c r="S43" s="7">
        <f t="shared" si="36"/>
        <v>35</v>
      </c>
      <c r="T43" s="7">
        <f t="shared" si="37"/>
        <v>32</v>
      </c>
      <c r="U43" s="7">
        <f t="shared" si="38"/>
        <v>44</v>
      </c>
      <c r="V43" s="7" t="str">
        <f t="shared" si="39"/>
        <v>bofm/ether/12.27?</v>
      </c>
      <c r="W43" s="7" t="str">
        <f t="shared" si="9"/>
        <v>ether</v>
      </c>
      <c r="X43" s="7" t="str">
        <f>IF(ISERROR(VLOOKUP(W43,Books!$A$2:$Q$100,2,FALSE)),VLOOKUP(V43&amp;"/"&amp;W43,$AY$8:$AZ$10,2,FALSE),W43)</f>
        <v>ether</v>
      </c>
      <c r="Y43" s="7" t="str">
        <f t="shared" si="10"/>
        <v>12</v>
      </c>
      <c r="Z43" s="7" t="str">
        <f t="shared" si="40"/>
        <v>27</v>
      </c>
      <c r="AA43" s="7" t="str">
        <f t="shared" si="12"/>
        <v>27</v>
      </c>
      <c r="AB43" s="51">
        <f t="shared" si="41"/>
        <v>41</v>
      </c>
      <c r="AC43" s="61" t="str">
        <f t="shared" si="42"/>
        <v>p27</v>
      </c>
      <c r="AD43" s="26" t="str">
        <f t="shared" si="43"/>
        <v>ether</v>
      </c>
      <c r="AE43" s="27" t="str">
        <f t="shared" si="44"/>
        <v>ether</v>
      </c>
      <c r="AF43" s="28" t="str">
        <f t="shared" si="45"/>
        <v/>
      </c>
      <c r="AG43" s="26" t="str">
        <f t="shared" si="46"/>
        <v>12</v>
      </c>
      <c r="AH43" s="27" t="str">
        <f t="shared" si="47"/>
        <v/>
      </c>
      <c r="AI43" s="29" t="str">
        <f t="shared" si="48"/>
        <v>27</v>
      </c>
      <c r="AJ43" s="29" t="str">
        <f t="shared" si="49"/>
        <v>27</v>
      </c>
      <c r="AK43" s="29" t="str">
        <f t="shared" si="50"/>
        <v>27</v>
      </c>
      <c r="AL43" s="29">
        <f t="shared" si="51"/>
        <v>0</v>
      </c>
      <c r="AM43" s="29">
        <f t="shared" ca="1" si="52"/>
        <v>0</v>
      </c>
      <c r="AN43" s="29" t="str">
        <f t="shared" si="53"/>
        <v>27</v>
      </c>
      <c r="AO43" s="29" t="str">
        <f t="shared" ca="1" si="54"/>
        <v>27</v>
      </c>
      <c r="AP43" s="28" t="str">
        <f t="shared" si="55"/>
        <v/>
      </c>
      <c r="AQ43" s="34">
        <f t="shared" si="58"/>
        <v>136665</v>
      </c>
      <c r="AR43" s="7">
        <f>VLOOKUP(W43,Books!$A$2:$Q$100,7,FALSE)</f>
        <v>218</v>
      </c>
      <c r="AS43" s="51" t="str">
        <f t="shared" si="56"/>
        <v/>
      </c>
      <c r="AT43" s="7" t="str">
        <f t="shared" si="57"/>
        <v>INSERT INTO citation (ID,TalkID,BookID,Chapter,Verses,Flag,PageColumn,MinVerse,MaxVerse) VALUES (136665, 8462, 218, 12, '27', '', 15, 0, 0);</v>
      </c>
    </row>
    <row r="44" spans="1:46" x14ac:dyDescent="0.2">
      <c r="A44" s="7">
        <f>VLOOKUP(C44,Talks!$A$2:$X$35,2,FALSE)</f>
        <v>3</v>
      </c>
      <c r="B44">
        <v>42</v>
      </c>
      <c r="C44" t="s">
        <v>2719</v>
      </c>
      <c r="D44" t="s">
        <v>2618</v>
      </c>
      <c r="E44" t="s">
        <v>2548</v>
      </c>
      <c r="F44" s="4"/>
      <c r="G44" s="7">
        <f>VLOOKUP(C44,Talks!$A$2:$X$35,11,FALSE)</f>
        <v>8462</v>
      </c>
      <c r="H44" s="7">
        <f t="shared" si="28"/>
        <v>0</v>
      </c>
      <c r="I44" s="75" t="str">
        <f>IF(H44&lt;&gt;0,H44,IF(ISERROR(VLOOKUP(VLOOKUP(X44,Books!$A$2:$Q$100,2,FALSE)&amp;"_"&amp;Y44&amp;":"&amp;AA44&amp;IF(F44&lt;&gt;""," (JST)",""),SpecialBooks,2,FALSE)),VLOOKUP(X44,Books!$A$2:$Q$100,2,FALSE)&amp;"_"&amp;Y44&amp;":"&amp;AA44&amp;IF(F44&lt;&gt;""," (JST)",""),VLOOKUP(VLOOKUP(X44,Books!$A$2:$Q$100,2,FALSE)&amp;"_"&amp;Y44&amp;":"&amp;AA44&amp;IF(F44&lt;&gt;""," (JST)",""),SpecialBooks,2,FALSE)))</f>
        <v>mosiah_3:19</v>
      </c>
      <c r="J44" s="7" t="str">
        <f>VLOOKUP(C44,Talks!$A$2:$X$35,6,FALSE)</f>
        <v>SDW</v>
      </c>
      <c r="K44" s="32">
        <v>15</v>
      </c>
      <c r="L44" s="56">
        <f t="shared" si="0"/>
        <v>12</v>
      </c>
      <c r="M44" s="56">
        <f t="shared" si="1"/>
        <v>15</v>
      </c>
      <c r="N44" s="56" t="str">
        <f t="shared" si="31"/>
        <v/>
      </c>
      <c r="O44" s="7" t="str">
        <f t="shared" si="32"/>
        <v>mosiah_3:19 / (20-O,15,SDW)</v>
      </c>
      <c r="P44" s="51" t="str">
        <f t="shared" si="33"/>
        <v/>
      </c>
      <c r="Q44" s="7">
        <f t="shared" si="34"/>
        <v>23</v>
      </c>
      <c r="R44" s="7">
        <f t="shared" si="35"/>
        <v>30</v>
      </c>
      <c r="S44" s="7">
        <f t="shared" si="36"/>
        <v>35</v>
      </c>
      <c r="T44" s="7">
        <f t="shared" si="37"/>
        <v>32</v>
      </c>
      <c r="U44" s="7">
        <f t="shared" si="38"/>
        <v>44</v>
      </c>
      <c r="V44" s="7" t="str">
        <f t="shared" si="39"/>
        <v>bofm/mosiah/3.19?</v>
      </c>
      <c r="W44" s="7" t="str">
        <f t="shared" si="9"/>
        <v>mosiah</v>
      </c>
      <c r="X44" s="7" t="str">
        <f>IF(ISERROR(VLOOKUP(W44,Books!$A$2:$Q$100,2,FALSE)),VLOOKUP(V44&amp;"/"&amp;W44,$AY$8:$AZ$10,2,FALSE),W44)</f>
        <v>mosiah</v>
      </c>
      <c r="Y44" s="7" t="str">
        <f t="shared" si="10"/>
        <v>3</v>
      </c>
      <c r="Z44" s="7" t="str">
        <f t="shared" si="40"/>
        <v>19</v>
      </c>
      <c r="AA44" s="7" t="str">
        <f t="shared" si="12"/>
        <v>19</v>
      </c>
      <c r="AB44" s="51">
        <f t="shared" si="41"/>
        <v>27</v>
      </c>
      <c r="AC44" s="61" t="str">
        <f t="shared" si="42"/>
        <v>p19</v>
      </c>
      <c r="AD44" s="26" t="str">
        <f t="shared" si="43"/>
        <v>mosiah</v>
      </c>
      <c r="AE44" s="27" t="str">
        <f t="shared" si="44"/>
        <v>mosiah</v>
      </c>
      <c r="AF44" s="28" t="str">
        <f t="shared" si="45"/>
        <v/>
      </c>
      <c r="AG44" s="26" t="str">
        <f t="shared" si="46"/>
        <v>3</v>
      </c>
      <c r="AH44" s="27" t="str">
        <f t="shared" si="47"/>
        <v/>
      </c>
      <c r="AI44" s="29" t="str">
        <f t="shared" si="48"/>
        <v>19</v>
      </c>
      <c r="AJ44" s="29" t="str">
        <f t="shared" si="49"/>
        <v>19</v>
      </c>
      <c r="AK44" s="29" t="str">
        <f t="shared" si="50"/>
        <v>19</v>
      </c>
      <c r="AL44" s="29">
        <f t="shared" si="51"/>
        <v>0</v>
      </c>
      <c r="AM44" s="29">
        <f t="shared" ca="1" si="52"/>
        <v>0</v>
      </c>
      <c r="AN44" s="29" t="str">
        <f t="shared" si="53"/>
        <v>19</v>
      </c>
      <c r="AO44" s="29" t="str">
        <f t="shared" ca="1" si="54"/>
        <v>19</v>
      </c>
      <c r="AP44" s="28" t="str">
        <f t="shared" si="55"/>
        <v/>
      </c>
      <c r="AQ44" s="34">
        <f t="shared" si="58"/>
        <v>136666</v>
      </c>
      <c r="AR44" s="7">
        <f>VLOOKUP(W44,Books!$A$2:$Q$100,7,FALSE)</f>
        <v>212</v>
      </c>
      <c r="AS44" s="51" t="str">
        <f t="shared" si="56"/>
        <v/>
      </c>
      <c r="AT44" s="7" t="str">
        <f t="shared" si="57"/>
        <v>INSERT INTO citation (ID,TalkID,BookID,Chapter,Verses,Flag,PageColumn,MinVerse,MaxVerse) VALUES (136666, 8462, 212, 3, '19', '', 15, 0, 0);</v>
      </c>
    </row>
    <row r="45" spans="1:46" x14ac:dyDescent="0.2">
      <c r="A45" s="7">
        <f>VLOOKUP(C45,Talks!$A$2:$X$35,2,FALSE)</f>
        <v>3</v>
      </c>
      <c r="B45">
        <v>43</v>
      </c>
      <c r="C45" t="s">
        <v>2719</v>
      </c>
      <c r="D45" t="s">
        <v>2861</v>
      </c>
      <c r="E45" t="s">
        <v>2862</v>
      </c>
      <c r="F45" s="4"/>
      <c r="G45" s="7">
        <f>VLOOKUP(C45,Talks!$A$2:$X$35,11,FALSE)</f>
        <v>8462</v>
      </c>
      <c r="H45" s="7">
        <f t="shared" si="28"/>
        <v>0</v>
      </c>
      <c r="I45" s="75" t="str">
        <f>IF(H45&lt;&gt;0,H45,IF(ISERROR(VLOOKUP(VLOOKUP(X45,Books!$A$2:$Q$100,2,FALSE)&amp;"_"&amp;Y45&amp;":"&amp;AA45&amp;IF(F45&lt;&gt;""," (JST)",""),SpecialBooks,2,FALSE)),VLOOKUP(X45,Books!$A$2:$Q$100,2,FALSE)&amp;"_"&amp;Y45&amp;":"&amp;AA45&amp;IF(F45&lt;&gt;""," (JST)",""),VLOOKUP(VLOOKUP(X45,Books!$A$2:$Q$100,2,FALSE)&amp;"_"&amp;Y45&amp;":"&amp;AA45&amp;IF(F45&lt;&gt;""," (JST)",""),SpecialBooks,2,FALSE)))</f>
        <v>alma_7:23</v>
      </c>
      <c r="J45" s="7" t="str">
        <f>VLOOKUP(C45,Talks!$A$2:$X$35,6,FALSE)</f>
        <v>SDW</v>
      </c>
      <c r="K45" s="32">
        <v>15</v>
      </c>
      <c r="L45" s="56">
        <f t="shared" si="0"/>
        <v>12</v>
      </c>
      <c r="M45" s="56">
        <f t="shared" si="1"/>
        <v>15</v>
      </c>
      <c r="N45" s="56" t="str">
        <f t="shared" si="31"/>
        <v/>
      </c>
      <c r="O45" s="7" t="str">
        <f t="shared" si="32"/>
        <v>alma_7:23 / (20-O,15,SDW)</v>
      </c>
      <c r="P45" s="51" t="str">
        <f t="shared" si="33"/>
        <v/>
      </c>
      <c r="Q45" s="7">
        <f t="shared" si="34"/>
        <v>23</v>
      </c>
      <c r="R45" s="7">
        <f t="shared" si="35"/>
        <v>28</v>
      </c>
      <c r="S45" s="7">
        <f t="shared" si="36"/>
        <v>33</v>
      </c>
      <c r="T45" s="7">
        <f t="shared" si="37"/>
        <v>30</v>
      </c>
      <c r="U45" s="7">
        <f t="shared" si="38"/>
        <v>42</v>
      </c>
      <c r="V45" s="7" t="str">
        <f t="shared" si="39"/>
        <v>bofm/alma/7.23?la</v>
      </c>
      <c r="W45" s="7" t="str">
        <f t="shared" si="9"/>
        <v>alma</v>
      </c>
      <c r="X45" s="7" t="str">
        <f>IF(ISERROR(VLOOKUP(W45,Books!$A$2:$Q$100,2,FALSE)),VLOOKUP(V45&amp;"/"&amp;W45,$AY$8:$AZ$10,2,FALSE),W45)</f>
        <v>alma</v>
      </c>
      <c r="Y45" s="7" t="str">
        <f t="shared" si="10"/>
        <v>7</v>
      </c>
      <c r="Z45" s="7" t="str">
        <f t="shared" si="40"/>
        <v>23</v>
      </c>
      <c r="AA45" s="7" t="str">
        <f t="shared" si="12"/>
        <v>23</v>
      </c>
      <c r="AB45" s="51">
        <f t="shared" si="41"/>
        <v>27</v>
      </c>
      <c r="AC45" s="61" t="str">
        <f t="shared" si="42"/>
        <v>p23</v>
      </c>
      <c r="AD45" s="26" t="str">
        <f t="shared" si="43"/>
        <v>alma</v>
      </c>
      <c r="AE45" s="27" t="str">
        <f t="shared" si="44"/>
        <v>alma</v>
      </c>
      <c r="AF45" s="28" t="str">
        <f t="shared" si="45"/>
        <v/>
      </c>
      <c r="AG45" s="26" t="str">
        <f t="shared" si="46"/>
        <v>7</v>
      </c>
      <c r="AH45" s="27" t="str">
        <f t="shared" si="47"/>
        <v/>
      </c>
      <c r="AI45" s="29" t="str">
        <f t="shared" si="48"/>
        <v>23</v>
      </c>
      <c r="AJ45" s="29" t="str">
        <f t="shared" si="49"/>
        <v>23</v>
      </c>
      <c r="AK45" s="29" t="str">
        <f t="shared" si="50"/>
        <v>23</v>
      </c>
      <c r="AL45" s="29">
        <f t="shared" si="51"/>
        <v>0</v>
      </c>
      <c r="AM45" s="29">
        <f t="shared" ca="1" si="52"/>
        <v>0</v>
      </c>
      <c r="AN45" s="29" t="str">
        <f t="shared" si="53"/>
        <v>23</v>
      </c>
      <c r="AO45" s="29" t="str">
        <f t="shared" ca="1" si="54"/>
        <v>23</v>
      </c>
      <c r="AP45" s="28" t="str">
        <f t="shared" si="55"/>
        <v/>
      </c>
      <c r="AQ45" s="34">
        <f t="shared" si="58"/>
        <v>136667</v>
      </c>
      <c r="AR45" s="7">
        <f>VLOOKUP(W45,Books!$A$2:$Q$100,7,FALSE)</f>
        <v>213</v>
      </c>
      <c r="AS45" s="51" t="str">
        <f t="shared" si="56"/>
        <v/>
      </c>
      <c r="AT45" s="7" t="str">
        <f t="shared" si="57"/>
        <v>INSERT INTO citation (ID,TalkID,BookID,Chapter,Verses,Flag,PageColumn,MinVerse,MaxVerse) VALUES (136667, 8462, 213, 7, '23', '', 15, 0, 0);</v>
      </c>
    </row>
    <row r="46" spans="1:46" x14ac:dyDescent="0.2">
      <c r="A46" s="7">
        <f>VLOOKUP(C46,Talks!$A$2:$X$35,2,FALSE)</f>
        <v>3</v>
      </c>
      <c r="B46">
        <v>44</v>
      </c>
      <c r="C46" t="s">
        <v>2719</v>
      </c>
      <c r="D46" t="s">
        <v>2687</v>
      </c>
      <c r="E46" t="s">
        <v>2688</v>
      </c>
      <c r="F46" s="4"/>
      <c r="G46" s="7">
        <f>VLOOKUP(C46,Talks!$A$2:$X$35,11,FALSE)</f>
        <v>8462</v>
      </c>
      <c r="H46" s="7">
        <f t="shared" si="28"/>
        <v>0</v>
      </c>
      <c r="I46" s="75" t="str">
        <f>IF(H46&lt;&gt;0,H46,IF(ISERROR(VLOOKUP(VLOOKUP(X46,Books!$A$2:$Q$100,2,FALSE)&amp;"_"&amp;Y46&amp;":"&amp;AA46&amp;IF(F46&lt;&gt;""," (JST)",""),SpecialBooks,2,FALSE)),VLOOKUP(X46,Books!$A$2:$Q$100,2,FALSE)&amp;"_"&amp;Y46&amp;":"&amp;AA46&amp;IF(F46&lt;&gt;""," (JST)",""),VLOOKUP(VLOOKUP(X46,Books!$A$2:$Q$100,2,FALSE)&amp;"_"&amp;Y46&amp;":"&amp;AA46&amp;IF(F46&lt;&gt;""," (JST)",""),SpecialBooks,2,FALSE)))</f>
        <v>a of f_1:13</v>
      </c>
      <c r="J46" s="7" t="str">
        <f>VLOOKUP(C46,Talks!$A$2:$X$35,6,FALSE)</f>
        <v>SDW</v>
      </c>
      <c r="K46" s="32">
        <v>15</v>
      </c>
      <c r="L46" s="56">
        <f t="shared" si="0"/>
        <v>12</v>
      </c>
      <c r="M46" s="56">
        <f t="shared" si="1"/>
        <v>15</v>
      </c>
      <c r="N46" s="56" t="str">
        <f t="shared" si="31"/>
        <v/>
      </c>
      <c r="O46" s="7" t="str">
        <f t="shared" si="32"/>
        <v>a of f_1:13 / (20-O,15,SDW)</v>
      </c>
      <c r="P46" s="51" t="str">
        <f t="shared" si="33"/>
        <v/>
      </c>
      <c r="Q46" s="7">
        <f t="shared" si="34"/>
        <v>22</v>
      </c>
      <c r="R46" s="7">
        <f t="shared" si="35"/>
        <v>29</v>
      </c>
      <c r="S46" s="7">
        <f t="shared" si="36"/>
        <v>34</v>
      </c>
      <c r="T46" s="7">
        <f t="shared" si="37"/>
        <v>31</v>
      </c>
      <c r="U46" s="7">
        <f t="shared" si="38"/>
        <v>43</v>
      </c>
      <c r="V46" s="7" t="str">
        <f t="shared" si="39"/>
        <v>pgp/a-of-f/1.13?</v>
      </c>
      <c r="W46" s="7" t="str">
        <f t="shared" si="9"/>
        <v>a-of-f</v>
      </c>
      <c r="X46" s="7" t="str">
        <f>IF(ISERROR(VLOOKUP(W46,Books!$A$2:$Q$100,2,FALSE)),VLOOKUP(V46&amp;"/"&amp;W46,$AY$8:$AZ$10,2,FALSE),W46)</f>
        <v>a-of-f</v>
      </c>
      <c r="Y46" s="7" t="str">
        <f t="shared" si="10"/>
        <v>1</v>
      </c>
      <c r="Z46" s="7" t="str">
        <f t="shared" si="40"/>
        <v>13</v>
      </c>
      <c r="AA46" s="7" t="str">
        <f t="shared" si="12"/>
        <v>13</v>
      </c>
      <c r="AB46" s="51">
        <f t="shared" si="41"/>
        <v>13</v>
      </c>
      <c r="AC46" s="61" t="str">
        <f t="shared" si="42"/>
        <v>p13</v>
      </c>
      <c r="AD46" s="26" t="str">
        <f t="shared" si="43"/>
        <v>a-of-f</v>
      </c>
      <c r="AE46" s="27" t="str">
        <f t="shared" si="44"/>
        <v>a-of-f</v>
      </c>
      <c r="AF46" s="28" t="str">
        <f t="shared" si="45"/>
        <v/>
      </c>
      <c r="AG46" s="26" t="str">
        <f t="shared" si="46"/>
        <v>1</v>
      </c>
      <c r="AH46" s="27" t="str">
        <f t="shared" si="47"/>
        <v/>
      </c>
      <c r="AI46" s="29" t="str">
        <f t="shared" si="48"/>
        <v>13</v>
      </c>
      <c r="AJ46" s="29" t="str">
        <f t="shared" si="49"/>
        <v>13</v>
      </c>
      <c r="AK46" s="29" t="str">
        <f t="shared" si="50"/>
        <v>13</v>
      </c>
      <c r="AL46" s="29">
        <f t="shared" si="51"/>
        <v>0</v>
      </c>
      <c r="AM46" s="29">
        <f t="shared" ca="1" si="52"/>
        <v>0</v>
      </c>
      <c r="AN46" s="29" t="str">
        <f t="shared" si="53"/>
        <v>13</v>
      </c>
      <c r="AO46" s="29" t="str">
        <f t="shared" ca="1" si="54"/>
        <v>13</v>
      </c>
      <c r="AP46" s="28" t="str">
        <f t="shared" si="55"/>
        <v/>
      </c>
      <c r="AQ46" s="34">
        <f t="shared" si="58"/>
        <v>136668</v>
      </c>
      <c r="AR46" s="7">
        <f>VLOOKUP(W46,Books!$A$2:$Q$100,7,FALSE)</f>
        <v>406</v>
      </c>
      <c r="AS46" s="51" t="str">
        <f t="shared" si="56"/>
        <v/>
      </c>
      <c r="AT46" s="7" t="str">
        <f t="shared" si="57"/>
        <v>INSERT INTO citation (ID,TalkID,BookID,Chapter,Verses,Flag,PageColumn,MinVerse,MaxVerse) VALUES (136668, 8462, 406, 1, '13', '', 15, 0, 0);</v>
      </c>
    </row>
    <row r="47" spans="1:46" x14ac:dyDescent="0.2">
      <c r="A47" s="7">
        <f>VLOOKUP(C47,Talks!$A$2:$X$35,2,FALSE)</f>
        <v>3</v>
      </c>
      <c r="B47">
        <v>45</v>
      </c>
      <c r="C47" t="s">
        <v>2719</v>
      </c>
      <c r="D47" t="s">
        <v>2863</v>
      </c>
      <c r="E47" t="s">
        <v>2864</v>
      </c>
      <c r="F47" s="4"/>
      <c r="G47" s="7">
        <f>VLOOKUP(C47,Talks!$A$2:$X$35,11,FALSE)</f>
        <v>8462</v>
      </c>
      <c r="H47" s="7">
        <f t="shared" si="28"/>
        <v>0</v>
      </c>
      <c r="I47" s="75" t="str">
        <f>IF(H47&lt;&gt;0,H47,IF(ISERROR(VLOOKUP(VLOOKUP(X47,Books!$A$2:$Q$100,2,FALSE)&amp;"_"&amp;Y47&amp;":"&amp;AA47&amp;IF(F47&lt;&gt;""," (JST)",""),SpecialBooks,2,FALSE)),VLOOKUP(X47,Books!$A$2:$Q$100,2,FALSE)&amp;"_"&amp;Y47&amp;":"&amp;AA47&amp;IF(F47&lt;&gt;""," (JST)",""),VLOOKUP(VLOOKUP(X47,Books!$A$2:$Q$100,2,FALSE)&amp;"_"&amp;Y47&amp;":"&amp;AA47&amp;IF(F47&lt;&gt;""," (JST)",""),SpecialBooks,2,FALSE)))</f>
        <v>sec_88:91</v>
      </c>
      <c r="J47" s="7" t="str">
        <f>VLOOKUP(C47,Talks!$A$2:$X$35,6,FALSE)</f>
        <v>SDW</v>
      </c>
      <c r="K47" s="32">
        <v>15</v>
      </c>
      <c r="L47" s="56">
        <f t="shared" si="0"/>
        <v>12</v>
      </c>
      <c r="M47" s="56">
        <f t="shared" si="1"/>
        <v>15</v>
      </c>
      <c r="N47" s="56" t="str">
        <f t="shared" si="31"/>
        <v/>
      </c>
      <c r="O47" s="7" t="str">
        <f t="shared" si="32"/>
        <v>sec_88:91 / (20-O,15,SDW)</v>
      </c>
      <c r="P47" s="51" t="str">
        <f t="shared" si="33"/>
        <v/>
      </c>
      <c r="Q47" s="7">
        <f t="shared" si="34"/>
        <v>31</v>
      </c>
      <c r="R47" s="7">
        <f t="shared" si="35"/>
        <v>34</v>
      </c>
      <c r="S47" s="7">
        <f t="shared" si="36"/>
        <v>40</v>
      </c>
      <c r="T47" s="7">
        <f t="shared" si="37"/>
        <v>37</v>
      </c>
      <c r="U47" s="7">
        <f t="shared" si="38"/>
        <v>49</v>
      </c>
      <c r="V47" s="7" t="str">
        <f t="shared" si="39"/>
        <v>dc-testament/dc/88.91?lan</v>
      </c>
      <c r="W47" s="7" t="str">
        <f t="shared" si="9"/>
        <v>dc</v>
      </c>
      <c r="X47" s="7" t="str">
        <f>IF(ISERROR(VLOOKUP(W47,Books!$A$2:$Q$100,2,FALSE)),VLOOKUP(V47&amp;"/"&amp;W47,$AY$8:$AZ$10,2,FALSE),W47)</f>
        <v>dc</v>
      </c>
      <c r="Y47" s="7" t="str">
        <f t="shared" si="10"/>
        <v>88</v>
      </c>
      <c r="Z47" s="7" t="str">
        <f t="shared" si="40"/>
        <v>91</v>
      </c>
      <c r="AA47" s="7" t="str">
        <f t="shared" si="12"/>
        <v>91</v>
      </c>
      <c r="AB47" s="51">
        <f t="shared" si="41"/>
        <v>141</v>
      </c>
      <c r="AC47" s="61" t="str">
        <f t="shared" si="42"/>
        <v>p91</v>
      </c>
      <c r="AD47" s="26" t="str">
        <f t="shared" si="43"/>
        <v>sec</v>
      </c>
      <c r="AE47" s="27" t="str">
        <f t="shared" si="44"/>
        <v>dc</v>
      </c>
      <c r="AF47" s="28" t="str">
        <f t="shared" si="45"/>
        <v/>
      </c>
      <c r="AG47" s="26" t="str">
        <f t="shared" si="46"/>
        <v>88</v>
      </c>
      <c r="AH47" s="27" t="str">
        <f t="shared" si="47"/>
        <v/>
      </c>
      <c r="AI47" s="29" t="str">
        <f t="shared" si="48"/>
        <v>91</v>
      </c>
      <c r="AJ47" s="29" t="str">
        <f t="shared" si="49"/>
        <v>91</v>
      </c>
      <c r="AK47" s="29" t="str">
        <f t="shared" si="50"/>
        <v>91</v>
      </c>
      <c r="AL47" s="29">
        <f t="shared" si="51"/>
        <v>0</v>
      </c>
      <c r="AM47" s="29">
        <f t="shared" ca="1" si="52"/>
        <v>0</v>
      </c>
      <c r="AN47" s="29" t="str">
        <f t="shared" si="53"/>
        <v>91</v>
      </c>
      <c r="AO47" s="29" t="str">
        <f t="shared" ca="1" si="54"/>
        <v>91</v>
      </c>
      <c r="AP47" s="28" t="str">
        <f t="shared" si="55"/>
        <v/>
      </c>
      <c r="AQ47" s="34">
        <f t="shared" si="58"/>
        <v>136669</v>
      </c>
      <c r="AR47" s="7">
        <f>VLOOKUP(W47,Books!$A$2:$Q$100,7,FALSE)</f>
        <v>302</v>
      </c>
      <c r="AS47" s="51" t="str">
        <f t="shared" si="56"/>
        <v/>
      </c>
      <c r="AT47" s="7" t="str">
        <f t="shared" si="57"/>
        <v>INSERT INTO citation (ID,TalkID,BookID,Chapter,Verses,Flag,PageColumn,MinVerse,MaxVerse) VALUES (136669, 8462, 302, 88, '91', '', 15, 0, 0);</v>
      </c>
    </row>
    <row r="48" spans="1:46" x14ac:dyDescent="0.2">
      <c r="A48" s="7">
        <f>VLOOKUP(C48,Talks!$A$2:$X$35,2,FALSE)</f>
        <v>3</v>
      </c>
      <c r="B48">
        <v>46</v>
      </c>
      <c r="C48" t="s">
        <v>2719</v>
      </c>
      <c r="D48" t="s">
        <v>2865</v>
      </c>
      <c r="E48" t="s">
        <v>2866</v>
      </c>
      <c r="F48" s="4"/>
      <c r="G48" s="7">
        <f>VLOOKUP(C48,Talks!$A$2:$X$35,11,FALSE)</f>
        <v>8462</v>
      </c>
      <c r="H48" s="7">
        <f t="shared" si="28"/>
        <v>0</v>
      </c>
      <c r="I48" s="75" t="str">
        <f>IF(H48&lt;&gt;0,H48,IF(ISERROR(VLOOKUP(VLOOKUP(X48,Books!$A$2:$Q$100,2,FALSE)&amp;"_"&amp;Y48&amp;":"&amp;AA48&amp;IF(F48&lt;&gt;""," (JST)",""),SpecialBooks,2,FALSE)),VLOOKUP(X48,Books!$A$2:$Q$100,2,FALSE)&amp;"_"&amp;Y48&amp;":"&amp;AA48&amp;IF(F48&lt;&gt;""," (JST)",""),VLOOKUP(VLOOKUP(X48,Books!$A$2:$Q$100,2,FALSE)&amp;"_"&amp;Y48&amp;":"&amp;AA48&amp;IF(F48&lt;&gt;""," (JST)",""),SpecialBooks,2,FALSE)))</f>
        <v>isa_43:3</v>
      </c>
      <c r="J48" s="7" t="str">
        <f>VLOOKUP(C48,Talks!$A$2:$X$35,6,FALSE)</f>
        <v>SDW</v>
      </c>
      <c r="K48" s="32">
        <v>15</v>
      </c>
      <c r="L48" s="56">
        <f t="shared" si="0"/>
        <v>12</v>
      </c>
      <c r="M48" s="56">
        <f t="shared" si="1"/>
        <v>15</v>
      </c>
      <c r="N48" s="56" t="str">
        <f t="shared" si="31"/>
        <v/>
      </c>
      <c r="O48" s="7" t="str">
        <f t="shared" si="32"/>
        <v>isa_43:3 / (20-O,15,SDW)</v>
      </c>
      <c r="P48" s="51" t="str">
        <f t="shared" si="33"/>
        <v/>
      </c>
      <c r="Q48" s="7">
        <f t="shared" si="34"/>
        <v>21</v>
      </c>
      <c r="R48" s="7">
        <f t="shared" si="35"/>
        <v>25</v>
      </c>
      <c r="S48" s="7">
        <f t="shared" si="36"/>
        <v>30</v>
      </c>
      <c r="T48" s="7">
        <f t="shared" si="37"/>
        <v>28</v>
      </c>
      <c r="U48" s="7">
        <f t="shared" si="38"/>
        <v>39</v>
      </c>
      <c r="V48" s="7" t="str">
        <f t="shared" si="39"/>
        <v>ot/isa/43.3?lan</v>
      </c>
      <c r="W48" s="7" t="str">
        <f t="shared" si="9"/>
        <v>isa</v>
      </c>
      <c r="X48" s="7" t="str">
        <f>IF(ISERROR(VLOOKUP(W48,Books!$A$2:$Q$100,2,FALSE)),VLOOKUP(V48&amp;"/"&amp;W48,$AY$8:$AZ$10,2,FALSE),W48)</f>
        <v>isa</v>
      </c>
      <c r="Y48" s="7" t="str">
        <f t="shared" si="10"/>
        <v>43</v>
      </c>
      <c r="Z48" s="7" t="str">
        <f t="shared" si="40"/>
        <v>3</v>
      </c>
      <c r="AA48" s="7" t="str">
        <f t="shared" si="12"/>
        <v>3</v>
      </c>
      <c r="AB48" s="51">
        <f t="shared" si="41"/>
        <v>28</v>
      </c>
      <c r="AC48" s="61" t="str">
        <f t="shared" si="42"/>
        <v>p3</v>
      </c>
      <c r="AD48" s="26" t="str">
        <f t="shared" si="43"/>
        <v>isa</v>
      </c>
      <c r="AE48" s="27" t="str">
        <f t="shared" si="44"/>
        <v>isa</v>
      </c>
      <c r="AF48" s="28" t="str">
        <f t="shared" si="45"/>
        <v/>
      </c>
      <c r="AG48" s="26" t="str">
        <f t="shared" si="46"/>
        <v>43</v>
      </c>
      <c r="AH48" s="27" t="str">
        <f t="shared" si="47"/>
        <v/>
      </c>
      <c r="AI48" s="29" t="str">
        <f t="shared" si="48"/>
        <v>3</v>
      </c>
      <c r="AJ48" s="29" t="str">
        <f t="shared" si="49"/>
        <v>3</v>
      </c>
      <c r="AK48" s="29" t="str">
        <f t="shared" si="50"/>
        <v>3</v>
      </c>
      <c r="AL48" s="29">
        <f t="shared" si="51"/>
        <v>0</v>
      </c>
      <c r="AM48" s="29">
        <f t="shared" ca="1" si="52"/>
        <v>0</v>
      </c>
      <c r="AN48" s="29" t="str">
        <f t="shared" si="53"/>
        <v>3</v>
      </c>
      <c r="AO48" s="29" t="str">
        <f t="shared" ca="1" si="54"/>
        <v>3</v>
      </c>
      <c r="AP48" s="28" t="str">
        <f t="shared" si="55"/>
        <v/>
      </c>
      <c r="AQ48" s="34">
        <f t="shared" si="58"/>
        <v>136670</v>
      </c>
      <c r="AR48" s="7">
        <f>VLOOKUP(W48,Books!$A$2:$Q$100,7,FALSE)</f>
        <v>123</v>
      </c>
      <c r="AS48" s="51" t="str">
        <f t="shared" si="56"/>
        <v/>
      </c>
      <c r="AT48" s="7" t="str">
        <f t="shared" si="57"/>
        <v>INSERT INTO citation (ID,TalkID,BookID,Chapter,Verses,Flag,PageColumn,MinVerse,MaxVerse) VALUES (136670, 8462, 123, 43, '3', '', 15, 0, 0);</v>
      </c>
    </row>
    <row r="49" spans="1:46" x14ac:dyDescent="0.2">
      <c r="A49" s="7">
        <f>VLOOKUP(C49,Talks!$A$2:$X$35,2,FALSE)</f>
        <v>3</v>
      </c>
      <c r="B49">
        <v>47</v>
      </c>
      <c r="C49" t="s">
        <v>2719</v>
      </c>
      <c r="D49" t="s">
        <v>2867</v>
      </c>
      <c r="E49" t="s">
        <v>2868</v>
      </c>
      <c r="F49" s="4"/>
      <c r="G49" s="7">
        <f>VLOOKUP(C49,Talks!$A$2:$X$35,11,FALSE)</f>
        <v>8462</v>
      </c>
      <c r="H49" s="7">
        <f t="shared" si="28"/>
        <v>0</v>
      </c>
      <c r="I49" s="75" t="str">
        <f>IF(H49&lt;&gt;0,H49,IF(ISERROR(VLOOKUP(VLOOKUP(X49,Books!$A$2:$Q$100,2,FALSE)&amp;"_"&amp;Y49&amp;":"&amp;AA49&amp;IF(F49&lt;&gt;""," (JST)",""),SpecialBooks,2,FALSE)),VLOOKUP(X49,Books!$A$2:$Q$100,2,FALSE)&amp;"_"&amp;Y49&amp;":"&amp;AA49&amp;IF(F49&lt;&gt;""," (JST)",""),VLOOKUP(VLOOKUP(X49,Books!$A$2:$Q$100,2,FALSE)&amp;"_"&amp;Y49&amp;":"&amp;AA49&amp;IF(F49&lt;&gt;""," (JST)",""),SpecialBooks,2,FALSE)))</f>
        <v>job_19:25</v>
      </c>
      <c r="J49" s="7" t="str">
        <f>VLOOKUP(C49,Talks!$A$2:$X$35,6,FALSE)</f>
        <v>SDW</v>
      </c>
      <c r="K49" s="32">
        <v>15</v>
      </c>
      <c r="L49" s="56">
        <f t="shared" si="0"/>
        <v>12</v>
      </c>
      <c r="M49" s="56">
        <f t="shared" si="1"/>
        <v>15</v>
      </c>
      <c r="N49" s="56" t="str">
        <f t="shared" si="31"/>
        <v/>
      </c>
      <c r="O49" s="7" t="str">
        <f t="shared" si="32"/>
        <v>job_19:25 / (20-O,15,SDW)</v>
      </c>
      <c r="P49" s="51" t="str">
        <f t="shared" si="33"/>
        <v/>
      </c>
      <c r="Q49" s="7">
        <f t="shared" si="34"/>
        <v>21</v>
      </c>
      <c r="R49" s="7">
        <f t="shared" si="35"/>
        <v>25</v>
      </c>
      <c r="S49" s="7">
        <f t="shared" si="36"/>
        <v>31</v>
      </c>
      <c r="T49" s="7">
        <f t="shared" si="37"/>
        <v>28</v>
      </c>
      <c r="U49" s="7">
        <f t="shared" si="38"/>
        <v>40</v>
      </c>
      <c r="V49" s="7" t="str">
        <f t="shared" si="39"/>
        <v>ot/job/19.25?la</v>
      </c>
      <c r="W49" s="7" t="str">
        <f t="shared" si="9"/>
        <v>job</v>
      </c>
      <c r="X49" s="7" t="str">
        <f>IF(ISERROR(VLOOKUP(W49,Books!$A$2:$Q$100,2,FALSE)),VLOOKUP(V49&amp;"/"&amp;W49,$AY$8:$AZ$10,2,FALSE),W49)</f>
        <v>job</v>
      </c>
      <c r="Y49" s="7" t="str">
        <f t="shared" si="10"/>
        <v>19</v>
      </c>
      <c r="Z49" s="7" t="str">
        <f t="shared" si="40"/>
        <v>25</v>
      </c>
      <c r="AA49" s="7" t="str">
        <f t="shared" si="12"/>
        <v>25</v>
      </c>
      <c r="AB49" s="51">
        <f t="shared" si="41"/>
        <v>29</v>
      </c>
      <c r="AC49" s="61" t="str">
        <f t="shared" si="42"/>
        <v>p25</v>
      </c>
      <c r="AD49" s="26" t="str">
        <f t="shared" si="43"/>
        <v>job</v>
      </c>
      <c r="AE49" s="27" t="str">
        <f t="shared" si="44"/>
        <v>job</v>
      </c>
      <c r="AF49" s="28" t="str">
        <f t="shared" si="45"/>
        <v/>
      </c>
      <c r="AG49" s="26" t="str">
        <f t="shared" si="46"/>
        <v>19</v>
      </c>
      <c r="AH49" s="27" t="str">
        <f t="shared" si="47"/>
        <v/>
      </c>
      <c r="AI49" s="29" t="str">
        <f t="shared" si="48"/>
        <v>25</v>
      </c>
      <c r="AJ49" s="29" t="str">
        <f t="shared" si="49"/>
        <v>25</v>
      </c>
      <c r="AK49" s="29" t="str">
        <f t="shared" si="50"/>
        <v>25</v>
      </c>
      <c r="AL49" s="29">
        <f t="shared" si="51"/>
        <v>0</v>
      </c>
      <c r="AM49" s="29">
        <f t="shared" ca="1" si="52"/>
        <v>0</v>
      </c>
      <c r="AN49" s="29" t="str">
        <f t="shared" si="53"/>
        <v>25</v>
      </c>
      <c r="AO49" s="29" t="str">
        <f t="shared" ca="1" si="54"/>
        <v>25</v>
      </c>
      <c r="AP49" s="28" t="str">
        <f t="shared" si="55"/>
        <v/>
      </c>
      <c r="AQ49" s="34">
        <f t="shared" si="58"/>
        <v>136671</v>
      </c>
      <c r="AR49" s="7">
        <f>VLOOKUP(W49,Books!$A$2:$Q$100,7,FALSE)</f>
        <v>118</v>
      </c>
      <c r="AS49" s="51" t="str">
        <f t="shared" si="56"/>
        <v/>
      </c>
      <c r="AT49" s="7" t="str">
        <f t="shared" si="57"/>
        <v>INSERT INTO citation (ID,TalkID,BookID,Chapter,Verses,Flag,PageColumn,MinVerse,MaxVerse) VALUES (136671, 8462, 118, 19, '25', '', 15, 0, 0);</v>
      </c>
    </row>
    <row r="50" spans="1:46" x14ac:dyDescent="0.2">
      <c r="A50" s="7">
        <f>VLOOKUP(C50,Talks!$A$2:$X$35,2,FALSE)</f>
        <v>3</v>
      </c>
      <c r="B50">
        <v>48</v>
      </c>
      <c r="C50" t="s">
        <v>2719</v>
      </c>
      <c r="D50" t="s">
        <v>2667</v>
      </c>
      <c r="E50" t="s">
        <v>2541</v>
      </c>
      <c r="F50" s="4"/>
      <c r="G50" s="7">
        <f>VLOOKUP(C50,Talks!$A$2:$X$35,11,FALSE)</f>
        <v>8462</v>
      </c>
      <c r="H50" s="7">
        <f t="shared" si="28"/>
        <v>0</v>
      </c>
      <c r="I50" s="75" t="str">
        <f>IF(H50&lt;&gt;0,H50,IF(ISERROR(VLOOKUP(VLOOKUP(X50,Books!$A$2:$Q$100,2,FALSE)&amp;"_"&amp;Y50&amp;":"&amp;AA50&amp;IF(F50&lt;&gt;""," (JST)",""),SpecialBooks,2,FALSE)),VLOOKUP(X50,Books!$A$2:$Q$100,2,FALSE)&amp;"_"&amp;Y50&amp;":"&amp;AA50&amp;IF(F50&lt;&gt;""," (JST)",""),VLOOKUP(VLOOKUP(X50,Books!$A$2:$Q$100,2,FALSE)&amp;"_"&amp;Y50&amp;":"&amp;AA50&amp;IF(F50&lt;&gt;""," (JST)",""),SpecialBooks,2,FALSE)))</f>
        <v>john_8:12</v>
      </c>
      <c r="J50" s="7" t="str">
        <f>VLOOKUP(C50,Talks!$A$2:$X$35,6,FALSE)</f>
        <v>SDW</v>
      </c>
      <c r="K50" s="32">
        <v>15</v>
      </c>
      <c r="L50" s="56">
        <f t="shared" si="0"/>
        <v>12</v>
      </c>
      <c r="M50" s="56">
        <f t="shared" si="1"/>
        <v>15</v>
      </c>
      <c r="N50" s="56" t="str">
        <f t="shared" si="31"/>
        <v/>
      </c>
      <c r="O50" s="7" t="str">
        <f t="shared" si="32"/>
        <v>john_8:12 / (20-O,15,SDW)</v>
      </c>
      <c r="P50" s="51" t="str">
        <f t="shared" si="33"/>
        <v/>
      </c>
      <c r="Q50" s="7">
        <f t="shared" si="34"/>
        <v>21</v>
      </c>
      <c r="R50" s="7">
        <f t="shared" si="35"/>
        <v>26</v>
      </c>
      <c r="S50" s="7">
        <f t="shared" si="36"/>
        <v>31</v>
      </c>
      <c r="T50" s="7">
        <f t="shared" si="37"/>
        <v>28</v>
      </c>
      <c r="U50" s="7">
        <f t="shared" si="38"/>
        <v>40</v>
      </c>
      <c r="V50" s="7" t="str">
        <f t="shared" si="39"/>
        <v>nt/john/8.12?la</v>
      </c>
      <c r="W50" s="7" t="str">
        <f t="shared" si="9"/>
        <v>john</v>
      </c>
      <c r="X50" s="7" t="str">
        <f>IF(ISERROR(VLOOKUP(W50,Books!$A$2:$Q$100,2,FALSE)),VLOOKUP(V50&amp;"/"&amp;W50,$AY$8:$AZ$10,2,FALSE),W50)</f>
        <v>john</v>
      </c>
      <c r="Y50" s="7" t="str">
        <f t="shared" si="10"/>
        <v>8</v>
      </c>
      <c r="Z50" s="7" t="str">
        <f t="shared" si="40"/>
        <v>12</v>
      </c>
      <c r="AA50" s="7" t="str">
        <f t="shared" si="12"/>
        <v>12</v>
      </c>
      <c r="AB50" s="51">
        <f t="shared" si="41"/>
        <v>59</v>
      </c>
      <c r="AC50" s="61" t="str">
        <f t="shared" si="42"/>
        <v>p12</v>
      </c>
      <c r="AD50" s="26" t="str">
        <f t="shared" si="43"/>
        <v>john</v>
      </c>
      <c r="AE50" s="27" t="str">
        <f t="shared" si="44"/>
        <v>john</v>
      </c>
      <c r="AF50" s="28" t="str">
        <f t="shared" si="45"/>
        <v/>
      </c>
      <c r="AG50" s="26" t="str">
        <f t="shared" si="46"/>
        <v>8</v>
      </c>
      <c r="AH50" s="27" t="str">
        <f t="shared" si="47"/>
        <v/>
      </c>
      <c r="AI50" s="29" t="str">
        <f t="shared" si="48"/>
        <v>12</v>
      </c>
      <c r="AJ50" s="29" t="str">
        <f t="shared" si="49"/>
        <v>12</v>
      </c>
      <c r="AK50" s="29" t="str">
        <f t="shared" si="50"/>
        <v>12</v>
      </c>
      <c r="AL50" s="29">
        <f t="shared" si="51"/>
        <v>0</v>
      </c>
      <c r="AM50" s="29">
        <f t="shared" ca="1" si="52"/>
        <v>0</v>
      </c>
      <c r="AN50" s="29" t="str">
        <f t="shared" si="53"/>
        <v>12</v>
      </c>
      <c r="AO50" s="29" t="str">
        <f t="shared" ca="1" si="54"/>
        <v>12</v>
      </c>
      <c r="AP50" s="28" t="str">
        <f t="shared" si="55"/>
        <v/>
      </c>
      <c r="AQ50" s="34">
        <f t="shared" si="58"/>
        <v>136672</v>
      </c>
      <c r="AR50" s="7">
        <f>VLOOKUP(W50,Books!$A$2:$Q$100,7,FALSE)</f>
        <v>143</v>
      </c>
      <c r="AS50" s="51" t="str">
        <f t="shared" si="56"/>
        <v/>
      </c>
      <c r="AT50" s="7" t="str">
        <f t="shared" si="57"/>
        <v>INSERT INTO citation (ID,TalkID,BookID,Chapter,Verses,Flag,PageColumn,MinVerse,MaxVerse) VALUES (136672, 8462, 143, 8, '12', '', 15, 0, 0);</v>
      </c>
    </row>
    <row r="51" spans="1:46" x14ac:dyDescent="0.2">
      <c r="A51" s="7">
        <f>VLOOKUP(C51,Talks!$A$2:$X$35,2,FALSE)</f>
        <v>3</v>
      </c>
      <c r="B51">
        <v>49</v>
      </c>
      <c r="C51" t="s">
        <v>2719</v>
      </c>
      <c r="D51" t="s">
        <v>2869</v>
      </c>
      <c r="E51" t="s">
        <v>2870</v>
      </c>
      <c r="F51" s="4"/>
      <c r="G51" s="7">
        <f>VLOOKUP(C51,Talks!$A$2:$X$35,11,FALSE)</f>
        <v>8462</v>
      </c>
      <c r="H51" s="7">
        <f t="shared" si="28"/>
        <v>0</v>
      </c>
      <c r="I51" s="75" t="str">
        <f>IF(H51&lt;&gt;0,H51,IF(ISERROR(VLOOKUP(VLOOKUP(X51,Books!$A$2:$Q$100,2,FALSE)&amp;"_"&amp;Y51&amp;":"&amp;AA51&amp;IF(F51&lt;&gt;""," (JST)",""),SpecialBooks,2,FALSE)),VLOOKUP(X51,Books!$A$2:$Q$100,2,FALSE)&amp;"_"&amp;Y51&amp;":"&amp;AA51&amp;IF(F51&lt;&gt;""," (JST)",""),VLOOKUP(VLOOKUP(X51,Books!$A$2:$Q$100,2,FALSE)&amp;"_"&amp;Y51&amp;":"&amp;AA51&amp;IF(F51&lt;&gt;""," (JST)",""),SpecialBooks,2,FALSE)))</f>
        <v>john_14:6</v>
      </c>
      <c r="J51" s="7" t="str">
        <f>VLOOKUP(C51,Talks!$A$2:$X$35,6,FALSE)</f>
        <v>SDW</v>
      </c>
      <c r="K51" s="32">
        <v>15</v>
      </c>
      <c r="L51" s="56">
        <f t="shared" si="0"/>
        <v>12</v>
      </c>
      <c r="M51" s="56">
        <f t="shared" si="1"/>
        <v>15</v>
      </c>
      <c r="N51" s="56" t="str">
        <f t="shared" ref="N51:N114" si="59">IF(K51&lt;L51,"***",IF(K51&gt;M51,"***",""))</f>
        <v/>
      </c>
      <c r="O51" s="7" t="str">
        <f t="shared" si="32"/>
        <v>john_14:6 / (20-O,15,SDW)</v>
      </c>
      <c r="P51" s="51" t="str">
        <f t="shared" si="33"/>
        <v/>
      </c>
      <c r="Q51" s="7">
        <f t="shared" si="34"/>
        <v>21</v>
      </c>
      <c r="R51" s="7">
        <f t="shared" si="35"/>
        <v>26</v>
      </c>
      <c r="S51" s="7">
        <f t="shared" si="36"/>
        <v>31</v>
      </c>
      <c r="T51" s="7">
        <f t="shared" si="37"/>
        <v>29</v>
      </c>
      <c r="U51" s="7">
        <f t="shared" si="38"/>
        <v>40</v>
      </c>
      <c r="V51" s="7" t="str">
        <f t="shared" si="39"/>
        <v>nt/john/14.6?la</v>
      </c>
      <c r="W51" s="7" t="str">
        <f t="shared" si="9"/>
        <v>john</v>
      </c>
      <c r="X51" s="7" t="str">
        <f>IF(ISERROR(VLOOKUP(W51,Books!$A$2:$Q$100,2,FALSE)),VLOOKUP(V51&amp;"/"&amp;W51,$AY$8:$AZ$10,2,FALSE),W51)</f>
        <v>john</v>
      </c>
      <c r="Y51" s="7" t="str">
        <f t="shared" si="10"/>
        <v>14</v>
      </c>
      <c r="Z51" s="7" t="str">
        <f t="shared" si="40"/>
        <v>6</v>
      </c>
      <c r="AA51" s="7" t="str">
        <f t="shared" si="12"/>
        <v>6</v>
      </c>
      <c r="AB51" s="51">
        <f t="shared" si="41"/>
        <v>31</v>
      </c>
      <c r="AC51" s="61" t="str">
        <f t="shared" si="42"/>
        <v>p6</v>
      </c>
      <c r="AD51" s="26" t="str">
        <f t="shared" si="43"/>
        <v>john</v>
      </c>
      <c r="AE51" s="27" t="str">
        <f t="shared" si="44"/>
        <v>john</v>
      </c>
      <c r="AF51" s="28" t="str">
        <f t="shared" si="45"/>
        <v/>
      </c>
      <c r="AG51" s="26" t="str">
        <f t="shared" si="46"/>
        <v>14</v>
      </c>
      <c r="AH51" s="27" t="str">
        <f t="shared" si="47"/>
        <v/>
      </c>
      <c r="AI51" s="29" t="str">
        <f t="shared" si="48"/>
        <v>6</v>
      </c>
      <c r="AJ51" s="29" t="str">
        <f t="shared" si="49"/>
        <v>6</v>
      </c>
      <c r="AK51" s="29" t="str">
        <f t="shared" si="50"/>
        <v>6</v>
      </c>
      <c r="AL51" s="29">
        <f t="shared" si="51"/>
        <v>0</v>
      </c>
      <c r="AM51" s="29">
        <f t="shared" ca="1" si="52"/>
        <v>0</v>
      </c>
      <c r="AN51" s="29" t="str">
        <f t="shared" si="53"/>
        <v>6</v>
      </c>
      <c r="AO51" s="29" t="str">
        <f t="shared" ca="1" si="54"/>
        <v>6</v>
      </c>
      <c r="AP51" s="28" t="str">
        <f t="shared" si="55"/>
        <v/>
      </c>
      <c r="AQ51" s="34">
        <f t="shared" si="58"/>
        <v>136673</v>
      </c>
      <c r="AR51" s="7">
        <f>VLOOKUP(W51,Books!$A$2:$Q$100,7,FALSE)</f>
        <v>143</v>
      </c>
      <c r="AS51" s="51" t="str">
        <f t="shared" si="56"/>
        <v/>
      </c>
      <c r="AT51" s="7" t="str">
        <f t="shared" si="57"/>
        <v>INSERT INTO citation (ID,TalkID,BookID,Chapter,Verses,Flag,PageColumn,MinVerse,MaxVerse) VALUES (136673, 8462, 143, 14, '6', '', 15, 0, 0);</v>
      </c>
    </row>
    <row r="52" spans="1:46" x14ac:dyDescent="0.2">
      <c r="A52" s="7">
        <f>VLOOKUP(C52,Talks!$A$2:$X$35,2,FALSE)</f>
        <v>3</v>
      </c>
      <c r="B52">
        <v>50</v>
      </c>
      <c r="C52" t="s">
        <v>2719</v>
      </c>
      <c r="D52" t="s">
        <v>2611</v>
      </c>
      <c r="E52" t="s">
        <v>2397</v>
      </c>
      <c r="F52" s="4"/>
      <c r="G52" s="7">
        <f>VLOOKUP(C52,Talks!$A$2:$X$35,11,FALSE)</f>
        <v>8462</v>
      </c>
      <c r="H52" s="7">
        <f t="shared" si="28"/>
        <v>0</v>
      </c>
      <c r="I52" s="75" t="str">
        <f>IF(H52&lt;&gt;0,H52,IF(ISERROR(VLOOKUP(VLOOKUP(X52,Books!$A$2:$Q$100,2,FALSE)&amp;"_"&amp;Y52&amp;":"&amp;AA52&amp;IF(F52&lt;&gt;""," (JST)",""),SpecialBooks,2,FALSE)),VLOOKUP(X52,Books!$A$2:$Q$100,2,FALSE)&amp;"_"&amp;Y52&amp;":"&amp;AA52&amp;IF(F52&lt;&gt;""," (JST)",""),VLOOKUP(VLOOKUP(X52,Books!$A$2:$Q$100,2,FALSE)&amp;"_"&amp;Y52&amp;":"&amp;AA52&amp;IF(F52&lt;&gt;""," (JST)",""),SpecialBooks,2,FALSE)))</f>
        <v>1 ne_3:7</v>
      </c>
      <c r="J52" s="7" t="str">
        <f>VLOOKUP(C52,Talks!$A$2:$X$35,6,FALSE)</f>
        <v>SDW</v>
      </c>
      <c r="K52" s="32">
        <v>15</v>
      </c>
      <c r="L52" s="56">
        <f t="shared" si="0"/>
        <v>12</v>
      </c>
      <c r="M52" s="56">
        <f t="shared" si="1"/>
        <v>15</v>
      </c>
      <c r="N52" s="56" t="str">
        <f t="shared" si="59"/>
        <v/>
      </c>
      <c r="O52" s="7" t="str">
        <f t="shared" si="32"/>
        <v>1 ne_3:7 / (20-O,15,SDW)</v>
      </c>
      <c r="P52" s="51" t="str">
        <f t="shared" si="33"/>
        <v/>
      </c>
      <c r="Q52" s="7">
        <f t="shared" si="34"/>
        <v>23</v>
      </c>
      <c r="R52" s="7">
        <f t="shared" si="35"/>
        <v>28</v>
      </c>
      <c r="S52" s="7">
        <f t="shared" si="36"/>
        <v>32</v>
      </c>
      <c r="T52" s="7">
        <f t="shared" si="37"/>
        <v>30</v>
      </c>
      <c r="U52" s="7">
        <f t="shared" si="38"/>
        <v>41</v>
      </c>
      <c r="V52" s="7" t="str">
        <f t="shared" si="39"/>
        <v>bofm/1-ne/3.7?lan</v>
      </c>
      <c r="W52" s="7" t="str">
        <f t="shared" si="9"/>
        <v>1-ne</v>
      </c>
      <c r="X52" s="7" t="str">
        <f>IF(ISERROR(VLOOKUP(W52,Books!$A$2:$Q$100,2,FALSE)),VLOOKUP(V52&amp;"/"&amp;W52,$AY$8:$AZ$10,2,FALSE),W52)</f>
        <v>1-ne</v>
      </c>
      <c r="Y52" s="7" t="str">
        <f t="shared" si="10"/>
        <v>3</v>
      </c>
      <c r="Z52" s="7" t="str">
        <f t="shared" si="40"/>
        <v>7</v>
      </c>
      <c r="AA52" s="7" t="str">
        <f t="shared" si="12"/>
        <v>7</v>
      </c>
      <c r="AB52" s="51">
        <f t="shared" si="41"/>
        <v>31</v>
      </c>
      <c r="AC52" s="61" t="str">
        <f t="shared" si="42"/>
        <v>p7</v>
      </c>
      <c r="AD52" s="26" t="str">
        <f t="shared" si="43"/>
        <v>1-ne</v>
      </c>
      <c r="AE52" s="27" t="str">
        <f t="shared" si="44"/>
        <v>1-ne</v>
      </c>
      <c r="AF52" s="28" t="str">
        <f t="shared" si="45"/>
        <v/>
      </c>
      <c r="AG52" s="26" t="str">
        <f t="shared" si="46"/>
        <v>3</v>
      </c>
      <c r="AH52" s="27" t="str">
        <f t="shared" si="47"/>
        <v/>
      </c>
      <c r="AI52" s="29" t="str">
        <f t="shared" si="48"/>
        <v>7</v>
      </c>
      <c r="AJ52" s="29" t="str">
        <f t="shared" si="49"/>
        <v>7</v>
      </c>
      <c r="AK52" s="29" t="str">
        <f t="shared" si="50"/>
        <v>7</v>
      </c>
      <c r="AL52" s="29">
        <f t="shared" si="51"/>
        <v>0</v>
      </c>
      <c r="AM52" s="29">
        <f t="shared" ca="1" si="52"/>
        <v>0</v>
      </c>
      <c r="AN52" s="29" t="str">
        <f t="shared" si="53"/>
        <v>7</v>
      </c>
      <c r="AO52" s="29" t="str">
        <f t="shared" ca="1" si="54"/>
        <v>7</v>
      </c>
      <c r="AP52" s="28" t="str">
        <f t="shared" si="55"/>
        <v/>
      </c>
      <c r="AQ52" s="34">
        <f t="shared" si="58"/>
        <v>136674</v>
      </c>
      <c r="AR52" s="7">
        <f>VLOOKUP(W52,Books!$A$2:$Q$100,7,FALSE)</f>
        <v>205</v>
      </c>
      <c r="AS52" s="51" t="str">
        <f t="shared" si="56"/>
        <v/>
      </c>
      <c r="AT52" s="7" t="str">
        <f t="shared" si="57"/>
        <v>INSERT INTO citation (ID,TalkID,BookID,Chapter,Verses,Flag,PageColumn,MinVerse,MaxVerse) VALUES (136674, 8462, 205, 3, '7', '', 15, 0, 0);</v>
      </c>
    </row>
    <row r="53" spans="1:46" x14ac:dyDescent="0.2">
      <c r="A53" s="7">
        <f>VLOOKUP(C53,Talks!$A$2:$X$35,2,FALSE)</f>
        <v>4</v>
      </c>
      <c r="B53">
        <v>51</v>
      </c>
      <c r="C53" t="s">
        <v>2720</v>
      </c>
      <c r="D53" t="s">
        <v>2871</v>
      </c>
      <c r="E53" t="s">
        <v>2872</v>
      </c>
      <c r="F53" s="4"/>
      <c r="G53" s="7">
        <f>VLOOKUP(C53,Talks!$A$2:$X$35,11,FALSE)</f>
        <v>8463</v>
      </c>
      <c r="H53" s="7">
        <f t="shared" si="28"/>
        <v>0</v>
      </c>
      <c r="I53" s="75" t="str">
        <f>IF(H53&lt;&gt;0,H53,IF(ISERROR(VLOOKUP(VLOOKUP(X53,Books!$A$2:$Q$100,2,FALSE)&amp;"_"&amp;Y53&amp;":"&amp;AA53&amp;IF(F53&lt;&gt;""," (JST)",""),SpecialBooks,2,FALSE)),VLOOKUP(X53,Books!$A$2:$Q$100,2,FALSE)&amp;"_"&amp;Y53&amp;":"&amp;AA53&amp;IF(F53&lt;&gt;""," (JST)",""),VLOOKUP(VLOOKUP(X53,Books!$A$2:$Q$100,2,FALSE)&amp;"_"&amp;Y53&amp;":"&amp;AA53&amp;IF(F53&lt;&gt;""," (JST)",""),SpecialBooks,2,FALSE)))</f>
        <v>2 kgs_6:15-17</v>
      </c>
      <c r="J53" s="7" t="str">
        <f>VLOOKUP(C53,Talks!$A$2:$X$35,6,FALSE)</f>
        <v>MDC</v>
      </c>
      <c r="K53" s="32">
        <v>17</v>
      </c>
      <c r="L53" s="56">
        <f t="shared" si="0"/>
        <v>15</v>
      </c>
      <c r="M53" s="56">
        <f t="shared" si="1"/>
        <v>17</v>
      </c>
      <c r="N53" s="56" t="str">
        <f t="shared" si="59"/>
        <v/>
      </c>
      <c r="O53" s="7" t="str">
        <f t="shared" si="32"/>
        <v>2 kgs_6:15-17 / (20-O,17,MDC)</v>
      </c>
      <c r="P53" s="51" t="str">
        <f t="shared" si="33"/>
        <v/>
      </c>
      <c r="Q53" s="7">
        <f t="shared" si="34"/>
        <v>21</v>
      </c>
      <c r="R53" s="7">
        <f t="shared" si="35"/>
        <v>27</v>
      </c>
      <c r="S53" s="7">
        <f t="shared" si="36"/>
        <v>35</v>
      </c>
      <c r="T53" s="7">
        <f t="shared" si="37"/>
        <v>29</v>
      </c>
      <c r="U53" s="7">
        <f t="shared" si="38"/>
        <v>44</v>
      </c>
      <c r="V53" s="7" t="str">
        <f t="shared" si="39"/>
        <v>ot/2-kgs/6.15-1</v>
      </c>
      <c r="W53" s="7" t="str">
        <f t="shared" si="9"/>
        <v>2-kgs</v>
      </c>
      <c r="X53" s="7" t="str">
        <f>IF(ISERROR(VLOOKUP(W53,Books!$A$2:$Q$100,2,FALSE)),VLOOKUP(V53&amp;"/"&amp;W53,$AY$8:$AZ$10,2,FALSE),W53)</f>
        <v>2-kgs</v>
      </c>
      <c r="Y53" s="7" t="str">
        <f t="shared" si="10"/>
        <v>6</v>
      </c>
      <c r="Z53" s="7" t="str">
        <f t="shared" si="40"/>
        <v>15-17</v>
      </c>
      <c r="AA53" s="7" t="str">
        <f t="shared" si="12"/>
        <v>15-17</v>
      </c>
      <c r="AB53" s="51">
        <f t="shared" si="41"/>
        <v>33</v>
      </c>
      <c r="AC53" s="61" t="str">
        <f t="shared" si="42"/>
        <v>p15</v>
      </c>
      <c r="AD53" s="26" t="str">
        <f t="shared" si="43"/>
        <v>2-kgs</v>
      </c>
      <c r="AE53" s="27" t="str">
        <f t="shared" si="44"/>
        <v>2-kgs</v>
      </c>
      <c r="AF53" s="28" t="str">
        <f t="shared" si="45"/>
        <v/>
      </c>
      <c r="AG53" s="26" t="str">
        <f t="shared" si="46"/>
        <v>6</v>
      </c>
      <c r="AH53" s="27" t="str">
        <f t="shared" si="47"/>
        <v/>
      </c>
      <c r="AI53" s="29" t="str">
        <f t="shared" si="48"/>
        <v>15-17</v>
      </c>
      <c r="AJ53" s="29" t="str">
        <f t="shared" si="49"/>
        <v>15-17</v>
      </c>
      <c r="AK53" s="29" t="str">
        <f t="shared" si="50"/>
        <v>15 17</v>
      </c>
      <c r="AL53" s="29">
        <f t="shared" si="51"/>
        <v>3</v>
      </c>
      <c r="AM53" s="29">
        <f t="shared" ca="1" si="52"/>
        <v>3</v>
      </c>
      <c r="AN53" s="29" t="str">
        <f t="shared" si="53"/>
        <v>15</v>
      </c>
      <c r="AO53" s="29" t="str">
        <f t="shared" ca="1" si="54"/>
        <v>17</v>
      </c>
      <c r="AP53" s="28" t="str">
        <f t="shared" si="55"/>
        <v/>
      </c>
      <c r="AQ53" s="34">
        <f t="shared" si="58"/>
        <v>136675</v>
      </c>
      <c r="AR53" s="7">
        <f>VLOOKUP(W53,Books!$A$2:$Q$100,7,FALSE)</f>
        <v>112</v>
      </c>
      <c r="AS53" s="51" t="str">
        <f t="shared" si="56"/>
        <v/>
      </c>
      <c r="AT53" s="7" t="str">
        <f t="shared" si="57"/>
        <v>INSERT INTO citation (ID,TalkID,BookID,Chapter,Verses,Flag,PageColumn,MinVerse,MaxVerse) VALUES (136675, 8463, 112, 6, '15-17', '', 17, 0, 0);</v>
      </c>
    </row>
    <row r="54" spans="1:46" x14ac:dyDescent="0.2">
      <c r="A54" s="7">
        <f>VLOOKUP(C54,Talks!$A$2:$X$35,2,FALSE)</f>
        <v>4</v>
      </c>
      <c r="B54">
        <v>52</v>
      </c>
      <c r="C54" t="s">
        <v>2720</v>
      </c>
      <c r="D54" t="s">
        <v>2874</v>
      </c>
      <c r="E54" t="s">
        <v>2875</v>
      </c>
      <c r="F54" s="4"/>
      <c r="G54" s="7">
        <f>VLOOKUP(C54,Talks!$A$2:$X$35,11,FALSE)</f>
        <v>8463</v>
      </c>
      <c r="H54" s="7">
        <f t="shared" si="28"/>
        <v>0</v>
      </c>
      <c r="I54" s="75" t="str">
        <f>IF(H54&lt;&gt;0,H54,IF(ISERROR(VLOOKUP(VLOOKUP(X54,Books!$A$2:$Q$100,2,FALSE)&amp;"_"&amp;Y54&amp;":"&amp;AA54&amp;IF(F54&lt;&gt;""," (JST)",""),SpecialBooks,2,FALSE)),VLOOKUP(X54,Books!$A$2:$Q$100,2,FALSE)&amp;"_"&amp;Y54&amp;":"&amp;AA54&amp;IF(F54&lt;&gt;""," (JST)",""),VLOOKUP(VLOOKUP(X54,Books!$A$2:$Q$100,2,FALSE)&amp;"_"&amp;Y54&amp;":"&amp;AA54&amp;IF(F54&lt;&gt;""," (JST)",""),SpecialBooks,2,FALSE)))</f>
        <v>mark_5:1-15</v>
      </c>
      <c r="J54" s="7" t="str">
        <f>VLOOKUP(C54,Talks!$A$2:$X$35,6,FALSE)</f>
        <v>MDC</v>
      </c>
      <c r="K54" s="32">
        <v>17</v>
      </c>
      <c r="L54" s="56">
        <f t="shared" si="0"/>
        <v>15</v>
      </c>
      <c r="M54" s="56">
        <f t="shared" si="1"/>
        <v>17</v>
      </c>
      <c r="N54" s="56" t="str">
        <f t="shared" si="59"/>
        <v/>
      </c>
      <c r="O54" s="7" t="str">
        <f t="shared" si="32"/>
        <v>mark_5:1-15 / (20-O,17,MDC)</v>
      </c>
      <c r="P54" s="51" t="str">
        <f t="shared" si="33"/>
        <v/>
      </c>
      <c r="Q54" s="7">
        <f t="shared" si="34"/>
        <v>21</v>
      </c>
      <c r="R54" s="7">
        <f t="shared" si="35"/>
        <v>26</v>
      </c>
      <c r="S54" s="7">
        <f t="shared" si="36"/>
        <v>33</v>
      </c>
      <c r="T54" s="7">
        <f t="shared" si="37"/>
        <v>28</v>
      </c>
      <c r="U54" s="7">
        <f t="shared" si="38"/>
        <v>42</v>
      </c>
      <c r="V54" s="7" t="str">
        <f t="shared" si="39"/>
        <v>nt/mark/5.1-15?</v>
      </c>
      <c r="W54" s="7" t="str">
        <f t="shared" si="9"/>
        <v>mark</v>
      </c>
      <c r="X54" s="7" t="str">
        <f>IF(ISERROR(VLOOKUP(W54,Books!$A$2:$Q$100,2,FALSE)),VLOOKUP(V54&amp;"/"&amp;W54,$AY$8:$AZ$10,2,FALSE),W54)</f>
        <v>mark</v>
      </c>
      <c r="Y54" s="7" t="str">
        <f t="shared" si="10"/>
        <v>5</v>
      </c>
      <c r="Z54" s="7" t="str">
        <f t="shared" si="40"/>
        <v>1-15</v>
      </c>
      <c r="AA54" s="7" t="str">
        <f t="shared" si="12"/>
        <v>1-15</v>
      </c>
      <c r="AB54" s="51">
        <f t="shared" si="41"/>
        <v>43</v>
      </c>
      <c r="AC54" s="61" t="str">
        <f t="shared" si="42"/>
        <v>p1</v>
      </c>
      <c r="AD54" s="26" t="str">
        <f t="shared" si="43"/>
        <v>mark</v>
      </c>
      <c r="AE54" s="27" t="str">
        <f t="shared" si="44"/>
        <v>mark</v>
      </c>
      <c r="AF54" s="28" t="str">
        <f t="shared" si="45"/>
        <v/>
      </c>
      <c r="AG54" s="26" t="str">
        <f t="shared" si="46"/>
        <v>5</v>
      </c>
      <c r="AH54" s="27" t="str">
        <f t="shared" si="47"/>
        <v/>
      </c>
      <c r="AI54" s="29" t="str">
        <f t="shared" si="48"/>
        <v>1-15</v>
      </c>
      <c r="AJ54" s="29" t="str">
        <f t="shared" si="49"/>
        <v>1-15</v>
      </c>
      <c r="AK54" s="29" t="str">
        <f t="shared" si="50"/>
        <v>1 15</v>
      </c>
      <c r="AL54" s="29">
        <f t="shared" si="51"/>
        <v>2</v>
      </c>
      <c r="AM54" s="29">
        <f t="shared" ca="1" si="52"/>
        <v>2</v>
      </c>
      <c r="AN54" s="29" t="str">
        <f t="shared" si="53"/>
        <v>1</v>
      </c>
      <c r="AO54" s="29" t="str">
        <f t="shared" ca="1" si="54"/>
        <v>15</v>
      </c>
      <c r="AP54" s="28" t="str">
        <f t="shared" si="55"/>
        <v/>
      </c>
      <c r="AQ54" s="34">
        <f t="shared" si="58"/>
        <v>136676</v>
      </c>
      <c r="AR54" s="7">
        <f>VLOOKUP(W54,Books!$A$2:$Q$100,7,FALSE)</f>
        <v>141</v>
      </c>
      <c r="AS54" s="51" t="str">
        <f t="shared" si="56"/>
        <v/>
      </c>
      <c r="AT54" s="7" t="str">
        <f t="shared" si="57"/>
        <v>INSERT INTO citation (ID,TalkID,BookID,Chapter,Verses,Flag,PageColumn,MinVerse,MaxVerse) VALUES (136676, 8463, 141, 5, '1-15', '', 17, 0, 0);</v>
      </c>
    </row>
    <row r="55" spans="1:46" x14ac:dyDescent="0.2">
      <c r="A55" s="7">
        <f>VLOOKUP(C55,Talks!$A$2:$X$35,2,FALSE)</f>
        <v>4</v>
      </c>
      <c r="B55">
        <v>53</v>
      </c>
      <c r="C55" t="s">
        <v>2720</v>
      </c>
      <c r="D55" t="s">
        <v>2876</v>
      </c>
      <c r="E55" t="s">
        <v>2877</v>
      </c>
      <c r="F55" s="4"/>
      <c r="G55" s="7">
        <f>VLOOKUP(C55,Talks!$A$2:$X$35,11,FALSE)</f>
        <v>8463</v>
      </c>
      <c r="H55" s="7">
        <f t="shared" si="28"/>
        <v>0</v>
      </c>
      <c r="I55" s="75" t="str">
        <f>IF(H55&lt;&gt;0,H55,IF(ISERROR(VLOOKUP(VLOOKUP(X55,Books!$A$2:$Q$100,2,FALSE)&amp;"_"&amp;Y55&amp;":"&amp;AA55&amp;IF(F55&lt;&gt;""," (JST)",""),SpecialBooks,2,FALSE)),VLOOKUP(X55,Books!$A$2:$Q$100,2,FALSE)&amp;"_"&amp;Y55&amp;":"&amp;AA55&amp;IF(F55&lt;&gt;""," (JST)",""),VLOOKUP(VLOOKUP(X55,Books!$A$2:$Q$100,2,FALSE)&amp;"_"&amp;Y55&amp;":"&amp;AA55&amp;IF(F55&lt;&gt;""," (JST)",""),SpecialBooks,2,FALSE)))</f>
        <v>luke_10:30-32</v>
      </c>
      <c r="J55" s="7" t="str">
        <f>VLOOKUP(C55,Talks!$A$2:$X$35,6,FALSE)</f>
        <v>MDC</v>
      </c>
      <c r="K55" s="32">
        <v>17</v>
      </c>
      <c r="L55" s="56">
        <f t="shared" si="0"/>
        <v>15</v>
      </c>
      <c r="M55" s="56">
        <f t="shared" si="1"/>
        <v>17</v>
      </c>
      <c r="N55" s="56" t="str">
        <f t="shared" si="59"/>
        <v/>
      </c>
      <c r="O55" s="7" t="str">
        <f t="shared" si="32"/>
        <v>luke_10:30-32 / (20-O,17,MDC)</v>
      </c>
      <c r="P55" s="51" t="str">
        <f t="shared" si="33"/>
        <v/>
      </c>
      <c r="Q55" s="7">
        <f t="shared" si="34"/>
        <v>21</v>
      </c>
      <c r="R55" s="7">
        <f t="shared" si="35"/>
        <v>26</v>
      </c>
      <c r="S55" s="7">
        <f t="shared" si="36"/>
        <v>35</v>
      </c>
      <c r="T55" s="7">
        <f t="shared" si="37"/>
        <v>29</v>
      </c>
      <c r="U55" s="7">
        <f t="shared" si="38"/>
        <v>44</v>
      </c>
      <c r="V55" s="7" t="str">
        <f t="shared" si="39"/>
        <v>nt/luke/10.30-3</v>
      </c>
      <c r="W55" s="7" t="str">
        <f t="shared" si="9"/>
        <v>luke</v>
      </c>
      <c r="X55" s="7" t="str">
        <f>IF(ISERROR(VLOOKUP(W55,Books!$A$2:$Q$100,2,FALSE)),VLOOKUP(V55&amp;"/"&amp;W55,$AY$8:$AZ$10,2,FALSE),W55)</f>
        <v>luke</v>
      </c>
      <c r="Y55" s="7" t="str">
        <f t="shared" si="10"/>
        <v>10</v>
      </c>
      <c r="Z55" s="7" t="str">
        <f t="shared" si="40"/>
        <v>30-32</v>
      </c>
      <c r="AA55" s="7" t="str">
        <f t="shared" si="12"/>
        <v>30-32</v>
      </c>
      <c r="AB55" s="51">
        <f t="shared" si="41"/>
        <v>43</v>
      </c>
      <c r="AC55" s="61" t="str">
        <f t="shared" si="42"/>
        <v>p30</v>
      </c>
      <c r="AD55" s="26" t="str">
        <f t="shared" si="43"/>
        <v>luke</v>
      </c>
      <c r="AE55" s="27" t="str">
        <f t="shared" si="44"/>
        <v>luke</v>
      </c>
      <c r="AF55" s="28" t="str">
        <f t="shared" si="45"/>
        <v/>
      </c>
      <c r="AG55" s="26" t="str">
        <f t="shared" si="46"/>
        <v>10</v>
      </c>
      <c r="AH55" s="27" t="str">
        <f t="shared" si="47"/>
        <v/>
      </c>
      <c r="AI55" s="29" t="str">
        <f t="shared" si="48"/>
        <v>30-32</v>
      </c>
      <c r="AJ55" s="29" t="str">
        <f t="shared" si="49"/>
        <v>30-32</v>
      </c>
      <c r="AK55" s="29" t="str">
        <f t="shared" si="50"/>
        <v>30 32</v>
      </c>
      <c r="AL55" s="29">
        <f t="shared" si="51"/>
        <v>3</v>
      </c>
      <c r="AM55" s="29">
        <f t="shared" ca="1" si="52"/>
        <v>3</v>
      </c>
      <c r="AN55" s="29" t="str">
        <f t="shared" si="53"/>
        <v>30</v>
      </c>
      <c r="AO55" s="29" t="str">
        <f t="shared" ca="1" si="54"/>
        <v>32</v>
      </c>
      <c r="AP55" s="28" t="str">
        <f t="shared" si="55"/>
        <v/>
      </c>
      <c r="AQ55" s="34">
        <f t="shared" si="58"/>
        <v>136677</v>
      </c>
      <c r="AR55" s="7">
        <f>VLOOKUP(W55,Books!$A$2:$Q$100,7,FALSE)</f>
        <v>142</v>
      </c>
      <c r="AS55" s="51" t="str">
        <f t="shared" si="56"/>
        <v/>
      </c>
      <c r="AT55" s="7" t="str">
        <f t="shared" si="57"/>
        <v>INSERT INTO citation (ID,TalkID,BookID,Chapter,Verses,Flag,PageColumn,MinVerse,MaxVerse) VALUES (136677, 8463, 142, 10, '30-32', '', 17, 0, 0);</v>
      </c>
    </row>
    <row r="56" spans="1:46" x14ac:dyDescent="0.2">
      <c r="A56" s="7">
        <f>VLOOKUP(C56,Talks!$A$2:$X$35,2,FALSE)</f>
        <v>4</v>
      </c>
      <c r="B56">
        <v>54</v>
      </c>
      <c r="C56" t="s">
        <v>2720</v>
      </c>
      <c r="D56" t="s">
        <v>2693</v>
      </c>
      <c r="E56" t="s">
        <v>2160</v>
      </c>
      <c r="F56" s="4"/>
      <c r="G56" s="7">
        <f>VLOOKUP(C56,Talks!$A$2:$X$35,11,FALSE)</f>
        <v>8463</v>
      </c>
      <c r="H56" s="7">
        <f t="shared" si="28"/>
        <v>0</v>
      </c>
      <c r="I56" s="75" t="str">
        <f>IF(H56&lt;&gt;0,H56,IF(ISERROR(VLOOKUP(VLOOKUP(X56,Books!$A$2:$Q$100,2,FALSE)&amp;"_"&amp;Y56&amp;":"&amp;AA56&amp;IF(F56&lt;&gt;""," (JST)",""),SpecialBooks,2,FALSE)),VLOOKUP(X56,Books!$A$2:$Q$100,2,FALSE)&amp;"_"&amp;Y56&amp;":"&amp;AA56&amp;IF(F56&lt;&gt;""," (JST)",""),VLOOKUP(VLOOKUP(X56,Books!$A$2:$Q$100,2,FALSE)&amp;"_"&amp;Y56&amp;":"&amp;AA56&amp;IF(F56&lt;&gt;""," (JST)",""),SpecialBooks,2,FALSE)))</f>
        <v>moro_7:48</v>
      </c>
      <c r="J56" s="7" t="str">
        <f>VLOOKUP(C56,Talks!$A$2:$X$35,6,FALSE)</f>
        <v>MDC</v>
      </c>
      <c r="K56" s="32">
        <v>17</v>
      </c>
      <c r="L56" s="56">
        <f t="shared" si="0"/>
        <v>15</v>
      </c>
      <c r="M56" s="56">
        <f t="shared" si="1"/>
        <v>17</v>
      </c>
      <c r="N56" s="56" t="str">
        <f t="shared" si="59"/>
        <v/>
      </c>
      <c r="O56" s="7" t="str">
        <f t="shared" si="32"/>
        <v>moro_7:48 / (20-O,17,MDC)</v>
      </c>
      <c r="P56" s="51" t="str">
        <f t="shared" si="33"/>
        <v/>
      </c>
      <c r="Q56" s="7">
        <f t="shared" si="34"/>
        <v>23</v>
      </c>
      <c r="R56" s="7">
        <f t="shared" si="35"/>
        <v>28</v>
      </c>
      <c r="S56" s="7">
        <f t="shared" si="36"/>
        <v>33</v>
      </c>
      <c r="T56" s="7">
        <f t="shared" si="37"/>
        <v>30</v>
      </c>
      <c r="U56" s="7">
        <f t="shared" si="38"/>
        <v>42</v>
      </c>
      <c r="V56" s="7" t="str">
        <f t="shared" si="39"/>
        <v>bofm/moro/7.48?la</v>
      </c>
      <c r="W56" s="7" t="str">
        <f t="shared" si="9"/>
        <v>moro</v>
      </c>
      <c r="X56" s="7" t="str">
        <f>IF(ISERROR(VLOOKUP(W56,Books!$A$2:$Q$100,2,FALSE)),VLOOKUP(V56&amp;"/"&amp;W56,$AY$8:$AZ$10,2,FALSE),W56)</f>
        <v>moro</v>
      </c>
      <c r="Y56" s="7" t="str">
        <f t="shared" si="10"/>
        <v>7</v>
      </c>
      <c r="Z56" s="7" t="str">
        <f t="shared" si="40"/>
        <v>48</v>
      </c>
      <c r="AA56" s="7" t="str">
        <f t="shared" si="12"/>
        <v>48</v>
      </c>
      <c r="AB56" s="51">
        <f t="shared" si="41"/>
        <v>48</v>
      </c>
      <c r="AC56" s="61" t="str">
        <f t="shared" si="42"/>
        <v>p48</v>
      </c>
      <c r="AD56" s="26" t="str">
        <f t="shared" si="43"/>
        <v>moro</v>
      </c>
      <c r="AE56" s="27" t="str">
        <f t="shared" si="44"/>
        <v>moro</v>
      </c>
      <c r="AF56" s="28" t="str">
        <f t="shared" si="45"/>
        <v/>
      </c>
      <c r="AG56" s="26" t="str">
        <f t="shared" si="46"/>
        <v>7</v>
      </c>
      <c r="AH56" s="27" t="str">
        <f t="shared" si="47"/>
        <v/>
      </c>
      <c r="AI56" s="29" t="str">
        <f t="shared" si="48"/>
        <v>48</v>
      </c>
      <c r="AJ56" s="29" t="str">
        <f t="shared" si="49"/>
        <v>48</v>
      </c>
      <c r="AK56" s="29" t="str">
        <f t="shared" si="50"/>
        <v>48</v>
      </c>
      <c r="AL56" s="29">
        <f t="shared" si="51"/>
        <v>0</v>
      </c>
      <c r="AM56" s="29">
        <f t="shared" ca="1" si="52"/>
        <v>0</v>
      </c>
      <c r="AN56" s="29" t="str">
        <f t="shared" si="53"/>
        <v>48</v>
      </c>
      <c r="AO56" s="29" t="str">
        <f t="shared" ca="1" si="54"/>
        <v>48</v>
      </c>
      <c r="AP56" s="28" t="str">
        <f t="shared" si="55"/>
        <v/>
      </c>
      <c r="AQ56" s="34">
        <f t="shared" si="58"/>
        <v>136678</v>
      </c>
      <c r="AR56" s="7">
        <f>VLOOKUP(W56,Books!$A$2:$Q$100,7,FALSE)</f>
        <v>219</v>
      </c>
      <c r="AS56" s="51" t="str">
        <f t="shared" si="56"/>
        <v/>
      </c>
      <c r="AT56" s="7" t="str">
        <f t="shared" si="57"/>
        <v>INSERT INTO citation (ID,TalkID,BookID,Chapter,Verses,Flag,PageColumn,MinVerse,MaxVerse) VALUES (136678, 8463, 219, 7, '48', '', 17, 0, 0);</v>
      </c>
    </row>
    <row r="57" spans="1:46" x14ac:dyDescent="0.2">
      <c r="A57" s="7">
        <f>VLOOKUP(C57,Talks!$A$2:$X$35,2,FALSE)</f>
        <v>4</v>
      </c>
      <c r="B57">
        <v>55</v>
      </c>
      <c r="C57" t="s">
        <v>2720</v>
      </c>
      <c r="D57" t="s">
        <v>2693</v>
      </c>
      <c r="E57" t="s">
        <v>2160</v>
      </c>
      <c r="F57" s="4"/>
      <c r="G57" s="7">
        <f>VLOOKUP(C57,Talks!$A$2:$X$35,11,FALSE)</f>
        <v>8463</v>
      </c>
      <c r="H57" s="7">
        <f t="shared" si="28"/>
        <v>0</v>
      </c>
      <c r="I57" s="75" t="str">
        <f>IF(H57&lt;&gt;0,H57,IF(ISERROR(VLOOKUP(VLOOKUP(X57,Books!$A$2:$Q$100,2,FALSE)&amp;"_"&amp;Y57&amp;":"&amp;AA57&amp;IF(F57&lt;&gt;""," (JST)",""),SpecialBooks,2,FALSE)),VLOOKUP(X57,Books!$A$2:$Q$100,2,FALSE)&amp;"_"&amp;Y57&amp;":"&amp;AA57&amp;IF(F57&lt;&gt;""," (JST)",""),VLOOKUP(VLOOKUP(X57,Books!$A$2:$Q$100,2,FALSE)&amp;"_"&amp;Y57&amp;":"&amp;AA57&amp;IF(F57&lt;&gt;""," (JST)",""),SpecialBooks,2,FALSE)))</f>
        <v>moro_7:48</v>
      </c>
      <c r="J57" s="7" t="str">
        <f>VLOOKUP(C57,Talks!$A$2:$X$35,6,FALSE)</f>
        <v>MDC</v>
      </c>
      <c r="K57" s="32">
        <v>17</v>
      </c>
      <c r="L57" s="56">
        <f t="shared" si="0"/>
        <v>15</v>
      </c>
      <c r="M57" s="56">
        <f t="shared" si="1"/>
        <v>17</v>
      </c>
      <c r="N57" s="56" t="str">
        <f t="shared" si="59"/>
        <v/>
      </c>
      <c r="O57" s="7" t="str">
        <f t="shared" si="32"/>
        <v>moro_7:48 / (20-O,17,MDC)</v>
      </c>
      <c r="P57" s="51" t="str">
        <f t="shared" si="33"/>
        <v/>
      </c>
      <c r="Q57" s="7">
        <f t="shared" si="34"/>
        <v>23</v>
      </c>
      <c r="R57" s="7">
        <f t="shared" si="35"/>
        <v>28</v>
      </c>
      <c r="S57" s="7">
        <f t="shared" si="36"/>
        <v>33</v>
      </c>
      <c r="T57" s="7">
        <f t="shared" si="37"/>
        <v>30</v>
      </c>
      <c r="U57" s="7">
        <f t="shared" si="38"/>
        <v>42</v>
      </c>
      <c r="V57" s="7" t="str">
        <f t="shared" si="39"/>
        <v>bofm/moro/7.48?la</v>
      </c>
      <c r="W57" s="7" t="str">
        <f t="shared" si="9"/>
        <v>moro</v>
      </c>
      <c r="X57" s="7" t="str">
        <f>IF(ISERROR(VLOOKUP(W57,Books!$A$2:$Q$100,2,FALSE)),VLOOKUP(V57&amp;"/"&amp;W57,$AY$8:$AZ$10,2,FALSE),W57)</f>
        <v>moro</v>
      </c>
      <c r="Y57" s="7" t="str">
        <f t="shared" si="10"/>
        <v>7</v>
      </c>
      <c r="Z57" s="7" t="str">
        <f t="shared" si="40"/>
        <v>48</v>
      </c>
      <c r="AA57" s="7" t="str">
        <f t="shared" si="12"/>
        <v>48</v>
      </c>
      <c r="AB57" s="51">
        <f t="shared" si="41"/>
        <v>48</v>
      </c>
      <c r="AC57" s="61" t="str">
        <f t="shared" si="42"/>
        <v>p48</v>
      </c>
      <c r="AD57" s="26" t="str">
        <f t="shared" si="43"/>
        <v>moro</v>
      </c>
      <c r="AE57" s="27" t="str">
        <f t="shared" si="44"/>
        <v>moro</v>
      </c>
      <c r="AF57" s="28" t="str">
        <f t="shared" si="45"/>
        <v/>
      </c>
      <c r="AG57" s="26" t="str">
        <f t="shared" si="46"/>
        <v>7</v>
      </c>
      <c r="AH57" s="27" t="str">
        <f t="shared" si="47"/>
        <v/>
      </c>
      <c r="AI57" s="29" t="str">
        <f t="shared" si="48"/>
        <v>48</v>
      </c>
      <c r="AJ57" s="29" t="str">
        <f t="shared" si="49"/>
        <v>48</v>
      </c>
      <c r="AK57" s="29" t="str">
        <f t="shared" si="50"/>
        <v>48</v>
      </c>
      <c r="AL57" s="29">
        <f t="shared" si="51"/>
        <v>0</v>
      </c>
      <c r="AM57" s="29">
        <f t="shared" ca="1" si="52"/>
        <v>0</v>
      </c>
      <c r="AN57" s="29" t="str">
        <f t="shared" si="53"/>
        <v>48</v>
      </c>
      <c r="AO57" s="29" t="str">
        <f t="shared" ca="1" si="54"/>
        <v>48</v>
      </c>
      <c r="AP57" s="28" t="str">
        <f t="shared" si="55"/>
        <v/>
      </c>
      <c r="AQ57" s="34">
        <f t="shared" si="58"/>
        <v>136679</v>
      </c>
      <c r="AR57" s="7">
        <f>VLOOKUP(W57,Books!$A$2:$Q$100,7,FALSE)</f>
        <v>219</v>
      </c>
      <c r="AS57" s="51" t="str">
        <f t="shared" si="56"/>
        <v/>
      </c>
      <c r="AT57" s="7" t="str">
        <f t="shared" si="57"/>
        <v>INSERT INTO citation (ID,TalkID,BookID,Chapter,Verses,Flag,PageColumn,MinVerse,MaxVerse) VALUES (136679, 8463, 219, 7, '48', '', 17, 0, 0);</v>
      </c>
    </row>
    <row r="58" spans="1:46" x14ac:dyDescent="0.2">
      <c r="A58" s="7">
        <f>VLOOKUP(C58,Talks!$A$2:$X$35,2,FALSE)</f>
        <v>5</v>
      </c>
      <c r="B58">
        <v>56</v>
      </c>
      <c r="C58" t="s">
        <v>2721</v>
      </c>
      <c r="D58" t="s">
        <v>2879</v>
      </c>
      <c r="E58" t="s">
        <v>2880</v>
      </c>
      <c r="F58" s="4"/>
      <c r="G58" s="7">
        <f>VLOOKUP(C58,Talks!$A$2:$X$35,11,FALSE)</f>
        <v>8464</v>
      </c>
      <c r="H58" s="7">
        <f t="shared" si="28"/>
        <v>0</v>
      </c>
      <c r="I58" s="75" t="str">
        <f>IF(H58&lt;&gt;0,H58,IF(ISERROR(VLOOKUP(VLOOKUP(X58,Books!$A$2:$Q$100,2,FALSE)&amp;"_"&amp;Y58&amp;":"&amp;AA58&amp;IF(F58&lt;&gt;""," (JST)",""),SpecialBooks,2,FALSE)),VLOOKUP(X58,Books!$A$2:$Q$100,2,FALSE)&amp;"_"&amp;Y58&amp;":"&amp;AA58&amp;IF(F58&lt;&gt;""," (JST)",""),VLOOKUP(VLOOKUP(X58,Books!$A$2:$Q$100,2,FALSE)&amp;"_"&amp;Y58&amp;":"&amp;AA58&amp;IF(F58&lt;&gt;""," (JST)",""),SpecialBooks,2,FALSE)))</f>
        <v>4 ne_1:1-49</v>
      </c>
      <c r="J58" s="7" t="str">
        <f>VLOOKUP(C58,Talks!$A$2:$X$35,6,FALSE)</f>
        <v>QLC</v>
      </c>
      <c r="K58" s="32">
        <v>19</v>
      </c>
      <c r="L58" s="56">
        <f t="shared" si="0"/>
        <v>18</v>
      </c>
      <c r="M58" s="56">
        <f t="shared" si="1"/>
        <v>22</v>
      </c>
      <c r="N58" s="56" t="str">
        <f t="shared" si="59"/>
        <v/>
      </c>
      <c r="O58" s="7" t="str">
        <f t="shared" si="32"/>
        <v>4 ne_1:1-49 / (20-O,19,QLC)</v>
      </c>
      <c r="P58" s="51" t="str">
        <f t="shared" si="33"/>
        <v>***</v>
      </c>
      <c r="Q58" s="7">
        <f t="shared" si="34"/>
        <v>23</v>
      </c>
      <c r="R58" s="7">
        <f t="shared" si="35"/>
        <v>28</v>
      </c>
      <c r="S58" s="7">
        <f t="shared" si="36"/>
        <v>30</v>
      </c>
      <c r="T58" s="7" t="e">
        <f t="shared" si="37"/>
        <v>#VALUE!</v>
      </c>
      <c r="U58" s="7" t="e">
        <f t="shared" si="38"/>
        <v>#VALUE!</v>
      </c>
      <c r="V58" s="7" t="str">
        <f t="shared" si="39"/>
        <v>bofm/4-ne/1?lang=</v>
      </c>
      <c r="W58" s="7" t="str">
        <f t="shared" si="9"/>
        <v>4-ne</v>
      </c>
      <c r="X58" s="7" t="str">
        <f>IF(ISERROR(VLOOKUP(W58,Books!$A$2:$Q$100,2,FALSE)),VLOOKUP(V58&amp;"/"&amp;W58,$AY$8:$AZ$10,2,FALSE),W58)</f>
        <v>4-ne</v>
      </c>
      <c r="Y58" s="7" t="str">
        <f t="shared" si="10"/>
        <v>1</v>
      </c>
      <c r="Z58" s="7" t="str">
        <f t="shared" si="40"/>
        <v>1-49</v>
      </c>
      <c r="AA58" s="7" t="str">
        <f t="shared" si="12"/>
        <v>1-49</v>
      </c>
      <c r="AB58" s="51">
        <f t="shared" si="41"/>
        <v>49</v>
      </c>
      <c r="AC58" s="61">
        <f t="shared" si="42"/>
        <v>0</v>
      </c>
      <c r="AD58" s="26" t="str">
        <f t="shared" si="43"/>
        <v>4-ne</v>
      </c>
      <c r="AE58" s="27" t="str">
        <f t="shared" si="44"/>
        <v>4-ne</v>
      </c>
      <c r="AF58" s="28" t="str">
        <f t="shared" si="45"/>
        <v/>
      </c>
      <c r="AG58" s="26" t="str">
        <f t="shared" si="46"/>
        <v>1</v>
      </c>
      <c r="AH58" s="27" t="str">
        <f t="shared" si="47"/>
        <v/>
      </c>
      <c r="AI58" s="29" t="str">
        <f t="shared" si="48"/>
        <v>1-49</v>
      </c>
      <c r="AJ58" s="29" t="str">
        <f t="shared" si="49"/>
        <v>1-49</v>
      </c>
      <c r="AK58" s="29" t="str">
        <f t="shared" si="50"/>
        <v>1 49</v>
      </c>
      <c r="AL58" s="29">
        <f t="shared" si="51"/>
        <v>2</v>
      </c>
      <c r="AM58" s="29">
        <f t="shared" ca="1" si="52"/>
        <v>2</v>
      </c>
      <c r="AN58" s="29" t="str">
        <f t="shared" si="53"/>
        <v>1</v>
      </c>
      <c r="AO58" s="29" t="str">
        <f t="shared" ca="1" si="54"/>
        <v>49</v>
      </c>
      <c r="AP58" s="28" t="str">
        <f t="shared" si="55"/>
        <v/>
      </c>
      <c r="AQ58" s="34">
        <f t="shared" si="58"/>
        <v>136680</v>
      </c>
      <c r="AR58" s="7">
        <f>VLOOKUP(W58,Books!$A$2:$Q$100,7,FALSE)</f>
        <v>216</v>
      </c>
      <c r="AS58" s="51" t="str">
        <f t="shared" si="56"/>
        <v/>
      </c>
      <c r="AT58" s="7" t="str">
        <f t="shared" si="57"/>
        <v>INSERT INTO citation (ID,TalkID,BookID,Chapter,Verses,Flag,PageColumn,MinVerse,MaxVerse) VALUES (136680, 8464, 216, 1, '1-49', '', 19, 0, 0);</v>
      </c>
    </row>
    <row r="59" spans="1:46" x14ac:dyDescent="0.2">
      <c r="A59" s="7">
        <f>VLOOKUP(C59,Talks!$A$2:$X$35,2,FALSE)</f>
        <v>5</v>
      </c>
      <c r="B59">
        <v>57</v>
      </c>
      <c r="C59" t="s">
        <v>2721</v>
      </c>
      <c r="D59" t="s">
        <v>2879</v>
      </c>
      <c r="E59" t="s">
        <v>2880</v>
      </c>
      <c r="F59" s="4"/>
      <c r="G59" s="7">
        <f>VLOOKUP(C59,Talks!$A$2:$X$35,11,FALSE)</f>
        <v>8464</v>
      </c>
      <c r="H59" s="7">
        <f t="shared" si="28"/>
        <v>0</v>
      </c>
      <c r="I59" s="75" t="str">
        <f>IF(H59&lt;&gt;0,H59,IF(ISERROR(VLOOKUP(VLOOKUP(X59,Books!$A$2:$Q$100,2,FALSE)&amp;"_"&amp;Y59&amp;":"&amp;AA59&amp;IF(F59&lt;&gt;""," (JST)",""),SpecialBooks,2,FALSE)),VLOOKUP(X59,Books!$A$2:$Q$100,2,FALSE)&amp;"_"&amp;Y59&amp;":"&amp;AA59&amp;IF(F59&lt;&gt;""," (JST)",""),VLOOKUP(VLOOKUP(X59,Books!$A$2:$Q$100,2,FALSE)&amp;"_"&amp;Y59&amp;":"&amp;AA59&amp;IF(F59&lt;&gt;""," (JST)",""),SpecialBooks,2,FALSE)))</f>
        <v>4 ne_1:1-49</v>
      </c>
      <c r="J59" s="7" t="str">
        <f>VLOOKUP(C59,Talks!$A$2:$X$35,6,FALSE)</f>
        <v>QLC</v>
      </c>
      <c r="K59" s="82">
        <v>19</v>
      </c>
      <c r="L59" s="56">
        <f t="shared" si="0"/>
        <v>18</v>
      </c>
      <c r="M59" s="56">
        <f t="shared" si="1"/>
        <v>22</v>
      </c>
      <c r="N59" s="56" t="str">
        <f t="shared" si="59"/>
        <v/>
      </c>
      <c r="O59" s="7" t="str">
        <f t="shared" si="32"/>
        <v>4 ne_1:1-49 / (20-O,19,QLC)</v>
      </c>
      <c r="P59" s="51" t="str">
        <f t="shared" si="33"/>
        <v>***</v>
      </c>
      <c r="Q59" s="7">
        <f t="shared" si="34"/>
        <v>23</v>
      </c>
      <c r="R59" s="7">
        <f t="shared" si="35"/>
        <v>28</v>
      </c>
      <c r="S59" s="7">
        <f t="shared" si="36"/>
        <v>30</v>
      </c>
      <c r="T59" s="7" t="e">
        <f t="shared" si="37"/>
        <v>#VALUE!</v>
      </c>
      <c r="U59" s="7" t="e">
        <f t="shared" si="38"/>
        <v>#VALUE!</v>
      </c>
      <c r="V59" s="7" t="str">
        <f t="shared" si="39"/>
        <v>bofm/4-ne/1?lang=</v>
      </c>
      <c r="W59" s="7" t="str">
        <f t="shared" si="9"/>
        <v>4-ne</v>
      </c>
      <c r="X59" s="7" t="str">
        <f>IF(ISERROR(VLOOKUP(W59,Books!$A$2:$Q$100,2,FALSE)),VLOOKUP(V59&amp;"/"&amp;W59,$AY$8:$AZ$10,2,FALSE),W59)</f>
        <v>4-ne</v>
      </c>
      <c r="Y59" s="7" t="str">
        <f t="shared" si="10"/>
        <v>1</v>
      </c>
      <c r="Z59" s="7" t="str">
        <f t="shared" si="40"/>
        <v>1-49</v>
      </c>
      <c r="AA59" s="7" t="str">
        <f t="shared" si="12"/>
        <v>1-49</v>
      </c>
      <c r="AB59" s="51">
        <f t="shared" si="41"/>
        <v>49</v>
      </c>
      <c r="AC59" s="61">
        <f t="shared" si="42"/>
        <v>0</v>
      </c>
      <c r="AD59" s="26" t="str">
        <f t="shared" si="43"/>
        <v>4-ne</v>
      </c>
      <c r="AE59" s="27" t="str">
        <f t="shared" si="44"/>
        <v>4-ne</v>
      </c>
      <c r="AF59" s="28" t="str">
        <f t="shared" si="45"/>
        <v/>
      </c>
      <c r="AG59" s="26" t="str">
        <f t="shared" si="46"/>
        <v>1</v>
      </c>
      <c r="AH59" s="27" t="str">
        <f t="shared" si="47"/>
        <v/>
      </c>
      <c r="AI59" s="29" t="str">
        <f t="shared" si="48"/>
        <v>1-49</v>
      </c>
      <c r="AJ59" s="29" t="str">
        <f t="shared" si="49"/>
        <v>1-49</v>
      </c>
      <c r="AK59" s="29" t="str">
        <f t="shared" si="50"/>
        <v>1 49</v>
      </c>
      <c r="AL59" s="29">
        <f t="shared" si="51"/>
        <v>2</v>
      </c>
      <c r="AM59" s="29">
        <f t="shared" ca="1" si="52"/>
        <v>2</v>
      </c>
      <c r="AN59" s="29" t="str">
        <f t="shared" si="53"/>
        <v>1</v>
      </c>
      <c r="AO59" s="29" t="str">
        <f t="shared" ca="1" si="54"/>
        <v>49</v>
      </c>
      <c r="AP59" s="28" t="str">
        <f t="shared" si="55"/>
        <v/>
      </c>
      <c r="AQ59" s="34">
        <f t="shared" si="58"/>
        <v>136681</v>
      </c>
      <c r="AR59" s="7">
        <f>VLOOKUP(W59,Books!$A$2:$Q$100,7,FALSE)</f>
        <v>216</v>
      </c>
      <c r="AS59" s="51" t="str">
        <f t="shared" si="56"/>
        <v/>
      </c>
      <c r="AT59" s="7" t="str">
        <f t="shared" si="57"/>
        <v>INSERT INTO citation (ID,TalkID,BookID,Chapter,Verses,Flag,PageColumn,MinVerse,MaxVerse) VALUES (136681, 8464, 216, 1, '1-49', '', 19, 0, 0);</v>
      </c>
    </row>
    <row r="60" spans="1:46" x14ac:dyDescent="0.2">
      <c r="A60" s="7">
        <f>VLOOKUP(C60,Talks!$A$2:$X$35,2,FALSE)</f>
        <v>5</v>
      </c>
      <c r="B60">
        <v>58</v>
      </c>
      <c r="C60" t="s">
        <v>2721</v>
      </c>
      <c r="D60" t="s">
        <v>2881</v>
      </c>
      <c r="E60" t="s">
        <v>2882</v>
      </c>
      <c r="F60" s="4"/>
      <c r="G60" s="7">
        <f>VLOOKUP(C60,Talks!$A$2:$X$35,11,FALSE)</f>
        <v>8464</v>
      </c>
      <c r="H60" s="7">
        <f t="shared" si="28"/>
        <v>0</v>
      </c>
      <c r="I60" s="75" t="str">
        <f>IF(H60&lt;&gt;0,H60,IF(ISERROR(VLOOKUP(VLOOKUP(X60,Books!$A$2:$Q$100,2,FALSE)&amp;"_"&amp;Y60&amp;":"&amp;AA60&amp;IF(F60&lt;&gt;""," (JST)",""),SpecialBooks,2,FALSE)),VLOOKUP(X60,Books!$A$2:$Q$100,2,FALSE)&amp;"_"&amp;Y60&amp;":"&amp;AA60&amp;IF(F60&lt;&gt;""," (JST)",""),VLOOKUP(VLOOKUP(X60,Books!$A$2:$Q$100,2,FALSE)&amp;"_"&amp;Y60&amp;":"&amp;AA60&amp;IF(F60&lt;&gt;""," (JST)",""),SpecialBooks,2,FALSE)))</f>
        <v>sec_101:1-101</v>
      </c>
      <c r="J60" s="7" t="str">
        <f>VLOOKUP(C60,Talks!$A$2:$X$35,6,FALSE)</f>
        <v>QLC</v>
      </c>
      <c r="K60" s="82">
        <v>20</v>
      </c>
      <c r="L60" s="56">
        <f t="shared" si="0"/>
        <v>18</v>
      </c>
      <c r="M60" s="56">
        <f t="shared" si="1"/>
        <v>22</v>
      </c>
      <c r="N60" s="56" t="str">
        <f t="shared" si="59"/>
        <v/>
      </c>
      <c r="O60" s="7" t="str">
        <f t="shared" si="32"/>
        <v>sec_101:1-101 / (20-O,20,QLC)</v>
      </c>
      <c r="P60" s="51" t="str">
        <f t="shared" si="33"/>
        <v>***</v>
      </c>
      <c r="Q60" s="7">
        <f t="shared" si="34"/>
        <v>31</v>
      </c>
      <c r="R60" s="7">
        <f t="shared" si="35"/>
        <v>34</v>
      </c>
      <c r="S60" s="7">
        <f t="shared" si="36"/>
        <v>38</v>
      </c>
      <c r="T60" s="7" t="e">
        <f t="shared" si="37"/>
        <v>#VALUE!</v>
      </c>
      <c r="U60" s="7" t="e">
        <f t="shared" si="38"/>
        <v>#VALUE!</v>
      </c>
      <c r="V60" s="7" t="str">
        <f t="shared" si="39"/>
        <v>dc-testament/dc/101?lang=</v>
      </c>
      <c r="W60" s="7" t="str">
        <f t="shared" si="9"/>
        <v>dc</v>
      </c>
      <c r="X60" s="7" t="str">
        <f>IF(ISERROR(VLOOKUP(W60,Books!$A$2:$Q$100,2,FALSE)),VLOOKUP(V60&amp;"/"&amp;W60,$AY$8:$AZ$10,2,FALSE),W60)</f>
        <v>dc</v>
      </c>
      <c r="Y60" s="7" t="str">
        <f t="shared" si="10"/>
        <v>101</v>
      </c>
      <c r="Z60" s="7" t="str">
        <f t="shared" si="40"/>
        <v>1-101</v>
      </c>
      <c r="AA60" s="7" t="str">
        <f t="shared" si="12"/>
        <v>1-101</v>
      </c>
      <c r="AB60" s="51">
        <f t="shared" si="41"/>
        <v>101</v>
      </c>
      <c r="AC60" s="61">
        <f t="shared" si="42"/>
        <v>0</v>
      </c>
      <c r="AD60" s="26" t="str">
        <f t="shared" si="43"/>
        <v>sec</v>
      </c>
      <c r="AE60" s="27" t="str">
        <f t="shared" si="44"/>
        <v>dc</v>
      </c>
      <c r="AF60" s="28" t="str">
        <f t="shared" si="45"/>
        <v/>
      </c>
      <c r="AG60" s="26" t="str">
        <f t="shared" si="46"/>
        <v>101</v>
      </c>
      <c r="AH60" s="27" t="str">
        <f t="shared" si="47"/>
        <v/>
      </c>
      <c r="AI60" s="29" t="str">
        <f t="shared" si="48"/>
        <v>1-101</v>
      </c>
      <c r="AJ60" s="29" t="str">
        <f t="shared" si="49"/>
        <v>1-101</v>
      </c>
      <c r="AK60" s="29" t="str">
        <f t="shared" si="50"/>
        <v>1 101</v>
      </c>
      <c r="AL60" s="29">
        <f t="shared" si="51"/>
        <v>2</v>
      </c>
      <c r="AM60" s="29">
        <f t="shared" ca="1" si="52"/>
        <v>2</v>
      </c>
      <c r="AN60" s="29" t="str">
        <f t="shared" si="53"/>
        <v>1</v>
      </c>
      <c r="AO60" s="29" t="str">
        <f t="shared" ca="1" si="54"/>
        <v>101</v>
      </c>
      <c r="AP60" s="28" t="str">
        <f t="shared" si="55"/>
        <v/>
      </c>
      <c r="AQ60" s="34">
        <f t="shared" si="58"/>
        <v>136682</v>
      </c>
      <c r="AR60" s="7">
        <f>VLOOKUP(W60,Books!$A$2:$Q$100,7,FALSE)</f>
        <v>302</v>
      </c>
      <c r="AS60" s="51" t="str">
        <f t="shared" si="56"/>
        <v/>
      </c>
      <c r="AT60" s="7" t="str">
        <f t="shared" si="57"/>
        <v>INSERT INTO citation (ID,TalkID,BookID,Chapter,Verses,Flag,PageColumn,MinVerse,MaxVerse) VALUES (136682, 8464, 302, 101, '1-101', '', 20, 0, 0);</v>
      </c>
    </row>
    <row r="61" spans="1:46" x14ac:dyDescent="0.2">
      <c r="A61" s="7">
        <f>VLOOKUP(C61,Talks!$A$2:$X$35,2,FALSE)</f>
        <v>5</v>
      </c>
      <c r="B61">
        <v>59</v>
      </c>
      <c r="C61" t="s">
        <v>2721</v>
      </c>
      <c r="D61" t="s">
        <v>2884</v>
      </c>
      <c r="E61" t="s">
        <v>2885</v>
      </c>
      <c r="F61" s="4"/>
      <c r="G61" s="7">
        <f>VLOOKUP(C61,Talks!$A$2:$X$35,11,FALSE)</f>
        <v>8464</v>
      </c>
      <c r="H61" s="7">
        <f t="shared" si="28"/>
        <v>0</v>
      </c>
      <c r="I61" s="75" t="str">
        <f>IF(H61&lt;&gt;0,H61,IF(ISERROR(VLOOKUP(VLOOKUP(X61,Books!$A$2:$Q$100,2,FALSE)&amp;"_"&amp;Y61&amp;":"&amp;AA61&amp;IF(F61&lt;&gt;""," (JST)",""),SpecialBooks,2,FALSE)),VLOOKUP(X61,Books!$A$2:$Q$100,2,FALSE)&amp;"_"&amp;Y61&amp;":"&amp;AA61&amp;IF(F61&lt;&gt;""," (JST)",""),VLOOKUP(VLOOKUP(X61,Books!$A$2:$Q$100,2,FALSE)&amp;"_"&amp;Y61&amp;":"&amp;AA61&amp;IF(F61&lt;&gt;""," (JST)",""),SpecialBooks,2,FALSE)))</f>
        <v>sec_38:1-42</v>
      </c>
      <c r="J61" s="7" t="str">
        <f>VLOOKUP(C61,Talks!$A$2:$X$35,6,FALSE)</f>
        <v>QLC</v>
      </c>
      <c r="K61" s="32">
        <v>20</v>
      </c>
      <c r="L61" s="56">
        <f t="shared" si="0"/>
        <v>18</v>
      </c>
      <c r="M61" s="56">
        <f t="shared" si="1"/>
        <v>22</v>
      </c>
      <c r="N61" s="56" t="str">
        <f t="shared" si="59"/>
        <v/>
      </c>
      <c r="O61" s="7" t="str">
        <f t="shared" si="32"/>
        <v>sec_38:1-42 / (20-O,20,QLC)</v>
      </c>
      <c r="P61" s="51" t="str">
        <f t="shared" si="33"/>
        <v>***</v>
      </c>
      <c r="Q61" s="7">
        <f t="shared" si="34"/>
        <v>31</v>
      </c>
      <c r="R61" s="7">
        <f t="shared" si="35"/>
        <v>34</v>
      </c>
      <c r="S61" s="7">
        <f t="shared" si="36"/>
        <v>37</v>
      </c>
      <c r="T61" s="7" t="e">
        <f t="shared" si="37"/>
        <v>#VALUE!</v>
      </c>
      <c r="U61" s="7" t="e">
        <f t="shared" si="38"/>
        <v>#VALUE!</v>
      </c>
      <c r="V61" s="7" t="str">
        <f t="shared" si="39"/>
        <v>dc-testament/dc/38?lang=e</v>
      </c>
      <c r="W61" s="7" t="str">
        <f t="shared" si="9"/>
        <v>dc</v>
      </c>
      <c r="X61" s="7" t="str">
        <f>IF(ISERROR(VLOOKUP(W61,Books!$A$2:$Q$100,2,FALSE)),VLOOKUP(V61&amp;"/"&amp;W61,$AY$8:$AZ$10,2,FALSE),W61)</f>
        <v>dc</v>
      </c>
      <c r="Y61" s="7" t="str">
        <f t="shared" si="10"/>
        <v>38</v>
      </c>
      <c r="Z61" s="7" t="str">
        <f t="shared" si="40"/>
        <v>1-42</v>
      </c>
      <c r="AA61" s="7" t="str">
        <f t="shared" si="12"/>
        <v>1-42</v>
      </c>
      <c r="AB61" s="51">
        <f t="shared" si="41"/>
        <v>42</v>
      </c>
      <c r="AC61" s="61">
        <f t="shared" si="42"/>
        <v>0</v>
      </c>
      <c r="AD61" s="26" t="str">
        <f t="shared" si="43"/>
        <v>sec</v>
      </c>
      <c r="AE61" s="27" t="str">
        <f t="shared" si="44"/>
        <v>dc</v>
      </c>
      <c r="AF61" s="28" t="str">
        <f t="shared" si="45"/>
        <v/>
      </c>
      <c r="AG61" s="26" t="str">
        <f t="shared" si="46"/>
        <v>38</v>
      </c>
      <c r="AH61" s="27" t="str">
        <f t="shared" si="47"/>
        <v/>
      </c>
      <c r="AI61" s="29" t="str">
        <f t="shared" si="48"/>
        <v>1-42</v>
      </c>
      <c r="AJ61" s="29" t="str">
        <f t="shared" si="49"/>
        <v>1-42</v>
      </c>
      <c r="AK61" s="29" t="str">
        <f t="shared" si="50"/>
        <v>1 42</v>
      </c>
      <c r="AL61" s="29">
        <f t="shared" si="51"/>
        <v>2</v>
      </c>
      <c r="AM61" s="29">
        <f t="shared" ca="1" si="52"/>
        <v>2</v>
      </c>
      <c r="AN61" s="29" t="str">
        <f t="shared" si="53"/>
        <v>1</v>
      </c>
      <c r="AO61" s="29" t="str">
        <f t="shared" ca="1" si="54"/>
        <v>42</v>
      </c>
      <c r="AP61" s="28" t="str">
        <f t="shared" si="55"/>
        <v/>
      </c>
      <c r="AQ61" s="34">
        <f t="shared" si="58"/>
        <v>136683</v>
      </c>
      <c r="AR61" s="7">
        <f>VLOOKUP(W61,Books!$A$2:$Q$100,7,FALSE)</f>
        <v>302</v>
      </c>
      <c r="AS61" s="51" t="str">
        <f t="shared" si="56"/>
        <v/>
      </c>
      <c r="AT61" s="7" t="str">
        <f t="shared" si="57"/>
        <v>INSERT INTO citation (ID,TalkID,BookID,Chapter,Verses,Flag,PageColumn,MinVerse,MaxVerse) VALUES (136683, 8464, 302, 38, '1-42', '', 20, 0, 0);</v>
      </c>
    </row>
    <row r="62" spans="1:46" x14ac:dyDescent="0.2">
      <c r="A62" s="7">
        <f>VLOOKUP(C62,Talks!$A$2:$X$35,2,FALSE)</f>
        <v>5</v>
      </c>
      <c r="B62">
        <v>60</v>
      </c>
      <c r="C62" t="s">
        <v>2721</v>
      </c>
      <c r="D62" t="s">
        <v>2886</v>
      </c>
      <c r="E62" t="s">
        <v>2887</v>
      </c>
      <c r="F62" s="4"/>
      <c r="G62" s="7">
        <f>VLOOKUP(C62,Talks!$A$2:$X$35,11,FALSE)</f>
        <v>8464</v>
      </c>
      <c r="H62" s="7">
        <f t="shared" si="28"/>
        <v>0</v>
      </c>
      <c r="I62" s="75" t="str">
        <f>IF(H62&lt;&gt;0,H62,IF(ISERROR(VLOOKUP(VLOOKUP(X62,Books!$A$2:$Q$100,2,FALSE)&amp;"_"&amp;Y62&amp;":"&amp;AA62&amp;IF(F62&lt;&gt;""," (JST)",""),SpecialBooks,2,FALSE)),VLOOKUP(X62,Books!$A$2:$Q$100,2,FALSE)&amp;"_"&amp;Y62&amp;":"&amp;AA62&amp;IF(F62&lt;&gt;""," (JST)",""),VLOOKUP(VLOOKUP(X62,Books!$A$2:$Q$100,2,FALSE)&amp;"_"&amp;Y62&amp;":"&amp;AA62&amp;IF(F62&lt;&gt;""," (JST)",""),SpecialBooks,2,FALSE)))</f>
        <v>rom_1:1-32</v>
      </c>
      <c r="J62" s="7" t="str">
        <f>VLOOKUP(C62,Talks!$A$2:$X$35,6,FALSE)</f>
        <v>QLC</v>
      </c>
      <c r="K62" s="32">
        <v>20</v>
      </c>
      <c r="L62" s="56">
        <f t="shared" ref="L62" si="60">VLOOKUP(A62,StartPage,13,FALSE)</f>
        <v>18</v>
      </c>
      <c r="M62" s="56">
        <f t="shared" ref="M62" si="61">VLOOKUP(A62,EndPage,14,FALSE)</f>
        <v>22</v>
      </c>
      <c r="N62" s="56" t="str">
        <f t="shared" si="59"/>
        <v/>
      </c>
      <c r="O62" s="7" t="str">
        <f t="shared" si="32"/>
        <v>rom_1:1-32 / (20-O,20,QLC)</v>
      </c>
      <c r="P62" s="51" t="str">
        <f t="shared" si="33"/>
        <v>***</v>
      </c>
      <c r="Q62" s="7">
        <f t="shared" si="34"/>
        <v>21</v>
      </c>
      <c r="R62" s="7">
        <f t="shared" si="35"/>
        <v>25</v>
      </c>
      <c r="S62" s="7">
        <f t="shared" si="36"/>
        <v>27</v>
      </c>
      <c r="T62" s="7" t="e">
        <f t="shared" si="37"/>
        <v>#VALUE!</v>
      </c>
      <c r="U62" s="7" t="e">
        <f t="shared" si="38"/>
        <v>#VALUE!</v>
      </c>
      <c r="V62" s="7" t="str">
        <f t="shared" si="39"/>
        <v>nt/rom/1?lang=e</v>
      </c>
      <c r="W62" s="7" t="str">
        <f t="shared" si="9"/>
        <v>rom</v>
      </c>
      <c r="X62" s="7" t="str">
        <f>IF(ISERROR(VLOOKUP(W62,Books!$A$2:$Q$100,2,FALSE)),VLOOKUP(V62&amp;"/"&amp;W62,$AY$8:$AZ$10,2,FALSE),W62)</f>
        <v>rom</v>
      </c>
      <c r="Y62" s="7" t="str">
        <f t="shared" si="10"/>
        <v>1</v>
      </c>
      <c r="Z62" s="7" t="str">
        <f t="shared" si="40"/>
        <v>1-32</v>
      </c>
      <c r="AA62" s="7" t="str">
        <f t="shared" si="12"/>
        <v>1-32</v>
      </c>
      <c r="AB62" s="51">
        <f t="shared" si="41"/>
        <v>32</v>
      </c>
      <c r="AC62" s="61">
        <f t="shared" si="42"/>
        <v>0</v>
      </c>
      <c r="AD62" s="26" t="str">
        <f t="shared" si="43"/>
        <v>rom</v>
      </c>
      <c r="AE62" s="27" t="str">
        <f t="shared" si="44"/>
        <v>rom</v>
      </c>
      <c r="AF62" s="28" t="str">
        <f t="shared" si="45"/>
        <v/>
      </c>
      <c r="AG62" s="26" t="str">
        <f t="shared" si="46"/>
        <v>1</v>
      </c>
      <c r="AH62" s="27" t="str">
        <f t="shared" si="47"/>
        <v/>
      </c>
      <c r="AI62" s="29" t="str">
        <f t="shared" si="48"/>
        <v>1-32</v>
      </c>
      <c r="AJ62" s="29" t="str">
        <f t="shared" si="49"/>
        <v>1-32</v>
      </c>
      <c r="AK62" s="29" t="str">
        <f t="shared" si="50"/>
        <v>1 32</v>
      </c>
      <c r="AL62" s="29">
        <f t="shared" si="51"/>
        <v>2</v>
      </c>
      <c r="AM62" s="29">
        <f t="shared" ca="1" si="52"/>
        <v>2</v>
      </c>
      <c r="AN62" s="29" t="str">
        <f t="shared" si="53"/>
        <v>1</v>
      </c>
      <c r="AO62" s="29" t="str">
        <f t="shared" ca="1" si="54"/>
        <v>32</v>
      </c>
      <c r="AP62" s="28" t="str">
        <f t="shared" si="55"/>
        <v/>
      </c>
      <c r="AQ62" s="34">
        <f t="shared" si="58"/>
        <v>136684</v>
      </c>
      <c r="AR62" s="7">
        <f>VLOOKUP(W62,Books!$A$2:$Q$100,7,FALSE)</f>
        <v>145</v>
      </c>
      <c r="AS62" s="51" t="str">
        <f t="shared" si="56"/>
        <v/>
      </c>
      <c r="AT62" s="7" t="str">
        <f t="shared" si="57"/>
        <v>INSERT INTO citation (ID,TalkID,BookID,Chapter,Verses,Flag,PageColumn,MinVerse,MaxVerse) VALUES (136684, 8464, 145, 1, '1-32', '', 20, 0, 0);</v>
      </c>
    </row>
    <row r="63" spans="1:46" x14ac:dyDescent="0.2">
      <c r="A63" s="7">
        <f>VLOOKUP(C63,Talks!$A$2:$X$35,2,FALSE)</f>
        <v>5</v>
      </c>
      <c r="B63">
        <v>61</v>
      </c>
      <c r="C63" t="s">
        <v>2721</v>
      </c>
      <c r="D63" t="s">
        <v>2888</v>
      </c>
      <c r="E63" t="s">
        <v>2889</v>
      </c>
      <c r="F63" s="4"/>
      <c r="G63" s="7">
        <f>VLOOKUP(C63,Talks!$A$2:$X$35,11,FALSE)</f>
        <v>8464</v>
      </c>
      <c r="H63" s="7">
        <f t="shared" si="28"/>
        <v>0</v>
      </c>
      <c r="I63" s="75" t="str">
        <f>IF(H63&lt;&gt;0,H63,IF(ISERROR(VLOOKUP(VLOOKUP(X63,Books!$A$2:$Q$100,2,FALSE)&amp;"_"&amp;Y63&amp;":"&amp;AA63&amp;IF(F63&lt;&gt;""," (JST)",""),SpecialBooks,2,FALSE)),VLOOKUP(X63,Books!$A$2:$Q$100,2,FALSE)&amp;"_"&amp;Y63&amp;":"&amp;AA63&amp;IF(F63&lt;&gt;""," (JST)",""),VLOOKUP(VLOOKUP(X63,Books!$A$2:$Q$100,2,FALSE)&amp;"_"&amp;Y63&amp;":"&amp;AA63&amp;IF(F63&lt;&gt;""," (JST)",""),SpecialBooks,2,FALSE)))</f>
        <v>sec_38:27</v>
      </c>
      <c r="J63" s="7" t="str">
        <f>VLOOKUP(C63,Talks!$A$2:$X$35,6,FALSE)</f>
        <v>QLC</v>
      </c>
      <c r="K63" s="32">
        <v>21</v>
      </c>
      <c r="L63" s="56">
        <f t="shared" si="0"/>
        <v>18</v>
      </c>
      <c r="M63" s="56">
        <f t="shared" si="1"/>
        <v>22</v>
      </c>
      <c r="N63" s="56" t="str">
        <f t="shared" si="59"/>
        <v/>
      </c>
      <c r="O63" s="7" t="str">
        <f t="shared" si="32"/>
        <v>sec_38:27 / (20-O,21,QLC)</v>
      </c>
      <c r="P63" s="51" t="str">
        <f t="shared" si="33"/>
        <v/>
      </c>
      <c r="Q63" s="7">
        <f t="shared" si="34"/>
        <v>31</v>
      </c>
      <c r="R63" s="7">
        <f t="shared" si="35"/>
        <v>34</v>
      </c>
      <c r="S63" s="7">
        <f t="shared" si="36"/>
        <v>40</v>
      </c>
      <c r="T63" s="7">
        <f t="shared" si="37"/>
        <v>37</v>
      </c>
      <c r="U63" s="7">
        <f t="shared" si="38"/>
        <v>49</v>
      </c>
      <c r="V63" s="7" t="str">
        <f t="shared" si="39"/>
        <v>dc-testament/dc/38.27?lan</v>
      </c>
      <c r="W63" s="7" t="str">
        <f t="shared" si="9"/>
        <v>dc</v>
      </c>
      <c r="X63" s="7" t="str">
        <f>IF(ISERROR(VLOOKUP(W63,Books!$A$2:$Q$100,2,FALSE)),VLOOKUP(V63&amp;"/"&amp;W63,$AY$8:$AZ$10,2,FALSE),W63)</f>
        <v>dc</v>
      </c>
      <c r="Y63" s="7" t="str">
        <f t="shared" si="10"/>
        <v>38</v>
      </c>
      <c r="Z63" s="7" t="str">
        <f t="shared" si="40"/>
        <v>27</v>
      </c>
      <c r="AA63" s="7" t="str">
        <f t="shared" si="12"/>
        <v>27</v>
      </c>
      <c r="AB63" s="51">
        <f t="shared" si="41"/>
        <v>42</v>
      </c>
      <c r="AC63" s="61" t="str">
        <f t="shared" si="42"/>
        <v>p27</v>
      </c>
      <c r="AD63" s="26" t="str">
        <f t="shared" si="43"/>
        <v>sec</v>
      </c>
      <c r="AE63" s="27" t="str">
        <f t="shared" si="44"/>
        <v>dc</v>
      </c>
      <c r="AF63" s="28" t="str">
        <f t="shared" si="45"/>
        <v/>
      </c>
      <c r="AG63" s="26" t="str">
        <f t="shared" si="46"/>
        <v>38</v>
      </c>
      <c r="AH63" s="27" t="str">
        <f t="shared" si="47"/>
        <v/>
      </c>
      <c r="AI63" s="29" t="str">
        <f t="shared" si="48"/>
        <v>27</v>
      </c>
      <c r="AJ63" s="29" t="str">
        <f t="shared" si="49"/>
        <v>27</v>
      </c>
      <c r="AK63" s="29" t="str">
        <f t="shared" si="50"/>
        <v>27</v>
      </c>
      <c r="AL63" s="29">
        <f t="shared" si="51"/>
        <v>0</v>
      </c>
      <c r="AM63" s="29">
        <f t="shared" ca="1" si="52"/>
        <v>0</v>
      </c>
      <c r="AN63" s="29" t="str">
        <f t="shared" si="53"/>
        <v>27</v>
      </c>
      <c r="AO63" s="29" t="str">
        <f t="shared" ca="1" si="54"/>
        <v>27</v>
      </c>
      <c r="AP63" s="28" t="str">
        <f t="shared" si="55"/>
        <v/>
      </c>
      <c r="AQ63" s="34">
        <f t="shared" si="58"/>
        <v>136685</v>
      </c>
      <c r="AR63" s="7">
        <f>VLOOKUP(W63,Books!$A$2:$Q$100,7,FALSE)</f>
        <v>302</v>
      </c>
      <c r="AS63" s="51" t="str">
        <f t="shared" si="56"/>
        <v/>
      </c>
      <c r="AT63" s="7" t="str">
        <f t="shared" si="57"/>
        <v>INSERT INTO citation (ID,TalkID,BookID,Chapter,Verses,Flag,PageColumn,MinVerse,MaxVerse) VALUES (136685, 8464, 302, 38, '27', '', 21, 0, 0);</v>
      </c>
    </row>
    <row r="64" spans="1:46" x14ac:dyDescent="0.2">
      <c r="A64" s="7">
        <f>VLOOKUP(C64,Talks!$A$2:$X$35,2,FALSE)</f>
        <v>5</v>
      </c>
      <c r="B64">
        <v>62</v>
      </c>
      <c r="C64" t="s">
        <v>2721</v>
      </c>
      <c r="D64" t="s">
        <v>2657</v>
      </c>
      <c r="E64" t="s">
        <v>2658</v>
      </c>
      <c r="F64" s="4"/>
      <c r="G64" s="7">
        <f>VLOOKUP(C64,Talks!$A$2:$X$35,11,FALSE)</f>
        <v>8464</v>
      </c>
      <c r="H64" s="7">
        <f t="shared" si="28"/>
        <v>0</v>
      </c>
      <c r="I64" s="75" t="str">
        <f>IF(H64&lt;&gt;0,H64,IF(ISERROR(VLOOKUP(VLOOKUP(X64,Books!$A$2:$Q$100,2,FALSE)&amp;"_"&amp;Y64&amp;":"&amp;AA64&amp;IF(F64&lt;&gt;""," (JST)",""),SpecialBooks,2,FALSE)),VLOOKUP(X64,Books!$A$2:$Q$100,2,FALSE)&amp;"_"&amp;Y64&amp;":"&amp;AA64&amp;IF(F64&lt;&gt;""," (JST)",""),VLOOKUP(VLOOKUP(X64,Books!$A$2:$Q$100,2,FALSE)&amp;"_"&amp;Y64&amp;":"&amp;AA64&amp;IF(F64&lt;&gt;""," (JST)",""),SpecialBooks,2,FALSE)))</f>
        <v>sec_45:71</v>
      </c>
      <c r="J64" s="7" t="str">
        <f>VLOOKUP(C64,Talks!$A$2:$X$35,6,FALSE)</f>
        <v>QLC</v>
      </c>
      <c r="K64" s="32">
        <v>21</v>
      </c>
      <c r="L64" s="56">
        <f t="shared" si="0"/>
        <v>18</v>
      </c>
      <c r="M64" s="56">
        <f t="shared" si="1"/>
        <v>22</v>
      </c>
      <c r="N64" s="56" t="str">
        <f t="shared" si="59"/>
        <v/>
      </c>
      <c r="O64" s="7" t="str">
        <f t="shared" si="32"/>
        <v>sec_45:71 / (20-O,21,QLC)</v>
      </c>
      <c r="P64" s="51" t="str">
        <f t="shared" si="33"/>
        <v/>
      </c>
      <c r="Q64" s="7">
        <f t="shared" si="34"/>
        <v>31</v>
      </c>
      <c r="R64" s="7">
        <f t="shared" si="35"/>
        <v>34</v>
      </c>
      <c r="S64" s="7">
        <f t="shared" si="36"/>
        <v>40</v>
      </c>
      <c r="T64" s="7">
        <f t="shared" si="37"/>
        <v>37</v>
      </c>
      <c r="U64" s="7">
        <f t="shared" si="38"/>
        <v>49</v>
      </c>
      <c r="V64" s="7" t="str">
        <f t="shared" si="39"/>
        <v>dc-testament/dc/45.71?lan</v>
      </c>
      <c r="W64" s="7" t="str">
        <f t="shared" si="9"/>
        <v>dc</v>
      </c>
      <c r="X64" s="7" t="str">
        <f>IF(ISERROR(VLOOKUP(W64,Books!$A$2:$Q$100,2,FALSE)),VLOOKUP(V64&amp;"/"&amp;W64,$AY$8:$AZ$10,2,FALSE),W64)</f>
        <v>dc</v>
      </c>
      <c r="Y64" s="7" t="str">
        <f t="shared" si="10"/>
        <v>45</v>
      </c>
      <c r="Z64" s="7" t="str">
        <f t="shared" si="40"/>
        <v>71</v>
      </c>
      <c r="AA64" s="7" t="str">
        <f t="shared" si="12"/>
        <v>71</v>
      </c>
      <c r="AB64" s="51">
        <f t="shared" si="41"/>
        <v>75</v>
      </c>
      <c r="AC64" s="61" t="str">
        <f t="shared" si="42"/>
        <v>p71</v>
      </c>
      <c r="AD64" s="26" t="str">
        <f t="shared" si="43"/>
        <v>sec</v>
      </c>
      <c r="AE64" s="27" t="str">
        <f t="shared" si="44"/>
        <v>dc</v>
      </c>
      <c r="AF64" s="28" t="str">
        <f t="shared" si="45"/>
        <v/>
      </c>
      <c r="AG64" s="26" t="str">
        <f t="shared" si="46"/>
        <v>45</v>
      </c>
      <c r="AH64" s="27" t="str">
        <f t="shared" si="47"/>
        <v/>
      </c>
      <c r="AI64" s="29" t="str">
        <f t="shared" si="48"/>
        <v>71</v>
      </c>
      <c r="AJ64" s="29" t="str">
        <f t="shared" si="49"/>
        <v>71</v>
      </c>
      <c r="AK64" s="29" t="str">
        <f t="shared" si="50"/>
        <v>71</v>
      </c>
      <c r="AL64" s="29">
        <f t="shared" si="51"/>
        <v>0</v>
      </c>
      <c r="AM64" s="29">
        <f t="shared" ca="1" si="52"/>
        <v>0</v>
      </c>
      <c r="AN64" s="29" t="str">
        <f t="shared" si="53"/>
        <v>71</v>
      </c>
      <c r="AO64" s="29" t="str">
        <f t="shared" ca="1" si="54"/>
        <v>71</v>
      </c>
      <c r="AP64" s="28" t="str">
        <f t="shared" si="55"/>
        <v/>
      </c>
      <c r="AQ64" s="34">
        <f t="shared" si="58"/>
        <v>136686</v>
      </c>
      <c r="AR64" s="7">
        <f>VLOOKUP(W64,Books!$A$2:$Q$100,7,FALSE)</f>
        <v>302</v>
      </c>
      <c r="AS64" s="51" t="str">
        <f t="shared" si="56"/>
        <v/>
      </c>
      <c r="AT64" s="7" t="str">
        <f t="shared" si="57"/>
        <v>INSERT INTO citation (ID,TalkID,BookID,Chapter,Verses,Flag,PageColumn,MinVerse,MaxVerse) VALUES (136686, 8464, 302, 45, '71', '', 21, 0, 0);</v>
      </c>
    </row>
    <row r="65" spans="1:46" x14ac:dyDescent="0.2">
      <c r="A65" s="7">
        <f>VLOOKUP(C65,Talks!$A$2:$X$35,2,FALSE)</f>
        <v>5</v>
      </c>
      <c r="B65">
        <v>63</v>
      </c>
      <c r="C65" t="s">
        <v>2721</v>
      </c>
      <c r="D65" t="s">
        <v>2890</v>
      </c>
      <c r="E65" t="s">
        <v>2891</v>
      </c>
      <c r="F65" s="4"/>
      <c r="G65" s="7">
        <f>VLOOKUP(C65,Talks!$A$2:$X$35,11,FALSE)</f>
        <v>8464</v>
      </c>
      <c r="H65" s="7">
        <f t="shared" si="28"/>
        <v>0</v>
      </c>
      <c r="I65" s="75" t="str">
        <f>IF(H65&lt;&gt;0,H65,IF(ISERROR(VLOOKUP(VLOOKUP(X65,Books!$A$2:$Q$100,2,FALSE)&amp;"_"&amp;Y65&amp;":"&amp;AA65&amp;IF(F65&lt;&gt;""," (JST)",""),SpecialBooks,2,FALSE)),VLOOKUP(X65,Books!$A$2:$Q$100,2,FALSE)&amp;"_"&amp;Y65&amp;":"&amp;AA65&amp;IF(F65&lt;&gt;""," (JST)",""),VLOOKUP(VLOOKUP(X65,Books!$A$2:$Q$100,2,FALSE)&amp;"_"&amp;Y65&amp;":"&amp;AA65&amp;IF(F65&lt;&gt;""," (JST)",""),SpecialBooks,2,FALSE)))</f>
        <v>sec_105:3-5</v>
      </c>
      <c r="J65" s="7" t="str">
        <f>VLOOKUP(C65,Talks!$A$2:$X$35,6,FALSE)</f>
        <v>QLC</v>
      </c>
      <c r="K65" s="32">
        <v>21</v>
      </c>
      <c r="L65" s="56">
        <f t="shared" si="0"/>
        <v>18</v>
      </c>
      <c r="M65" s="56">
        <f t="shared" si="1"/>
        <v>22</v>
      </c>
      <c r="N65" s="56" t="str">
        <f t="shared" si="59"/>
        <v/>
      </c>
      <c r="O65" s="7" t="str">
        <f t="shared" si="32"/>
        <v>sec_105:3-5 / (20-O,21,QLC)</v>
      </c>
      <c r="P65" s="51" t="str">
        <f t="shared" si="33"/>
        <v/>
      </c>
      <c r="Q65" s="7">
        <f t="shared" si="34"/>
        <v>31</v>
      </c>
      <c r="R65" s="7">
        <f t="shared" si="35"/>
        <v>34</v>
      </c>
      <c r="S65" s="7">
        <f t="shared" si="36"/>
        <v>42</v>
      </c>
      <c r="T65" s="7">
        <f t="shared" si="37"/>
        <v>38</v>
      </c>
      <c r="U65" s="7">
        <f t="shared" si="38"/>
        <v>51</v>
      </c>
      <c r="V65" s="7" t="str">
        <f t="shared" si="39"/>
        <v>dc-testament/dc/105.3-5?l</v>
      </c>
      <c r="W65" s="7" t="str">
        <f t="shared" si="9"/>
        <v>dc</v>
      </c>
      <c r="X65" s="7" t="str">
        <f>IF(ISERROR(VLOOKUP(W65,Books!$A$2:$Q$100,2,FALSE)),VLOOKUP(V65&amp;"/"&amp;W65,$AY$8:$AZ$10,2,FALSE),W65)</f>
        <v>dc</v>
      </c>
      <c r="Y65" s="7" t="str">
        <f t="shared" si="10"/>
        <v>105</v>
      </c>
      <c r="Z65" s="7" t="str">
        <f t="shared" si="40"/>
        <v>3-5</v>
      </c>
      <c r="AA65" s="7" t="str">
        <f t="shared" si="12"/>
        <v>3-5</v>
      </c>
      <c r="AB65" s="51">
        <f t="shared" si="41"/>
        <v>41</v>
      </c>
      <c r="AC65" s="61" t="str">
        <f t="shared" si="42"/>
        <v>p3</v>
      </c>
      <c r="AD65" s="26" t="str">
        <f t="shared" si="43"/>
        <v>sec</v>
      </c>
      <c r="AE65" s="27" t="str">
        <f t="shared" si="44"/>
        <v>dc</v>
      </c>
      <c r="AF65" s="28" t="str">
        <f t="shared" si="45"/>
        <v/>
      </c>
      <c r="AG65" s="26" t="str">
        <f t="shared" si="46"/>
        <v>105</v>
      </c>
      <c r="AH65" s="27" t="str">
        <f t="shared" si="47"/>
        <v/>
      </c>
      <c r="AI65" s="29" t="str">
        <f t="shared" si="48"/>
        <v>3-5</v>
      </c>
      <c r="AJ65" s="29" t="str">
        <f t="shared" si="49"/>
        <v>3-5</v>
      </c>
      <c r="AK65" s="29" t="str">
        <f t="shared" si="50"/>
        <v>3 5</v>
      </c>
      <c r="AL65" s="29">
        <f t="shared" si="51"/>
        <v>2</v>
      </c>
      <c r="AM65" s="29">
        <f t="shared" ca="1" si="52"/>
        <v>2</v>
      </c>
      <c r="AN65" s="29" t="str">
        <f t="shared" si="53"/>
        <v>3</v>
      </c>
      <c r="AO65" s="29" t="str">
        <f t="shared" ca="1" si="54"/>
        <v>5</v>
      </c>
      <c r="AP65" s="28" t="str">
        <f t="shared" si="55"/>
        <v/>
      </c>
      <c r="AQ65" s="34">
        <f t="shared" si="58"/>
        <v>136687</v>
      </c>
      <c r="AR65" s="7">
        <f>VLOOKUP(W65,Books!$A$2:$Q$100,7,FALSE)</f>
        <v>302</v>
      </c>
      <c r="AS65" s="51" t="str">
        <f t="shared" si="56"/>
        <v/>
      </c>
      <c r="AT65" s="7" t="str">
        <f t="shared" si="57"/>
        <v>INSERT INTO citation (ID,TalkID,BookID,Chapter,Verses,Flag,PageColumn,MinVerse,MaxVerse) VALUES (136687, 8464, 302, 105, '3-5', '', 21, 0, 0);</v>
      </c>
    </row>
    <row r="66" spans="1:46" x14ac:dyDescent="0.2">
      <c r="A66" s="7">
        <f>VLOOKUP(C66,Talks!$A$2:$X$35,2,FALSE)</f>
        <v>5</v>
      </c>
      <c r="B66">
        <v>64</v>
      </c>
      <c r="C66" t="s">
        <v>2721</v>
      </c>
      <c r="D66" t="s">
        <v>2892</v>
      </c>
      <c r="E66" t="s">
        <v>2893</v>
      </c>
      <c r="F66" s="4"/>
      <c r="G66" s="7">
        <f>VLOOKUP(C66,Talks!$A$2:$X$35,11,FALSE)</f>
        <v>8464</v>
      </c>
      <c r="H66" s="7">
        <f t="shared" si="28"/>
        <v>0</v>
      </c>
      <c r="I66" s="75" t="str">
        <f>IF(H66&lt;&gt;0,H66,IF(ISERROR(VLOOKUP(VLOOKUP(X66,Books!$A$2:$Q$100,2,FALSE)&amp;"_"&amp;Y66&amp;":"&amp;AA66&amp;IF(F66&lt;&gt;""," (JST)",""),SpecialBooks,2,FALSE)),VLOOKUP(X66,Books!$A$2:$Q$100,2,FALSE)&amp;"_"&amp;Y66&amp;":"&amp;AA66&amp;IF(F66&lt;&gt;""," (JST)",""),VLOOKUP(VLOOKUP(X66,Books!$A$2:$Q$100,2,FALSE)&amp;"_"&amp;Y66&amp;":"&amp;AA66&amp;IF(F66&lt;&gt;""," (JST)",""),SpecialBooks,2,FALSE)))</f>
        <v>alma_36:30</v>
      </c>
      <c r="J66" s="7" t="str">
        <f>VLOOKUP(C66,Talks!$A$2:$X$35,6,FALSE)</f>
        <v>QLC</v>
      </c>
      <c r="K66" s="32">
        <v>21</v>
      </c>
      <c r="L66" s="56">
        <f t="shared" si="0"/>
        <v>18</v>
      </c>
      <c r="M66" s="56">
        <f t="shared" si="1"/>
        <v>22</v>
      </c>
      <c r="N66" s="56" t="str">
        <f t="shared" si="59"/>
        <v/>
      </c>
      <c r="O66" s="7" t="str">
        <f t="shared" si="32"/>
        <v>alma_36:30 / (20-O,21,QLC)</v>
      </c>
      <c r="P66" s="51" t="str">
        <f t="shared" si="33"/>
        <v/>
      </c>
      <c r="Q66" s="7">
        <f t="shared" si="34"/>
        <v>23</v>
      </c>
      <c r="R66" s="7">
        <f t="shared" si="35"/>
        <v>28</v>
      </c>
      <c r="S66" s="7">
        <f t="shared" si="36"/>
        <v>34</v>
      </c>
      <c r="T66" s="7">
        <f t="shared" si="37"/>
        <v>31</v>
      </c>
      <c r="U66" s="7">
        <f t="shared" si="38"/>
        <v>43</v>
      </c>
      <c r="V66" s="7" t="str">
        <f t="shared" si="39"/>
        <v>bofm/alma/36.30?l</v>
      </c>
      <c r="W66" s="7" t="str">
        <f t="shared" si="9"/>
        <v>alma</v>
      </c>
      <c r="X66" s="7" t="str">
        <f>IF(ISERROR(VLOOKUP(W66,Books!$A$2:$Q$100,2,FALSE)),VLOOKUP(V66&amp;"/"&amp;W66,$AY$8:$AZ$10,2,FALSE),W66)</f>
        <v>alma</v>
      </c>
      <c r="Y66" s="7" t="str">
        <f t="shared" si="10"/>
        <v>36</v>
      </c>
      <c r="Z66" s="7" t="str">
        <f t="shared" si="40"/>
        <v>30</v>
      </c>
      <c r="AA66" s="7" t="str">
        <f t="shared" si="12"/>
        <v>30</v>
      </c>
      <c r="AB66" s="51">
        <f t="shared" si="41"/>
        <v>30</v>
      </c>
      <c r="AC66" s="61" t="str">
        <f t="shared" si="42"/>
        <v>p30</v>
      </c>
      <c r="AD66" s="26" t="str">
        <f t="shared" si="43"/>
        <v>alma</v>
      </c>
      <c r="AE66" s="27" t="str">
        <f t="shared" si="44"/>
        <v>alma</v>
      </c>
      <c r="AF66" s="28" t="str">
        <f t="shared" si="45"/>
        <v/>
      </c>
      <c r="AG66" s="26" t="str">
        <f t="shared" si="46"/>
        <v>36</v>
      </c>
      <c r="AH66" s="27" t="str">
        <f t="shared" si="47"/>
        <v/>
      </c>
      <c r="AI66" s="29" t="str">
        <f t="shared" si="48"/>
        <v>30</v>
      </c>
      <c r="AJ66" s="29" t="str">
        <f t="shared" si="49"/>
        <v>30</v>
      </c>
      <c r="AK66" s="29" t="str">
        <f t="shared" si="50"/>
        <v>30</v>
      </c>
      <c r="AL66" s="29">
        <f t="shared" si="51"/>
        <v>0</v>
      </c>
      <c r="AM66" s="29">
        <f t="shared" ca="1" si="52"/>
        <v>0</v>
      </c>
      <c r="AN66" s="29" t="str">
        <f t="shared" si="53"/>
        <v>30</v>
      </c>
      <c r="AO66" s="29" t="str">
        <f t="shared" ca="1" si="54"/>
        <v>30</v>
      </c>
      <c r="AP66" s="28" t="str">
        <f t="shared" si="55"/>
        <v/>
      </c>
      <c r="AQ66" s="34">
        <f t="shared" si="58"/>
        <v>136688</v>
      </c>
      <c r="AR66" s="7">
        <f>VLOOKUP(W66,Books!$A$2:$Q$100,7,FALSE)</f>
        <v>213</v>
      </c>
      <c r="AS66" s="51" t="str">
        <f t="shared" si="56"/>
        <v/>
      </c>
      <c r="AT66" s="7" t="str">
        <f t="shared" si="57"/>
        <v>INSERT INTO citation (ID,TalkID,BookID,Chapter,Verses,Flag,PageColumn,MinVerse,MaxVerse) VALUES (136688, 8464, 213, 36, '30', '', 21, 0, 0);</v>
      </c>
    </row>
    <row r="67" spans="1:46" x14ac:dyDescent="0.2">
      <c r="A67" s="7">
        <f>VLOOKUP(C67,Talks!$A$2:$X$35,2,FALSE)</f>
        <v>5</v>
      </c>
      <c r="B67">
        <v>65</v>
      </c>
      <c r="C67" t="s">
        <v>2721</v>
      </c>
      <c r="D67" t="s">
        <v>2894</v>
      </c>
      <c r="E67" t="s">
        <v>2895</v>
      </c>
      <c r="F67" s="4"/>
      <c r="G67" s="7">
        <f>VLOOKUP(C67,Talks!$A$2:$X$35,11,FALSE)</f>
        <v>8464</v>
      </c>
      <c r="H67" s="7">
        <f t="shared" si="28"/>
        <v>0</v>
      </c>
      <c r="I67" s="75" t="str">
        <f>IF(H67&lt;&gt;0,H67,IF(ISERROR(VLOOKUP(VLOOKUP(X67,Books!$A$2:$Q$100,2,FALSE)&amp;"_"&amp;Y67&amp;":"&amp;AA67&amp;IF(F67&lt;&gt;""," (JST)",""),SpecialBooks,2,FALSE)),VLOOKUP(X67,Books!$A$2:$Q$100,2,FALSE)&amp;"_"&amp;Y67&amp;":"&amp;AA67&amp;IF(F67&lt;&gt;""," (JST)",""),VLOOKUP(VLOOKUP(X67,Books!$A$2:$Q$100,2,FALSE)&amp;"_"&amp;Y67&amp;":"&amp;AA67&amp;IF(F67&lt;&gt;""," (JST)",""),SpecialBooks,2,FALSE)))</f>
        <v>1 ne_2:20</v>
      </c>
      <c r="J67" s="7" t="str">
        <f>VLOOKUP(C67,Talks!$A$2:$X$35,6,FALSE)</f>
        <v>QLC</v>
      </c>
      <c r="K67" s="32">
        <v>21</v>
      </c>
      <c r="L67" s="56">
        <f t="shared" si="0"/>
        <v>18</v>
      </c>
      <c r="M67" s="56">
        <f t="shared" si="1"/>
        <v>22</v>
      </c>
      <c r="N67" s="56" t="str">
        <f t="shared" si="59"/>
        <v/>
      </c>
      <c r="O67" s="7" t="str">
        <f t="shared" si="32"/>
        <v>1 ne_2:20 / (20-O,21,QLC)</v>
      </c>
      <c r="P67" s="51" t="str">
        <f t="shared" si="33"/>
        <v/>
      </c>
      <c r="Q67" s="7">
        <f t="shared" si="34"/>
        <v>23</v>
      </c>
      <c r="R67" s="7">
        <f t="shared" si="35"/>
        <v>28</v>
      </c>
      <c r="S67" s="7">
        <f t="shared" si="36"/>
        <v>33</v>
      </c>
      <c r="T67" s="7">
        <f t="shared" si="37"/>
        <v>30</v>
      </c>
      <c r="U67" s="7">
        <f t="shared" si="38"/>
        <v>42</v>
      </c>
      <c r="V67" s="7" t="str">
        <f t="shared" si="39"/>
        <v>bofm/1-ne/2.20?la</v>
      </c>
      <c r="W67" s="7" t="str">
        <f t="shared" ref="W67:W130" si="62">IF(H67=0,MID(D67,Q67+1,R67-Q67-1),RIGHT(H67,LEN(H67)-3))</f>
        <v>1-ne</v>
      </c>
      <c r="X67" s="7" t="str">
        <f>IF(ISERROR(VLOOKUP(W67,Books!$A$2:$Q$100,2,FALSE)),VLOOKUP(V67&amp;"/"&amp;W67,$AY$8:$AZ$10,2,FALSE),W67)</f>
        <v>1-ne</v>
      </c>
      <c r="Y67" s="7" t="str">
        <f t="shared" ref="Y67:Y130" si="63">IF(H67=0,IF(ISERROR(S67),RIGHT(D67,LEN(D67)-R67),IF(ISERROR(T67),MID(D67,R67+1,S67-R67-1),IF(ISERROR(MID(D67,R67+1,T67-R67-1)),0,MID(D67,R67+1,T67-R67-1)))),"")</f>
        <v>2</v>
      </c>
      <c r="Z67" s="7" t="str">
        <f t="shared" si="40"/>
        <v>20</v>
      </c>
      <c r="AA67" s="7" t="str">
        <f t="shared" ref="AA67:AA81" si="64">IF(Z67="1-1","1",IF(Z67="study_intro1","headnote",Z67))</f>
        <v>20</v>
      </c>
      <c r="AB67" s="51">
        <f t="shared" si="41"/>
        <v>24</v>
      </c>
      <c r="AC67" s="61" t="str">
        <f t="shared" si="42"/>
        <v>p20</v>
      </c>
      <c r="AD67" s="26" t="str">
        <f t="shared" si="43"/>
        <v>1-ne</v>
      </c>
      <c r="AE67" s="27" t="str">
        <f t="shared" si="44"/>
        <v>1-ne</v>
      </c>
      <c r="AF67" s="28" t="str">
        <f t="shared" si="45"/>
        <v/>
      </c>
      <c r="AG67" s="26" t="str">
        <f t="shared" si="46"/>
        <v>2</v>
      </c>
      <c r="AH67" s="27" t="str">
        <f t="shared" si="47"/>
        <v/>
      </c>
      <c r="AI67" s="29" t="str">
        <f t="shared" si="48"/>
        <v>20</v>
      </c>
      <c r="AJ67" s="29" t="str">
        <f t="shared" si="49"/>
        <v>20</v>
      </c>
      <c r="AK67" s="29" t="str">
        <f t="shared" si="50"/>
        <v>20</v>
      </c>
      <c r="AL67" s="29">
        <f t="shared" si="51"/>
        <v>0</v>
      </c>
      <c r="AM67" s="29">
        <f t="shared" ca="1" si="52"/>
        <v>0</v>
      </c>
      <c r="AN67" s="29" t="str">
        <f t="shared" si="53"/>
        <v>20</v>
      </c>
      <c r="AO67" s="29" t="str">
        <f t="shared" ca="1" si="54"/>
        <v>20</v>
      </c>
      <c r="AP67" s="28" t="str">
        <f t="shared" si="55"/>
        <v/>
      </c>
      <c r="AQ67" s="34">
        <f t="shared" si="58"/>
        <v>136689</v>
      </c>
      <c r="AR67" s="7">
        <f>VLOOKUP(W67,Books!$A$2:$Q$100,7,FALSE)</f>
        <v>205</v>
      </c>
      <c r="AS67" s="51" t="str">
        <f t="shared" si="56"/>
        <v/>
      </c>
      <c r="AT67" s="7" t="str">
        <f t="shared" si="57"/>
        <v>INSERT INTO citation (ID,TalkID,BookID,Chapter,Verses,Flag,PageColumn,MinVerse,MaxVerse) VALUES (136689, 8464, 205, 2, '20', '', 21, 0, 0);</v>
      </c>
    </row>
    <row r="68" spans="1:46" x14ac:dyDescent="0.2">
      <c r="A68" s="7">
        <f>VLOOKUP(C68,Talks!$A$2:$X$35,2,FALSE)</f>
        <v>5</v>
      </c>
      <c r="B68">
        <v>66</v>
      </c>
      <c r="C68" t="s">
        <v>2721</v>
      </c>
      <c r="D68" t="s">
        <v>2896</v>
      </c>
      <c r="E68" t="s">
        <v>2897</v>
      </c>
      <c r="F68" s="4"/>
      <c r="G68" s="7">
        <f>VLOOKUP(C68,Talks!$A$2:$X$35,11,FALSE)</f>
        <v>8464</v>
      </c>
      <c r="H68" s="7">
        <f t="shared" ref="H68:H131" si="65">IF(ISERROR(FIND($BA$2,D68)),IF(ISERROR(FIND($BA$3,D68)),IF(ISERROR(FIND($BA$4,D68)),IF(ISERROR(FIND($BA$5,D68)),IF(ISERROR(FIND($BA$6,D68)),0,$AZ$6),$AZ$5),$AZ$4),$AZ$3),$AZ$2)</f>
        <v>0</v>
      </c>
      <c r="I68" s="75" t="str">
        <f>IF(H68&lt;&gt;0,H68,IF(ISERROR(VLOOKUP(VLOOKUP(X68,Books!$A$2:$Q$100,2,FALSE)&amp;"_"&amp;Y68&amp;":"&amp;AA68&amp;IF(F68&lt;&gt;""," (JST)",""),SpecialBooks,2,FALSE)),VLOOKUP(X68,Books!$A$2:$Q$100,2,FALSE)&amp;"_"&amp;Y68&amp;":"&amp;AA68&amp;IF(F68&lt;&gt;""," (JST)",""),VLOOKUP(VLOOKUP(X68,Books!$A$2:$Q$100,2,FALSE)&amp;"_"&amp;Y68&amp;":"&amp;AA68&amp;IF(F68&lt;&gt;""," (JST)",""),SpecialBooks,2,FALSE)))</f>
        <v>mosiah_1:7</v>
      </c>
      <c r="J68" s="7" t="str">
        <f>VLOOKUP(C68,Talks!$A$2:$X$35,6,FALSE)</f>
        <v>QLC</v>
      </c>
      <c r="K68" s="32">
        <v>21</v>
      </c>
      <c r="L68" s="56">
        <f t="shared" ref="L68:L130" si="66">VLOOKUP(A68,StartPage,13,FALSE)</f>
        <v>18</v>
      </c>
      <c r="M68" s="56">
        <f t="shared" ref="M68:M130" si="67">VLOOKUP(A68,EndPage,14,FALSE)</f>
        <v>22</v>
      </c>
      <c r="N68" s="56" t="str">
        <f t="shared" si="59"/>
        <v/>
      </c>
      <c r="O68" s="7" t="str">
        <f t="shared" ref="O68:O131" si="68">I68&amp;" / ("&amp;$D$1&amp;","&amp;K68&amp;","&amp;J68&amp;")"</f>
        <v>mosiah_1:7 / (20-O,21,QLC)</v>
      </c>
      <c r="P68" s="51" t="str">
        <f t="shared" ref="P68:P131" si="69">IF(ISERROR(FIND("#",D68)),"***","")</f>
        <v/>
      </c>
      <c r="Q68" s="7">
        <f t="shared" ref="Q68:Q131" si="70">FIND("/",D68,19)</f>
        <v>23</v>
      </c>
      <c r="R68" s="7">
        <f t="shared" ref="R68:R131" si="71">IF(ISERROR(FIND("/",D68,Q68+1)),FIND("?",D68,Q68+1),FIND("/",D68,Q68+1))</f>
        <v>30</v>
      </c>
      <c r="S68" s="7">
        <f t="shared" ref="S68:S131" si="72">FIND("?",D68,R68+1)</f>
        <v>34</v>
      </c>
      <c r="T68" s="7">
        <f t="shared" ref="T68:T131" si="73">FIND(".",D68,R68+1)</f>
        <v>32</v>
      </c>
      <c r="U68" s="7">
        <f t="shared" ref="U68:U131" si="74">FIND("#",D68,S68+1)</f>
        <v>43</v>
      </c>
      <c r="V68" s="7" t="str">
        <f t="shared" ref="V68:V131" si="75">MID(D68,19,Q68-6)</f>
        <v>bofm/mosiah/1.7?l</v>
      </c>
      <c r="W68" s="7" t="str">
        <f t="shared" si="62"/>
        <v>mosiah</v>
      </c>
      <c r="X68" s="7" t="str">
        <f>IF(ISERROR(VLOOKUP(W68,Books!$A$2:$Q$100,2,FALSE)),VLOOKUP(V68&amp;"/"&amp;W68,$AY$8:$AZ$10,2,FALSE),W68)</f>
        <v>mosiah</v>
      </c>
      <c r="Y68" s="7" t="str">
        <f t="shared" si="63"/>
        <v>1</v>
      </c>
      <c r="Z68" s="7" t="str">
        <f t="shared" ref="Z68:Z131" si="76">IF(VLOOKUP(AR68,Books,12,FALSE)="Y",IF(ISERROR(MID(D68,T68+1,S68-T68-1)),"1-"&amp;VLOOKUP(W68&amp;"_"&amp;Y68&amp;"_",BookChapMaxVerse,2,FALSE),MID(D68,T68+1,S68-T68-1)),"")</f>
        <v>7</v>
      </c>
      <c r="AA68" s="7" t="str">
        <f t="shared" si="64"/>
        <v>7</v>
      </c>
      <c r="AB68" s="51">
        <f t="shared" ref="AB68:AB131" si="77">VLOOKUP(W68&amp;"_"&amp;Y68&amp;"_",BookChapMaxVerse,2,FALSE)</f>
        <v>18</v>
      </c>
      <c r="AC68" s="61" t="str">
        <f t="shared" ref="AC68:AC131" si="78">IF(ISERROR(U68),0,RIGHT(D68,LEN(D68)-U68))</f>
        <v>p7</v>
      </c>
      <c r="AD68" s="26" t="str">
        <f t="shared" ref="AD68:AD131" si="79">SUBSTITUTE(LEFT(O68,FIND("_",O68)-1)," ","-")</f>
        <v>mosiah</v>
      </c>
      <c r="AE68" s="27" t="str">
        <f t="shared" ref="AE68:AE131" si="80">IF(AD68="sec","dc",AD68)</f>
        <v>mosiah</v>
      </c>
      <c r="AF68" s="28" t="str">
        <f t="shared" ref="AF68:AF131" si="81">IF(AE68&lt;&gt;W68,"***","")</f>
        <v/>
      </c>
      <c r="AG68" s="26" t="str">
        <f t="shared" ref="AG68:AG131" si="82">MID(O68,FIND("_",O68)+1,FIND(":",O68)-FIND("_",O68)-1)</f>
        <v>1</v>
      </c>
      <c r="AH68" s="27" t="str">
        <f t="shared" ref="AH68:AH131" si="83">IF(AG68&lt;&gt;Y68,"***","")</f>
        <v/>
      </c>
      <c r="AI68" s="29" t="str">
        <f t="shared" ref="AI68:AI131" si="84">IF(ISERROR(MID(O68,FIND(":",O68)+1,FIND(" /",O68)-FIND(":",O68)-1)),"",MID(O68,FIND(":",O68)+1,FIND(" /",O68)-FIND(":",O68)-1))</f>
        <v>7</v>
      </c>
      <c r="AJ68" s="29" t="str">
        <f t="shared" ref="AJ68:AJ131" si="85">IF(ISERROR(FIND(" (JST)",AI68)),AI68,LEFT(AI68,FIND(" (JST)",AI68)-1))</f>
        <v>7</v>
      </c>
      <c r="AK68" s="29" t="str">
        <f t="shared" ref="AK68:AK131" si="86">SUBSTITUTE(SUBSTITUTE(AJ68,"-"," "),","," ")</f>
        <v>7</v>
      </c>
      <c r="AL68" s="29">
        <f t="shared" ref="AL68:AL131" si="87">IF(ISERROR(FIND(" ",AK68)),0,FIND(" ",AK68))</f>
        <v>0</v>
      </c>
      <c r="AM68" s="29">
        <f t="shared" ref="AM68:AM131" ca="1" si="88">IF(AL68&gt;0,LOOKUP(2^15,FIND(" ",AK68,ROW(INDIRECT("1:"&amp;LEN(AK68))))),0)</f>
        <v>0</v>
      </c>
      <c r="AN68" s="29" t="str">
        <f t="shared" ref="AN68:AN131" si="89">IF(AL68&gt;0,LEFT(AJ68,AL68-1),AJ68)</f>
        <v>7</v>
      </c>
      <c r="AO68" s="29" t="str">
        <f t="shared" ref="AO68:AO131" ca="1" si="90">IF(AM68&gt;0,RIGHT(AJ68,LEN(AJ68)-AM68),AJ68)</f>
        <v>7</v>
      </c>
      <c r="AP68" s="28" t="str">
        <f t="shared" ref="AP68:AP131" si="91">IF(AJ68&lt;&gt;AA68,"***","")</f>
        <v/>
      </c>
      <c r="AQ68" s="34">
        <f t="shared" si="58"/>
        <v>136690</v>
      </c>
      <c r="AR68" s="7">
        <f>VLOOKUP(W68,Books!$A$2:$Q$100,7,FALSE)</f>
        <v>212</v>
      </c>
      <c r="AS68" s="51" t="str">
        <f t="shared" ref="AS68:AS131" si="92">IF(ISERROR(FIND("(JST)",O68)),"","J")</f>
        <v/>
      </c>
      <c r="AT68" s="7" t="str">
        <f t="shared" ref="AT68:AT131" si="93">"INSERT INTO citation (ID,TalkID,BookID,Chapter,Verses,Flag,PageColumn,MinVerse,MaxVerse) VALUES ("&amp;AQ68&amp;", "&amp;G68&amp;", "&amp;AR68&amp;", "&amp;IF(Y68="",0,Y68)&amp;", '"&amp;AA68&amp;"', '"&amp;AS68&amp;"', "&amp;K68&amp;", 0, 0);"</f>
        <v>INSERT INTO citation (ID,TalkID,BookID,Chapter,Verses,Flag,PageColumn,MinVerse,MaxVerse) VALUES (136690, 8464, 212, 1, '7', '', 21, 0, 0);</v>
      </c>
    </row>
    <row r="69" spans="1:46" x14ac:dyDescent="0.2">
      <c r="A69" s="7">
        <f>VLOOKUP(C69,Talks!$A$2:$X$35,2,FALSE)</f>
        <v>5</v>
      </c>
      <c r="B69">
        <v>67</v>
      </c>
      <c r="C69" t="s">
        <v>2721</v>
      </c>
      <c r="D69" t="s">
        <v>2892</v>
      </c>
      <c r="E69" t="s">
        <v>2893</v>
      </c>
      <c r="F69" s="4"/>
      <c r="G69" s="7">
        <f>VLOOKUP(C69,Talks!$A$2:$X$35,11,FALSE)</f>
        <v>8464</v>
      </c>
      <c r="H69" s="7">
        <f t="shared" si="65"/>
        <v>0</v>
      </c>
      <c r="I69" s="75" t="str">
        <f>IF(H69&lt;&gt;0,H69,IF(ISERROR(VLOOKUP(VLOOKUP(X69,Books!$A$2:$Q$100,2,FALSE)&amp;"_"&amp;Y69&amp;":"&amp;AA69&amp;IF(F69&lt;&gt;""," (JST)",""),SpecialBooks,2,FALSE)),VLOOKUP(X69,Books!$A$2:$Q$100,2,FALSE)&amp;"_"&amp;Y69&amp;":"&amp;AA69&amp;IF(F69&lt;&gt;""," (JST)",""),VLOOKUP(VLOOKUP(X69,Books!$A$2:$Q$100,2,FALSE)&amp;"_"&amp;Y69&amp;":"&amp;AA69&amp;IF(F69&lt;&gt;""," (JST)",""),SpecialBooks,2,FALSE)))</f>
        <v>alma_36:30</v>
      </c>
      <c r="J69" s="7" t="str">
        <f>VLOOKUP(C69,Talks!$A$2:$X$35,6,FALSE)</f>
        <v>QLC</v>
      </c>
      <c r="K69" s="32">
        <v>21</v>
      </c>
      <c r="L69" s="56">
        <f t="shared" si="66"/>
        <v>18</v>
      </c>
      <c r="M69" s="56">
        <f t="shared" si="67"/>
        <v>22</v>
      </c>
      <c r="N69" s="56" t="str">
        <f t="shared" si="59"/>
        <v/>
      </c>
      <c r="O69" s="7" t="str">
        <f t="shared" si="68"/>
        <v>alma_36:30 / (20-O,21,QLC)</v>
      </c>
      <c r="P69" s="51" t="str">
        <f t="shared" si="69"/>
        <v/>
      </c>
      <c r="Q69" s="7">
        <f t="shared" si="70"/>
        <v>23</v>
      </c>
      <c r="R69" s="7">
        <f t="shared" si="71"/>
        <v>28</v>
      </c>
      <c r="S69" s="7">
        <f t="shared" si="72"/>
        <v>34</v>
      </c>
      <c r="T69" s="7">
        <f t="shared" si="73"/>
        <v>31</v>
      </c>
      <c r="U69" s="7">
        <f t="shared" si="74"/>
        <v>43</v>
      </c>
      <c r="V69" s="7" t="str">
        <f t="shared" si="75"/>
        <v>bofm/alma/36.30?l</v>
      </c>
      <c r="W69" s="7" t="str">
        <f t="shared" si="62"/>
        <v>alma</v>
      </c>
      <c r="X69" s="7" t="str">
        <f>IF(ISERROR(VLOOKUP(W69,Books!$A$2:$Q$100,2,FALSE)),VLOOKUP(V69&amp;"/"&amp;W69,$AY$8:$AZ$10,2,FALSE),W69)</f>
        <v>alma</v>
      </c>
      <c r="Y69" s="7" t="str">
        <f t="shared" si="63"/>
        <v>36</v>
      </c>
      <c r="Z69" s="7" t="str">
        <f t="shared" si="76"/>
        <v>30</v>
      </c>
      <c r="AA69" s="7" t="str">
        <f t="shared" si="64"/>
        <v>30</v>
      </c>
      <c r="AB69" s="51">
        <f t="shared" si="77"/>
        <v>30</v>
      </c>
      <c r="AC69" s="61" t="str">
        <f t="shared" si="78"/>
        <v>p30</v>
      </c>
      <c r="AD69" s="26" t="str">
        <f t="shared" si="79"/>
        <v>alma</v>
      </c>
      <c r="AE69" s="27" t="str">
        <f t="shared" si="80"/>
        <v>alma</v>
      </c>
      <c r="AF69" s="28" t="str">
        <f t="shared" si="81"/>
        <v/>
      </c>
      <c r="AG69" s="26" t="str">
        <f t="shared" si="82"/>
        <v>36</v>
      </c>
      <c r="AH69" s="27" t="str">
        <f t="shared" si="83"/>
        <v/>
      </c>
      <c r="AI69" s="29" t="str">
        <f t="shared" si="84"/>
        <v>30</v>
      </c>
      <c r="AJ69" s="29" t="str">
        <f t="shared" si="85"/>
        <v>30</v>
      </c>
      <c r="AK69" s="29" t="str">
        <f t="shared" si="86"/>
        <v>30</v>
      </c>
      <c r="AL69" s="29">
        <f t="shared" si="87"/>
        <v>0</v>
      </c>
      <c r="AM69" s="29">
        <f t="shared" ca="1" si="88"/>
        <v>0</v>
      </c>
      <c r="AN69" s="29" t="str">
        <f t="shared" si="89"/>
        <v>30</v>
      </c>
      <c r="AO69" s="29" t="str">
        <f t="shared" ca="1" si="90"/>
        <v>30</v>
      </c>
      <c r="AP69" s="28" t="str">
        <f t="shared" si="91"/>
        <v/>
      </c>
      <c r="AQ69" s="34">
        <f t="shared" ref="AQ69:AQ132" si="94">AQ68+1</f>
        <v>136691</v>
      </c>
      <c r="AR69" s="7">
        <f>VLOOKUP(W69,Books!$A$2:$Q$100,7,FALSE)</f>
        <v>213</v>
      </c>
      <c r="AS69" s="51" t="str">
        <f t="shared" si="92"/>
        <v/>
      </c>
      <c r="AT69" s="7" t="str">
        <f t="shared" si="93"/>
        <v>INSERT INTO citation (ID,TalkID,BookID,Chapter,Verses,Flag,PageColumn,MinVerse,MaxVerse) VALUES (136691, 8464, 213, 36, '30', '', 21, 0, 0);</v>
      </c>
    </row>
    <row r="70" spans="1:46" x14ac:dyDescent="0.2">
      <c r="A70" s="7">
        <f>VLOOKUP(C70,Talks!$A$2:$X$35,2,FALSE)</f>
        <v>5</v>
      </c>
      <c r="B70">
        <v>68</v>
      </c>
      <c r="C70" t="s">
        <v>2721</v>
      </c>
      <c r="D70" t="s">
        <v>2623</v>
      </c>
      <c r="E70" t="s">
        <v>2334</v>
      </c>
      <c r="F70" s="4"/>
      <c r="G70" s="7">
        <f>VLOOKUP(C70,Talks!$A$2:$X$35,11,FALSE)</f>
        <v>8464</v>
      </c>
      <c r="H70" s="7">
        <f t="shared" si="65"/>
        <v>0</v>
      </c>
      <c r="I70" s="75" t="str">
        <f>IF(H70&lt;&gt;0,H70,IF(ISERROR(VLOOKUP(VLOOKUP(X70,Books!$A$2:$Q$100,2,FALSE)&amp;"_"&amp;Y70&amp;":"&amp;AA70&amp;IF(F70&lt;&gt;""," (JST)",""),SpecialBooks,2,FALSE)),VLOOKUP(X70,Books!$A$2:$Q$100,2,FALSE)&amp;"_"&amp;Y70&amp;":"&amp;AA70&amp;IF(F70&lt;&gt;""," (JST)",""),VLOOKUP(VLOOKUP(X70,Books!$A$2:$Q$100,2,FALSE)&amp;"_"&amp;Y70&amp;":"&amp;AA70&amp;IF(F70&lt;&gt;""," (JST)",""),SpecialBooks,2,FALSE)))</f>
        <v>mosiah_2:41</v>
      </c>
      <c r="J70" s="7" t="str">
        <f>VLOOKUP(C70,Talks!$A$2:$X$35,6,FALSE)</f>
        <v>QLC</v>
      </c>
      <c r="K70" s="32">
        <v>21</v>
      </c>
      <c r="L70" s="56">
        <f t="shared" si="66"/>
        <v>18</v>
      </c>
      <c r="M70" s="56">
        <f t="shared" si="67"/>
        <v>22</v>
      </c>
      <c r="N70" s="56" t="str">
        <f t="shared" si="59"/>
        <v/>
      </c>
      <c r="O70" s="7" t="str">
        <f t="shared" si="68"/>
        <v>mosiah_2:41 / (20-O,21,QLC)</v>
      </c>
      <c r="P70" s="51" t="str">
        <f t="shared" si="69"/>
        <v/>
      </c>
      <c r="Q70" s="7">
        <f t="shared" si="70"/>
        <v>23</v>
      </c>
      <c r="R70" s="7">
        <f t="shared" si="71"/>
        <v>30</v>
      </c>
      <c r="S70" s="7">
        <f t="shared" si="72"/>
        <v>35</v>
      </c>
      <c r="T70" s="7">
        <f t="shared" si="73"/>
        <v>32</v>
      </c>
      <c r="U70" s="7">
        <f t="shared" si="74"/>
        <v>44</v>
      </c>
      <c r="V70" s="7" t="str">
        <f t="shared" si="75"/>
        <v>bofm/mosiah/2.41?</v>
      </c>
      <c r="W70" s="7" t="str">
        <f t="shared" si="62"/>
        <v>mosiah</v>
      </c>
      <c r="X70" s="7" t="str">
        <f>IF(ISERROR(VLOOKUP(W70,Books!$A$2:$Q$100,2,FALSE)),VLOOKUP(V70&amp;"/"&amp;W70,$AY$8:$AZ$10,2,FALSE),W70)</f>
        <v>mosiah</v>
      </c>
      <c r="Y70" s="7" t="str">
        <f t="shared" si="63"/>
        <v>2</v>
      </c>
      <c r="Z70" s="7" t="str">
        <f t="shared" si="76"/>
        <v>41</v>
      </c>
      <c r="AA70" s="7" t="str">
        <f t="shared" si="64"/>
        <v>41</v>
      </c>
      <c r="AB70" s="51">
        <f t="shared" si="77"/>
        <v>41</v>
      </c>
      <c r="AC70" s="61" t="str">
        <f t="shared" si="78"/>
        <v>p41</v>
      </c>
      <c r="AD70" s="26" t="str">
        <f t="shared" si="79"/>
        <v>mosiah</v>
      </c>
      <c r="AE70" s="27" t="str">
        <f t="shared" si="80"/>
        <v>mosiah</v>
      </c>
      <c r="AF70" s="28" t="str">
        <f t="shared" si="81"/>
        <v/>
      </c>
      <c r="AG70" s="26" t="str">
        <f t="shared" si="82"/>
        <v>2</v>
      </c>
      <c r="AH70" s="27" t="str">
        <f t="shared" si="83"/>
        <v/>
      </c>
      <c r="AI70" s="29" t="str">
        <f t="shared" si="84"/>
        <v>41</v>
      </c>
      <c r="AJ70" s="29" t="str">
        <f t="shared" si="85"/>
        <v>41</v>
      </c>
      <c r="AK70" s="29" t="str">
        <f t="shared" si="86"/>
        <v>41</v>
      </c>
      <c r="AL70" s="29">
        <f t="shared" si="87"/>
        <v>0</v>
      </c>
      <c r="AM70" s="29">
        <f t="shared" ca="1" si="88"/>
        <v>0</v>
      </c>
      <c r="AN70" s="29" t="str">
        <f t="shared" si="89"/>
        <v>41</v>
      </c>
      <c r="AO70" s="29" t="str">
        <f t="shared" ca="1" si="90"/>
        <v>41</v>
      </c>
      <c r="AP70" s="28" t="str">
        <f t="shared" si="91"/>
        <v/>
      </c>
      <c r="AQ70" s="34">
        <f t="shared" si="94"/>
        <v>136692</v>
      </c>
      <c r="AR70" s="7">
        <f>VLOOKUP(W70,Books!$A$2:$Q$100,7,FALSE)</f>
        <v>212</v>
      </c>
      <c r="AS70" s="51" t="str">
        <f t="shared" si="92"/>
        <v/>
      </c>
      <c r="AT70" s="7" t="str">
        <f t="shared" si="93"/>
        <v>INSERT INTO citation (ID,TalkID,BookID,Chapter,Verses,Flag,PageColumn,MinVerse,MaxVerse) VALUES (136692, 8464, 212, 2, '41', '', 21, 0, 0);</v>
      </c>
    </row>
    <row r="71" spans="1:46" x14ac:dyDescent="0.2">
      <c r="A71" s="7">
        <f>VLOOKUP(C71,Talks!$A$2:$X$35,2,FALSE)</f>
        <v>5</v>
      </c>
      <c r="B71">
        <v>69</v>
      </c>
      <c r="C71" t="s">
        <v>2721</v>
      </c>
      <c r="D71" t="s">
        <v>2898</v>
      </c>
      <c r="E71" t="s">
        <v>2899</v>
      </c>
      <c r="F71" s="4"/>
      <c r="G71" s="7">
        <f>VLOOKUP(C71,Talks!$A$2:$X$35,11,FALSE)</f>
        <v>8464</v>
      </c>
      <c r="H71" s="7">
        <f t="shared" si="65"/>
        <v>0</v>
      </c>
      <c r="I71" s="75" t="str">
        <f>IF(H71&lt;&gt;0,H71,IF(ISERROR(VLOOKUP(VLOOKUP(X71,Books!$A$2:$Q$100,2,FALSE)&amp;"_"&amp;Y71&amp;":"&amp;AA71&amp;IF(F71&lt;&gt;""," (JST)",""),SpecialBooks,2,FALSE)),VLOOKUP(X71,Books!$A$2:$Q$100,2,FALSE)&amp;"_"&amp;Y71&amp;":"&amp;AA71&amp;IF(F71&lt;&gt;""," (JST)",""),VLOOKUP(VLOOKUP(X71,Books!$A$2:$Q$100,2,FALSE)&amp;"_"&amp;Y71&amp;":"&amp;AA71&amp;IF(F71&lt;&gt;""," (JST)",""),SpecialBooks,2,FALSE)))</f>
        <v>1 jn_5:2</v>
      </c>
      <c r="J71" s="7" t="str">
        <f>VLOOKUP(C71,Talks!$A$2:$X$35,6,FALSE)</f>
        <v>QLC</v>
      </c>
      <c r="K71" s="32">
        <v>21</v>
      </c>
      <c r="L71" s="56">
        <f t="shared" si="66"/>
        <v>18</v>
      </c>
      <c r="M71" s="56">
        <f t="shared" si="67"/>
        <v>22</v>
      </c>
      <c r="N71" s="56" t="str">
        <f t="shared" si="59"/>
        <v/>
      </c>
      <c r="O71" s="7" t="str">
        <f t="shared" si="68"/>
        <v>1 jn_5:2 / (20-O,21,QLC)</v>
      </c>
      <c r="P71" s="51" t="str">
        <f t="shared" si="69"/>
        <v/>
      </c>
      <c r="Q71" s="7">
        <f t="shared" si="70"/>
        <v>21</v>
      </c>
      <c r="R71" s="7">
        <f t="shared" si="71"/>
        <v>26</v>
      </c>
      <c r="S71" s="7">
        <f t="shared" si="72"/>
        <v>30</v>
      </c>
      <c r="T71" s="7">
        <f t="shared" si="73"/>
        <v>28</v>
      </c>
      <c r="U71" s="7">
        <f t="shared" si="74"/>
        <v>39</v>
      </c>
      <c r="V71" s="7" t="str">
        <f t="shared" si="75"/>
        <v>nt/1-jn/5.2?lan</v>
      </c>
      <c r="W71" s="7" t="str">
        <f t="shared" si="62"/>
        <v>1-jn</v>
      </c>
      <c r="X71" s="7" t="str">
        <f>IF(ISERROR(VLOOKUP(W71,Books!$A$2:$Q$100,2,FALSE)),VLOOKUP(V71&amp;"/"&amp;W71,$AY$8:$AZ$10,2,FALSE),W71)</f>
        <v>1-jn</v>
      </c>
      <c r="Y71" s="7" t="str">
        <f t="shared" si="63"/>
        <v>5</v>
      </c>
      <c r="Z71" s="7" t="str">
        <f t="shared" si="76"/>
        <v>2</v>
      </c>
      <c r="AA71" s="7" t="str">
        <f t="shared" si="64"/>
        <v>2</v>
      </c>
      <c r="AB71" s="51">
        <f t="shared" si="77"/>
        <v>21</v>
      </c>
      <c r="AC71" s="61" t="str">
        <f t="shared" si="78"/>
        <v>p2</v>
      </c>
      <c r="AD71" s="26" t="str">
        <f t="shared" si="79"/>
        <v>1-jn</v>
      </c>
      <c r="AE71" s="27" t="str">
        <f t="shared" si="80"/>
        <v>1-jn</v>
      </c>
      <c r="AF71" s="28" t="str">
        <f t="shared" si="81"/>
        <v/>
      </c>
      <c r="AG71" s="26" t="str">
        <f t="shared" si="82"/>
        <v>5</v>
      </c>
      <c r="AH71" s="27" t="str">
        <f t="shared" si="83"/>
        <v/>
      </c>
      <c r="AI71" s="29" t="str">
        <f t="shared" si="84"/>
        <v>2</v>
      </c>
      <c r="AJ71" s="29" t="str">
        <f t="shared" si="85"/>
        <v>2</v>
      </c>
      <c r="AK71" s="29" t="str">
        <f t="shared" si="86"/>
        <v>2</v>
      </c>
      <c r="AL71" s="29">
        <f t="shared" si="87"/>
        <v>0</v>
      </c>
      <c r="AM71" s="29">
        <f t="shared" ca="1" si="88"/>
        <v>0</v>
      </c>
      <c r="AN71" s="29" t="str">
        <f t="shared" si="89"/>
        <v>2</v>
      </c>
      <c r="AO71" s="29" t="str">
        <f t="shared" ca="1" si="90"/>
        <v>2</v>
      </c>
      <c r="AP71" s="28" t="str">
        <f t="shared" si="91"/>
        <v/>
      </c>
      <c r="AQ71" s="34">
        <f t="shared" si="94"/>
        <v>136693</v>
      </c>
      <c r="AR71" s="7">
        <f>VLOOKUP(W71,Books!$A$2:$Q$100,7,FALSE)</f>
        <v>162</v>
      </c>
      <c r="AS71" s="51" t="str">
        <f t="shared" si="92"/>
        <v/>
      </c>
      <c r="AT71" s="7" t="str">
        <f t="shared" si="93"/>
        <v>INSERT INTO citation (ID,TalkID,BookID,Chapter,Verses,Flag,PageColumn,MinVerse,MaxVerse) VALUES (136693, 8464, 162, 5, '2', '', 21, 0, 0);</v>
      </c>
    </row>
    <row r="72" spans="1:46" x14ac:dyDescent="0.2">
      <c r="A72" s="7">
        <f>VLOOKUP(C72,Talks!$A$2:$X$35,2,FALSE)</f>
        <v>5</v>
      </c>
      <c r="B72">
        <v>70</v>
      </c>
      <c r="C72" t="s">
        <v>2721</v>
      </c>
      <c r="D72" t="s">
        <v>2597</v>
      </c>
      <c r="E72" t="s">
        <v>2598</v>
      </c>
      <c r="F72" s="4"/>
      <c r="G72" s="7">
        <f>VLOOKUP(C72,Talks!$A$2:$X$35,11,FALSE)</f>
        <v>8464</v>
      </c>
      <c r="H72" s="7">
        <f t="shared" si="65"/>
        <v>0</v>
      </c>
      <c r="I72" s="75" t="str">
        <f>IF(H72&lt;&gt;0,H72,IF(ISERROR(VLOOKUP(VLOOKUP(X72,Books!$A$2:$Q$100,2,FALSE)&amp;"_"&amp;Y72&amp;":"&amp;AA72&amp;IF(F72&lt;&gt;""," (JST)",""),SpecialBooks,2,FALSE)),VLOOKUP(X72,Books!$A$2:$Q$100,2,FALSE)&amp;"_"&amp;Y72&amp;":"&amp;AA72&amp;IF(F72&lt;&gt;""," (JST)",""),VLOOKUP(VLOOKUP(X72,Books!$A$2:$Q$100,2,FALSE)&amp;"_"&amp;Y72&amp;":"&amp;AA72&amp;IF(F72&lt;&gt;""," (JST)",""),SpecialBooks,2,FALSE)))</f>
        <v>mosiah_18:21</v>
      </c>
      <c r="J72" s="7" t="str">
        <f>VLOOKUP(C72,Talks!$A$2:$X$35,6,FALSE)</f>
        <v>QLC</v>
      </c>
      <c r="K72" s="32">
        <v>21</v>
      </c>
      <c r="L72" s="56">
        <f t="shared" si="66"/>
        <v>18</v>
      </c>
      <c r="M72" s="56">
        <f t="shared" si="67"/>
        <v>22</v>
      </c>
      <c r="N72" s="56" t="str">
        <f t="shared" si="59"/>
        <v/>
      </c>
      <c r="O72" s="7" t="str">
        <f t="shared" si="68"/>
        <v>mosiah_18:21 / (20-O,21,QLC)</v>
      </c>
      <c r="P72" s="51" t="str">
        <f t="shared" si="69"/>
        <v/>
      </c>
      <c r="Q72" s="7">
        <f t="shared" si="70"/>
        <v>23</v>
      </c>
      <c r="R72" s="7">
        <f t="shared" si="71"/>
        <v>30</v>
      </c>
      <c r="S72" s="7">
        <f t="shared" si="72"/>
        <v>36</v>
      </c>
      <c r="T72" s="7">
        <f t="shared" si="73"/>
        <v>33</v>
      </c>
      <c r="U72" s="7">
        <f t="shared" si="74"/>
        <v>45</v>
      </c>
      <c r="V72" s="7" t="str">
        <f t="shared" si="75"/>
        <v>bofm/mosiah/18.21</v>
      </c>
      <c r="W72" s="7" t="str">
        <f t="shared" si="62"/>
        <v>mosiah</v>
      </c>
      <c r="X72" s="7" t="str">
        <f>IF(ISERROR(VLOOKUP(W72,Books!$A$2:$Q$100,2,FALSE)),VLOOKUP(V72&amp;"/"&amp;W72,$AY$8:$AZ$10,2,FALSE),W72)</f>
        <v>mosiah</v>
      </c>
      <c r="Y72" s="7" t="str">
        <f t="shared" si="63"/>
        <v>18</v>
      </c>
      <c r="Z72" s="7" t="str">
        <f t="shared" si="76"/>
        <v>21</v>
      </c>
      <c r="AA72" s="7" t="str">
        <f t="shared" si="64"/>
        <v>21</v>
      </c>
      <c r="AB72" s="51">
        <f t="shared" si="77"/>
        <v>35</v>
      </c>
      <c r="AC72" s="61" t="str">
        <f t="shared" si="78"/>
        <v>p21</v>
      </c>
      <c r="AD72" s="26" t="str">
        <f t="shared" si="79"/>
        <v>mosiah</v>
      </c>
      <c r="AE72" s="27" t="str">
        <f t="shared" si="80"/>
        <v>mosiah</v>
      </c>
      <c r="AF72" s="28" t="str">
        <f t="shared" si="81"/>
        <v/>
      </c>
      <c r="AG72" s="26" t="str">
        <f t="shared" si="82"/>
        <v>18</v>
      </c>
      <c r="AH72" s="27" t="str">
        <f t="shared" si="83"/>
        <v/>
      </c>
      <c r="AI72" s="29" t="str">
        <f t="shared" si="84"/>
        <v>21</v>
      </c>
      <c r="AJ72" s="29" t="str">
        <f t="shared" si="85"/>
        <v>21</v>
      </c>
      <c r="AK72" s="29" t="str">
        <f t="shared" si="86"/>
        <v>21</v>
      </c>
      <c r="AL72" s="29">
        <f t="shared" si="87"/>
        <v>0</v>
      </c>
      <c r="AM72" s="29">
        <f t="shared" ca="1" si="88"/>
        <v>0</v>
      </c>
      <c r="AN72" s="29" t="str">
        <f t="shared" si="89"/>
        <v>21</v>
      </c>
      <c r="AO72" s="29" t="str">
        <f t="shared" ca="1" si="90"/>
        <v>21</v>
      </c>
      <c r="AP72" s="28" t="str">
        <f t="shared" si="91"/>
        <v/>
      </c>
      <c r="AQ72" s="34">
        <f t="shared" si="94"/>
        <v>136694</v>
      </c>
      <c r="AR72" s="7">
        <f>VLOOKUP(W72,Books!$A$2:$Q$100,7,FALSE)</f>
        <v>212</v>
      </c>
      <c r="AS72" s="51" t="str">
        <f t="shared" si="92"/>
        <v/>
      </c>
      <c r="AT72" s="7" t="str">
        <f t="shared" si="93"/>
        <v>INSERT INTO citation (ID,TalkID,BookID,Chapter,Verses,Flag,PageColumn,MinVerse,MaxVerse) VALUES (136694, 8464, 212, 18, '21', '', 21, 0, 0);</v>
      </c>
    </row>
    <row r="73" spans="1:46" x14ac:dyDescent="0.2">
      <c r="A73" s="7">
        <f>VLOOKUP(C73,Talks!$A$2:$X$35,2,FALSE)</f>
        <v>5</v>
      </c>
      <c r="B73">
        <v>71</v>
      </c>
      <c r="C73" t="s">
        <v>2721</v>
      </c>
      <c r="D73" t="s">
        <v>2599</v>
      </c>
      <c r="E73" t="s">
        <v>2600</v>
      </c>
      <c r="F73" s="4"/>
      <c r="G73" s="7">
        <f>VLOOKUP(C73,Talks!$A$2:$X$35,11,FALSE)</f>
        <v>8464</v>
      </c>
      <c r="H73" s="7">
        <f t="shared" si="65"/>
        <v>0</v>
      </c>
      <c r="I73" s="75" t="str">
        <f>IF(H73&lt;&gt;0,H73,IF(ISERROR(VLOOKUP(VLOOKUP(X73,Books!$A$2:$Q$100,2,FALSE)&amp;"_"&amp;Y73&amp;":"&amp;AA73&amp;IF(F73&lt;&gt;""," (JST)",""),SpecialBooks,2,FALSE)),VLOOKUP(X73,Books!$A$2:$Q$100,2,FALSE)&amp;"_"&amp;Y73&amp;":"&amp;AA73&amp;IF(F73&lt;&gt;""," (JST)",""),VLOOKUP(VLOOKUP(X73,Books!$A$2:$Q$100,2,FALSE)&amp;"_"&amp;Y73&amp;":"&amp;AA73&amp;IF(F73&lt;&gt;""," (JST)",""),SpecialBooks,2,FALSE)))</f>
        <v>moses_7:18</v>
      </c>
      <c r="J73" s="7" t="str">
        <f>VLOOKUP(C73,Talks!$A$2:$X$35,6,FALSE)</f>
        <v>QLC</v>
      </c>
      <c r="K73" s="32">
        <v>21</v>
      </c>
      <c r="L73" s="56">
        <f t="shared" si="66"/>
        <v>18</v>
      </c>
      <c r="M73" s="56">
        <f t="shared" si="67"/>
        <v>22</v>
      </c>
      <c r="N73" s="56" t="str">
        <f t="shared" si="59"/>
        <v/>
      </c>
      <c r="O73" s="7" t="str">
        <f t="shared" si="68"/>
        <v>moses_7:18 / (20-O,21,QLC)</v>
      </c>
      <c r="P73" s="51" t="str">
        <f t="shared" si="69"/>
        <v/>
      </c>
      <c r="Q73" s="7">
        <f t="shared" si="70"/>
        <v>22</v>
      </c>
      <c r="R73" s="7">
        <f t="shared" si="71"/>
        <v>28</v>
      </c>
      <c r="S73" s="7">
        <f t="shared" si="72"/>
        <v>33</v>
      </c>
      <c r="T73" s="7">
        <f t="shared" si="73"/>
        <v>30</v>
      </c>
      <c r="U73" s="7">
        <f t="shared" si="74"/>
        <v>42</v>
      </c>
      <c r="V73" s="7" t="str">
        <f t="shared" si="75"/>
        <v>pgp/moses/7.18?l</v>
      </c>
      <c r="W73" s="7" t="str">
        <f t="shared" si="62"/>
        <v>moses</v>
      </c>
      <c r="X73" s="7" t="str">
        <f>IF(ISERROR(VLOOKUP(W73,Books!$A$2:$Q$100,2,FALSE)),VLOOKUP(V73&amp;"/"&amp;W73,$AY$8:$AZ$10,2,FALSE),W73)</f>
        <v>moses</v>
      </c>
      <c r="Y73" s="7" t="str">
        <f t="shared" si="63"/>
        <v>7</v>
      </c>
      <c r="Z73" s="7" t="str">
        <f t="shared" si="76"/>
        <v>18</v>
      </c>
      <c r="AA73" s="7" t="str">
        <f t="shared" si="64"/>
        <v>18</v>
      </c>
      <c r="AB73" s="51">
        <f t="shared" si="77"/>
        <v>69</v>
      </c>
      <c r="AC73" s="61" t="str">
        <f t="shared" si="78"/>
        <v>p18</v>
      </c>
      <c r="AD73" s="26" t="str">
        <f t="shared" si="79"/>
        <v>moses</v>
      </c>
      <c r="AE73" s="27" t="str">
        <f t="shared" si="80"/>
        <v>moses</v>
      </c>
      <c r="AF73" s="28" t="str">
        <f t="shared" si="81"/>
        <v/>
      </c>
      <c r="AG73" s="26" t="str">
        <f t="shared" si="82"/>
        <v>7</v>
      </c>
      <c r="AH73" s="27" t="str">
        <f t="shared" si="83"/>
        <v/>
      </c>
      <c r="AI73" s="29" t="str">
        <f t="shared" si="84"/>
        <v>18</v>
      </c>
      <c r="AJ73" s="29" t="str">
        <f t="shared" si="85"/>
        <v>18</v>
      </c>
      <c r="AK73" s="29" t="str">
        <f t="shared" si="86"/>
        <v>18</v>
      </c>
      <c r="AL73" s="29">
        <f t="shared" si="87"/>
        <v>0</v>
      </c>
      <c r="AM73" s="29">
        <f t="shared" ca="1" si="88"/>
        <v>0</v>
      </c>
      <c r="AN73" s="29" t="str">
        <f t="shared" si="89"/>
        <v>18</v>
      </c>
      <c r="AO73" s="29" t="str">
        <f t="shared" ca="1" si="90"/>
        <v>18</v>
      </c>
      <c r="AP73" s="28" t="str">
        <f t="shared" si="91"/>
        <v/>
      </c>
      <c r="AQ73" s="34">
        <f t="shared" si="94"/>
        <v>136695</v>
      </c>
      <c r="AR73" s="7">
        <f>VLOOKUP(W73,Books!$A$2:$Q$100,7,FALSE)</f>
        <v>401</v>
      </c>
      <c r="AS73" s="51" t="str">
        <f t="shared" si="92"/>
        <v/>
      </c>
      <c r="AT73" s="7" t="str">
        <f t="shared" si="93"/>
        <v>INSERT INTO citation (ID,TalkID,BookID,Chapter,Verses,Flag,PageColumn,MinVerse,MaxVerse) VALUES (136695, 8464, 401, 7, '18', '', 21, 0, 0);</v>
      </c>
    </row>
    <row r="74" spans="1:46" x14ac:dyDescent="0.2">
      <c r="A74" s="7">
        <f>VLOOKUP(C74,Talks!$A$2:$X$35,2,FALSE)</f>
        <v>5</v>
      </c>
      <c r="B74">
        <v>72</v>
      </c>
      <c r="C74" t="s">
        <v>2721</v>
      </c>
      <c r="D74" t="s">
        <v>2900</v>
      </c>
      <c r="E74" t="s">
        <v>2901</v>
      </c>
      <c r="F74" s="4"/>
      <c r="G74" s="7">
        <f>VLOOKUP(C74,Talks!$A$2:$X$35,11,FALSE)</f>
        <v>8464</v>
      </c>
      <c r="H74" s="7">
        <f t="shared" si="65"/>
        <v>0</v>
      </c>
      <c r="I74" s="75" t="str">
        <f>IF(H74&lt;&gt;0,H74,IF(ISERROR(VLOOKUP(VLOOKUP(X74,Books!$A$2:$Q$100,2,FALSE)&amp;"_"&amp;Y74&amp;":"&amp;AA74&amp;IF(F74&lt;&gt;""," (JST)",""),SpecialBooks,2,FALSE)),VLOOKUP(X74,Books!$A$2:$Q$100,2,FALSE)&amp;"_"&amp;Y74&amp;":"&amp;AA74&amp;IF(F74&lt;&gt;""," (JST)",""),VLOOKUP(VLOOKUP(X74,Books!$A$2:$Q$100,2,FALSE)&amp;"_"&amp;Y74&amp;":"&amp;AA74&amp;IF(F74&lt;&gt;""," (JST)",""),SpecialBooks,2,FALSE)))</f>
        <v>4 ne_1:16</v>
      </c>
      <c r="J74" s="7" t="str">
        <f>VLOOKUP(C74,Talks!$A$2:$X$35,6,FALSE)</f>
        <v>QLC</v>
      </c>
      <c r="K74" s="32">
        <v>21</v>
      </c>
      <c r="L74" s="56">
        <f t="shared" si="66"/>
        <v>18</v>
      </c>
      <c r="M74" s="56">
        <f t="shared" si="67"/>
        <v>22</v>
      </c>
      <c r="N74" s="56" t="str">
        <f t="shared" si="59"/>
        <v/>
      </c>
      <c r="O74" s="7" t="str">
        <f t="shared" si="68"/>
        <v>4 ne_1:16 / (20-O,21,QLC)</v>
      </c>
      <c r="P74" s="51" t="str">
        <f t="shared" si="69"/>
        <v/>
      </c>
      <c r="Q74" s="7">
        <f t="shared" si="70"/>
        <v>23</v>
      </c>
      <c r="R74" s="7">
        <f t="shared" si="71"/>
        <v>28</v>
      </c>
      <c r="S74" s="7">
        <f t="shared" si="72"/>
        <v>33</v>
      </c>
      <c r="T74" s="7">
        <f t="shared" si="73"/>
        <v>30</v>
      </c>
      <c r="U74" s="7">
        <f t="shared" si="74"/>
        <v>42</v>
      </c>
      <c r="V74" s="7" t="str">
        <f t="shared" si="75"/>
        <v>bofm/4-ne/1.16?la</v>
      </c>
      <c r="W74" s="7" t="str">
        <f t="shared" si="62"/>
        <v>4-ne</v>
      </c>
      <c r="X74" s="7" t="str">
        <f>IF(ISERROR(VLOOKUP(W74,Books!$A$2:$Q$100,2,FALSE)),VLOOKUP(V74&amp;"/"&amp;W74,$AY$8:$AZ$10,2,FALSE),W74)</f>
        <v>4-ne</v>
      </c>
      <c r="Y74" s="7" t="str">
        <f t="shared" si="63"/>
        <v>1</v>
      </c>
      <c r="Z74" s="7" t="str">
        <f t="shared" si="76"/>
        <v>16</v>
      </c>
      <c r="AA74" s="7" t="str">
        <f t="shared" si="64"/>
        <v>16</v>
      </c>
      <c r="AB74" s="51">
        <f t="shared" si="77"/>
        <v>49</v>
      </c>
      <c r="AC74" s="61" t="str">
        <f t="shared" si="78"/>
        <v>p16</v>
      </c>
      <c r="AD74" s="26" t="str">
        <f t="shared" si="79"/>
        <v>4-ne</v>
      </c>
      <c r="AE74" s="27" t="str">
        <f t="shared" si="80"/>
        <v>4-ne</v>
      </c>
      <c r="AF74" s="28" t="str">
        <f t="shared" si="81"/>
        <v/>
      </c>
      <c r="AG74" s="26" t="str">
        <f t="shared" si="82"/>
        <v>1</v>
      </c>
      <c r="AH74" s="27" t="str">
        <f t="shared" si="83"/>
        <v/>
      </c>
      <c r="AI74" s="29" t="str">
        <f t="shared" si="84"/>
        <v>16</v>
      </c>
      <c r="AJ74" s="29" t="str">
        <f t="shared" si="85"/>
        <v>16</v>
      </c>
      <c r="AK74" s="29" t="str">
        <f t="shared" si="86"/>
        <v>16</v>
      </c>
      <c r="AL74" s="29">
        <f t="shared" si="87"/>
        <v>0</v>
      </c>
      <c r="AM74" s="29">
        <f t="shared" ca="1" si="88"/>
        <v>0</v>
      </c>
      <c r="AN74" s="29" t="str">
        <f t="shared" si="89"/>
        <v>16</v>
      </c>
      <c r="AO74" s="29" t="str">
        <f t="shared" ca="1" si="90"/>
        <v>16</v>
      </c>
      <c r="AP74" s="28" t="str">
        <f t="shared" si="91"/>
        <v/>
      </c>
      <c r="AQ74" s="34">
        <f t="shared" si="94"/>
        <v>136696</v>
      </c>
      <c r="AR74" s="7">
        <f>VLOOKUP(W74,Books!$A$2:$Q$100,7,FALSE)</f>
        <v>216</v>
      </c>
      <c r="AS74" s="51" t="str">
        <f t="shared" si="92"/>
        <v/>
      </c>
      <c r="AT74" s="7" t="str">
        <f t="shared" si="93"/>
        <v>INSERT INTO citation (ID,TalkID,BookID,Chapter,Verses,Flag,PageColumn,MinVerse,MaxVerse) VALUES (136696, 8464, 216, 1, '16', '', 21, 0, 0);</v>
      </c>
    </row>
    <row r="75" spans="1:46" x14ac:dyDescent="0.2">
      <c r="A75" s="7">
        <f>VLOOKUP(C75,Talks!$A$2:$X$35,2,FALSE)</f>
        <v>5</v>
      </c>
      <c r="B75">
        <v>73</v>
      </c>
      <c r="C75" t="s">
        <v>2721</v>
      </c>
      <c r="D75" t="s">
        <v>2902</v>
      </c>
      <c r="E75" t="s">
        <v>2903</v>
      </c>
      <c r="F75" s="4"/>
      <c r="G75" s="7">
        <f>VLOOKUP(C75,Talks!$A$2:$X$35,11,FALSE)</f>
        <v>8464</v>
      </c>
      <c r="H75" s="7">
        <f t="shared" si="65"/>
        <v>0</v>
      </c>
      <c r="I75" s="75" t="str">
        <f>IF(H75&lt;&gt;0,H75,IF(ISERROR(VLOOKUP(VLOOKUP(X75,Books!$A$2:$Q$100,2,FALSE)&amp;"_"&amp;Y75&amp;":"&amp;AA75&amp;IF(F75&lt;&gt;""," (JST)",""),SpecialBooks,2,FALSE)),VLOOKUP(X75,Books!$A$2:$Q$100,2,FALSE)&amp;"_"&amp;Y75&amp;":"&amp;AA75&amp;IF(F75&lt;&gt;""," (JST)",""),VLOOKUP(VLOOKUP(X75,Books!$A$2:$Q$100,2,FALSE)&amp;"_"&amp;Y75&amp;":"&amp;AA75&amp;IF(F75&lt;&gt;""," (JST)",""),SpecialBooks,2,FALSE)))</f>
        <v>4 ne_1:15</v>
      </c>
      <c r="J75" s="7" t="str">
        <f>VLOOKUP(C75,Talks!$A$2:$X$35,6,FALSE)</f>
        <v>QLC</v>
      </c>
      <c r="K75" s="32">
        <v>21</v>
      </c>
      <c r="L75" s="56">
        <f t="shared" si="66"/>
        <v>18</v>
      </c>
      <c r="M75" s="56">
        <f t="shared" si="67"/>
        <v>22</v>
      </c>
      <c r="N75" s="56" t="str">
        <f t="shared" si="59"/>
        <v/>
      </c>
      <c r="O75" s="7" t="str">
        <f t="shared" si="68"/>
        <v>4 ne_1:15 / (20-O,21,QLC)</v>
      </c>
      <c r="P75" s="51" t="str">
        <f t="shared" si="69"/>
        <v/>
      </c>
      <c r="Q75" s="7">
        <f t="shared" si="70"/>
        <v>23</v>
      </c>
      <c r="R75" s="7">
        <f t="shared" si="71"/>
        <v>28</v>
      </c>
      <c r="S75" s="7">
        <f t="shared" si="72"/>
        <v>33</v>
      </c>
      <c r="T75" s="7">
        <f t="shared" si="73"/>
        <v>30</v>
      </c>
      <c r="U75" s="7">
        <f t="shared" si="74"/>
        <v>42</v>
      </c>
      <c r="V75" s="7" t="str">
        <f t="shared" si="75"/>
        <v>bofm/4-ne/1.15?la</v>
      </c>
      <c r="W75" s="7" t="str">
        <f t="shared" si="62"/>
        <v>4-ne</v>
      </c>
      <c r="X75" s="7" t="str">
        <f>IF(ISERROR(VLOOKUP(W75,Books!$A$2:$Q$100,2,FALSE)),VLOOKUP(V75&amp;"/"&amp;W75,$AY$8:$AZ$10,2,FALSE),W75)</f>
        <v>4-ne</v>
      </c>
      <c r="Y75" s="7" t="str">
        <f t="shared" si="63"/>
        <v>1</v>
      </c>
      <c r="Z75" s="7" t="str">
        <f t="shared" si="76"/>
        <v>15</v>
      </c>
      <c r="AA75" s="7" t="str">
        <f t="shared" si="64"/>
        <v>15</v>
      </c>
      <c r="AB75" s="51">
        <f t="shared" si="77"/>
        <v>49</v>
      </c>
      <c r="AC75" s="61" t="str">
        <f t="shared" si="78"/>
        <v>p15</v>
      </c>
      <c r="AD75" s="26" t="str">
        <f t="shared" si="79"/>
        <v>4-ne</v>
      </c>
      <c r="AE75" s="27" t="str">
        <f t="shared" si="80"/>
        <v>4-ne</v>
      </c>
      <c r="AF75" s="28" t="str">
        <f t="shared" si="81"/>
        <v/>
      </c>
      <c r="AG75" s="26" t="str">
        <f t="shared" si="82"/>
        <v>1</v>
      </c>
      <c r="AH75" s="27" t="str">
        <f t="shared" si="83"/>
        <v/>
      </c>
      <c r="AI75" s="29" t="str">
        <f t="shared" si="84"/>
        <v>15</v>
      </c>
      <c r="AJ75" s="29" t="str">
        <f t="shared" si="85"/>
        <v>15</v>
      </c>
      <c r="AK75" s="29" t="str">
        <f t="shared" si="86"/>
        <v>15</v>
      </c>
      <c r="AL75" s="29">
        <f t="shared" si="87"/>
        <v>0</v>
      </c>
      <c r="AM75" s="29">
        <f t="shared" ca="1" si="88"/>
        <v>0</v>
      </c>
      <c r="AN75" s="29" t="str">
        <f t="shared" si="89"/>
        <v>15</v>
      </c>
      <c r="AO75" s="29" t="str">
        <f t="shared" ca="1" si="90"/>
        <v>15</v>
      </c>
      <c r="AP75" s="28" t="str">
        <f t="shared" si="91"/>
        <v/>
      </c>
      <c r="AQ75" s="34">
        <f t="shared" si="94"/>
        <v>136697</v>
      </c>
      <c r="AR75" s="7">
        <f>VLOOKUP(W75,Books!$A$2:$Q$100,7,FALSE)</f>
        <v>216</v>
      </c>
      <c r="AS75" s="51" t="str">
        <f t="shared" si="92"/>
        <v/>
      </c>
      <c r="AT75" s="7" t="str">
        <f t="shared" si="93"/>
        <v>INSERT INTO citation (ID,TalkID,BookID,Chapter,Verses,Flag,PageColumn,MinVerse,MaxVerse) VALUES (136697, 8464, 216, 1, '15', '', 21, 0, 0);</v>
      </c>
    </row>
    <row r="76" spans="1:46" x14ac:dyDescent="0.2">
      <c r="A76" s="7">
        <f>VLOOKUP(C76,Talks!$A$2:$X$35,2,FALSE)</f>
        <v>5</v>
      </c>
      <c r="B76">
        <v>74</v>
      </c>
      <c r="C76" t="s">
        <v>2721</v>
      </c>
      <c r="D76" t="s">
        <v>2904</v>
      </c>
      <c r="E76" t="s">
        <v>2905</v>
      </c>
      <c r="F76" s="4"/>
      <c r="G76" s="7">
        <f>VLOOKUP(C76,Talks!$A$2:$X$35,11,FALSE)</f>
        <v>8464</v>
      </c>
      <c r="H76" s="7">
        <f t="shared" si="65"/>
        <v>0</v>
      </c>
      <c r="I76" s="75" t="str">
        <f>IF(H76&lt;&gt;0,H76,IF(ISERROR(VLOOKUP(VLOOKUP(X76,Books!$A$2:$Q$100,2,FALSE)&amp;"_"&amp;Y76&amp;":"&amp;AA76&amp;IF(F76&lt;&gt;""," (JST)",""),SpecialBooks,2,FALSE)),VLOOKUP(X76,Books!$A$2:$Q$100,2,FALSE)&amp;"_"&amp;Y76&amp;":"&amp;AA76&amp;IF(F76&lt;&gt;""," (JST)",""),VLOOKUP(VLOOKUP(X76,Books!$A$2:$Q$100,2,FALSE)&amp;"_"&amp;Y76&amp;":"&amp;AA76&amp;IF(F76&lt;&gt;""," (JST)",""),SpecialBooks,2,FALSE)))</f>
        <v>4 ne_1:24</v>
      </c>
      <c r="J76" s="7" t="str">
        <f>VLOOKUP(C76,Talks!$A$2:$X$35,6,FALSE)</f>
        <v>QLC</v>
      </c>
      <c r="K76" s="32">
        <v>21</v>
      </c>
      <c r="L76" s="56">
        <f t="shared" si="66"/>
        <v>18</v>
      </c>
      <c r="M76" s="56">
        <f t="shared" si="67"/>
        <v>22</v>
      </c>
      <c r="N76" s="56" t="str">
        <f t="shared" si="59"/>
        <v/>
      </c>
      <c r="O76" s="7" t="str">
        <f t="shared" si="68"/>
        <v>4 ne_1:24 / (20-O,21,QLC)</v>
      </c>
      <c r="P76" s="51" t="str">
        <f t="shared" si="69"/>
        <v/>
      </c>
      <c r="Q76" s="7">
        <f t="shared" si="70"/>
        <v>23</v>
      </c>
      <c r="R76" s="7">
        <f t="shared" si="71"/>
        <v>28</v>
      </c>
      <c r="S76" s="7">
        <f t="shared" si="72"/>
        <v>33</v>
      </c>
      <c r="T76" s="7">
        <f t="shared" si="73"/>
        <v>30</v>
      </c>
      <c r="U76" s="7">
        <f t="shared" si="74"/>
        <v>42</v>
      </c>
      <c r="V76" s="7" t="str">
        <f t="shared" si="75"/>
        <v>bofm/4-ne/1.24?la</v>
      </c>
      <c r="W76" s="7" t="str">
        <f t="shared" si="62"/>
        <v>4-ne</v>
      </c>
      <c r="X76" s="7" t="str">
        <f>IF(ISERROR(VLOOKUP(W76,Books!$A$2:$Q$100,2,FALSE)),VLOOKUP(V76&amp;"/"&amp;W76,$AY$8:$AZ$10,2,FALSE),W76)</f>
        <v>4-ne</v>
      </c>
      <c r="Y76" s="7" t="str">
        <f t="shared" si="63"/>
        <v>1</v>
      </c>
      <c r="Z76" s="7" t="str">
        <f t="shared" si="76"/>
        <v>24</v>
      </c>
      <c r="AA76" s="7" t="str">
        <f t="shared" si="64"/>
        <v>24</v>
      </c>
      <c r="AB76" s="51">
        <f t="shared" si="77"/>
        <v>49</v>
      </c>
      <c r="AC76" s="61" t="str">
        <f t="shared" si="78"/>
        <v>p24</v>
      </c>
      <c r="AD76" s="26" t="str">
        <f t="shared" si="79"/>
        <v>4-ne</v>
      </c>
      <c r="AE76" s="27" t="str">
        <f t="shared" si="80"/>
        <v>4-ne</v>
      </c>
      <c r="AF76" s="28" t="str">
        <f t="shared" si="81"/>
        <v/>
      </c>
      <c r="AG76" s="26" t="str">
        <f t="shared" si="82"/>
        <v>1</v>
      </c>
      <c r="AH76" s="27" t="str">
        <f t="shared" si="83"/>
        <v/>
      </c>
      <c r="AI76" s="29" t="str">
        <f t="shared" si="84"/>
        <v>24</v>
      </c>
      <c r="AJ76" s="29" t="str">
        <f t="shared" si="85"/>
        <v>24</v>
      </c>
      <c r="AK76" s="29" t="str">
        <f t="shared" si="86"/>
        <v>24</v>
      </c>
      <c r="AL76" s="29">
        <f t="shared" si="87"/>
        <v>0</v>
      </c>
      <c r="AM76" s="29">
        <f t="shared" ca="1" si="88"/>
        <v>0</v>
      </c>
      <c r="AN76" s="29" t="str">
        <f t="shared" si="89"/>
        <v>24</v>
      </c>
      <c r="AO76" s="29" t="str">
        <f t="shared" ca="1" si="90"/>
        <v>24</v>
      </c>
      <c r="AP76" s="28" t="str">
        <f t="shared" si="91"/>
        <v/>
      </c>
      <c r="AQ76" s="34">
        <f t="shared" si="94"/>
        <v>136698</v>
      </c>
      <c r="AR76" s="7">
        <f>VLOOKUP(W76,Books!$A$2:$Q$100,7,FALSE)</f>
        <v>216</v>
      </c>
      <c r="AS76" s="51" t="str">
        <f t="shared" si="92"/>
        <v/>
      </c>
      <c r="AT76" s="7" t="str">
        <f t="shared" si="93"/>
        <v>INSERT INTO citation (ID,TalkID,BookID,Chapter,Verses,Flag,PageColumn,MinVerse,MaxVerse) VALUES (136698, 8464, 216, 1, '24', '', 21, 0, 0);</v>
      </c>
    </row>
    <row r="77" spans="1:46" x14ac:dyDescent="0.2">
      <c r="A77" s="7">
        <f>VLOOKUP(C77,Talks!$A$2:$X$35,2,FALSE)</f>
        <v>5</v>
      </c>
      <c r="B77">
        <v>75</v>
      </c>
      <c r="C77" t="s">
        <v>2721</v>
      </c>
      <c r="D77" t="s">
        <v>2906</v>
      </c>
      <c r="E77" t="s">
        <v>2907</v>
      </c>
      <c r="F77" s="4"/>
      <c r="G77" s="7">
        <f>VLOOKUP(C77,Talks!$A$2:$X$35,11,FALSE)</f>
        <v>8464</v>
      </c>
      <c r="H77" s="7">
        <f t="shared" si="65"/>
        <v>0</v>
      </c>
      <c r="I77" s="75" t="str">
        <f>IF(H77&lt;&gt;0,H77,IF(ISERROR(VLOOKUP(VLOOKUP(X77,Books!$A$2:$Q$100,2,FALSE)&amp;"_"&amp;Y77&amp;":"&amp;AA77&amp;IF(F77&lt;&gt;""," (JST)",""),SpecialBooks,2,FALSE)),VLOOKUP(X77,Books!$A$2:$Q$100,2,FALSE)&amp;"_"&amp;Y77&amp;":"&amp;AA77&amp;IF(F77&lt;&gt;""," (JST)",""),VLOOKUP(VLOOKUP(X77,Books!$A$2:$Q$100,2,FALSE)&amp;"_"&amp;Y77&amp;":"&amp;AA77&amp;IF(F77&lt;&gt;""," (JST)",""),SpecialBooks,2,FALSE)))</f>
        <v>moro_9:13-14</v>
      </c>
      <c r="J77" s="7" t="str">
        <f>VLOOKUP(C77,Talks!$A$2:$X$35,6,FALSE)</f>
        <v>QLC</v>
      </c>
      <c r="K77" s="32">
        <v>21</v>
      </c>
      <c r="L77" s="56">
        <f t="shared" si="66"/>
        <v>18</v>
      </c>
      <c r="M77" s="56">
        <f t="shared" si="67"/>
        <v>22</v>
      </c>
      <c r="N77" s="56" t="str">
        <f t="shared" si="59"/>
        <v/>
      </c>
      <c r="O77" s="7" t="str">
        <f t="shared" si="68"/>
        <v>moro_9:13-14 / (20-O,21,QLC)</v>
      </c>
      <c r="P77" s="51" t="str">
        <f t="shared" si="69"/>
        <v/>
      </c>
      <c r="Q77" s="7">
        <f t="shared" si="70"/>
        <v>23</v>
      </c>
      <c r="R77" s="7">
        <f t="shared" si="71"/>
        <v>28</v>
      </c>
      <c r="S77" s="7">
        <f t="shared" si="72"/>
        <v>36</v>
      </c>
      <c r="T77" s="7">
        <f t="shared" si="73"/>
        <v>30</v>
      </c>
      <c r="U77" s="7">
        <f t="shared" si="74"/>
        <v>45</v>
      </c>
      <c r="V77" s="7" t="str">
        <f t="shared" si="75"/>
        <v>bofm/moro/9.13-14</v>
      </c>
      <c r="W77" s="7" t="str">
        <f t="shared" si="62"/>
        <v>moro</v>
      </c>
      <c r="X77" s="7" t="str">
        <f>IF(ISERROR(VLOOKUP(W77,Books!$A$2:$Q$100,2,FALSE)),VLOOKUP(V77&amp;"/"&amp;W77,$AY$8:$AZ$10,2,FALSE),W77)</f>
        <v>moro</v>
      </c>
      <c r="Y77" s="7" t="str">
        <f t="shared" si="63"/>
        <v>9</v>
      </c>
      <c r="Z77" s="7" t="str">
        <f t="shared" si="76"/>
        <v>13-14</v>
      </c>
      <c r="AA77" s="7" t="str">
        <f t="shared" si="64"/>
        <v>13-14</v>
      </c>
      <c r="AB77" s="51">
        <f t="shared" si="77"/>
        <v>26</v>
      </c>
      <c r="AC77" s="61" t="str">
        <f t="shared" si="78"/>
        <v>p13</v>
      </c>
      <c r="AD77" s="26" t="str">
        <f t="shared" si="79"/>
        <v>moro</v>
      </c>
      <c r="AE77" s="27" t="str">
        <f t="shared" si="80"/>
        <v>moro</v>
      </c>
      <c r="AF77" s="28" t="str">
        <f t="shared" si="81"/>
        <v/>
      </c>
      <c r="AG77" s="26" t="str">
        <f t="shared" si="82"/>
        <v>9</v>
      </c>
      <c r="AH77" s="27" t="str">
        <f t="shared" si="83"/>
        <v/>
      </c>
      <c r="AI77" s="29" t="str">
        <f t="shared" si="84"/>
        <v>13-14</v>
      </c>
      <c r="AJ77" s="29" t="str">
        <f t="shared" si="85"/>
        <v>13-14</v>
      </c>
      <c r="AK77" s="29" t="str">
        <f t="shared" si="86"/>
        <v>13 14</v>
      </c>
      <c r="AL77" s="29">
        <f t="shared" si="87"/>
        <v>3</v>
      </c>
      <c r="AM77" s="29">
        <f t="shared" ca="1" si="88"/>
        <v>3</v>
      </c>
      <c r="AN77" s="29" t="str">
        <f t="shared" si="89"/>
        <v>13</v>
      </c>
      <c r="AO77" s="29" t="str">
        <f t="shared" ca="1" si="90"/>
        <v>14</v>
      </c>
      <c r="AP77" s="28" t="str">
        <f t="shared" si="91"/>
        <v/>
      </c>
      <c r="AQ77" s="34">
        <f t="shared" si="94"/>
        <v>136699</v>
      </c>
      <c r="AR77" s="7">
        <f>VLOOKUP(W77,Books!$A$2:$Q$100,7,FALSE)</f>
        <v>219</v>
      </c>
      <c r="AS77" s="51" t="str">
        <f t="shared" si="92"/>
        <v/>
      </c>
      <c r="AT77" s="7" t="str">
        <f t="shared" si="93"/>
        <v>INSERT INTO citation (ID,TalkID,BookID,Chapter,Verses,Flag,PageColumn,MinVerse,MaxVerse) VALUES (136699, 8464, 219, 9, '13-14', '', 21, 0, 0);</v>
      </c>
    </row>
    <row r="78" spans="1:46" x14ac:dyDescent="0.2">
      <c r="A78" s="7">
        <f>VLOOKUP(C78,Talks!$A$2:$X$35,2,FALSE)</f>
        <v>5</v>
      </c>
      <c r="B78">
        <v>76</v>
      </c>
      <c r="C78" t="s">
        <v>2721</v>
      </c>
      <c r="D78" t="s">
        <v>2909</v>
      </c>
      <c r="E78" t="s">
        <v>2910</v>
      </c>
      <c r="F78" s="4"/>
      <c r="G78" s="7">
        <f>VLOOKUP(C78,Talks!$A$2:$X$35,11,FALSE)</f>
        <v>8464</v>
      </c>
      <c r="H78" s="7">
        <f t="shared" si="65"/>
        <v>0</v>
      </c>
      <c r="I78" s="75" t="str">
        <f>IF(H78&lt;&gt;0,H78,IF(ISERROR(VLOOKUP(VLOOKUP(X78,Books!$A$2:$Q$100,2,FALSE)&amp;"_"&amp;Y78&amp;":"&amp;AA78&amp;IF(F78&lt;&gt;""," (JST)",""),SpecialBooks,2,FALSE)),VLOOKUP(X78,Books!$A$2:$Q$100,2,FALSE)&amp;"_"&amp;Y78&amp;":"&amp;AA78&amp;IF(F78&lt;&gt;""," (JST)",""),VLOOKUP(VLOOKUP(X78,Books!$A$2:$Q$100,2,FALSE)&amp;"_"&amp;Y78&amp;":"&amp;AA78&amp;IF(F78&lt;&gt;""," (JST)",""),SpecialBooks,2,FALSE)))</f>
        <v>sec_90:11</v>
      </c>
      <c r="J78" s="7" t="str">
        <f>VLOOKUP(C78,Talks!$A$2:$X$35,6,FALSE)</f>
        <v>QLC</v>
      </c>
      <c r="K78" s="32">
        <v>21</v>
      </c>
      <c r="L78" s="56">
        <f t="shared" si="66"/>
        <v>18</v>
      </c>
      <c r="M78" s="56">
        <f t="shared" si="67"/>
        <v>22</v>
      </c>
      <c r="N78" s="56" t="str">
        <f t="shared" si="59"/>
        <v/>
      </c>
      <c r="O78" s="7" t="str">
        <f t="shared" si="68"/>
        <v>sec_90:11 / (20-O,21,QLC)</v>
      </c>
      <c r="P78" s="51" t="str">
        <f t="shared" si="69"/>
        <v/>
      </c>
      <c r="Q78" s="7">
        <f t="shared" si="70"/>
        <v>31</v>
      </c>
      <c r="R78" s="7">
        <f t="shared" si="71"/>
        <v>34</v>
      </c>
      <c r="S78" s="7">
        <f t="shared" si="72"/>
        <v>40</v>
      </c>
      <c r="T78" s="7">
        <f t="shared" si="73"/>
        <v>37</v>
      </c>
      <c r="U78" s="7">
        <f t="shared" si="74"/>
        <v>49</v>
      </c>
      <c r="V78" s="7" t="str">
        <f t="shared" si="75"/>
        <v>dc-testament/dc/90.11?lan</v>
      </c>
      <c r="W78" s="7" t="str">
        <f t="shared" si="62"/>
        <v>dc</v>
      </c>
      <c r="X78" s="7" t="str">
        <f>IF(ISERROR(VLOOKUP(W78,Books!$A$2:$Q$100,2,FALSE)),VLOOKUP(V78&amp;"/"&amp;W78,$AY$8:$AZ$10,2,FALSE),W78)</f>
        <v>dc</v>
      </c>
      <c r="Y78" s="7" t="str">
        <f t="shared" si="63"/>
        <v>90</v>
      </c>
      <c r="Z78" s="7" t="str">
        <f t="shared" si="76"/>
        <v>11</v>
      </c>
      <c r="AA78" s="7" t="str">
        <f t="shared" si="64"/>
        <v>11</v>
      </c>
      <c r="AB78" s="51">
        <f t="shared" si="77"/>
        <v>37</v>
      </c>
      <c r="AC78" s="61" t="str">
        <f t="shared" si="78"/>
        <v>p11</v>
      </c>
      <c r="AD78" s="26" t="str">
        <f t="shared" si="79"/>
        <v>sec</v>
      </c>
      <c r="AE78" s="27" t="str">
        <f t="shared" si="80"/>
        <v>dc</v>
      </c>
      <c r="AF78" s="28" t="str">
        <f t="shared" si="81"/>
        <v/>
      </c>
      <c r="AG78" s="26" t="str">
        <f t="shared" si="82"/>
        <v>90</v>
      </c>
      <c r="AH78" s="27" t="str">
        <f t="shared" si="83"/>
        <v/>
      </c>
      <c r="AI78" s="29" t="str">
        <f t="shared" si="84"/>
        <v>11</v>
      </c>
      <c r="AJ78" s="29" t="str">
        <f t="shared" si="85"/>
        <v>11</v>
      </c>
      <c r="AK78" s="29" t="str">
        <f t="shared" si="86"/>
        <v>11</v>
      </c>
      <c r="AL78" s="29">
        <f t="shared" si="87"/>
        <v>0</v>
      </c>
      <c r="AM78" s="29">
        <f t="shared" ca="1" si="88"/>
        <v>0</v>
      </c>
      <c r="AN78" s="29" t="str">
        <f t="shared" si="89"/>
        <v>11</v>
      </c>
      <c r="AO78" s="29" t="str">
        <f t="shared" ca="1" si="90"/>
        <v>11</v>
      </c>
      <c r="AP78" s="28" t="str">
        <f t="shared" si="91"/>
        <v/>
      </c>
      <c r="AQ78" s="34">
        <f t="shared" si="94"/>
        <v>136700</v>
      </c>
      <c r="AR78" s="7">
        <f>VLOOKUP(W78,Books!$A$2:$Q$100,7,FALSE)</f>
        <v>302</v>
      </c>
      <c r="AS78" s="51" t="str">
        <f t="shared" si="92"/>
        <v/>
      </c>
      <c r="AT78" s="7" t="str">
        <f t="shared" si="93"/>
        <v>INSERT INTO citation (ID,TalkID,BookID,Chapter,Verses,Flag,PageColumn,MinVerse,MaxVerse) VALUES (136700, 8464, 302, 90, '11', '', 21, 0, 0);</v>
      </c>
    </row>
    <row r="79" spans="1:46" x14ac:dyDescent="0.2">
      <c r="A79" s="7">
        <f>VLOOKUP(C79,Talks!$A$2:$X$35,2,FALSE)</f>
        <v>5</v>
      </c>
      <c r="B79">
        <v>77</v>
      </c>
      <c r="C79" t="s">
        <v>2721</v>
      </c>
      <c r="D79" t="s">
        <v>2634</v>
      </c>
      <c r="E79" t="s">
        <v>2540</v>
      </c>
      <c r="F79" s="4"/>
      <c r="G79" s="7">
        <f>VLOOKUP(C79,Talks!$A$2:$X$35,11,FALSE)</f>
        <v>8464</v>
      </c>
      <c r="H79" s="7">
        <f t="shared" si="65"/>
        <v>0</v>
      </c>
      <c r="I79" s="75" t="str">
        <f>IF(H79&lt;&gt;0,H79,IF(ISERROR(VLOOKUP(VLOOKUP(X79,Books!$A$2:$Q$100,2,FALSE)&amp;"_"&amp;Y79&amp;":"&amp;AA79&amp;IF(F79&lt;&gt;""," (JST)",""),SpecialBooks,2,FALSE)),VLOOKUP(X79,Books!$A$2:$Q$100,2,FALSE)&amp;"_"&amp;Y79&amp;":"&amp;AA79&amp;IF(F79&lt;&gt;""," (JST)",""),VLOOKUP(VLOOKUP(X79,Books!$A$2:$Q$100,2,FALSE)&amp;"_"&amp;Y79&amp;":"&amp;AA79&amp;IF(F79&lt;&gt;""," (JST)",""),SpecialBooks,2,FALSE)))</f>
        <v>2 ne_26:33</v>
      </c>
      <c r="J79" s="7" t="str">
        <f>VLOOKUP(C79,Talks!$A$2:$X$35,6,FALSE)</f>
        <v>QLC</v>
      </c>
      <c r="K79" s="32">
        <v>21</v>
      </c>
      <c r="L79" s="56">
        <f t="shared" si="66"/>
        <v>18</v>
      </c>
      <c r="M79" s="56">
        <f t="shared" si="67"/>
        <v>22</v>
      </c>
      <c r="N79" s="56" t="str">
        <f t="shared" si="59"/>
        <v/>
      </c>
      <c r="O79" s="7" t="str">
        <f t="shared" si="68"/>
        <v>2 ne_26:33 / (20-O,21,QLC)</v>
      </c>
      <c r="P79" s="51" t="str">
        <f t="shared" si="69"/>
        <v/>
      </c>
      <c r="Q79" s="7">
        <f t="shared" si="70"/>
        <v>23</v>
      </c>
      <c r="R79" s="7">
        <f t="shared" si="71"/>
        <v>28</v>
      </c>
      <c r="S79" s="7">
        <f t="shared" si="72"/>
        <v>34</v>
      </c>
      <c r="T79" s="7">
        <f t="shared" si="73"/>
        <v>31</v>
      </c>
      <c r="U79" s="7">
        <f t="shared" si="74"/>
        <v>43</v>
      </c>
      <c r="V79" s="7" t="str">
        <f t="shared" si="75"/>
        <v>bofm/2-ne/26.33?l</v>
      </c>
      <c r="W79" s="7" t="str">
        <f t="shared" si="62"/>
        <v>2-ne</v>
      </c>
      <c r="X79" s="7" t="str">
        <f>IF(ISERROR(VLOOKUP(W79,Books!$A$2:$Q$100,2,FALSE)),VLOOKUP(V79&amp;"/"&amp;W79,$AY$8:$AZ$10,2,FALSE),W79)</f>
        <v>2-ne</v>
      </c>
      <c r="Y79" s="7" t="str">
        <f t="shared" si="63"/>
        <v>26</v>
      </c>
      <c r="Z79" s="7" t="str">
        <f t="shared" si="76"/>
        <v>33</v>
      </c>
      <c r="AA79" s="7" t="str">
        <f t="shared" si="64"/>
        <v>33</v>
      </c>
      <c r="AB79" s="51">
        <f t="shared" si="77"/>
        <v>33</v>
      </c>
      <c r="AC79" s="61" t="str">
        <f t="shared" si="78"/>
        <v>p33</v>
      </c>
      <c r="AD79" s="26" t="str">
        <f t="shared" si="79"/>
        <v>2-ne</v>
      </c>
      <c r="AE79" s="27" t="str">
        <f t="shared" si="80"/>
        <v>2-ne</v>
      </c>
      <c r="AF79" s="28" t="str">
        <f t="shared" si="81"/>
        <v/>
      </c>
      <c r="AG79" s="26" t="str">
        <f t="shared" si="82"/>
        <v>26</v>
      </c>
      <c r="AH79" s="27" t="str">
        <f t="shared" si="83"/>
        <v/>
      </c>
      <c r="AI79" s="29" t="str">
        <f t="shared" si="84"/>
        <v>33</v>
      </c>
      <c r="AJ79" s="29" t="str">
        <f t="shared" si="85"/>
        <v>33</v>
      </c>
      <c r="AK79" s="29" t="str">
        <f t="shared" si="86"/>
        <v>33</v>
      </c>
      <c r="AL79" s="29">
        <f t="shared" si="87"/>
        <v>0</v>
      </c>
      <c r="AM79" s="29">
        <f t="shared" ca="1" si="88"/>
        <v>0</v>
      </c>
      <c r="AN79" s="29" t="str">
        <f t="shared" si="89"/>
        <v>33</v>
      </c>
      <c r="AO79" s="29" t="str">
        <f t="shared" ca="1" si="90"/>
        <v>33</v>
      </c>
      <c r="AP79" s="28" t="str">
        <f t="shared" si="91"/>
        <v/>
      </c>
      <c r="AQ79" s="34">
        <f t="shared" si="94"/>
        <v>136701</v>
      </c>
      <c r="AR79" s="7">
        <f>VLOOKUP(W79,Books!$A$2:$Q$100,7,FALSE)</f>
        <v>206</v>
      </c>
      <c r="AS79" s="51" t="str">
        <f t="shared" si="92"/>
        <v/>
      </c>
      <c r="AT79" s="7" t="str">
        <f t="shared" si="93"/>
        <v>INSERT INTO citation (ID,TalkID,BookID,Chapter,Verses,Flag,PageColumn,MinVerse,MaxVerse) VALUES (136701, 8464, 206, 26, '33', '', 21, 0, 0);</v>
      </c>
    </row>
    <row r="80" spans="1:46" x14ac:dyDescent="0.2">
      <c r="A80" s="7">
        <f>VLOOKUP(C80,Talks!$A$2:$X$35,2,FALSE)</f>
        <v>5</v>
      </c>
      <c r="B80">
        <v>78</v>
      </c>
      <c r="C80" t="s">
        <v>2721</v>
      </c>
      <c r="D80" t="s">
        <v>2911</v>
      </c>
      <c r="E80" t="s">
        <v>2912</v>
      </c>
      <c r="F80" s="4"/>
      <c r="G80" s="7">
        <f>VLOOKUP(C80,Talks!$A$2:$X$35,11,FALSE)</f>
        <v>8464</v>
      </c>
      <c r="H80" s="7">
        <f t="shared" si="65"/>
        <v>0</v>
      </c>
      <c r="I80" s="75" t="str">
        <f>IF(H80&lt;&gt;0,H80,IF(ISERROR(VLOOKUP(VLOOKUP(X80,Books!$A$2:$Q$100,2,FALSE)&amp;"_"&amp;Y80&amp;":"&amp;AA80&amp;IF(F80&lt;&gt;""," (JST)",""),SpecialBooks,2,FALSE)),VLOOKUP(X80,Books!$A$2:$Q$100,2,FALSE)&amp;"_"&amp;Y80&amp;":"&amp;AA80&amp;IF(F80&lt;&gt;""," (JST)",""),VLOOKUP(VLOOKUP(X80,Books!$A$2:$Q$100,2,FALSE)&amp;"_"&amp;Y80&amp;":"&amp;AA80&amp;IF(F80&lt;&gt;""," (JST)",""),SpecialBooks,2,FALSE)))</f>
        <v>sec_101:77</v>
      </c>
      <c r="J80" s="7" t="str">
        <f>VLOOKUP(C80,Talks!$A$2:$X$35,6,FALSE)</f>
        <v>QLC</v>
      </c>
      <c r="K80" s="32">
        <v>22</v>
      </c>
      <c r="L80" s="56">
        <f t="shared" si="66"/>
        <v>18</v>
      </c>
      <c r="M80" s="56">
        <f t="shared" si="67"/>
        <v>22</v>
      </c>
      <c r="N80" s="56" t="str">
        <f t="shared" si="59"/>
        <v/>
      </c>
      <c r="O80" s="7" t="str">
        <f t="shared" si="68"/>
        <v>sec_101:77 / (20-O,22,QLC)</v>
      </c>
      <c r="P80" s="51" t="str">
        <f t="shared" si="69"/>
        <v/>
      </c>
      <c r="Q80" s="7">
        <f t="shared" si="70"/>
        <v>31</v>
      </c>
      <c r="R80" s="7">
        <f t="shared" si="71"/>
        <v>34</v>
      </c>
      <c r="S80" s="7">
        <f t="shared" si="72"/>
        <v>41</v>
      </c>
      <c r="T80" s="7">
        <f t="shared" si="73"/>
        <v>38</v>
      </c>
      <c r="U80" s="7">
        <f t="shared" si="74"/>
        <v>50</v>
      </c>
      <c r="V80" s="7" t="str">
        <f t="shared" si="75"/>
        <v>dc-testament/dc/101.77?la</v>
      </c>
      <c r="W80" s="7" t="str">
        <f t="shared" si="62"/>
        <v>dc</v>
      </c>
      <c r="X80" s="7" t="str">
        <f>IF(ISERROR(VLOOKUP(W80,Books!$A$2:$Q$100,2,FALSE)),VLOOKUP(V80&amp;"/"&amp;W80,$AY$8:$AZ$10,2,FALSE),W80)</f>
        <v>dc</v>
      </c>
      <c r="Y80" s="7" t="str">
        <f t="shared" si="63"/>
        <v>101</v>
      </c>
      <c r="Z80" s="7" t="str">
        <f t="shared" si="76"/>
        <v>77</v>
      </c>
      <c r="AA80" s="7" t="str">
        <f t="shared" si="64"/>
        <v>77</v>
      </c>
      <c r="AB80" s="51">
        <f t="shared" si="77"/>
        <v>101</v>
      </c>
      <c r="AC80" s="61" t="str">
        <f t="shared" si="78"/>
        <v>p77</v>
      </c>
      <c r="AD80" s="26" t="str">
        <f t="shared" si="79"/>
        <v>sec</v>
      </c>
      <c r="AE80" s="27" t="str">
        <f t="shared" si="80"/>
        <v>dc</v>
      </c>
      <c r="AF80" s="28" t="str">
        <f t="shared" si="81"/>
        <v/>
      </c>
      <c r="AG80" s="26" t="str">
        <f t="shared" si="82"/>
        <v>101</v>
      </c>
      <c r="AH80" s="27" t="str">
        <f t="shared" si="83"/>
        <v/>
      </c>
      <c r="AI80" s="29" t="str">
        <f t="shared" si="84"/>
        <v>77</v>
      </c>
      <c r="AJ80" s="29" t="str">
        <f t="shared" si="85"/>
        <v>77</v>
      </c>
      <c r="AK80" s="29" t="str">
        <f t="shared" si="86"/>
        <v>77</v>
      </c>
      <c r="AL80" s="29">
        <f t="shared" si="87"/>
        <v>0</v>
      </c>
      <c r="AM80" s="29">
        <f t="shared" ca="1" si="88"/>
        <v>0</v>
      </c>
      <c r="AN80" s="29" t="str">
        <f t="shared" si="89"/>
        <v>77</v>
      </c>
      <c r="AO80" s="29" t="str">
        <f t="shared" ca="1" si="90"/>
        <v>77</v>
      </c>
      <c r="AP80" s="28" t="str">
        <f t="shared" si="91"/>
        <v/>
      </c>
      <c r="AQ80" s="34">
        <f t="shared" si="94"/>
        <v>136702</v>
      </c>
      <c r="AR80" s="7">
        <f>VLOOKUP(W80,Books!$A$2:$Q$100,7,FALSE)</f>
        <v>302</v>
      </c>
      <c r="AS80" s="51" t="str">
        <f t="shared" si="92"/>
        <v/>
      </c>
      <c r="AT80" s="7" t="str">
        <f t="shared" si="93"/>
        <v>INSERT INTO citation (ID,TalkID,BookID,Chapter,Verses,Flag,PageColumn,MinVerse,MaxVerse) VALUES (136702, 8464, 302, 101, '77', '', 22, 0, 0);</v>
      </c>
    </row>
    <row r="81" spans="1:47" x14ac:dyDescent="0.2">
      <c r="A81" s="7">
        <f>VLOOKUP(C81,Talks!$A$2:$X$35,2,FALSE)</f>
        <v>5</v>
      </c>
      <c r="B81">
        <v>79</v>
      </c>
      <c r="C81" t="s">
        <v>2721</v>
      </c>
      <c r="D81" t="s">
        <v>2913</v>
      </c>
      <c r="E81" t="s">
        <v>2914</v>
      </c>
      <c r="F81" s="4"/>
      <c r="G81" s="7">
        <f>VLOOKUP(C81,Talks!$A$2:$X$35,11,FALSE)</f>
        <v>8464</v>
      </c>
      <c r="H81" s="7">
        <f t="shared" si="65"/>
        <v>0</v>
      </c>
      <c r="I81" s="75" t="str">
        <f>IF(H81&lt;&gt;0,H81,IF(ISERROR(VLOOKUP(VLOOKUP(X81,Books!$A$2:$Q$100,2,FALSE)&amp;"_"&amp;Y81&amp;":"&amp;AA81&amp;IF(F81&lt;&gt;""," (JST)",""),SpecialBooks,2,FALSE)),VLOOKUP(X81,Books!$A$2:$Q$100,2,FALSE)&amp;"_"&amp;Y81&amp;":"&amp;AA81&amp;IF(F81&lt;&gt;""," (JST)",""),VLOOKUP(VLOOKUP(X81,Books!$A$2:$Q$100,2,FALSE)&amp;"_"&amp;Y81&amp;":"&amp;AA81&amp;IF(F81&lt;&gt;""," (JST)",""),SpecialBooks,2,FALSE)))</f>
        <v>sec_101:79-80</v>
      </c>
      <c r="J81" s="7" t="str">
        <f>VLOOKUP(C81,Talks!$A$2:$X$35,6,FALSE)</f>
        <v>QLC</v>
      </c>
      <c r="K81" s="32">
        <v>22</v>
      </c>
      <c r="L81" s="56">
        <f t="shared" si="66"/>
        <v>18</v>
      </c>
      <c r="M81" s="56">
        <f t="shared" si="67"/>
        <v>22</v>
      </c>
      <c r="N81" s="56" t="str">
        <f t="shared" si="59"/>
        <v/>
      </c>
      <c r="O81" s="7" t="str">
        <f t="shared" si="68"/>
        <v>sec_101:79-80 / (20-O,22,QLC)</v>
      </c>
      <c r="P81" s="51" t="str">
        <f t="shared" si="69"/>
        <v/>
      </c>
      <c r="Q81" s="7">
        <f t="shared" si="70"/>
        <v>31</v>
      </c>
      <c r="R81" s="7">
        <f t="shared" si="71"/>
        <v>34</v>
      </c>
      <c r="S81" s="7">
        <f t="shared" si="72"/>
        <v>44</v>
      </c>
      <c r="T81" s="7">
        <f t="shared" si="73"/>
        <v>38</v>
      </c>
      <c r="U81" s="7">
        <f t="shared" si="74"/>
        <v>53</v>
      </c>
      <c r="V81" s="7" t="str">
        <f t="shared" si="75"/>
        <v>dc-testament/dc/101.79-80</v>
      </c>
      <c r="W81" s="7" t="str">
        <f t="shared" si="62"/>
        <v>dc</v>
      </c>
      <c r="X81" s="7" t="str">
        <f>IF(ISERROR(VLOOKUP(W81,Books!$A$2:$Q$100,2,FALSE)),VLOOKUP(V81&amp;"/"&amp;W81,$AY$8:$AZ$10,2,FALSE),W81)</f>
        <v>dc</v>
      </c>
      <c r="Y81" s="7" t="str">
        <f t="shared" si="63"/>
        <v>101</v>
      </c>
      <c r="Z81" s="7" t="str">
        <f t="shared" si="76"/>
        <v>79-80</v>
      </c>
      <c r="AA81" s="7" t="str">
        <f t="shared" si="64"/>
        <v>79-80</v>
      </c>
      <c r="AB81" s="51">
        <f t="shared" si="77"/>
        <v>101</v>
      </c>
      <c r="AC81" s="61" t="str">
        <f t="shared" si="78"/>
        <v>p79</v>
      </c>
      <c r="AD81" s="26" t="str">
        <f t="shared" si="79"/>
        <v>sec</v>
      </c>
      <c r="AE81" s="27" t="str">
        <f t="shared" si="80"/>
        <v>dc</v>
      </c>
      <c r="AF81" s="28" t="str">
        <f t="shared" si="81"/>
        <v/>
      </c>
      <c r="AG81" s="26" t="str">
        <f t="shared" si="82"/>
        <v>101</v>
      </c>
      <c r="AH81" s="27" t="str">
        <f t="shared" si="83"/>
        <v/>
      </c>
      <c r="AI81" s="29" t="str">
        <f t="shared" si="84"/>
        <v>79-80</v>
      </c>
      <c r="AJ81" s="29" t="str">
        <f t="shared" si="85"/>
        <v>79-80</v>
      </c>
      <c r="AK81" s="29" t="str">
        <f t="shared" si="86"/>
        <v>79 80</v>
      </c>
      <c r="AL81" s="29">
        <f t="shared" si="87"/>
        <v>3</v>
      </c>
      <c r="AM81" s="29">
        <f t="shared" ca="1" si="88"/>
        <v>3</v>
      </c>
      <c r="AN81" s="29" t="str">
        <f t="shared" si="89"/>
        <v>79</v>
      </c>
      <c r="AO81" s="29" t="str">
        <f t="shared" ca="1" si="90"/>
        <v>80</v>
      </c>
      <c r="AP81" s="28" t="str">
        <f t="shared" si="91"/>
        <v/>
      </c>
      <c r="AQ81" s="34">
        <f t="shared" si="94"/>
        <v>136703</v>
      </c>
      <c r="AR81" s="7">
        <f>VLOOKUP(W81,Books!$A$2:$Q$100,7,FALSE)</f>
        <v>302</v>
      </c>
      <c r="AS81" s="51" t="str">
        <f t="shared" si="92"/>
        <v/>
      </c>
      <c r="AT81" s="7" t="str">
        <f t="shared" si="93"/>
        <v>INSERT INTO citation (ID,TalkID,BookID,Chapter,Verses,Flag,PageColumn,MinVerse,MaxVerse) VALUES (136703, 8464, 302, 101, '79-80', '', 22, 0, 0);</v>
      </c>
    </row>
    <row r="82" spans="1:47" x14ac:dyDescent="0.2">
      <c r="A82" s="7">
        <f>VLOOKUP(C82,Talks!$A$2:$X$35,2,FALSE)</f>
        <v>5</v>
      </c>
      <c r="B82">
        <v>80</v>
      </c>
      <c r="C82" t="s">
        <v>2721</v>
      </c>
      <c r="D82" t="s">
        <v>3665</v>
      </c>
      <c r="E82" t="s">
        <v>2916</v>
      </c>
      <c r="F82" s="4"/>
      <c r="G82" s="7">
        <f>VLOOKUP(C82,Talks!$A$2:$X$35,11,FALSE)</f>
        <v>8464</v>
      </c>
      <c r="H82" s="7">
        <f t="shared" si="65"/>
        <v>0</v>
      </c>
      <c r="I82" s="75" t="str">
        <f>IF(H82&lt;&gt;0,H82,IF(ISERROR(VLOOKUP(VLOOKUP(X82,Books!$A$2:$Q$100,2,FALSE)&amp;"_"&amp;Y82&amp;":"&amp;AA82&amp;IF(F82&lt;&gt;""," (JST)",""),SpecialBooks,2,FALSE)),VLOOKUP(X82,Books!$A$2:$Q$100,2,FALSE)&amp;"_"&amp;Y82&amp;":"&amp;AA82&amp;IF(F82&lt;&gt;""," (JST)",""),VLOOKUP(VLOOKUP(X82,Books!$A$2:$Q$100,2,FALSE)&amp;"_"&amp;Y82&amp;":"&amp;AA82&amp;IF(F82&lt;&gt;""," (JST)",""),SpecialBooks,2,FALSE)))</f>
        <v>sec_101:headnote</v>
      </c>
      <c r="J82" s="7" t="str">
        <f>VLOOKUP(C82,Talks!$A$2:$X$35,6,FALSE)</f>
        <v>QLC</v>
      </c>
      <c r="K82" s="32">
        <v>22</v>
      </c>
      <c r="L82" s="56">
        <f t="shared" si="66"/>
        <v>18</v>
      </c>
      <c r="M82" s="56">
        <f t="shared" si="67"/>
        <v>22</v>
      </c>
      <c r="N82" s="56" t="str">
        <f t="shared" si="59"/>
        <v/>
      </c>
      <c r="O82" s="7" t="str">
        <f t="shared" si="68"/>
        <v>sec_101:headnote / (20-O,22,QLC)</v>
      </c>
      <c r="P82" s="51" t="str">
        <f t="shared" si="69"/>
        <v/>
      </c>
      <c r="Q82" s="7">
        <f t="shared" si="70"/>
        <v>31</v>
      </c>
      <c r="R82" s="7">
        <f t="shared" si="71"/>
        <v>34</v>
      </c>
      <c r="S82" s="7">
        <f t="shared" si="72"/>
        <v>51</v>
      </c>
      <c r="T82" s="7">
        <f t="shared" si="73"/>
        <v>38</v>
      </c>
      <c r="U82" s="7">
        <f t="shared" si="74"/>
        <v>60</v>
      </c>
      <c r="V82" s="7" t="str">
        <f t="shared" si="75"/>
        <v>dc-testament/dc/101.study</v>
      </c>
      <c r="W82" s="7" t="str">
        <f t="shared" si="62"/>
        <v>dc</v>
      </c>
      <c r="X82" s="7" t="str">
        <f>IF(ISERROR(VLOOKUP(W82,Books!$A$2:$Q$100,2,FALSE)),VLOOKUP(V82&amp;"/"&amp;W82,$AY$8:$AZ$10,2,FALSE),W82)</f>
        <v>dc</v>
      </c>
      <c r="Y82" s="7" t="str">
        <f t="shared" si="63"/>
        <v>101</v>
      </c>
      <c r="Z82" s="7" t="str">
        <f t="shared" si="76"/>
        <v>study_intro1</v>
      </c>
      <c r="AA82" s="7" t="str">
        <f>IF(Z82="1-1","1",IF(Z82="study_intro1","headnote",Z82))</f>
        <v>headnote</v>
      </c>
      <c r="AB82" s="51">
        <f t="shared" si="77"/>
        <v>101</v>
      </c>
      <c r="AC82" s="61" t="str">
        <f t="shared" si="78"/>
        <v>study_intro1</v>
      </c>
      <c r="AD82" s="26" t="str">
        <f t="shared" si="79"/>
        <v>sec</v>
      </c>
      <c r="AE82" s="27" t="str">
        <f t="shared" si="80"/>
        <v>dc</v>
      </c>
      <c r="AF82" s="28" t="str">
        <f t="shared" si="81"/>
        <v/>
      </c>
      <c r="AG82" s="26" t="str">
        <f t="shared" si="82"/>
        <v>101</v>
      </c>
      <c r="AH82" s="27" t="str">
        <f t="shared" si="83"/>
        <v/>
      </c>
      <c r="AI82" s="29" t="str">
        <f t="shared" si="84"/>
        <v>headnote</v>
      </c>
      <c r="AJ82" s="29" t="str">
        <f t="shared" si="85"/>
        <v>headnote</v>
      </c>
      <c r="AK82" s="29" t="str">
        <f t="shared" si="86"/>
        <v>headnote</v>
      </c>
      <c r="AL82" s="29">
        <f t="shared" si="87"/>
        <v>0</v>
      </c>
      <c r="AM82" s="29">
        <f t="shared" ca="1" si="88"/>
        <v>0</v>
      </c>
      <c r="AN82" s="29" t="str">
        <f t="shared" si="89"/>
        <v>headnote</v>
      </c>
      <c r="AO82" s="29" t="str">
        <f t="shared" ca="1" si="90"/>
        <v>headnote</v>
      </c>
      <c r="AP82" s="28" t="str">
        <f t="shared" si="91"/>
        <v/>
      </c>
      <c r="AQ82" s="34">
        <f t="shared" si="94"/>
        <v>136704</v>
      </c>
      <c r="AR82" s="7">
        <f>VLOOKUP(W82,Books!$A$2:$Q$100,7,FALSE)</f>
        <v>302</v>
      </c>
      <c r="AS82" s="51" t="str">
        <f t="shared" si="92"/>
        <v/>
      </c>
      <c r="AT82" s="7" t="str">
        <f t="shared" si="93"/>
        <v>INSERT INTO citation (ID,TalkID,BookID,Chapter,Verses,Flag,PageColumn,MinVerse,MaxVerse) VALUES (136704, 8464, 302, 101, 'headnote', '', 22, 0, 0);</v>
      </c>
    </row>
    <row r="83" spans="1:47" x14ac:dyDescent="0.2">
      <c r="A83" s="7">
        <f>VLOOKUP(C83,Talks!$A$2:$X$35,2,FALSE)</f>
        <v>5</v>
      </c>
      <c r="B83">
        <v>81</v>
      </c>
      <c r="C83" t="s">
        <v>2721</v>
      </c>
      <c r="D83" t="s">
        <v>2917</v>
      </c>
      <c r="E83" t="s">
        <v>2918</v>
      </c>
      <c r="F83" s="4"/>
      <c r="G83" s="7">
        <f>VLOOKUP(C83,Talks!$A$2:$X$35,11,FALSE)</f>
        <v>8464</v>
      </c>
      <c r="H83" s="7">
        <f t="shared" si="65"/>
        <v>0</v>
      </c>
      <c r="I83" s="75" t="str">
        <f>IF(H83&lt;&gt;0,H83,IF(ISERROR(VLOOKUP(VLOOKUP(X83,Books!$A$2:$Q$100,2,FALSE)&amp;"_"&amp;Y83&amp;":"&amp;AA83&amp;IF(F83&lt;&gt;""," (JST)",""),SpecialBooks,2,FALSE)),VLOOKUP(X83,Books!$A$2:$Q$100,2,FALSE)&amp;"_"&amp;Y83&amp;":"&amp;AA83&amp;IF(F83&lt;&gt;""," (JST)",""),VLOOKUP(VLOOKUP(X83,Books!$A$2:$Q$100,2,FALSE)&amp;"_"&amp;Y83&amp;":"&amp;AA83&amp;IF(F83&lt;&gt;""," (JST)",""),SpecialBooks,2,FALSE)))</f>
        <v>john_17:21</v>
      </c>
      <c r="J83" s="7" t="str">
        <f>VLOOKUP(C83,Talks!$A$2:$X$35,6,FALSE)</f>
        <v>QLC</v>
      </c>
      <c r="K83" s="32">
        <v>22</v>
      </c>
      <c r="L83" s="56">
        <f t="shared" si="66"/>
        <v>18</v>
      </c>
      <c r="M83" s="56">
        <f t="shared" si="67"/>
        <v>22</v>
      </c>
      <c r="N83" s="56" t="str">
        <f t="shared" si="59"/>
        <v/>
      </c>
      <c r="O83" s="7" t="str">
        <f t="shared" si="68"/>
        <v>john_17:21 / (20-O,22,QLC)</v>
      </c>
      <c r="P83" s="51" t="str">
        <f t="shared" si="69"/>
        <v/>
      </c>
      <c r="Q83" s="7">
        <f t="shared" si="70"/>
        <v>21</v>
      </c>
      <c r="R83" s="7">
        <f t="shared" si="71"/>
        <v>26</v>
      </c>
      <c r="S83" s="7">
        <f t="shared" si="72"/>
        <v>32</v>
      </c>
      <c r="T83" s="7">
        <f t="shared" si="73"/>
        <v>29</v>
      </c>
      <c r="U83" s="7">
        <f t="shared" si="74"/>
        <v>41</v>
      </c>
      <c r="V83" s="7" t="str">
        <f t="shared" si="75"/>
        <v>nt/john/17.21?l</v>
      </c>
      <c r="W83" s="7" t="str">
        <f t="shared" si="62"/>
        <v>john</v>
      </c>
      <c r="X83" s="7" t="str">
        <f>IF(ISERROR(VLOOKUP(W83,Books!$A$2:$Q$100,2,FALSE)),VLOOKUP(V83&amp;"/"&amp;W83,$AY$8:$AZ$10,2,FALSE),W83)</f>
        <v>john</v>
      </c>
      <c r="Y83" s="7" t="str">
        <f t="shared" si="63"/>
        <v>17</v>
      </c>
      <c r="Z83" s="7" t="str">
        <f t="shared" si="76"/>
        <v>21</v>
      </c>
      <c r="AA83" s="7" t="str">
        <f t="shared" ref="AA83:AA146" si="95">IF(Z83="1-1","1",IF(Z83="study_intro1","headnote",Z83))</f>
        <v>21</v>
      </c>
      <c r="AB83" s="51">
        <f t="shared" si="77"/>
        <v>26</v>
      </c>
      <c r="AC83" s="61" t="str">
        <f t="shared" si="78"/>
        <v>p21</v>
      </c>
      <c r="AD83" s="26" t="str">
        <f t="shared" si="79"/>
        <v>john</v>
      </c>
      <c r="AE83" s="27" t="str">
        <f t="shared" si="80"/>
        <v>john</v>
      </c>
      <c r="AF83" s="28" t="str">
        <f t="shared" si="81"/>
        <v/>
      </c>
      <c r="AG83" s="26" t="str">
        <f t="shared" si="82"/>
        <v>17</v>
      </c>
      <c r="AH83" s="27" t="str">
        <f t="shared" si="83"/>
        <v/>
      </c>
      <c r="AI83" s="29" t="str">
        <f t="shared" si="84"/>
        <v>21</v>
      </c>
      <c r="AJ83" s="29" t="str">
        <f t="shared" si="85"/>
        <v>21</v>
      </c>
      <c r="AK83" s="29" t="str">
        <f t="shared" si="86"/>
        <v>21</v>
      </c>
      <c r="AL83" s="29">
        <f t="shared" si="87"/>
        <v>0</v>
      </c>
      <c r="AM83" s="29">
        <f t="shared" ca="1" si="88"/>
        <v>0</v>
      </c>
      <c r="AN83" s="29" t="str">
        <f t="shared" si="89"/>
        <v>21</v>
      </c>
      <c r="AO83" s="29" t="str">
        <f t="shared" ca="1" si="90"/>
        <v>21</v>
      </c>
      <c r="AP83" s="28" t="str">
        <f t="shared" si="91"/>
        <v/>
      </c>
      <c r="AQ83" s="34">
        <f t="shared" si="94"/>
        <v>136705</v>
      </c>
      <c r="AR83" s="7">
        <f>VLOOKUP(W83,Books!$A$2:$Q$100,7,FALSE)</f>
        <v>143</v>
      </c>
      <c r="AS83" s="51" t="str">
        <f t="shared" si="92"/>
        <v/>
      </c>
      <c r="AT83" s="7" t="str">
        <f t="shared" si="93"/>
        <v>INSERT INTO citation (ID,TalkID,BookID,Chapter,Verses,Flag,PageColumn,MinVerse,MaxVerse) VALUES (136705, 8464, 143, 17, '21', '', 22, 0, 0);</v>
      </c>
    </row>
    <row r="84" spans="1:47" x14ac:dyDescent="0.2">
      <c r="A84" s="7">
        <f>VLOOKUP(C84,Talks!$A$2:$X$35,2,FALSE)</f>
        <v>5</v>
      </c>
      <c r="B84">
        <v>82</v>
      </c>
      <c r="C84" t="s">
        <v>2721</v>
      </c>
      <c r="D84" t="s">
        <v>2888</v>
      </c>
      <c r="E84" t="s">
        <v>2889</v>
      </c>
      <c r="F84" s="4"/>
      <c r="G84" s="7">
        <f>VLOOKUP(C84,Talks!$A$2:$X$35,11,FALSE)</f>
        <v>8464</v>
      </c>
      <c r="H84" s="7">
        <f t="shared" si="65"/>
        <v>0</v>
      </c>
      <c r="I84" s="75" t="str">
        <f>IF(H84&lt;&gt;0,H84,IF(ISERROR(VLOOKUP(VLOOKUP(X84,Books!$A$2:$Q$100,2,FALSE)&amp;"_"&amp;Y84&amp;":"&amp;AA84&amp;IF(F84&lt;&gt;""," (JST)",""),SpecialBooks,2,FALSE)),VLOOKUP(X84,Books!$A$2:$Q$100,2,FALSE)&amp;"_"&amp;Y84&amp;":"&amp;AA84&amp;IF(F84&lt;&gt;""," (JST)",""),VLOOKUP(VLOOKUP(X84,Books!$A$2:$Q$100,2,FALSE)&amp;"_"&amp;Y84&amp;":"&amp;AA84&amp;IF(F84&lt;&gt;""," (JST)",""),SpecialBooks,2,FALSE)))</f>
        <v>sec_38:27</v>
      </c>
      <c r="J84" s="7" t="str">
        <f>VLOOKUP(C84,Talks!$A$2:$X$35,6,FALSE)</f>
        <v>QLC</v>
      </c>
      <c r="K84" s="32">
        <v>22</v>
      </c>
      <c r="L84" s="56">
        <f t="shared" si="66"/>
        <v>18</v>
      </c>
      <c r="M84" s="56">
        <f t="shared" si="67"/>
        <v>22</v>
      </c>
      <c r="N84" s="56" t="str">
        <f t="shared" si="59"/>
        <v/>
      </c>
      <c r="O84" s="7" t="str">
        <f t="shared" si="68"/>
        <v>sec_38:27 / (20-O,22,QLC)</v>
      </c>
      <c r="P84" s="51" t="str">
        <f t="shared" si="69"/>
        <v/>
      </c>
      <c r="Q84" s="7">
        <f t="shared" si="70"/>
        <v>31</v>
      </c>
      <c r="R84" s="7">
        <f t="shared" si="71"/>
        <v>34</v>
      </c>
      <c r="S84" s="7">
        <f t="shared" si="72"/>
        <v>40</v>
      </c>
      <c r="T84" s="7">
        <f t="shared" si="73"/>
        <v>37</v>
      </c>
      <c r="U84" s="7">
        <f t="shared" si="74"/>
        <v>49</v>
      </c>
      <c r="V84" s="7" t="str">
        <f t="shared" si="75"/>
        <v>dc-testament/dc/38.27?lan</v>
      </c>
      <c r="W84" s="7" t="str">
        <f t="shared" si="62"/>
        <v>dc</v>
      </c>
      <c r="X84" s="7" t="str">
        <f>IF(ISERROR(VLOOKUP(W84,Books!$A$2:$Q$100,2,FALSE)),VLOOKUP(V84&amp;"/"&amp;W84,$AY$8:$AZ$10,2,FALSE),W84)</f>
        <v>dc</v>
      </c>
      <c r="Y84" s="7" t="str">
        <f t="shared" si="63"/>
        <v>38</v>
      </c>
      <c r="Z84" s="7" t="str">
        <f t="shared" si="76"/>
        <v>27</v>
      </c>
      <c r="AA84" s="7" t="str">
        <f t="shared" si="95"/>
        <v>27</v>
      </c>
      <c r="AB84" s="51">
        <f t="shared" si="77"/>
        <v>42</v>
      </c>
      <c r="AC84" s="61" t="str">
        <f t="shared" si="78"/>
        <v>p27</v>
      </c>
      <c r="AD84" s="26" t="str">
        <f t="shared" si="79"/>
        <v>sec</v>
      </c>
      <c r="AE84" s="27" t="str">
        <f t="shared" si="80"/>
        <v>dc</v>
      </c>
      <c r="AF84" s="28" t="str">
        <f t="shared" si="81"/>
        <v/>
      </c>
      <c r="AG84" s="26" t="str">
        <f t="shared" si="82"/>
        <v>38</v>
      </c>
      <c r="AH84" s="27" t="str">
        <f t="shared" si="83"/>
        <v/>
      </c>
      <c r="AI84" s="29" t="str">
        <f t="shared" si="84"/>
        <v>27</v>
      </c>
      <c r="AJ84" s="29" t="str">
        <f t="shared" si="85"/>
        <v>27</v>
      </c>
      <c r="AK84" s="29" t="str">
        <f t="shared" si="86"/>
        <v>27</v>
      </c>
      <c r="AL84" s="29">
        <f t="shared" si="87"/>
        <v>0</v>
      </c>
      <c r="AM84" s="29">
        <f t="shared" ca="1" si="88"/>
        <v>0</v>
      </c>
      <c r="AN84" s="29" t="str">
        <f t="shared" si="89"/>
        <v>27</v>
      </c>
      <c r="AO84" s="29" t="str">
        <f t="shared" ca="1" si="90"/>
        <v>27</v>
      </c>
      <c r="AP84" s="28" t="str">
        <f t="shared" si="91"/>
        <v/>
      </c>
      <c r="AQ84" s="34">
        <f t="shared" si="94"/>
        <v>136706</v>
      </c>
      <c r="AR84" s="7">
        <f>VLOOKUP(W84,Books!$A$2:$Q$100,7,FALSE)</f>
        <v>302</v>
      </c>
      <c r="AS84" s="51" t="str">
        <f t="shared" si="92"/>
        <v/>
      </c>
      <c r="AT84" s="7" t="str">
        <f t="shared" si="93"/>
        <v>INSERT INTO citation (ID,TalkID,BookID,Chapter,Verses,Flag,PageColumn,MinVerse,MaxVerse) VALUES (136706, 8464, 302, 38, '27', '', 22, 0, 0);</v>
      </c>
      <c r="AU84" s="34"/>
    </row>
    <row r="85" spans="1:47" x14ac:dyDescent="0.2">
      <c r="A85" s="7">
        <f>VLOOKUP(C85,Talks!$A$2:$X$35,2,FALSE)</f>
        <v>5</v>
      </c>
      <c r="B85">
        <v>83</v>
      </c>
      <c r="C85" t="s">
        <v>2721</v>
      </c>
      <c r="D85" t="s">
        <v>2919</v>
      </c>
      <c r="E85" t="s">
        <v>2920</v>
      </c>
      <c r="F85" s="4"/>
      <c r="G85" s="7">
        <f>VLOOKUP(C85,Talks!$A$2:$X$35,11,FALSE)</f>
        <v>8464</v>
      </c>
      <c r="H85" s="7">
        <f t="shared" si="65"/>
        <v>0</v>
      </c>
      <c r="I85" s="75" t="str">
        <f>IF(H85&lt;&gt;0,H85,IF(ISERROR(VLOOKUP(VLOOKUP(X85,Books!$A$2:$Q$100,2,FALSE)&amp;"_"&amp;Y85&amp;":"&amp;AA85&amp;IF(F85&lt;&gt;""," (JST)",""),SpecialBooks,2,FALSE)),VLOOKUP(X85,Books!$A$2:$Q$100,2,FALSE)&amp;"_"&amp;Y85&amp;":"&amp;AA85&amp;IF(F85&lt;&gt;""," (JST)",""),VLOOKUP(VLOOKUP(X85,Books!$A$2:$Q$100,2,FALSE)&amp;"_"&amp;Y85&amp;":"&amp;AA85&amp;IF(F85&lt;&gt;""," (JST)",""),SpecialBooks,2,FALSE)))</f>
        <v>rom_13:1-14</v>
      </c>
      <c r="J85" s="7" t="str">
        <f>VLOOKUP(C85,Talks!$A$2:$X$35,6,FALSE)</f>
        <v>QLC</v>
      </c>
      <c r="K85" s="32">
        <v>22</v>
      </c>
      <c r="L85" s="56">
        <f t="shared" si="66"/>
        <v>18</v>
      </c>
      <c r="M85" s="56">
        <f t="shared" si="67"/>
        <v>22</v>
      </c>
      <c r="N85" s="56" t="str">
        <f t="shared" si="59"/>
        <v/>
      </c>
      <c r="O85" s="7" t="str">
        <f t="shared" si="68"/>
        <v>rom_13:1-14 / (20-O,22,QLC)</v>
      </c>
      <c r="P85" s="51" t="str">
        <f t="shared" si="69"/>
        <v>***</v>
      </c>
      <c r="Q85" s="7">
        <f t="shared" si="70"/>
        <v>21</v>
      </c>
      <c r="R85" s="7">
        <f t="shared" si="71"/>
        <v>25</v>
      </c>
      <c r="S85" s="7">
        <f t="shared" si="72"/>
        <v>28</v>
      </c>
      <c r="T85" s="7" t="e">
        <f t="shared" si="73"/>
        <v>#VALUE!</v>
      </c>
      <c r="U85" s="7" t="e">
        <f t="shared" si="74"/>
        <v>#VALUE!</v>
      </c>
      <c r="V85" s="7" t="str">
        <f t="shared" si="75"/>
        <v>nt/rom/13?lang=</v>
      </c>
      <c r="W85" s="7" t="str">
        <f t="shared" si="62"/>
        <v>rom</v>
      </c>
      <c r="X85" s="7" t="str">
        <f>IF(ISERROR(VLOOKUP(W85,Books!$A$2:$Q$100,2,FALSE)),VLOOKUP(V85&amp;"/"&amp;W85,$AY$8:$AZ$10,2,FALSE),W85)</f>
        <v>rom</v>
      </c>
      <c r="Y85" s="7" t="str">
        <f t="shared" si="63"/>
        <v>13</v>
      </c>
      <c r="Z85" s="7" t="str">
        <f t="shared" si="76"/>
        <v>1-14</v>
      </c>
      <c r="AA85" s="7" t="str">
        <f t="shared" si="95"/>
        <v>1-14</v>
      </c>
      <c r="AB85" s="51">
        <f t="shared" si="77"/>
        <v>14</v>
      </c>
      <c r="AC85" s="61">
        <f t="shared" si="78"/>
        <v>0</v>
      </c>
      <c r="AD85" s="26" t="str">
        <f t="shared" si="79"/>
        <v>rom</v>
      </c>
      <c r="AE85" s="27" t="str">
        <f t="shared" si="80"/>
        <v>rom</v>
      </c>
      <c r="AF85" s="28" t="str">
        <f t="shared" si="81"/>
        <v/>
      </c>
      <c r="AG85" s="26" t="str">
        <f t="shared" si="82"/>
        <v>13</v>
      </c>
      <c r="AH85" s="27" t="str">
        <f t="shared" si="83"/>
        <v/>
      </c>
      <c r="AI85" s="29" t="str">
        <f t="shared" si="84"/>
        <v>1-14</v>
      </c>
      <c r="AJ85" s="29" t="str">
        <f t="shared" si="85"/>
        <v>1-14</v>
      </c>
      <c r="AK85" s="29" t="str">
        <f t="shared" si="86"/>
        <v>1 14</v>
      </c>
      <c r="AL85" s="29">
        <f t="shared" si="87"/>
        <v>2</v>
      </c>
      <c r="AM85" s="29">
        <f t="shared" ca="1" si="88"/>
        <v>2</v>
      </c>
      <c r="AN85" s="29" t="str">
        <f t="shared" si="89"/>
        <v>1</v>
      </c>
      <c r="AO85" s="29" t="str">
        <f t="shared" ca="1" si="90"/>
        <v>14</v>
      </c>
      <c r="AP85" s="28" t="str">
        <f t="shared" si="91"/>
        <v/>
      </c>
      <c r="AQ85" s="34">
        <f t="shared" si="94"/>
        <v>136707</v>
      </c>
      <c r="AR85" s="7">
        <f>VLOOKUP(W85,Books!$A$2:$Q$100,7,FALSE)</f>
        <v>145</v>
      </c>
      <c r="AS85" s="51" t="str">
        <f t="shared" si="92"/>
        <v/>
      </c>
      <c r="AT85" s="7" t="str">
        <f t="shared" si="93"/>
        <v>INSERT INTO citation (ID,TalkID,BookID,Chapter,Verses,Flag,PageColumn,MinVerse,MaxVerse) VALUES (136707, 8464, 145, 13, '1-14', '', 22, 0, 0);</v>
      </c>
    </row>
    <row r="86" spans="1:47" x14ac:dyDescent="0.2">
      <c r="A86" s="7">
        <f>VLOOKUP(C86,Talks!$A$2:$X$35,2,FALSE)</f>
        <v>5</v>
      </c>
      <c r="B86">
        <v>84</v>
      </c>
      <c r="C86" t="s">
        <v>2721</v>
      </c>
      <c r="D86" t="s">
        <v>2599</v>
      </c>
      <c r="E86" t="s">
        <v>2600</v>
      </c>
      <c r="F86" s="4"/>
      <c r="G86" s="7">
        <f>VLOOKUP(C86,Talks!$A$2:$X$35,11,FALSE)</f>
        <v>8464</v>
      </c>
      <c r="H86" s="7">
        <f t="shared" si="65"/>
        <v>0</v>
      </c>
      <c r="I86" s="75" t="str">
        <f>IF(H86&lt;&gt;0,H86,IF(ISERROR(VLOOKUP(VLOOKUP(X86,Books!$A$2:$Q$100,2,FALSE)&amp;"_"&amp;Y86&amp;":"&amp;AA86&amp;IF(F86&lt;&gt;""," (JST)",""),SpecialBooks,2,FALSE)),VLOOKUP(X86,Books!$A$2:$Q$100,2,FALSE)&amp;"_"&amp;Y86&amp;":"&amp;AA86&amp;IF(F86&lt;&gt;""," (JST)",""),VLOOKUP(VLOOKUP(X86,Books!$A$2:$Q$100,2,FALSE)&amp;"_"&amp;Y86&amp;":"&amp;AA86&amp;IF(F86&lt;&gt;""," (JST)",""),SpecialBooks,2,FALSE)))</f>
        <v>moses_7:18</v>
      </c>
      <c r="J86" s="7" t="str">
        <f>VLOOKUP(C86,Talks!$A$2:$X$35,6,FALSE)</f>
        <v>QLC</v>
      </c>
      <c r="K86" s="32">
        <v>22</v>
      </c>
      <c r="L86" s="56">
        <f t="shared" si="66"/>
        <v>18</v>
      </c>
      <c r="M86" s="56">
        <f t="shared" si="67"/>
        <v>22</v>
      </c>
      <c r="N86" s="56" t="str">
        <f t="shared" si="59"/>
        <v/>
      </c>
      <c r="O86" s="7" t="str">
        <f t="shared" si="68"/>
        <v>moses_7:18 / (20-O,22,QLC)</v>
      </c>
      <c r="P86" s="51" t="str">
        <f t="shared" si="69"/>
        <v/>
      </c>
      <c r="Q86" s="7">
        <f t="shared" si="70"/>
        <v>22</v>
      </c>
      <c r="R86" s="7">
        <f t="shared" si="71"/>
        <v>28</v>
      </c>
      <c r="S86" s="7">
        <f t="shared" si="72"/>
        <v>33</v>
      </c>
      <c r="T86" s="7">
        <f t="shared" si="73"/>
        <v>30</v>
      </c>
      <c r="U86" s="7">
        <f t="shared" si="74"/>
        <v>42</v>
      </c>
      <c r="V86" s="7" t="str">
        <f t="shared" si="75"/>
        <v>pgp/moses/7.18?l</v>
      </c>
      <c r="W86" s="7" t="str">
        <f t="shared" si="62"/>
        <v>moses</v>
      </c>
      <c r="X86" s="7" t="str">
        <f>IF(ISERROR(VLOOKUP(W86,Books!$A$2:$Q$100,2,FALSE)),VLOOKUP(V86&amp;"/"&amp;W86,$AY$8:$AZ$10,2,FALSE),W86)</f>
        <v>moses</v>
      </c>
      <c r="Y86" s="7" t="str">
        <f t="shared" si="63"/>
        <v>7</v>
      </c>
      <c r="Z86" s="7" t="str">
        <f t="shared" si="76"/>
        <v>18</v>
      </c>
      <c r="AA86" s="7" t="str">
        <f t="shared" si="95"/>
        <v>18</v>
      </c>
      <c r="AB86" s="51">
        <f t="shared" si="77"/>
        <v>69</v>
      </c>
      <c r="AC86" s="61" t="str">
        <f t="shared" si="78"/>
        <v>p18</v>
      </c>
      <c r="AD86" s="26" t="str">
        <f t="shared" si="79"/>
        <v>moses</v>
      </c>
      <c r="AE86" s="27" t="str">
        <f t="shared" si="80"/>
        <v>moses</v>
      </c>
      <c r="AF86" s="28" t="str">
        <f t="shared" si="81"/>
        <v/>
      </c>
      <c r="AG86" s="26" t="str">
        <f t="shared" si="82"/>
        <v>7</v>
      </c>
      <c r="AH86" s="27" t="str">
        <f t="shared" si="83"/>
        <v/>
      </c>
      <c r="AI86" s="29" t="str">
        <f t="shared" si="84"/>
        <v>18</v>
      </c>
      <c r="AJ86" s="29" t="str">
        <f t="shared" si="85"/>
        <v>18</v>
      </c>
      <c r="AK86" s="29" t="str">
        <f t="shared" si="86"/>
        <v>18</v>
      </c>
      <c r="AL86" s="29">
        <f t="shared" si="87"/>
        <v>0</v>
      </c>
      <c r="AM86" s="29">
        <f t="shared" ca="1" si="88"/>
        <v>0</v>
      </c>
      <c r="AN86" s="29" t="str">
        <f t="shared" si="89"/>
        <v>18</v>
      </c>
      <c r="AO86" s="29" t="str">
        <f t="shared" ca="1" si="90"/>
        <v>18</v>
      </c>
      <c r="AP86" s="28" t="str">
        <f t="shared" si="91"/>
        <v/>
      </c>
      <c r="AQ86" s="34">
        <f t="shared" si="94"/>
        <v>136708</v>
      </c>
      <c r="AR86" s="7">
        <f>VLOOKUP(W86,Books!$A$2:$Q$100,7,FALSE)</f>
        <v>401</v>
      </c>
      <c r="AS86" s="51" t="str">
        <f t="shared" si="92"/>
        <v/>
      </c>
      <c r="AT86" s="7" t="str">
        <f t="shared" si="93"/>
        <v>INSERT INTO citation (ID,TalkID,BookID,Chapter,Verses,Flag,PageColumn,MinVerse,MaxVerse) VALUES (136708, 8464, 401, 7, '18', '', 22, 0, 0);</v>
      </c>
    </row>
    <row r="87" spans="1:47" x14ac:dyDescent="0.2">
      <c r="A87" s="7">
        <f>VLOOKUP(C87,Talks!$A$2:$X$35,2,FALSE)</f>
        <v>6</v>
      </c>
      <c r="B87">
        <v>85</v>
      </c>
      <c r="C87" t="s">
        <v>2722</v>
      </c>
      <c r="D87" t="s">
        <v>2921</v>
      </c>
      <c r="E87" t="s">
        <v>2922</v>
      </c>
      <c r="F87" s="4"/>
      <c r="G87" s="7">
        <f>VLOOKUP(C87,Talks!$A$2:$X$35,11,FALSE)</f>
        <v>8465</v>
      </c>
      <c r="H87" s="7">
        <f t="shared" si="65"/>
        <v>0</v>
      </c>
      <c r="I87" s="75" t="str">
        <f>IF(H87&lt;&gt;0,H87,IF(ISERROR(VLOOKUP(VLOOKUP(X87,Books!$A$2:$Q$100,2,FALSE)&amp;"_"&amp;Y87&amp;":"&amp;AA87&amp;IF(F87&lt;&gt;""," (JST)",""),SpecialBooks,2,FALSE)),VLOOKUP(X87,Books!$A$2:$Q$100,2,FALSE)&amp;"_"&amp;Y87&amp;":"&amp;AA87&amp;IF(F87&lt;&gt;""," (JST)",""),VLOOKUP(VLOOKUP(X87,Books!$A$2:$Q$100,2,FALSE)&amp;"_"&amp;Y87&amp;":"&amp;AA87&amp;IF(F87&lt;&gt;""," (JST)",""),SpecialBooks,2,FALSE)))</f>
        <v>ex_3:5</v>
      </c>
      <c r="J87" s="7" t="str">
        <f>VLOOKUP(C87,Talks!$A$2:$X$35,6,FALSE)</f>
        <v>RAR</v>
      </c>
      <c r="K87" s="32">
        <v>25</v>
      </c>
      <c r="L87" s="56">
        <f t="shared" si="66"/>
        <v>22</v>
      </c>
      <c r="M87" s="56">
        <f t="shared" si="67"/>
        <v>25</v>
      </c>
      <c r="N87" s="56" t="str">
        <f t="shared" si="59"/>
        <v/>
      </c>
      <c r="O87" s="7" t="str">
        <f t="shared" si="68"/>
        <v>ex_3:5 / (20-O,25,RAR)</v>
      </c>
      <c r="P87" s="51" t="str">
        <f t="shared" si="69"/>
        <v/>
      </c>
      <c r="Q87" s="7">
        <f t="shared" si="70"/>
        <v>21</v>
      </c>
      <c r="R87" s="7">
        <f t="shared" si="71"/>
        <v>24</v>
      </c>
      <c r="S87" s="7">
        <f t="shared" si="72"/>
        <v>28</v>
      </c>
      <c r="T87" s="7">
        <f t="shared" si="73"/>
        <v>26</v>
      </c>
      <c r="U87" s="7">
        <f t="shared" si="74"/>
        <v>37</v>
      </c>
      <c r="V87" s="7" t="str">
        <f t="shared" si="75"/>
        <v>ot/ex/3.5?lang=</v>
      </c>
      <c r="W87" s="7" t="str">
        <f t="shared" si="62"/>
        <v>ex</v>
      </c>
      <c r="X87" s="7" t="str">
        <f>IF(ISERROR(VLOOKUP(W87,Books!$A$2:$Q$100,2,FALSE)),VLOOKUP(V87&amp;"/"&amp;W87,$AY$8:$AZ$10,2,FALSE),W87)</f>
        <v>ex</v>
      </c>
      <c r="Y87" s="7" t="str">
        <f t="shared" si="63"/>
        <v>3</v>
      </c>
      <c r="Z87" s="7" t="str">
        <f t="shared" si="76"/>
        <v>5</v>
      </c>
      <c r="AA87" s="7" t="str">
        <f t="shared" si="95"/>
        <v>5</v>
      </c>
      <c r="AB87" s="51">
        <f t="shared" si="77"/>
        <v>22</v>
      </c>
      <c r="AC87" s="61" t="str">
        <f t="shared" si="78"/>
        <v>p5</v>
      </c>
      <c r="AD87" s="26" t="str">
        <f t="shared" si="79"/>
        <v>ex</v>
      </c>
      <c r="AE87" s="27" t="str">
        <f t="shared" si="80"/>
        <v>ex</v>
      </c>
      <c r="AF87" s="28" t="str">
        <f t="shared" si="81"/>
        <v/>
      </c>
      <c r="AG87" s="26" t="str">
        <f t="shared" si="82"/>
        <v>3</v>
      </c>
      <c r="AH87" s="27" t="str">
        <f t="shared" si="83"/>
        <v/>
      </c>
      <c r="AI87" s="29" t="str">
        <f t="shared" si="84"/>
        <v>5</v>
      </c>
      <c r="AJ87" s="29" t="str">
        <f t="shared" si="85"/>
        <v>5</v>
      </c>
      <c r="AK87" s="29" t="str">
        <f t="shared" si="86"/>
        <v>5</v>
      </c>
      <c r="AL87" s="29">
        <f t="shared" si="87"/>
        <v>0</v>
      </c>
      <c r="AM87" s="29">
        <f t="shared" ca="1" si="88"/>
        <v>0</v>
      </c>
      <c r="AN87" s="29" t="str">
        <f t="shared" si="89"/>
        <v>5</v>
      </c>
      <c r="AO87" s="29" t="str">
        <f t="shared" ca="1" si="90"/>
        <v>5</v>
      </c>
      <c r="AP87" s="28" t="str">
        <f t="shared" si="91"/>
        <v/>
      </c>
      <c r="AQ87" s="34">
        <f t="shared" si="94"/>
        <v>136709</v>
      </c>
      <c r="AR87" s="7">
        <f>VLOOKUP(W87,Books!$A$2:$Q$100,7,FALSE)</f>
        <v>102</v>
      </c>
      <c r="AS87" s="51" t="str">
        <f t="shared" si="92"/>
        <v/>
      </c>
      <c r="AT87" s="7" t="str">
        <f t="shared" si="93"/>
        <v>INSERT INTO citation (ID,TalkID,BookID,Chapter,Verses,Flag,PageColumn,MinVerse,MaxVerse) VALUES (136709, 8465, 102, 3, '5', '', 25, 0, 0);</v>
      </c>
    </row>
    <row r="88" spans="1:47" x14ac:dyDescent="0.2">
      <c r="A88" s="7">
        <f>VLOOKUP(C88,Talks!$A$2:$X$35,2,FALSE)</f>
        <v>6</v>
      </c>
      <c r="B88">
        <v>86</v>
      </c>
      <c r="C88" t="s">
        <v>2722</v>
      </c>
      <c r="D88" t="s">
        <v>2674</v>
      </c>
      <c r="E88" t="s">
        <v>2675</v>
      </c>
      <c r="F88" s="4"/>
      <c r="G88" s="7">
        <f>VLOOKUP(C88,Talks!$A$2:$X$35,11,FALSE)</f>
        <v>8465</v>
      </c>
      <c r="H88" s="7">
        <f t="shared" si="65"/>
        <v>0</v>
      </c>
      <c r="I88" s="75" t="str">
        <f>IF(H88&lt;&gt;0,H88,IF(ISERROR(VLOOKUP(VLOOKUP(X88,Books!$A$2:$Q$100,2,FALSE)&amp;"_"&amp;Y88&amp;":"&amp;AA88&amp;IF(F88&lt;&gt;""," (JST)",""),SpecialBooks,2,FALSE)),VLOOKUP(X88,Books!$A$2:$Q$100,2,FALSE)&amp;"_"&amp;Y88&amp;":"&amp;AA88&amp;IF(F88&lt;&gt;""," (JST)",""),VLOOKUP(VLOOKUP(X88,Books!$A$2:$Q$100,2,FALSE)&amp;"_"&amp;Y88&amp;":"&amp;AA88&amp;IF(F88&lt;&gt;""," (JST)",""),SpecialBooks,2,FALSE)))</f>
        <v>3 ne_27:20</v>
      </c>
      <c r="J88" s="7" t="str">
        <f>VLOOKUP(C88,Talks!$A$2:$X$35,6,FALSE)</f>
        <v>RAR</v>
      </c>
      <c r="K88" s="32">
        <v>25</v>
      </c>
      <c r="L88" s="56">
        <f t="shared" si="66"/>
        <v>22</v>
      </c>
      <c r="M88" s="56">
        <f t="shared" si="67"/>
        <v>25</v>
      </c>
      <c r="N88" s="56" t="str">
        <f t="shared" si="59"/>
        <v/>
      </c>
      <c r="O88" s="7" t="str">
        <f t="shared" si="68"/>
        <v>3 ne_27:20 / (20-O,25,RAR)</v>
      </c>
      <c r="P88" s="51" t="str">
        <f t="shared" si="69"/>
        <v/>
      </c>
      <c r="Q88" s="7">
        <f t="shared" si="70"/>
        <v>23</v>
      </c>
      <c r="R88" s="7">
        <f t="shared" si="71"/>
        <v>28</v>
      </c>
      <c r="S88" s="7">
        <f t="shared" si="72"/>
        <v>34</v>
      </c>
      <c r="T88" s="7">
        <f t="shared" si="73"/>
        <v>31</v>
      </c>
      <c r="U88" s="7">
        <f t="shared" si="74"/>
        <v>43</v>
      </c>
      <c r="V88" s="7" t="str">
        <f t="shared" si="75"/>
        <v>bofm/3-ne/27.20?l</v>
      </c>
      <c r="W88" s="7" t="str">
        <f t="shared" si="62"/>
        <v>3-ne</v>
      </c>
      <c r="X88" s="7" t="str">
        <f>IF(ISERROR(VLOOKUP(W88,Books!$A$2:$Q$100,2,FALSE)),VLOOKUP(V88&amp;"/"&amp;W88,$AY$8:$AZ$10,2,FALSE),W88)</f>
        <v>3-ne</v>
      </c>
      <c r="Y88" s="7" t="str">
        <f t="shared" si="63"/>
        <v>27</v>
      </c>
      <c r="Z88" s="7" t="str">
        <f t="shared" si="76"/>
        <v>20</v>
      </c>
      <c r="AA88" s="7" t="str">
        <f t="shared" si="95"/>
        <v>20</v>
      </c>
      <c r="AB88" s="51">
        <f t="shared" si="77"/>
        <v>33</v>
      </c>
      <c r="AC88" s="61" t="str">
        <f t="shared" si="78"/>
        <v>p20</v>
      </c>
      <c r="AD88" s="26" t="str">
        <f t="shared" si="79"/>
        <v>3-ne</v>
      </c>
      <c r="AE88" s="27" t="str">
        <f t="shared" si="80"/>
        <v>3-ne</v>
      </c>
      <c r="AF88" s="28" t="str">
        <f t="shared" si="81"/>
        <v/>
      </c>
      <c r="AG88" s="26" t="str">
        <f t="shared" si="82"/>
        <v>27</v>
      </c>
      <c r="AH88" s="27" t="str">
        <f t="shared" si="83"/>
        <v/>
      </c>
      <c r="AI88" s="29" t="str">
        <f t="shared" si="84"/>
        <v>20</v>
      </c>
      <c r="AJ88" s="29" t="str">
        <f t="shared" si="85"/>
        <v>20</v>
      </c>
      <c r="AK88" s="29" t="str">
        <f t="shared" si="86"/>
        <v>20</v>
      </c>
      <c r="AL88" s="29">
        <f t="shared" si="87"/>
        <v>0</v>
      </c>
      <c r="AM88" s="29">
        <f t="shared" ca="1" si="88"/>
        <v>0</v>
      </c>
      <c r="AN88" s="29" t="str">
        <f t="shared" si="89"/>
        <v>20</v>
      </c>
      <c r="AO88" s="29" t="str">
        <f t="shared" ca="1" si="90"/>
        <v>20</v>
      </c>
      <c r="AP88" s="28" t="str">
        <f t="shared" si="91"/>
        <v/>
      </c>
      <c r="AQ88" s="34">
        <f t="shared" si="94"/>
        <v>136710</v>
      </c>
      <c r="AR88" s="7">
        <f>VLOOKUP(W88,Books!$A$2:$Q$100,7,FALSE)</f>
        <v>215</v>
      </c>
      <c r="AS88" s="51" t="str">
        <f t="shared" si="92"/>
        <v/>
      </c>
      <c r="AT88" s="7" t="str">
        <f t="shared" si="93"/>
        <v>INSERT INTO citation (ID,TalkID,BookID,Chapter,Verses,Flag,PageColumn,MinVerse,MaxVerse) VALUES (136710, 8465, 215, 27, '20', '', 25, 0, 0);</v>
      </c>
    </row>
    <row r="89" spans="1:47" x14ac:dyDescent="0.2">
      <c r="A89" s="7">
        <f>VLOOKUP(C89,Talks!$A$2:$X$35,2,FALSE)</f>
        <v>6</v>
      </c>
      <c r="B89">
        <v>87</v>
      </c>
      <c r="C89" t="s">
        <v>2722</v>
      </c>
      <c r="D89" t="s">
        <v>2570</v>
      </c>
      <c r="E89" t="s">
        <v>2571</v>
      </c>
      <c r="F89" s="4"/>
      <c r="G89" s="7">
        <f>VLOOKUP(C89,Talks!$A$2:$X$35,11,FALSE)</f>
        <v>8465</v>
      </c>
      <c r="H89" s="7">
        <f t="shared" si="65"/>
        <v>0</v>
      </c>
      <c r="I89" s="75" t="str">
        <f>IF(H89&lt;&gt;0,H89,IF(ISERROR(VLOOKUP(VLOOKUP(X89,Books!$A$2:$Q$100,2,FALSE)&amp;"_"&amp;Y89&amp;":"&amp;AA89&amp;IF(F89&lt;&gt;""," (JST)",""),SpecialBooks,2,FALSE)),VLOOKUP(X89,Books!$A$2:$Q$100,2,FALSE)&amp;"_"&amp;Y89&amp;":"&amp;AA89&amp;IF(F89&lt;&gt;""," (JST)",""),VLOOKUP(VLOOKUP(X89,Books!$A$2:$Q$100,2,FALSE)&amp;"_"&amp;Y89&amp;":"&amp;AA89&amp;IF(F89&lt;&gt;""," (JST)",""),SpecialBooks,2,FALSE)))</f>
        <v>3 ne_27:27</v>
      </c>
      <c r="J89" s="7" t="str">
        <f>VLOOKUP(C89,Talks!$A$2:$X$35,6,FALSE)</f>
        <v>RAR</v>
      </c>
      <c r="K89" s="32">
        <v>25</v>
      </c>
      <c r="L89" s="56">
        <f t="shared" si="66"/>
        <v>22</v>
      </c>
      <c r="M89" s="56">
        <f t="shared" si="67"/>
        <v>25</v>
      </c>
      <c r="N89" s="56" t="str">
        <f t="shared" si="59"/>
        <v/>
      </c>
      <c r="O89" s="7" t="str">
        <f t="shared" si="68"/>
        <v>3 ne_27:27 / (20-O,25,RAR)</v>
      </c>
      <c r="P89" s="51" t="str">
        <f t="shared" si="69"/>
        <v/>
      </c>
      <c r="Q89" s="7">
        <f t="shared" si="70"/>
        <v>23</v>
      </c>
      <c r="R89" s="7">
        <f t="shared" si="71"/>
        <v>28</v>
      </c>
      <c r="S89" s="7">
        <f t="shared" si="72"/>
        <v>34</v>
      </c>
      <c r="T89" s="7">
        <f t="shared" si="73"/>
        <v>31</v>
      </c>
      <c r="U89" s="7">
        <f t="shared" si="74"/>
        <v>43</v>
      </c>
      <c r="V89" s="7" t="str">
        <f t="shared" si="75"/>
        <v>bofm/3-ne/27.27?l</v>
      </c>
      <c r="W89" s="7" t="str">
        <f t="shared" si="62"/>
        <v>3-ne</v>
      </c>
      <c r="X89" s="7" t="str">
        <f>IF(ISERROR(VLOOKUP(W89,Books!$A$2:$Q$100,2,FALSE)),VLOOKUP(V89&amp;"/"&amp;W89,$AY$8:$AZ$10,2,FALSE),W89)</f>
        <v>3-ne</v>
      </c>
      <c r="Y89" s="7" t="str">
        <f t="shared" si="63"/>
        <v>27</v>
      </c>
      <c r="Z89" s="7" t="str">
        <f t="shared" si="76"/>
        <v>27</v>
      </c>
      <c r="AA89" s="7" t="str">
        <f t="shared" si="95"/>
        <v>27</v>
      </c>
      <c r="AB89" s="51">
        <f t="shared" si="77"/>
        <v>33</v>
      </c>
      <c r="AC89" s="61" t="str">
        <f t="shared" si="78"/>
        <v>p27</v>
      </c>
      <c r="AD89" s="26" t="str">
        <f t="shared" si="79"/>
        <v>3-ne</v>
      </c>
      <c r="AE89" s="27" t="str">
        <f t="shared" si="80"/>
        <v>3-ne</v>
      </c>
      <c r="AF89" s="28" t="str">
        <f t="shared" si="81"/>
        <v/>
      </c>
      <c r="AG89" s="26" t="str">
        <f t="shared" si="82"/>
        <v>27</v>
      </c>
      <c r="AH89" s="27" t="str">
        <f t="shared" si="83"/>
        <v/>
      </c>
      <c r="AI89" s="29" t="str">
        <f t="shared" si="84"/>
        <v>27</v>
      </c>
      <c r="AJ89" s="29" t="str">
        <f t="shared" si="85"/>
        <v>27</v>
      </c>
      <c r="AK89" s="29" t="str">
        <f t="shared" si="86"/>
        <v>27</v>
      </c>
      <c r="AL89" s="29">
        <f t="shared" si="87"/>
        <v>0</v>
      </c>
      <c r="AM89" s="29">
        <f t="shared" ca="1" si="88"/>
        <v>0</v>
      </c>
      <c r="AN89" s="29" t="str">
        <f t="shared" si="89"/>
        <v>27</v>
      </c>
      <c r="AO89" s="29" t="str">
        <f t="shared" ca="1" si="90"/>
        <v>27</v>
      </c>
      <c r="AP89" s="28" t="str">
        <f t="shared" si="91"/>
        <v/>
      </c>
      <c r="AQ89" s="34">
        <f t="shared" si="94"/>
        <v>136711</v>
      </c>
      <c r="AR89" s="7">
        <f>VLOOKUP(W89,Books!$A$2:$Q$100,7,FALSE)</f>
        <v>215</v>
      </c>
      <c r="AS89" s="51" t="str">
        <f t="shared" si="92"/>
        <v/>
      </c>
      <c r="AT89" s="7" t="str">
        <f t="shared" si="93"/>
        <v>INSERT INTO citation (ID,TalkID,BookID,Chapter,Verses,Flag,PageColumn,MinVerse,MaxVerse) VALUES (136711, 8465, 215, 27, '27', '', 25, 0, 0);</v>
      </c>
    </row>
    <row r="90" spans="1:47" x14ac:dyDescent="0.2">
      <c r="A90" s="7">
        <f>VLOOKUP(C90,Talks!$A$2:$X$35,2,FALSE)</f>
        <v>6</v>
      </c>
      <c r="B90">
        <v>88</v>
      </c>
      <c r="C90" t="s">
        <v>2722</v>
      </c>
      <c r="D90" t="s">
        <v>2641</v>
      </c>
      <c r="E90" t="s">
        <v>2539</v>
      </c>
      <c r="F90" s="4"/>
      <c r="G90" s="7">
        <f>VLOOKUP(C90,Talks!$A$2:$X$35,11,FALSE)</f>
        <v>8465</v>
      </c>
      <c r="H90" s="7">
        <f t="shared" si="65"/>
        <v>0</v>
      </c>
      <c r="I90" s="75" t="str">
        <f>IF(H90&lt;&gt;0,H90,IF(ISERROR(VLOOKUP(VLOOKUP(X90,Books!$A$2:$Q$100,2,FALSE)&amp;"_"&amp;Y90&amp;":"&amp;AA90&amp;IF(F90&lt;&gt;""," (JST)",""),SpecialBooks,2,FALSE)),VLOOKUP(X90,Books!$A$2:$Q$100,2,FALSE)&amp;"_"&amp;Y90&amp;":"&amp;AA90&amp;IF(F90&lt;&gt;""," (JST)",""),VLOOKUP(VLOOKUP(X90,Books!$A$2:$Q$100,2,FALSE)&amp;"_"&amp;Y90&amp;":"&amp;AA90&amp;IF(F90&lt;&gt;""," (JST)",""),SpecialBooks,2,FALSE)))</f>
        <v>mosiah_4:3</v>
      </c>
      <c r="J90" s="7" t="str">
        <f>VLOOKUP(C90,Talks!$A$2:$X$35,6,FALSE)</f>
        <v>RAR</v>
      </c>
      <c r="K90" s="32">
        <v>25</v>
      </c>
      <c r="L90" s="56">
        <f t="shared" si="66"/>
        <v>22</v>
      </c>
      <c r="M90" s="56">
        <f t="shared" si="67"/>
        <v>25</v>
      </c>
      <c r="N90" s="56" t="str">
        <f t="shared" si="59"/>
        <v/>
      </c>
      <c r="O90" s="7" t="str">
        <f t="shared" si="68"/>
        <v>mosiah_4:3 / (20-O,25,RAR)</v>
      </c>
      <c r="P90" s="51" t="str">
        <f t="shared" si="69"/>
        <v/>
      </c>
      <c r="Q90" s="7">
        <f t="shared" si="70"/>
        <v>23</v>
      </c>
      <c r="R90" s="7">
        <f t="shared" si="71"/>
        <v>30</v>
      </c>
      <c r="S90" s="7">
        <f t="shared" si="72"/>
        <v>34</v>
      </c>
      <c r="T90" s="7">
        <f t="shared" si="73"/>
        <v>32</v>
      </c>
      <c r="U90" s="7">
        <f t="shared" si="74"/>
        <v>43</v>
      </c>
      <c r="V90" s="7" t="str">
        <f t="shared" si="75"/>
        <v>bofm/mosiah/4.3?l</v>
      </c>
      <c r="W90" s="7" t="str">
        <f t="shared" si="62"/>
        <v>mosiah</v>
      </c>
      <c r="X90" s="7" t="str">
        <f>IF(ISERROR(VLOOKUP(W90,Books!$A$2:$Q$100,2,FALSE)),VLOOKUP(V90&amp;"/"&amp;W90,$AY$8:$AZ$10,2,FALSE),W90)</f>
        <v>mosiah</v>
      </c>
      <c r="Y90" s="7" t="str">
        <f t="shared" si="63"/>
        <v>4</v>
      </c>
      <c r="Z90" s="7" t="str">
        <f t="shared" si="76"/>
        <v>3</v>
      </c>
      <c r="AA90" s="7" t="str">
        <f t="shared" si="95"/>
        <v>3</v>
      </c>
      <c r="AB90" s="51">
        <f t="shared" si="77"/>
        <v>30</v>
      </c>
      <c r="AC90" s="61" t="str">
        <f t="shared" si="78"/>
        <v>p3</v>
      </c>
      <c r="AD90" s="26" t="str">
        <f t="shared" si="79"/>
        <v>mosiah</v>
      </c>
      <c r="AE90" s="27" t="str">
        <f t="shared" si="80"/>
        <v>mosiah</v>
      </c>
      <c r="AF90" s="28" t="str">
        <f t="shared" si="81"/>
        <v/>
      </c>
      <c r="AG90" s="26" t="str">
        <f t="shared" si="82"/>
        <v>4</v>
      </c>
      <c r="AH90" s="27" t="str">
        <f t="shared" si="83"/>
        <v/>
      </c>
      <c r="AI90" s="29" t="str">
        <f t="shared" si="84"/>
        <v>3</v>
      </c>
      <c r="AJ90" s="29" t="str">
        <f t="shared" si="85"/>
        <v>3</v>
      </c>
      <c r="AK90" s="29" t="str">
        <f t="shared" si="86"/>
        <v>3</v>
      </c>
      <c r="AL90" s="29">
        <f t="shared" si="87"/>
        <v>0</v>
      </c>
      <c r="AM90" s="29">
        <f t="shared" ca="1" si="88"/>
        <v>0</v>
      </c>
      <c r="AN90" s="29" t="str">
        <f t="shared" si="89"/>
        <v>3</v>
      </c>
      <c r="AO90" s="29" t="str">
        <f t="shared" ca="1" si="90"/>
        <v>3</v>
      </c>
      <c r="AP90" s="28" t="str">
        <f t="shared" si="91"/>
        <v/>
      </c>
      <c r="AQ90" s="34">
        <f t="shared" si="94"/>
        <v>136712</v>
      </c>
      <c r="AR90" s="7">
        <f>VLOOKUP(W90,Books!$A$2:$Q$100,7,FALSE)</f>
        <v>212</v>
      </c>
      <c r="AS90" s="51" t="str">
        <f t="shared" si="92"/>
        <v/>
      </c>
      <c r="AT90" s="7" t="str">
        <f t="shared" si="93"/>
        <v>INSERT INTO citation (ID,TalkID,BookID,Chapter,Verses,Flag,PageColumn,MinVerse,MaxVerse) VALUES (136712, 8465, 212, 4, '3', '', 25, 0, 0);</v>
      </c>
    </row>
    <row r="91" spans="1:47" x14ac:dyDescent="0.2">
      <c r="A91" s="7">
        <f>VLOOKUP(C91,Talks!$A$2:$X$35,2,FALSE)</f>
        <v>6</v>
      </c>
      <c r="B91">
        <v>89</v>
      </c>
      <c r="C91" t="s">
        <v>2722</v>
      </c>
      <c r="D91" t="s">
        <v>2923</v>
      </c>
      <c r="E91" t="s">
        <v>2924</v>
      </c>
      <c r="F91" s="4"/>
      <c r="G91" s="7">
        <f>VLOOKUP(C91,Talks!$A$2:$X$35,11,FALSE)</f>
        <v>8465</v>
      </c>
      <c r="H91" s="7">
        <f t="shared" si="65"/>
        <v>0</v>
      </c>
      <c r="I91" s="75" t="str">
        <f>IF(H91&lt;&gt;0,H91,IF(ISERROR(VLOOKUP(VLOOKUP(X91,Books!$A$2:$Q$100,2,FALSE)&amp;"_"&amp;Y91&amp;":"&amp;AA91&amp;IF(F91&lt;&gt;""," (JST)",""),SpecialBooks,2,FALSE)),VLOOKUP(X91,Books!$A$2:$Q$100,2,FALSE)&amp;"_"&amp;Y91&amp;":"&amp;AA91&amp;IF(F91&lt;&gt;""," (JST)",""),VLOOKUP(VLOOKUP(X91,Books!$A$2:$Q$100,2,FALSE)&amp;"_"&amp;Y91&amp;":"&amp;AA91&amp;IF(F91&lt;&gt;""," (JST)",""),SpecialBooks,2,FALSE)))</f>
        <v>sec_127:4</v>
      </c>
      <c r="J91" s="7" t="str">
        <f>VLOOKUP(C91,Talks!$A$2:$X$35,6,FALSE)</f>
        <v>RAR</v>
      </c>
      <c r="K91" s="32">
        <v>25</v>
      </c>
      <c r="L91" s="56">
        <f t="shared" si="66"/>
        <v>22</v>
      </c>
      <c r="M91" s="56">
        <f t="shared" si="67"/>
        <v>25</v>
      </c>
      <c r="N91" s="56" t="str">
        <f t="shared" si="59"/>
        <v/>
      </c>
      <c r="O91" s="7" t="str">
        <f t="shared" si="68"/>
        <v>sec_127:4 / (20-O,25,RAR)</v>
      </c>
      <c r="P91" s="51" t="str">
        <f t="shared" si="69"/>
        <v/>
      </c>
      <c r="Q91" s="7">
        <f t="shared" si="70"/>
        <v>31</v>
      </c>
      <c r="R91" s="7">
        <f t="shared" si="71"/>
        <v>34</v>
      </c>
      <c r="S91" s="7">
        <f t="shared" si="72"/>
        <v>40</v>
      </c>
      <c r="T91" s="7">
        <f t="shared" si="73"/>
        <v>38</v>
      </c>
      <c r="U91" s="7">
        <f t="shared" si="74"/>
        <v>49</v>
      </c>
      <c r="V91" s="7" t="str">
        <f t="shared" si="75"/>
        <v>dc-testament/dc/127.4?lan</v>
      </c>
      <c r="W91" s="7" t="str">
        <f t="shared" si="62"/>
        <v>dc</v>
      </c>
      <c r="X91" s="7" t="str">
        <f>IF(ISERROR(VLOOKUP(W91,Books!$A$2:$Q$100,2,FALSE)),VLOOKUP(V91&amp;"/"&amp;W91,$AY$8:$AZ$10,2,FALSE),W91)</f>
        <v>dc</v>
      </c>
      <c r="Y91" s="7" t="str">
        <f t="shared" si="63"/>
        <v>127</v>
      </c>
      <c r="Z91" s="7" t="str">
        <f t="shared" si="76"/>
        <v>4</v>
      </c>
      <c r="AA91" s="7" t="str">
        <f t="shared" si="95"/>
        <v>4</v>
      </c>
      <c r="AB91" s="51">
        <f t="shared" si="77"/>
        <v>12</v>
      </c>
      <c r="AC91" s="61" t="str">
        <f t="shared" si="78"/>
        <v>p4</v>
      </c>
      <c r="AD91" s="26" t="str">
        <f t="shared" si="79"/>
        <v>sec</v>
      </c>
      <c r="AE91" s="27" t="str">
        <f t="shared" si="80"/>
        <v>dc</v>
      </c>
      <c r="AF91" s="28" t="str">
        <f t="shared" si="81"/>
        <v/>
      </c>
      <c r="AG91" s="26" t="str">
        <f t="shared" si="82"/>
        <v>127</v>
      </c>
      <c r="AH91" s="27" t="str">
        <f t="shared" si="83"/>
        <v/>
      </c>
      <c r="AI91" s="29" t="str">
        <f t="shared" si="84"/>
        <v>4</v>
      </c>
      <c r="AJ91" s="29" t="str">
        <f t="shared" si="85"/>
        <v>4</v>
      </c>
      <c r="AK91" s="29" t="str">
        <f t="shared" si="86"/>
        <v>4</v>
      </c>
      <c r="AL91" s="29">
        <f t="shared" si="87"/>
        <v>0</v>
      </c>
      <c r="AM91" s="29">
        <f t="shared" ca="1" si="88"/>
        <v>0</v>
      </c>
      <c r="AN91" s="29" t="str">
        <f t="shared" si="89"/>
        <v>4</v>
      </c>
      <c r="AO91" s="29" t="str">
        <f t="shared" ca="1" si="90"/>
        <v>4</v>
      </c>
      <c r="AP91" s="28" t="str">
        <f t="shared" si="91"/>
        <v/>
      </c>
      <c r="AQ91" s="34">
        <f t="shared" si="94"/>
        <v>136713</v>
      </c>
      <c r="AR91" s="7">
        <f>VLOOKUP(W91,Books!$A$2:$Q$100,7,FALSE)</f>
        <v>302</v>
      </c>
      <c r="AS91" s="51" t="str">
        <f t="shared" si="92"/>
        <v/>
      </c>
      <c r="AT91" s="7" t="str">
        <f t="shared" si="93"/>
        <v>INSERT INTO citation (ID,TalkID,BookID,Chapter,Verses,Flag,PageColumn,MinVerse,MaxVerse) VALUES (136713, 8465, 302, 127, '4', '', 25, 0, 0);</v>
      </c>
    </row>
    <row r="92" spans="1:47" x14ac:dyDescent="0.2">
      <c r="A92" s="7">
        <f>VLOOKUP(C92,Talks!$A$2:$X$35,2,FALSE)</f>
        <v>6</v>
      </c>
      <c r="B92">
        <v>90</v>
      </c>
      <c r="C92" t="s">
        <v>2722</v>
      </c>
      <c r="D92" t="s">
        <v>2923</v>
      </c>
      <c r="E92" t="s">
        <v>2924</v>
      </c>
      <c r="F92" s="4"/>
      <c r="G92" s="7">
        <f>VLOOKUP(C92,Talks!$A$2:$X$35,11,FALSE)</f>
        <v>8465</v>
      </c>
      <c r="H92" s="7">
        <f t="shared" si="65"/>
        <v>0</v>
      </c>
      <c r="I92" s="75" t="str">
        <f>IF(H92&lt;&gt;0,H92,IF(ISERROR(VLOOKUP(VLOOKUP(X92,Books!$A$2:$Q$100,2,FALSE)&amp;"_"&amp;Y92&amp;":"&amp;AA92&amp;IF(F92&lt;&gt;""," (JST)",""),SpecialBooks,2,FALSE)),VLOOKUP(X92,Books!$A$2:$Q$100,2,FALSE)&amp;"_"&amp;Y92&amp;":"&amp;AA92&amp;IF(F92&lt;&gt;""," (JST)",""),VLOOKUP(VLOOKUP(X92,Books!$A$2:$Q$100,2,FALSE)&amp;"_"&amp;Y92&amp;":"&amp;AA92&amp;IF(F92&lt;&gt;""," (JST)",""),SpecialBooks,2,FALSE)))</f>
        <v>sec_127:4</v>
      </c>
      <c r="J92" s="7" t="str">
        <f>VLOOKUP(C92,Talks!$A$2:$X$35,6,FALSE)</f>
        <v>RAR</v>
      </c>
      <c r="K92" s="32">
        <v>25</v>
      </c>
      <c r="L92" s="56">
        <f t="shared" si="66"/>
        <v>22</v>
      </c>
      <c r="M92" s="56">
        <f t="shared" si="67"/>
        <v>25</v>
      </c>
      <c r="N92" s="56" t="str">
        <f t="shared" si="59"/>
        <v/>
      </c>
      <c r="O92" s="7" t="str">
        <f t="shared" si="68"/>
        <v>sec_127:4 / (20-O,25,RAR)</v>
      </c>
      <c r="P92" s="51" t="str">
        <f t="shared" si="69"/>
        <v/>
      </c>
      <c r="Q92" s="7">
        <f t="shared" si="70"/>
        <v>31</v>
      </c>
      <c r="R92" s="7">
        <f t="shared" si="71"/>
        <v>34</v>
      </c>
      <c r="S92" s="7">
        <f t="shared" si="72"/>
        <v>40</v>
      </c>
      <c r="T92" s="7">
        <f t="shared" si="73"/>
        <v>38</v>
      </c>
      <c r="U92" s="7">
        <f t="shared" si="74"/>
        <v>49</v>
      </c>
      <c r="V92" s="7" t="str">
        <f t="shared" si="75"/>
        <v>dc-testament/dc/127.4?lan</v>
      </c>
      <c r="W92" s="7" t="str">
        <f t="shared" si="62"/>
        <v>dc</v>
      </c>
      <c r="X92" s="7" t="str">
        <f>IF(ISERROR(VLOOKUP(W92,Books!$A$2:$Q$100,2,FALSE)),VLOOKUP(V92&amp;"/"&amp;W92,$AY$8:$AZ$10,2,FALSE),W92)</f>
        <v>dc</v>
      </c>
      <c r="Y92" s="7" t="str">
        <f t="shared" si="63"/>
        <v>127</v>
      </c>
      <c r="Z92" s="7" t="str">
        <f t="shared" si="76"/>
        <v>4</v>
      </c>
      <c r="AA92" s="7" t="str">
        <f t="shared" si="95"/>
        <v>4</v>
      </c>
      <c r="AB92" s="51">
        <f t="shared" si="77"/>
        <v>12</v>
      </c>
      <c r="AC92" s="61" t="str">
        <f t="shared" si="78"/>
        <v>p4</v>
      </c>
      <c r="AD92" s="26" t="str">
        <f t="shared" si="79"/>
        <v>sec</v>
      </c>
      <c r="AE92" s="27" t="str">
        <f t="shared" si="80"/>
        <v>dc</v>
      </c>
      <c r="AF92" s="28" t="str">
        <f t="shared" si="81"/>
        <v/>
      </c>
      <c r="AG92" s="26" t="str">
        <f t="shared" si="82"/>
        <v>127</v>
      </c>
      <c r="AH92" s="27" t="str">
        <f t="shared" si="83"/>
        <v/>
      </c>
      <c r="AI92" s="29" t="str">
        <f t="shared" si="84"/>
        <v>4</v>
      </c>
      <c r="AJ92" s="29" t="str">
        <f t="shared" si="85"/>
        <v>4</v>
      </c>
      <c r="AK92" s="29" t="str">
        <f t="shared" si="86"/>
        <v>4</v>
      </c>
      <c r="AL92" s="29">
        <f t="shared" si="87"/>
        <v>0</v>
      </c>
      <c r="AM92" s="29">
        <f t="shared" ca="1" si="88"/>
        <v>0</v>
      </c>
      <c r="AN92" s="29" t="str">
        <f t="shared" si="89"/>
        <v>4</v>
      </c>
      <c r="AO92" s="29" t="str">
        <f t="shared" ca="1" si="90"/>
        <v>4</v>
      </c>
      <c r="AP92" s="28" t="str">
        <f t="shared" si="91"/>
        <v/>
      </c>
      <c r="AQ92" s="34">
        <f t="shared" si="94"/>
        <v>136714</v>
      </c>
      <c r="AR92" s="7">
        <f>VLOOKUP(W92,Books!$A$2:$Q$100,7,FALSE)</f>
        <v>302</v>
      </c>
      <c r="AS92" s="51" t="str">
        <f t="shared" si="92"/>
        <v/>
      </c>
      <c r="AT92" s="7" t="str">
        <f t="shared" si="93"/>
        <v>INSERT INTO citation (ID,TalkID,BookID,Chapter,Verses,Flag,PageColumn,MinVerse,MaxVerse) VALUES (136714, 8465, 302, 127, '4', '', 25, 0, 0);</v>
      </c>
    </row>
    <row r="93" spans="1:47" x14ac:dyDescent="0.2">
      <c r="A93" s="7">
        <f>VLOOKUP(C93,Talks!$A$2:$X$35,2,FALSE)</f>
        <v>7</v>
      </c>
      <c r="B93">
        <v>91</v>
      </c>
      <c r="C93" t="s">
        <v>2723</v>
      </c>
      <c r="D93" t="s">
        <v>2925</v>
      </c>
      <c r="E93" t="s">
        <v>2926</v>
      </c>
      <c r="F93" s="4"/>
      <c r="G93" s="7">
        <f>VLOOKUP(C93,Talks!$A$2:$X$35,11,FALSE)</f>
        <v>8466</v>
      </c>
      <c r="H93" s="7">
        <f t="shared" si="65"/>
        <v>0</v>
      </c>
      <c r="I93" s="75" t="str">
        <f>IF(H93&lt;&gt;0,H93,IF(ISERROR(VLOOKUP(VLOOKUP(X93,Books!$A$2:$Q$100,2,FALSE)&amp;"_"&amp;Y93&amp;":"&amp;AA93&amp;IF(F93&lt;&gt;""," (JST)",""),SpecialBooks,2,FALSE)),VLOOKUP(X93,Books!$A$2:$Q$100,2,FALSE)&amp;"_"&amp;Y93&amp;":"&amp;AA93&amp;IF(F93&lt;&gt;""," (JST)",""),VLOOKUP(VLOOKUP(X93,Books!$A$2:$Q$100,2,FALSE)&amp;"_"&amp;Y93&amp;":"&amp;AA93&amp;IF(F93&lt;&gt;""," (JST)",""),SpecialBooks,2,FALSE)))</f>
        <v>matt_5:43-44</v>
      </c>
      <c r="J93" s="7" t="str">
        <f>VLOOKUP(C93,Talks!$A$2:$X$35,6,FALSE)</f>
        <v>DHO</v>
      </c>
      <c r="K93" s="32">
        <v>26</v>
      </c>
      <c r="L93" s="56">
        <f t="shared" si="66"/>
        <v>26</v>
      </c>
      <c r="M93" s="56">
        <f t="shared" si="67"/>
        <v>29</v>
      </c>
      <c r="N93" s="56" t="str">
        <f t="shared" si="59"/>
        <v/>
      </c>
      <c r="O93" s="7" t="str">
        <f t="shared" si="68"/>
        <v>matt_5:43-44 / (20-O,26,DHO)</v>
      </c>
      <c r="P93" s="51" t="str">
        <f t="shared" si="69"/>
        <v/>
      </c>
      <c r="Q93" s="7">
        <f t="shared" si="70"/>
        <v>21</v>
      </c>
      <c r="R93" s="7">
        <f t="shared" si="71"/>
        <v>26</v>
      </c>
      <c r="S93" s="7">
        <f t="shared" si="72"/>
        <v>34</v>
      </c>
      <c r="T93" s="7">
        <f t="shared" si="73"/>
        <v>28</v>
      </c>
      <c r="U93" s="7">
        <f t="shared" si="74"/>
        <v>43</v>
      </c>
      <c r="V93" s="7" t="str">
        <f t="shared" si="75"/>
        <v>nt/matt/5.43-44</v>
      </c>
      <c r="W93" s="7" t="str">
        <f t="shared" si="62"/>
        <v>matt</v>
      </c>
      <c r="X93" s="7" t="str">
        <f>IF(ISERROR(VLOOKUP(W93,Books!$A$2:$Q$100,2,FALSE)),VLOOKUP(V93&amp;"/"&amp;W93,$AY$8:$AZ$10,2,FALSE),W93)</f>
        <v>matt</v>
      </c>
      <c r="Y93" s="7" t="str">
        <f t="shared" si="63"/>
        <v>5</v>
      </c>
      <c r="Z93" s="7" t="str">
        <f t="shared" si="76"/>
        <v>43-44</v>
      </c>
      <c r="AA93" s="7" t="str">
        <f t="shared" si="95"/>
        <v>43-44</v>
      </c>
      <c r="AB93" s="51">
        <f t="shared" si="77"/>
        <v>50</v>
      </c>
      <c r="AC93" s="61" t="str">
        <f t="shared" si="78"/>
        <v>p43</v>
      </c>
      <c r="AD93" s="26" t="str">
        <f t="shared" si="79"/>
        <v>matt</v>
      </c>
      <c r="AE93" s="27" t="str">
        <f t="shared" si="80"/>
        <v>matt</v>
      </c>
      <c r="AF93" s="28" t="str">
        <f t="shared" si="81"/>
        <v/>
      </c>
      <c r="AG93" s="26" t="str">
        <f t="shared" si="82"/>
        <v>5</v>
      </c>
      <c r="AH93" s="27" t="str">
        <f t="shared" si="83"/>
        <v/>
      </c>
      <c r="AI93" s="29" t="str">
        <f t="shared" si="84"/>
        <v>43-44</v>
      </c>
      <c r="AJ93" s="29" t="str">
        <f t="shared" si="85"/>
        <v>43-44</v>
      </c>
      <c r="AK93" s="29" t="str">
        <f t="shared" si="86"/>
        <v>43 44</v>
      </c>
      <c r="AL93" s="29">
        <f t="shared" si="87"/>
        <v>3</v>
      </c>
      <c r="AM93" s="29">
        <f t="shared" ca="1" si="88"/>
        <v>3</v>
      </c>
      <c r="AN93" s="29" t="str">
        <f t="shared" si="89"/>
        <v>43</v>
      </c>
      <c r="AO93" s="29" t="str">
        <f t="shared" ca="1" si="90"/>
        <v>44</v>
      </c>
      <c r="AP93" s="28" t="str">
        <f t="shared" si="91"/>
        <v/>
      </c>
      <c r="AQ93" s="34">
        <f t="shared" si="94"/>
        <v>136715</v>
      </c>
      <c r="AR93" s="7">
        <f>VLOOKUP(W93,Books!$A$2:$Q$100,7,FALSE)</f>
        <v>140</v>
      </c>
      <c r="AS93" s="51" t="str">
        <f t="shared" si="92"/>
        <v/>
      </c>
      <c r="AT93" s="7" t="str">
        <f t="shared" si="93"/>
        <v>INSERT INTO citation (ID,TalkID,BookID,Chapter,Verses,Flag,PageColumn,MinVerse,MaxVerse) VALUES (136715, 8466, 140, 5, '43-44', '', 26, 0, 0);</v>
      </c>
    </row>
    <row r="94" spans="1:47" x14ac:dyDescent="0.2">
      <c r="A94" s="7">
        <f>VLOOKUP(C94,Talks!$A$2:$X$35,2,FALSE)</f>
        <v>7</v>
      </c>
      <c r="B94">
        <v>92</v>
      </c>
      <c r="C94" t="s">
        <v>2723</v>
      </c>
      <c r="D94" t="s">
        <v>2928</v>
      </c>
      <c r="E94" t="s">
        <v>2929</v>
      </c>
      <c r="F94" s="4"/>
      <c r="G94" s="7">
        <f>VLOOKUP(C94,Talks!$A$2:$X$35,11,FALSE)</f>
        <v>8466</v>
      </c>
      <c r="H94" s="7">
        <f t="shared" si="65"/>
        <v>0</v>
      </c>
      <c r="I94" s="75" t="str">
        <f>IF(H94&lt;&gt;0,H94,IF(ISERROR(VLOOKUP(VLOOKUP(X94,Books!$A$2:$Q$100,2,FALSE)&amp;"_"&amp;Y94&amp;":"&amp;AA94&amp;IF(F94&lt;&gt;""," (JST)",""),SpecialBooks,2,FALSE)),VLOOKUP(X94,Books!$A$2:$Q$100,2,FALSE)&amp;"_"&amp;Y94&amp;":"&amp;AA94&amp;IF(F94&lt;&gt;""," (JST)",""),VLOOKUP(VLOOKUP(X94,Books!$A$2:$Q$100,2,FALSE)&amp;"_"&amp;Y94&amp;":"&amp;AA94&amp;IF(F94&lt;&gt;""," (JST)",""),SpecialBooks,2,FALSE)))</f>
        <v>3 ne_11:29</v>
      </c>
      <c r="J94" s="7" t="str">
        <f>VLOOKUP(C94,Talks!$A$2:$X$35,6,FALSE)</f>
        <v>DHO</v>
      </c>
      <c r="K94" s="32">
        <v>26</v>
      </c>
      <c r="L94" s="56">
        <f t="shared" si="66"/>
        <v>26</v>
      </c>
      <c r="M94" s="56">
        <f t="shared" si="67"/>
        <v>29</v>
      </c>
      <c r="N94" s="56" t="str">
        <f t="shared" si="59"/>
        <v/>
      </c>
      <c r="O94" s="7" t="str">
        <f t="shared" si="68"/>
        <v>3 ne_11:29 / (20-O,26,DHO)</v>
      </c>
      <c r="P94" s="51" t="str">
        <f t="shared" si="69"/>
        <v/>
      </c>
      <c r="Q94" s="7">
        <f t="shared" si="70"/>
        <v>23</v>
      </c>
      <c r="R94" s="7">
        <f t="shared" si="71"/>
        <v>28</v>
      </c>
      <c r="S94" s="7">
        <f t="shared" si="72"/>
        <v>34</v>
      </c>
      <c r="T94" s="7">
        <f t="shared" si="73"/>
        <v>31</v>
      </c>
      <c r="U94" s="7">
        <f t="shared" si="74"/>
        <v>43</v>
      </c>
      <c r="V94" s="7" t="str">
        <f t="shared" si="75"/>
        <v>bofm/3-ne/11.29?l</v>
      </c>
      <c r="W94" s="7" t="str">
        <f t="shared" si="62"/>
        <v>3-ne</v>
      </c>
      <c r="X94" s="7" t="str">
        <f>IF(ISERROR(VLOOKUP(W94,Books!$A$2:$Q$100,2,FALSE)),VLOOKUP(V94&amp;"/"&amp;W94,$AY$8:$AZ$10,2,FALSE),W94)</f>
        <v>3-ne</v>
      </c>
      <c r="Y94" s="7" t="str">
        <f t="shared" si="63"/>
        <v>11</v>
      </c>
      <c r="Z94" s="7" t="str">
        <f t="shared" si="76"/>
        <v>29</v>
      </c>
      <c r="AA94" s="7" t="str">
        <f t="shared" si="95"/>
        <v>29</v>
      </c>
      <c r="AB94" s="51">
        <f t="shared" si="77"/>
        <v>41</v>
      </c>
      <c r="AC94" s="61" t="str">
        <f t="shared" si="78"/>
        <v>p29</v>
      </c>
      <c r="AD94" s="26" t="str">
        <f t="shared" si="79"/>
        <v>3-ne</v>
      </c>
      <c r="AE94" s="27" t="str">
        <f t="shared" si="80"/>
        <v>3-ne</v>
      </c>
      <c r="AF94" s="28" t="str">
        <f t="shared" si="81"/>
        <v/>
      </c>
      <c r="AG94" s="26" t="str">
        <f t="shared" si="82"/>
        <v>11</v>
      </c>
      <c r="AH94" s="27" t="str">
        <f t="shared" si="83"/>
        <v/>
      </c>
      <c r="AI94" s="29" t="str">
        <f t="shared" si="84"/>
        <v>29</v>
      </c>
      <c r="AJ94" s="29" t="str">
        <f t="shared" si="85"/>
        <v>29</v>
      </c>
      <c r="AK94" s="29" t="str">
        <f t="shared" si="86"/>
        <v>29</v>
      </c>
      <c r="AL94" s="29">
        <f t="shared" si="87"/>
        <v>0</v>
      </c>
      <c r="AM94" s="29">
        <f t="shared" ca="1" si="88"/>
        <v>0</v>
      </c>
      <c r="AN94" s="29" t="str">
        <f t="shared" si="89"/>
        <v>29</v>
      </c>
      <c r="AO94" s="29" t="str">
        <f t="shared" ca="1" si="90"/>
        <v>29</v>
      </c>
      <c r="AP94" s="28" t="str">
        <f t="shared" si="91"/>
        <v/>
      </c>
      <c r="AQ94" s="34">
        <f t="shared" si="94"/>
        <v>136716</v>
      </c>
      <c r="AR94" s="7">
        <f>VLOOKUP(W94,Books!$A$2:$Q$100,7,FALSE)</f>
        <v>215</v>
      </c>
      <c r="AS94" s="51" t="str">
        <f t="shared" si="92"/>
        <v/>
      </c>
      <c r="AT94" s="7" t="str">
        <f t="shared" si="93"/>
        <v>INSERT INTO citation (ID,TalkID,BookID,Chapter,Verses,Flag,PageColumn,MinVerse,MaxVerse) VALUES (136716, 8466, 215, 11, '29', '', 26, 0, 0);</v>
      </c>
    </row>
    <row r="95" spans="1:47" x14ac:dyDescent="0.2">
      <c r="A95" s="7">
        <f>VLOOKUP(C95,Talks!$A$2:$X$35,2,FALSE)</f>
        <v>7</v>
      </c>
      <c r="B95">
        <v>93</v>
      </c>
      <c r="C95" t="s">
        <v>2723</v>
      </c>
      <c r="D95" t="s">
        <v>2930</v>
      </c>
      <c r="E95" t="s">
        <v>2931</v>
      </c>
      <c r="F95" s="4"/>
      <c r="G95" s="7">
        <f>VLOOKUP(C95,Talks!$A$2:$X$35,11,FALSE)</f>
        <v>8466</v>
      </c>
      <c r="H95" s="7">
        <f t="shared" si="65"/>
        <v>0</v>
      </c>
      <c r="I95" s="75" t="str">
        <f>IF(H95&lt;&gt;0,H95,IF(ISERROR(VLOOKUP(VLOOKUP(X95,Books!$A$2:$Q$100,2,FALSE)&amp;"_"&amp;Y95&amp;":"&amp;AA95&amp;IF(F95&lt;&gt;""," (JST)",""),SpecialBooks,2,FALSE)),VLOOKUP(X95,Books!$A$2:$Q$100,2,FALSE)&amp;"_"&amp;Y95&amp;":"&amp;AA95&amp;IF(F95&lt;&gt;""," (JST)",""),VLOOKUP(VLOOKUP(X95,Books!$A$2:$Q$100,2,FALSE)&amp;"_"&amp;Y95&amp;":"&amp;AA95&amp;IF(F95&lt;&gt;""," (JST)",""),SpecialBooks,2,FALSE)))</f>
        <v>matt_22:37,39</v>
      </c>
      <c r="J95" s="7" t="str">
        <f>VLOOKUP(C95,Talks!$A$2:$X$35,6,FALSE)</f>
        <v>DHO</v>
      </c>
      <c r="K95" s="32">
        <v>26</v>
      </c>
      <c r="L95" s="56">
        <f t="shared" si="66"/>
        <v>26</v>
      </c>
      <c r="M95" s="56">
        <f t="shared" si="67"/>
        <v>29</v>
      </c>
      <c r="N95" s="56" t="str">
        <f t="shared" si="59"/>
        <v/>
      </c>
      <c r="O95" s="7" t="str">
        <f t="shared" si="68"/>
        <v>matt_22:37,39 / (20-O,26,DHO)</v>
      </c>
      <c r="P95" s="51" t="str">
        <f t="shared" si="69"/>
        <v/>
      </c>
      <c r="Q95" s="7">
        <f t="shared" si="70"/>
        <v>21</v>
      </c>
      <c r="R95" s="7">
        <f t="shared" si="71"/>
        <v>26</v>
      </c>
      <c r="S95" s="7">
        <f t="shared" si="72"/>
        <v>35</v>
      </c>
      <c r="T95" s="7">
        <f t="shared" si="73"/>
        <v>29</v>
      </c>
      <c r="U95" s="7">
        <f t="shared" si="74"/>
        <v>44</v>
      </c>
      <c r="V95" s="7" t="str">
        <f t="shared" si="75"/>
        <v>nt/matt/22.37,3</v>
      </c>
      <c r="W95" s="7" t="str">
        <f t="shared" si="62"/>
        <v>matt</v>
      </c>
      <c r="X95" s="7" t="str">
        <f>IF(ISERROR(VLOOKUP(W95,Books!$A$2:$Q$100,2,FALSE)),VLOOKUP(V95&amp;"/"&amp;W95,$AY$8:$AZ$10,2,FALSE),W95)</f>
        <v>matt</v>
      </c>
      <c r="Y95" s="7" t="str">
        <f t="shared" si="63"/>
        <v>22</v>
      </c>
      <c r="Z95" s="7" t="str">
        <f t="shared" si="76"/>
        <v>37,39</v>
      </c>
      <c r="AA95" s="7" t="str">
        <f t="shared" si="95"/>
        <v>37,39</v>
      </c>
      <c r="AB95" s="51">
        <f t="shared" si="77"/>
        <v>46</v>
      </c>
      <c r="AC95" s="61" t="str">
        <f t="shared" si="78"/>
        <v>p37</v>
      </c>
      <c r="AD95" s="26" t="str">
        <f t="shared" si="79"/>
        <v>matt</v>
      </c>
      <c r="AE95" s="27" t="str">
        <f t="shared" si="80"/>
        <v>matt</v>
      </c>
      <c r="AF95" s="28" t="str">
        <f t="shared" si="81"/>
        <v/>
      </c>
      <c r="AG95" s="26" t="str">
        <f t="shared" si="82"/>
        <v>22</v>
      </c>
      <c r="AH95" s="27" t="str">
        <f t="shared" si="83"/>
        <v/>
      </c>
      <c r="AI95" s="29" t="str">
        <f t="shared" si="84"/>
        <v>37,39</v>
      </c>
      <c r="AJ95" s="29" t="str">
        <f t="shared" si="85"/>
        <v>37,39</v>
      </c>
      <c r="AK95" s="29" t="str">
        <f t="shared" si="86"/>
        <v>37 39</v>
      </c>
      <c r="AL95" s="29">
        <f t="shared" si="87"/>
        <v>3</v>
      </c>
      <c r="AM95" s="29">
        <f t="shared" ca="1" si="88"/>
        <v>3</v>
      </c>
      <c r="AN95" s="29" t="str">
        <f t="shared" si="89"/>
        <v>37</v>
      </c>
      <c r="AO95" s="29" t="str">
        <f t="shared" ca="1" si="90"/>
        <v>39</v>
      </c>
      <c r="AP95" s="28" t="str">
        <f t="shared" si="91"/>
        <v/>
      </c>
      <c r="AQ95" s="34">
        <f t="shared" si="94"/>
        <v>136717</v>
      </c>
      <c r="AR95" s="7">
        <f>VLOOKUP(W95,Books!$A$2:$Q$100,7,FALSE)</f>
        <v>140</v>
      </c>
      <c r="AS95" s="51" t="str">
        <f t="shared" si="92"/>
        <v/>
      </c>
      <c r="AT95" s="7" t="str">
        <f t="shared" si="93"/>
        <v>INSERT INTO citation (ID,TalkID,BookID,Chapter,Verses,Flag,PageColumn,MinVerse,MaxVerse) VALUES (136717, 8466, 140, 22, '37,39', '', 26, 0, 0);</v>
      </c>
    </row>
    <row r="96" spans="1:47" x14ac:dyDescent="0.2">
      <c r="A96" s="7">
        <f>VLOOKUP(C96,Talks!$A$2:$X$35,2,FALSE)</f>
        <v>7</v>
      </c>
      <c r="B96">
        <v>94</v>
      </c>
      <c r="C96" t="s">
        <v>2723</v>
      </c>
      <c r="D96" t="s">
        <v>2933</v>
      </c>
      <c r="E96" t="s">
        <v>2934</v>
      </c>
      <c r="F96" s="4"/>
      <c r="G96" s="7">
        <f>VLOOKUP(C96,Talks!$A$2:$X$35,11,FALSE)</f>
        <v>8466</v>
      </c>
      <c r="H96" s="7">
        <f t="shared" si="65"/>
        <v>0</v>
      </c>
      <c r="I96" s="75" t="str">
        <f>IF(H96&lt;&gt;0,H96,IF(ISERROR(VLOOKUP(VLOOKUP(X96,Books!$A$2:$Q$100,2,FALSE)&amp;"_"&amp;Y96&amp;":"&amp;AA96&amp;IF(F96&lt;&gt;""," (JST)",""),SpecialBooks,2,FALSE)),VLOOKUP(X96,Books!$A$2:$Q$100,2,FALSE)&amp;"_"&amp;Y96&amp;":"&amp;AA96&amp;IF(F96&lt;&gt;""," (JST)",""),VLOOKUP(VLOOKUP(X96,Books!$A$2:$Q$100,2,FALSE)&amp;"_"&amp;Y96&amp;":"&amp;AA96&amp;IF(F96&lt;&gt;""," (JST)",""),SpecialBooks,2,FALSE)))</f>
        <v>matt_7:7</v>
      </c>
      <c r="J96" s="7" t="str">
        <f>VLOOKUP(C96,Talks!$A$2:$X$35,6,FALSE)</f>
        <v>DHO</v>
      </c>
      <c r="K96" s="32">
        <v>26</v>
      </c>
      <c r="L96" s="56">
        <f t="shared" si="66"/>
        <v>26</v>
      </c>
      <c r="M96" s="56">
        <f t="shared" si="67"/>
        <v>29</v>
      </c>
      <c r="N96" s="56" t="str">
        <f t="shared" si="59"/>
        <v/>
      </c>
      <c r="O96" s="7" t="str">
        <f t="shared" si="68"/>
        <v>matt_7:7 / (20-O,26,DHO)</v>
      </c>
      <c r="P96" s="51" t="str">
        <f t="shared" si="69"/>
        <v/>
      </c>
      <c r="Q96" s="7">
        <f t="shared" si="70"/>
        <v>21</v>
      </c>
      <c r="R96" s="7">
        <f t="shared" si="71"/>
        <v>26</v>
      </c>
      <c r="S96" s="7">
        <f t="shared" si="72"/>
        <v>30</v>
      </c>
      <c r="T96" s="7">
        <f t="shared" si="73"/>
        <v>28</v>
      </c>
      <c r="U96" s="7">
        <f t="shared" si="74"/>
        <v>39</v>
      </c>
      <c r="V96" s="7" t="str">
        <f t="shared" si="75"/>
        <v>nt/matt/7.7?lan</v>
      </c>
      <c r="W96" s="7" t="str">
        <f t="shared" si="62"/>
        <v>matt</v>
      </c>
      <c r="X96" s="7" t="str">
        <f>IF(ISERROR(VLOOKUP(W96,Books!$A$2:$Q$100,2,FALSE)),VLOOKUP(V96&amp;"/"&amp;W96,$AY$8:$AZ$10,2,FALSE),W96)</f>
        <v>matt</v>
      </c>
      <c r="Y96" s="7" t="str">
        <f t="shared" si="63"/>
        <v>7</v>
      </c>
      <c r="Z96" s="7" t="str">
        <f t="shared" si="76"/>
        <v>7</v>
      </c>
      <c r="AA96" s="7" t="str">
        <f t="shared" si="95"/>
        <v>7</v>
      </c>
      <c r="AB96" s="51">
        <f t="shared" si="77"/>
        <v>37</v>
      </c>
      <c r="AC96" s="61" t="str">
        <f t="shared" si="78"/>
        <v>p7</v>
      </c>
      <c r="AD96" s="26" t="str">
        <f t="shared" si="79"/>
        <v>matt</v>
      </c>
      <c r="AE96" s="27" t="str">
        <f t="shared" si="80"/>
        <v>matt</v>
      </c>
      <c r="AF96" s="28" t="str">
        <f t="shared" si="81"/>
        <v/>
      </c>
      <c r="AG96" s="26" t="str">
        <f t="shared" si="82"/>
        <v>7</v>
      </c>
      <c r="AH96" s="27" t="str">
        <f t="shared" si="83"/>
        <v/>
      </c>
      <c r="AI96" s="29" t="str">
        <f t="shared" si="84"/>
        <v>7</v>
      </c>
      <c r="AJ96" s="29" t="str">
        <f t="shared" si="85"/>
        <v>7</v>
      </c>
      <c r="AK96" s="29" t="str">
        <f t="shared" si="86"/>
        <v>7</v>
      </c>
      <c r="AL96" s="29">
        <f t="shared" si="87"/>
        <v>0</v>
      </c>
      <c r="AM96" s="29">
        <f t="shared" ca="1" si="88"/>
        <v>0</v>
      </c>
      <c r="AN96" s="29" t="str">
        <f t="shared" si="89"/>
        <v>7</v>
      </c>
      <c r="AO96" s="29" t="str">
        <f t="shared" ca="1" si="90"/>
        <v>7</v>
      </c>
      <c r="AP96" s="28" t="str">
        <f t="shared" si="91"/>
        <v/>
      </c>
      <c r="AQ96" s="34">
        <f t="shared" si="94"/>
        <v>136718</v>
      </c>
      <c r="AR96" s="7">
        <f>VLOOKUP(W96,Books!$A$2:$Q$100,7,FALSE)</f>
        <v>140</v>
      </c>
      <c r="AS96" s="51" t="str">
        <f t="shared" si="92"/>
        <v/>
      </c>
      <c r="AT96" s="7" t="str">
        <f t="shared" si="93"/>
        <v>INSERT INTO citation (ID,TalkID,BookID,Chapter,Verses,Flag,PageColumn,MinVerse,MaxVerse) VALUES (136718, 8466, 140, 7, '7', '', 26, 0, 0);</v>
      </c>
    </row>
    <row r="97" spans="1:46" x14ac:dyDescent="0.2">
      <c r="A97" s="7">
        <f>VLOOKUP(C97,Talks!$A$2:$X$35,2,FALSE)</f>
        <v>7</v>
      </c>
      <c r="B97">
        <v>95</v>
      </c>
      <c r="C97" t="s">
        <v>2723</v>
      </c>
      <c r="D97" t="s">
        <v>2935</v>
      </c>
      <c r="E97" t="s">
        <v>2936</v>
      </c>
      <c r="F97" s="4"/>
      <c r="G97" s="7">
        <f>VLOOKUP(C97,Talks!$A$2:$X$35,11,FALSE)</f>
        <v>8466</v>
      </c>
      <c r="H97" s="7">
        <f t="shared" si="65"/>
        <v>0</v>
      </c>
      <c r="I97" s="75" t="str">
        <f>IF(H97&lt;&gt;0,H97,IF(ISERROR(VLOOKUP(VLOOKUP(X97,Books!$A$2:$Q$100,2,FALSE)&amp;"_"&amp;Y97&amp;":"&amp;AA97&amp;IF(F97&lt;&gt;""," (JST)",""),SpecialBooks,2,FALSE)),VLOOKUP(X97,Books!$A$2:$Q$100,2,FALSE)&amp;"_"&amp;Y97&amp;":"&amp;AA97&amp;IF(F97&lt;&gt;""," (JST)",""),VLOOKUP(VLOOKUP(X97,Books!$A$2:$Q$100,2,FALSE)&amp;"_"&amp;Y97&amp;":"&amp;AA97&amp;IF(F97&lt;&gt;""," (JST)",""),SpecialBooks,2,FALSE)))</f>
        <v>luke_20:25</v>
      </c>
      <c r="J97" s="7" t="str">
        <f>VLOOKUP(C97,Talks!$A$2:$X$35,6,FALSE)</f>
        <v>DHO</v>
      </c>
      <c r="K97" s="32">
        <v>27</v>
      </c>
      <c r="L97" s="56">
        <f t="shared" si="66"/>
        <v>26</v>
      </c>
      <c r="M97" s="56">
        <f t="shared" si="67"/>
        <v>29</v>
      </c>
      <c r="N97" s="56" t="str">
        <f t="shared" si="59"/>
        <v/>
      </c>
      <c r="O97" s="7" t="str">
        <f t="shared" si="68"/>
        <v>luke_20:25 / (20-O,27,DHO)</v>
      </c>
      <c r="P97" s="51" t="str">
        <f t="shared" si="69"/>
        <v/>
      </c>
      <c r="Q97" s="7">
        <f t="shared" si="70"/>
        <v>21</v>
      </c>
      <c r="R97" s="7">
        <f t="shared" si="71"/>
        <v>26</v>
      </c>
      <c r="S97" s="7">
        <f t="shared" si="72"/>
        <v>32</v>
      </c>
      <c r="T97" s="7">
        <f t="shared" si="73"/>
        <v>29</v>
      </c>
      <c r="U97" s="7">
        <f t="shared" si="74"/>
        <v>41</v>
      </c>
      <c r="V97" s="7" t="str">
        <f t="shared" si="75"/>
        <v>nt/luke/20.25?l</v>
      </c>
      <c r="W97" s="7" t="str">
        <f t="shared" si="62"/>
        <v>luke</v>
      </c>
      <c r="X97" s="7" t="str">
        <f>IF(ISERROR(VLOOKUP(W97,Books!$A$2:$Q$100,2,FALSE)),VLOOKUP(V97&amp;"/"&amp;W97,$AY$8:$AZ$10,2,FALSE),W97)</f>
        <v>luke</v>
      </c>
      <c r="Y97" s="7" t="str">
        <f t="shared" si="63"/>
        <v>20</v>
      </c>
      <c r="Z97" s="7" t="str">
        <f t="shared" si="76"/>
        <v>25</v>
      </c>
      <c r="AA97" s="7" t="str">
        <f t="shared" si="95"/>
        <v>25</v>
      </c>
      <c r="AB97" s="51">
        <f t="shared" si="77"/>
        <v>47</v>
      </c>
      <c r="AC97" s="61" t="str">
        <f t="shared" si="78"/>
        <v>p25</v>
      </c>
      <c r="AD97" s="26" t="str">
        <f t="shared" si="79"/>
        <v>luke</v>
      </c>
      <c r="AE97" s="27" t="str">
        <f t="shared" si="80"/>
        <v>luke</v>
      </c>
      <c r="AF97" s="28" t="str">
        <f t="shared" si="81"/>
        <v/>
      </c>
      <c r="AG97" s="26" t="str">
        <f t="shared" si="82"/>
        <v>20</v>
      </c>
      <c r="AH97" s="27" t="str">
        <f t="shared" si="83"/>
        <v/>
      </c>
      <c r="AI97" s="29" t="str">
        <f t="shared" si="84"/>
        <v>25</v>
      </c>
      <c r="AJ97" s="29" t="str">
        <f t="shared" si="85"/>
        <v>25</v>
      </c>
      <c r="AK97" s="29" t="str">
        <f t="shared" si="86"/>
        <v>25</v>
      </c>
      <c r="AL97" s="29">
        <f t="shared" si="87"/>
        <v>0</v>
      </c>
      <c r="AM97" s="29">
        <f t="shared" ca="1" si="88"/>
        <v>0</v>
      </c>
      <c r="AN97" s="29" t="str">
        <f t="shared" si="89"/>
        <v>25</v>
      </c>
      <c r="AO97" s="29" t="str">
        <f t="shared" ca="1" si="90"/>
        <v>25</v>
      </c>
      <c r="AP97" s="28" t="str">
        <f t="shared" si="91"/>
        <v/>
      </c>
      <c r="AQ97" s="34">
        <f t="shared" si="94"/>
        <v>136719</v>
      </c>
      <c r="AR97" s="7">
        <f>VLOOKUP(W97,Books!$A$2:$Q$100,7,FALSE)</f>
        <v>142</v>
      </c>
      <c r="AS97" s="51" t="str">
        <f t="shared" si="92"/>
        <v/>
      </c>
      <c r="AT97" s="7" t="str">
        <f t="shared" si="93"/>
        <v>INSERT INTO citation (ID,TalkID,BookID,Chapter,Verses,Flag,PageColumn,MinVerse,MaxVerse) VALUES (136719, 8466, 142, 20, '25', '', 27, 0, 0);</v>
      </c>
    </row>
    <row r="98" spans="1:46" x14ac:dyDescent="0.2">
      <c r="A98" s="7">
        <f>VLOOKUP(C98,Talks!$A$2:$X$35,2,FALSE)</f>
        <v>7</v>
      </c>
      <c r="B98">
        <v>96</v>
      </c>
      <c r="C98" t="s">
        <v>2723</v>
      </c>
      <c r="D98" t="s">
        <v>2937</v>
      </c>
      <c r="E98" t="s">
        <v>2938</v>
      </c>
      <c r="F98" s="4"/>
      <c r="G98" s="7">
        <f>VLOOKUP(C98,Talks!$A$2:$X$35,11,FALSE)</f>
        <v>8466</v>
      </c>
      <c r="H98" s="7">
        <f t="shared" si="65"/>
        <v>0</v>
      </c>
      <c r="I98" s="75" t="str">
        <f>IF(H98&lt;&gt;0,H98,IF(ISERROR(VLOOKUP(VLOOKUP(X98,Books!$A$2:$Q$100,2,FALSE)&amp;"_"&amp;Y98&amp;":"&amp;AA98&amp;IF(F98&lt;&gt;""," (JST)",""),SpecialBooks,2,FALSE)),VLOOKUP(X98,Books!$A$2:$Q$100,2,FALSE)&amp;"_"&amp;Y98&amp;":"&amp;AA98&amp;IF(F98&lt;&gt;""," (JST)",""),VLOOKUP(VLOOKUP(X98,Books!$A$2:$Q$100,2,FALSE)&amp;"_"&amp;Y98&amp;":"&amp;AA98&amp;IF(F98&lt;&gt;""," (JST)",""),SpecialBooks,2,FALSE)))</f>
        <v>sec_58:21-22</v>
      </c>
      <c r="J98" s="7" t="str">
        <f>VLOOKUP(C98,Talks!$A$2:$X$35,6,FALSE)</f>
        <v>DHO</v>
      </c>
      <c r="K98" s="32">
        <v>27</v>
      </c>
      <c r="L98" s="56">
        <f t="shared" si="66"/>
        <v>26</v>
      </c>
      <c r="M98" s="56">
        <f t="shared" si="67"/>
        <v>29</v>
      </c>
      <c r="N98" s="56" t="str">
        <f t="shared" si="59"/>
        <v/>
      </c>
      <c r="O98" s="7" t="str">
        <f t="shared" si="68"/>
        <v>sec_58:21-22 / (20-O,27,DHO)</v>
      </c>
      <c r="P98" s="51" t="str">
        <f t="shared" si="69"/>
        <v/>
      </c>
      <c r="Q98" s="7">
        <f t="shared" si="70"/>
        <v>31</v>
      </c>
      <c r="R98" s="7">
        <f t="shared" si="71"/>
        <v>34</v>
      </c>
      <c r="S98" s="7">
        <f t="shared" si="72"/>
        <v>43</v>
      </c>
      <c r="T98" s="7">
        <f t="shared" si="73"/>
        <v>37</v>
      </c>
      <c r="U98" s="7">
        <f t="shared" si="74"/>
        <v>52</v>
      </c>
      <c r="V98" s="7" t="str">
        <f t="shared" si="75"/>
        <v>dc-testament/dc/58.21-22?</v>
      </c>
      <c r="W98" s="7" t="str">
        <f t="shared" si="62"/>
        <v>dc</v>
      </c>
      <c r="X98" s="7" t="str">
        <f>IF(ISERROR(VLOOKUP(W98,Books!$A$2:$Q$100,2,FALSE)),VLOOKUP(V98&amp;"/"&amp;W98,$AY$8:$AZ$10,2,FALSE),W98)</f>
        <v>dc</v>
      </c>
      <c r="Y98" s="7" t="str">
        <f t="shared" si="63"/>
        <v>58</v>
      </c>
      <c r="Z98" s="7" t="str">
        <f t="shared" si="76"/>
        <v>21-22</v>
      </c>
      <c r="AA98" s="7" t="str">
        <f t="shared" si="95"/>
        <v>21-22</v>
      </c>
      <c r="AB98" s="51">
        <f t="shared" si="77"/>
        <v>65</v>
      </c>
      <c r="AC98" s="61" t="str">
        <f t="shared" si="78"/>
        <v>p21</v>
      </c>
      <c r="AD98" s="26" t="str">
        <f t="shared" si="79"/>
        <v>sec</v>
      </c>
      <c r="AE98" s="27" t="str">
        <f t="shared" si="80"/>
        <v>dc</v>
      </c>
      <c r="AF98" s="28" t="str">
        <f t="shared" si="81"/>
        <v/>
      </c>
      <c r="AG98" s="26" t="str">
        <f t="shared" si="82"/>
        <v>58</v>
      </c>
      <c r="AH98" s="27" t="str">
        <f t="shared" si="83"/>
        <v/>
      </c>
      <c r="AI98" s="29" t="str">
        <f t="shared" si="84"/>
        <v>21-22</v>
      </c>
      <c r="AJ98" s="29" t="str">
        <f t="shared" si="85"/>
        <v>21-22</v>
      </c>
      <c r="AK98" s="29" t="str">
        <f t="shared" si="86"/>
        <v>21 22</v>
      </c>
      <c r="AL98" s="29">
        <f t="shared" si="87"/>
        <v>3</v>
      </c>
      <c r="AM98" s="29">
        <f t="shared" ca="1" si="88"/>
        <v>3</v>
      </c>
      <c r="AN98" s="29" t="str">
        <f t="shared" si="89"/>
        <v>21</v>
      </c>
      <c r="AO98" s="29" t="str">
        <f t="shared" ca="1" si="90"/>
        <v>22</v>
      </c>
      <c r="AP98" s="28" t="str">
        <f t="shared" si="91"/>
        <v/>
      </c>
      <c r="AQ98" s="34">
        <f t="shared" si="94"/>
        <v>136720</v>
      </c>
      <c r="AR98" s="7">
        <f>VLOOKUP(W98,Books!$A$2:$Q$100,7,FALSE)</f>
        <v>302</v>
      </c>
      <c r="AS98" s="51" t="str">
        <f t="shared" si="92"/>
        <v/>
      </c>
      <c r="AT98" s="7" t="str">
        <f t="shared" si="93"/>
        <v>INSERT INTO citation (ID,TalkID,BookID,Chapter,Verses,Flag,PageColumn,MinVerse,MaxVerse) VALUES (136720, 8466, 302, 58, '21-22', '', 27, 0, 0);</v>
      </c>
    </row>
    <row r="99" spans="1:46" x14ac:dyDescent="0.2">
      <c r="A99" s="7">
        <f>VLOOKUP(C99,Talks!$A$2:$X$35,2,FALSE)</f>
        <v>7</v>
      </c>
      <c r="B99">
        <v>97</v>
      </c>
      <c r="C99" t="s">
        <v>2723</v>
      </c>
      <c r="D99" t="s">
        <v>2695</v>
      </c>
      <c r="E99" t="s">
        <v>2696</v>
      </c>
      <c r="F99" s="4"/>
      <c r="G99" s="7">
        <f>VLOOKUP(C99,Talks!$A$2:$X$35,11,FALSE)</f>
        <v>8466</v>
      </c>
      <c r="H99" s="7">
        <f t="shared" si="65"/>
        <v>0</v>
      </c>
      <c r="I99" s="75" t="str">
        <f>IF(H99&lt;&gt;0,H99,IF(ISERROR(VLOOKUP(VLOOKUP(X99,Books!$A$2:$Q$100,2,FALSE)&amp;"_"&amp;Y99&amp;":"&amp;AA99&amp;IF(F99&lt;&gt;""," (JST)",""),SpecialBooks,2,FALSE)),VLOOKUP(X99,Books!$A$2:$Q$100,2,FALSE)&amp;"_"&amp;Y99&amp;":"&amp;AA99&amp;IF(F99&lt;&gt;""," (JST)",""),VLOOKUP(VLOOKUP(X99,Books!$A$2:$Q$100,2,FALSE)&amp;"_"&amp;Y99&amp;":"&amp;AA99&amp;IF(F99&lt;&gt;""," (JST)",""),SpecialBooks,2,FALSE)))</f>
        <v>a of f_1:12</v>
      </c>
      <c r="J99" s="7" t="str">
        <f>VLOOKUP(C99,Talks!$A$2:$X$35,6,FALSE)</f>
        <v>DHO</v>
      </c>
      <c r="K99" s="32">
        <v>28</v>
      </c>
      <c r="L99" s="56">
        <f t="shared" si="66"/>
        <v>26</v>
      </c>
      <c r="M99" s="56">
        <f t="shared" si="67"/>
        <v>29</v>
      </c>
      <c r="N99" s="56" t="str">
        <f t="shared" si="59"/>
        <v/>
      </c>
      <c r="O99" s="7" t="str">
        <f t="shared" si="68"/>
        <v>a of f_1:12 / (20-O,28,DHO)</v>
      </c>
      <c r="P99" s="51" t="str">
        <f t="shared" si="69"/>
        <v/>
      </c>
      <c r="Q99" s="7">
        <f t="shared" si="70"/>
        <v>22</v>
      </c>
      <c r="R99" s="7">
        <f t="shared" si="71"/>
        <v>29</v>
      </c>
      <c r="S99" s="7">
        <f t="shared" si="72"/>
        <v>34</v>
      </c>
      <c r="T99" s="7">
        <f t="shared" si="73"/>
        <v>31</v>
      </c>
      <c r="U99" s="7">
        <f t="shared" si="74"/>
        <v>43</v>
      </c>
      <c r="V99" s="7" t="str">
        <f t="shared" si="75"/>
        <v>pgp/a-of-f/1.12?</v>
      </c>
      <c r="W99" s="7" t="str">
        <f t="shared" si="62"/>
        <v>a-of-f</v>
      </c>
      <c r="X99" s="7" t="str">
        <f>IF(ISERROR(VLOOKUP(W99,Books!$A$2:$Q$100,2,FALSE)),VLOOKUP(V99&amp;"/"&amp;W99,$AY$8:$AZ$10,2,FALSE),W99)</f>
        <v>a-of-f</v>
      </c>
      <c r="Y99" s="7" t="str">
        <f t="shared" si="63"/>
        <v>1</v>
      </c>
      <c r="Z99" s="7" t="str">
        <f t="shared" si="76"/>
        <v>12</v>
      </c>
      <c r="AA99" s="7" t="str">
        <f t="shared" si="95"/>
        <v>12</v>
      </c>
      <c r="AB99" s="51">
        <f t="shared" si="77"/>
        <v>13</v>
      </c>
      <c r="AC99" s="61" t="str">
        <f t="shared" si="78"/>
        <v>p12</v>
      </c>
      <c r="AD99" s="26" t="str">
        <f t="shared" si="79"/>
        <v>a-of-f</v>
      </c>
      <c r="AE99" s="27" t="str">
        <f t="shared" si="80"/>
        <v>a-of-f</v>
      </c>
      <c r="AF99" s="28" t="str">
        <f t="shared" si="81"/>
        <v/>
      </c>
      <c r="AG99" s="26" t="str">
        <f t="shared" si="82"/>
        <v>1</v>
      </c>
      <c r="AH99" s="27" t="str">
        <f t="shared" si="83"/>
        <v/>
      </c>
      <c r="AI99" s="29" t="str">
        <f t="shared" si="84"/>
        <v>12</v>
      </c>
      <c r="AJ99" s="29" t="str">
        <f t="shared" si="85"/>
        <v>12</v>
      </c>
      <c r="AK99" s="29" t="str">
        <f t="shared" si="86"/>
        <v>12</v>
      </c>
      <c r="AL99" s="29">
        <f t="shared" si="87"/>
        <v>0</v>
      </c>
      <c r="AM99" s="29">
        <f t="shared" ca="1" si="88"/>
        <v>0</v>
      </c>
      <c r="AN99" s="29" t="str">
        <f t="shared" si="89"/>
        <v>12</v>
      </c>
      <c r="AO99" s="29" t="str">
        <f t="shared" ca="1" si="90"/>
        <v>12</v>
      </c>
      <c r="AP99" s="28" t="str">
        <f t="shared" si="91"/>
        <v/>
      </c>
      <c r="AQ99" s="34">
        <f t="shared" si="94"/>
        <v>136721</v>
      </c>
      <c r="AR99" s="7">
        <f>VLOOKUP(W99,Books!$A$2:$Q$100,7,FALSE)</f>
        <v>406</v>
      </c>
      <c r="AS99" s="51" t="str">
        <f t="shared" si="92"/>
        <v/>
      </c>
      <c r="AT99" s="7" t="str">
        <f t="shared" si="93"/>
        <v>INSERT INTO citation (ID,TalkID,BookID,Chapter,Verses,Flag,PageColumn,MinVerse,MaxVerse) VALUES (136721, 8466, 406, 1, '12', '', 28, 0, 0);</v>
      </c>
    </row>
    <row r="100" spans="1:46" x14ac:dyDescent="0.2">
      <c r="A100" s="7">
        <f>VLOOKUP(C100,Talks!$A$2:$X$35,2,FALSE)</f>
        <v>7</v>
      </c>
      <c r="B100">
        <v>98</v>
      </c>
      <c r="C100" t="s">
        <v>2723</v>
      </c>
      <c r="D100" t="s">
        <v>2940</v>
      </c>
      <c r="E100" t="s">
        <v>2941</v>
      </c>
      <c r="F100" s="4"/>
      <c r="G100" s="7">
        <f>VLOOKUP(C100,Talks!$A$2:$X$35,11,FALSE)</f>
        <v>8466</v>
      </c>
      <c r="H100" s="7">
        <f t="shared" si="65"/>
        <v>0</v>
      </c>
      <c r="I100" s="75" t="str">
        <f>IF(H100&lt;&gt;0,H100,IF(ISERROR(VLOOKUP(VLOOKUP(X100,Books!$A$2:$Q$100,2,FALSE)&amp;"_"&amp;Y100&amp;":"&amp;AA100&amp;IF(F100&lt;&gt;""," (JST)",""),SpecialBooks,2,FALSE)),VLOOKUP(X100,Books!$A$2:$Q$100,2,FALSE)&amp;"_"&amp;Y100&amp;":"&amp;AA100&amp;IF(F100&lt;&gt;""," (JST)",""),VLOOKUP(VLOOKUP(X100,Books!$A$2:$Q$100,2,FALSE)&amp;"_"&amp;Y100&amp;":"&amp;AA100&amp;IF(F100&lt;&gt;""," (JST)",""),SpecialBooks,2,FALSE)))</f>
        <v>luke_6:27-28,30</v>
      </c>
      <c r="J100" s="7" t="str">
        <f>VLOOKUP(C100,Talks!$A$2:$X$35,6,FALSE)</f>
        <v>DHO</v>
      </c>
      <c r="K100" s="32">
        <v>29</v>
      </c>
      <c r="L100" s="56">
        <f t="shared" si="66"/>
        <v>26</v>
      </c>
      <c r="M100" s="56">
        <f t="shared" si="67"/>
        <v>29</v>
      </c>
      <c r="N100" s="56" t="str">
        <f t="shared" si="59"/>
        <v/>
      </c>
      <c r="O100" s="7" t="str">
        <f t="shared" si="68"/>
        <v>luke_6:27-28,30 / (20-O,29,DHO)</v>
      </c>
      <c r="P100" s="51" t="str">
        <f t="shared" si="69"/>
        <v/>
      </c>
      <c r="Q100" s="7">
        <f t="shared" si="70"/>
        <v>21</v>
      </c>
      <c r="R100" s="7">
        <f t="shared" si="71"/>
        <v>26</v>
      </c>
      <c r="S100" s="7">
        <f t="shared" si="72"/>
        <v>37</v>
      </c>
      <c r="T100" s="7">
        <f t="shared" si="73"/>
        <v>28</v>
      </c>
      <c r="U100" s="7">
        <f t="shared" si="74"/>
        <v>46</v>
      </c>
      <c r="V100" s="7" t="str">
        <f t="shared" si="75"/>
        <v>nt/luke/6.27-28</v>
      </c>
      <c r="W100" s="7" t="str">
        <f t="shared" si="62"/>
        <v>luke</v>
      </c>
      <c r="X100" s="7" t="str">
        <f>IF(ISERROR(VLOOKUP(W100,Books!$A$2:$Q$100,2,FALSE)),VLOOKUP(V100&amp;"/"&amp;W100,$AY$8:$AZ$10,2,FALSE),W100)</f>
        <v>luke</v>
      </c>
      <c r="Y100" s="7" t="str">
        <f t="shared" si="63"/>
        <v>6</v>
      </c>
      <c r="Z100" s="7" t="str">
        <f t="shared" si="76"/>
        <v>27-28,30</v>
      </c>
      <c r="AA100" s="7" t="str">
        <f t="shared" si="95"/>
        <v>27-28,30</v>
      </c>
      <c r="AB100" s="51">
        <f t="shared" si="77"/>
        <v>49</v>
      </c>
      <c r="AC100" s="61" t="str">
        <f t="shared" si="78"/>
        <v>p27</v>
      </c>
      <c r="AD100" s="26" t="str">
        <f t="shared" si="79"/>
        <v>luke</v>
      </c>
      <c r="AE100" s="27" t="str">
        <f t="shared" si="80"/>
        <v>luke</v>
      </c>
      <c r="AF100" s="28" t="str">
        <f t="shared" si="81"/>
        <v/>
      </c>
      <c r="AG100" s="26" t="str">
        <f t="shared" si="82"/>
        <v>6</v>
      </c>
      <c r="AH100" s="27" t="str">
        <f t="shared" si="83"/>
        <v/>
      </c>
      <c r="AI100" s="29" t="str">
        <f t="shared" si="84"/>
        <v>27-28,30</v>
      </c>
      <c r="AJ100" s="29" t="str">
        <f t="shared" si="85"/>
        <v>27-28,30</v>
      </c>
      <c r="AK100" s="29" t="str">
        <f t="shared" si="86"/>
        <v>27 28 30</v>
      </c>
      <c r="AL100" s="29">
        <f t="shared" si="87"/>
        <v>3</v>
      </c>
      <c r="AM100" s="29">
        <f t="shared" ca="1" si="88"/>
        <v>6</v>
      </c>
      <c r="AN100" s="29" t="str">
        <f t="shared" si="89"/>
        <v>27</v>
      </c>
      <c r="AO100" s="29" t="str">
        <f t="shared" ca="1" si="90"/>
        <v>30</v>
      </c>
      <c r="AP100" s="28" t="str">
        <f t="shared" si="91"/>
        <v/>
      </c>
      <c r="AQ100" s="34">
        <f t="shared" si="94"/>
        <v>136722</v>
      </c>
      <c r="AR100" s="7">
        <f>VLOOKUP(W100,Books!$A$2:$Q$100,7,FALSE)</f>
        <v>142</v>
      </c>
      <c r="AS100" s="51" t="str">
        <f t="shared" si="92"/>
        <v/>
      </c>
      <c r="AT100" s="7" t="str">
        <f t="shared" si="93"/>
        <v>INSERT INTO citation (ID,TalkID,BookID,Chapter,Verses,Flag,PageColumn,MinVerse,MaxVerse) VALUES (136722, 8466, 142, 6, '27-28,30', '', 29, 0, 0);</v>
      </c>
    </row>
    <row r="101" spans="1:46" x14ac:dyDescent="0.2">
      <c r="A101" s="7">
        <f>VLOOKUP(C101,Talks!$A$2:$X$35,2,FALSE)</f>
        <v>7</v>
      </c>
      <c r="B101">
        <v>99</v>
      </c>
      <c r="C101" t="s">
        <v>2723</v>
      </c>
      <c r="D101" t="s">
        <v>2943</v>
      </c>
      <c r="E101" t="s">
        <v>2944</v>
      </c>
      <c r="F101" s="4"/>
      <c r="G101" s="7">
        <f>VLOOKUP(C101,Talks!$A$2:$X$35,11,FALSE)</f>
        <v>8466</v>
      </c>
      <c r="H101" s="7">
        <f t="shared" si="65"/>
        <v>0</v>
      </c>
      <c r="I101" s="75" t="str">
        <f>IF(H101&lt;&gt;0,H101,IF(ISERROR(VLOOKUP(VLOOKUP(X101,Books!$A$2:$Q$100,2,FALSE)&amp;"_"&amp;Y101&amp;":"&amp;AA101&amp;IF(F101&lt;&gt;""," (JST)",""),SpecialBooks,2,FALSE)),VLOOKUP(X101,Books!$A$2:$Q$100,2,FALSE)&amp;"_"&amp;Y101&amp;":"&amp;AA101&amp;IF(F101&lt;&gt;""," (JST)",""),VLOOKUP(VLOOKUP(X101,Books!$A$2:$Q$100,2,FALSE)&amp;"_"&amp;Y101&amp;":"&amp;AA101&amp;IF(F101&lt;&gt;""," (JST)",""),SpecialBooks,2,FALSE)))</f>
        <v>sec_6:5</v>
      </c>
      <c r="J101" s="7" t="str">
        <f>VLOOKUP(C101,Talks!$A$2:$X$35,6,FALSE)</f>
        <v>DHO</v>
      </c>
      <c r="K101" s="32">
        <v>29</v>
      </c>
      <c r="L101" s="56">
        <f t="shared" si="66"/>
        <v>26</v>
      </c>
      <c r="M101" s="56">
        <f t="shared" si="67"/>
        <v>29</v>
      </c>
      <c r="N101" s="56" t="str">
        <f t="shared" si="59"/>
        <v/>
      </c>
      <c r="O101" s="7" t="str">
        <f t="shared" si="68"/>
        <v>sec_6:5 / (20-O,29,DHO)</v>
      </c>
      <c r="P101" s="51" t="str">
        <f t="shared" si="69"/>
        <v/>
      </c>
      <c r="Q101" s="7">
        <f t="shared" si="70"/>
        <v>31</v>
      </c>
      <c r="R101" s="7">
        <f t="shared" si="71"/>
        <v>34</v>
      </c>
      <c r="S101" s="7">
        <f t="shared" si="72"/>
        <v>38</v>
      </c>
      <c r="T101" s="7">
        <f t="shared" si="73"/>
        <v>36</v>
      </c>
      <c r="U101" s="7">
        <f t="shared" si="74"/>
        <v>47</v>
      </c>
      <c r="V101" s="7" t="str">
        <f t="shared" si="75"/>
        <v>dc-testament/dc/6.5?lang=</v>
      </c>
      <c r="W101" s="7" t="str">
        <f t="shared" si="62"/>
        <v>dc</v>
      </c>
      <c r="X101" s="7" t="str">
        <f>IF(ISERROR(VLOOKUP(W101,Books!$A$2:$Q$100,2,FALSE)),VLOOKUP(V101&amp;"/"&amp;W101,$AY$8:$AZ$10,2,FALSE),W101)</f>
        <v>dc</v>
      </c>
      <c r="Y101" s="7" t="str">
        <f t="shared" si="63"/>
        <v>6</v>
      </c>
      <c r="Z101" s="7" t="str">
        <f t="shared" si="76"/>
        <v>5</v>
      </c>
      <c r="AA101" s="7" t="str">
        <f t="shared" si="95"/>
        <v>5</v>
      </c>
      <c r="AB101" s="51">
        <f t="shared" si="77"/>
        <v>37</v>
      </c>
      <c r="AC101" s="61" t="str">
        <f t="shared" si="78"/>
        <v>p5</v>
      </c>
      <c r="AD101" s="26" t="str">
        <f t="shared" si="79"/>
        <v>sec</v>
      </c>
      <c r="AE101" s="27" t="str">
        <f t="shared" si="80"/>
        <v>dc</v>
      </c>
      <c r="AF101" s="28" t="str">
        <f t="shared" si="81"/>
        <v/>
      </c>
      <c r="AG101" s="26" t="str">
        <f t="shared" si="82"/>
        <v>6</v>
      </c>
      <c r="AH101" s="27" t="str">
        <f t="shared" si="83"/>
        <v/>
      </c>
      <c r="AI101" s="29" t="str">
        <f t="shared" si="84"/>
        <v>5</v>
      </c>
      <c r="AJ101" s="29" t="str">
        <f t="shared" si="85"/>
        <v>5</v>
      </c>
      <c r="AK101" s="29" t="str">
        <f t="shared" si="86"/>
        <v>5</v>
      </c>
      <c r="AL101" s="29">
        <f t="shared" si="87"/>
        <v>0</v>
      </c>
      <c r="AM101" s="29">
        <f t="shared" ca="1" si="88"/>
        <v>0</v>
      </c>
      <c r="AN101" s="29" t="str">
        <f t="shared" si="89"/>
        <v>5</v>
      </c>
      <c r="AO101" s="29" t="str">
        <f t="shared" ca="1" si="90"/>
        <v>5</v>
      </c>
      <c r="AP101" s="28" t="str">
        <f t="shared" si="91"/>
        <v/>
      </c>
      <c r="AQ101" s="34">
        <f t="shared" si="94"/>
        <v>136723</v>
      </c>
      <c r="AR101" s="7">
        <f>VLOOKUP(W101,Books!$A$2:$Q$100,7,FALSE)</f>
        <v>302</v>
      </c>
      <c r="AS101" s="51" t="str">
        <f t="shared" si="92"/>
        <v/>
      </c>
      <c r="AT101" s="7" t="str">
        <f t="shared" si="93"/>
        <v>INSERT INTO citation (ID,TalkID,BookID,Chapter,Verses,Flag,PageColumn,MinVerse,MaxVerse) VALUES (136723, 8466, 302, 6, '5', '', 29, 0, 0);</v>
      </c>
    </row>
    <row r="102" spans="1:46" x14ac:dyDescent="0.2">
      <c r="A102" s="7">
        <f>VLOOKUP(C102,Talks!$A$2:$X$35,2,FALSE)</f>
        <v>7</v>
      </c>
      <c r="B102">
        <v>100</v>
      </c>
      <c r="C102" t="s">
        <v>2723</v>
      </c>
      <c r="D102" t="s">
        <v>2945</v>
      </c>
      <c r="E102" t="s">
        <v>2946</v>
      </c>
      <c r="F102" s="4"/>
      <c r="G102" s="7">
        <f>VLOOKUP(C102,Talks!$A$2:$X$35,11,FALSE)</f>
        <v>8466</v>
      </c>
      <c r="H102" s="7">
        <f t="shared" si="65"/>
        <v>0</v>
      </c>
      <c r="I102" s="75" t="str">
        <f>IF(H102&lt;&gt;0,H102,IF(ISERROR(VLOOKUP(VLOOKUP(X102,Books!$A$2:$Q$100,2,FALSE)&amp;"_"&amp;Y102&amp;":"&amp;AA102&amp;IF(F102&lt;&gt;""," (JST)",""),SpecialBooks,2,FALSE)),VLOOKUP(X102,Books!$A$2:$Q$100,2,FALSE)&amp;"_"&amp;Y102&amp;":"&amp;AA102&amp;IF(F102&lt;&gt;""," (JST)",""),VLOOKUP(VLOOKUP(X102,Books!$A$2:$Q$100,2,FALSE)&amp;"_"&amp;Y102&amp;":"&amp;AA102&amp;IF(F102&lt;&gt;""," (JST)",""),SpecialBooks,2,FALSE)))</f>
        <v>matt_22:21</v>
      </c>
      <c r="J102" s="7" t="str">
        <f>VLOOKUP(C102,Talks!$A$2:$X$35,6,FALSE)</f>
        <v>DHO</v>
      </c>
      <c r="K102" s="32">
        <v>29</v>
      </c>
      <c r="L102" s="56">
        <f t="shared" si="66"/>
        <v>26</v>
      </c>
      <c r="M102" s="56">
        <f t="shared" si="67"/>
        <v>29</v>
      </c>
      <c r="N102" s="56" t="str">
        <f t="shared" si="59"/>
        <v/>
      </c>
      <c r="O102" s="7" t="str">
        <f t="shared" si="68"/>
        <v>matt_22:21 / (20-O,29,DHO)</v>
      </c>
      <c r="P102" s="51" t="str">
        <f t="shared" si="69"/>
        <v/>
      </c>
      <c r="Q102" s="7">
        <f t="shared" si="70"/>
        <v>21</v>
      </c>
      <c r="R102" s="7">
        <f t="shared" si="71"/>
        <v>26</v>
      </c>
      <c r="S102" s="7">
        <f t="shared" si="72"/>
        <v>32</v>
      </c>
      <c r="T102" s="7">
        <f t="shared" si="73"/>
        <v>29</v>
      </c>
      <c r="U102" s="7">
        <f t="shared" si="74"/>
        <v>41</v>
      </c>
      <c r="V102" s="7" t="str">
        <f t="shared" si="75"/>
        <v>nt/matt/22.21?l</v>
      </c>
      <c r="W102" s="7" t="str">
        <f t="shared" si="62"/>
        <v>matt</v>
      </c>
      <c r="X102" s="7" t="str">
        <f>IF(ISERROR(VLOOKUP(W102,Books!$A$2:$Q$100,2,FALSE)),VLOOKUP(V102&amp;"/"&amp;W102,$AY$8:$AZ$10,2,FALSE),W102)</f>
        <v>matt</v>
      </c>
      <c r="Y102" s="7" t="str">
        <f t="shared" si="63"/>
        <v>22</v>
      </c>
      <c r="Z102" s="7" t="str">
        <f t="shared" si="76"/>
        <v>21</v>
      </c>
      <c r="AA102" s="7" t="str">
        <f t="shared" si="95"/>
        <v>21</v>
      </c>
      <c r="AB102" s="51">
        <f t="shared" si="77"/>
        <v>46</v>
      </c>
      <c r="AC102" s="61" t="str">
        <f t="shared" si="78"/>
        <v>p21</v>
      </c>
      <c r="AD102" s="26" t="str">
        <f t="shared" si="79"/>
        <v>matt</v>
      </c>
      <c r="AE102" s="27" t="str">
        <f t="shared" si="80"/>
        <v>matt</v>
      </c>
      <c r="AF102" s="28" t="str">
        <f t="shared" si="81"/>
        <v/>
      </c>
      <c r="AG102" s="26" t="str">
        <f t="shared" si="82"/>
        <v>22</v>
      </c>
      <c r="AH102" s="27" t="str">
        <f t="shared" si="83"/>
        <v/>
      </c>
      <c r="AI102" s="29" t="str">
        <f t="shared" si="84"/>
        <v>21</v>
      </c>
      <c r="AJ102" s="29" t="str">
        <f t="shared" si="85"/>
        <v>21</v>
      </c>
      <c r="AK102" s="29" t="str">
        <f t="shared" si="86"/>
        <v>21</v>
      </c>
      <c r="AL102" s="29">
        <f t="shared" si="87"/>
        <v>0</v>
      </c>
      <c r="AM102" s="29">
        <f t="shared" ca="1" si="88"/>
        <v>0</v>
      </c>
      <c r="AN102" s="29" t="str">
        <f t="shared" si="89"/>
        <v>21</v>
      </c>
      <c r="AO102" s="29" t="str">
        <f t="shared" ca="1" si="90"/>
        <v>21</v>
      </c>
      <c r="AP102" s="28" t="str">
        <f t="shared" si="91"/>
        <v/>
      </c>
      <c r="AQ102" s="34">
        <f t="shared" si="94"/>
        <v>136724</v>
      </c>
      <c r="AR102" s="7">
        <f>VLOOKUP(W102,Books!$A$2:$Q$100,7,FALSE)</f>
        <v>140</v>
      </c>
      <c r="AS102" s="51" t="str">
        <f t="shared" si="92"/>
        <v/>
      </c>
      <c r="AT102" s="7" t="str">
        <f t="shared" si="93"/>
        <v>INSERT INTO citation (ID,TalkID,BookID,Chapter,Verses,Flag,PageColumn,MinVerse,MaxVerse) VALUES (136724, 8466, 140, 22, '21', '', 29, 0, 0);</v>
      </c>
    </row>
    <row r="103" spans="1:46" x14ac:dyDescent="0.2">
      <c r="A103" s="7">
        <f>VLOOKUP(C103,Talks!$A$2:$X$35,2,FALSE)</f>
        <v>7</v>
      </c>
      <c r="B103">
        <v>101</v>
      </c>
      <c r="C103" t="s">
        <v>2723</v>
      </c>
      <c r="D103" t="s">
        <v>2947</v>
      </c>
      <c r="E103" t="s">
        <v>2948</v>
      </c>
      <c r="F103" s="4"/>
      <c r="G103" s="7">
        <f>VLOOKUP(C103,Talks!$A$2:$X$35,11,FALSE)</f>
        <v>8466</v>
      </c>
      <c r="H103" s="7">
        <f t="shared" si="65"/>
        <v>0</v>
      </c>
      <c r="I103" s="75" t="str">
        <f>IF(H103&lt;&gt;0,H103,IF(ISERROR(VLOOKUP(VLOOKUP(X103,Books!$A$2:$Q$100,2,FALSE)&amp;"_"&amp;Y103&amp;":"&amp;AA103&amp;IF(F103&lt;&gt;""," (JST)",""),SpecialBooks,2,FALSE)),VLOOKUP(X103,Books!$A$2:$Q$100,2,FALSE)&amp;"_"&amp;Y103&amp;":"&amp;AA103&amp;IF(F103&lt;&gt;""," (JST)",""),VLOOKUP(VLOOKUP(X103,Books!$A$2:$Q$100,2,FALSE)&amp;"_"&amp;Y103&amp;":"&amp;AA103&amp;IF(F103&lt;&gt;""," (JST)",""),SpecialBooks,2,FALSE)))</f>
        <v>mark_12:17</v>
      </c>
      <c r="J103" s="7" t="str">
        <f>VLOOKUP(C103,Talks!$A$2:$X$35,6,FALSE)</f>
        <v>DHO</v>
      </c>
      <c r="K103" s="32">
        <v>29</v>
      </c>
      <c r="L103" s="56">
        <f t="shared" si="66"/>
        <v>26</v>
      </c>
      <c r="M103" s="56">
        <f t="shared" si="67"/>
        <v>29</v>
      </c>
      <c r="N103" s="56" t="str">
        <f t="shared" si="59"/>
        <v/>
      </c>
      <c r="O103" s="7" t="str">
        <f t="shared" si="68"/>
        <v>mark_12:17 / (20-O,29,DHO)</v>
      </c>
      <c r="P103" s="51" t="str">
        <f t="shared" si="69"/>
        <v/>
      </c>
      <c r="Q103" s="7">
        <f t="shared" si="70"/>
        <v>21</v>
      </c>
      <c r="R103" s="7">
        <f t="shared" si="71"/>
        <v>26</v>
      </c>
      <c r="S103" s="7">
        <f t="shared" si="72"/>
        <v>32</v>
      </c>
      <c r="T103" s="7">
        <f t="shared" si="73"/>
        <v>29</v>
      </c>
      <c r="U103" s="7">
        <f t="shared" si="74"/>
        <v>41</v>
      </c>
      <c r="V103" s="7" t="str">
        <f t="shared" si="75"/>
        <v>nt/mark/12.17?l</v>
      </c>
      <c r="W103" s="7" t="str">
        <f t="shared" si="62"/>
        <v>mark</v>
      </c>
      <c r="X103" s="7" t="str">
        <f>IF(ISERROR(VLOOKUP(W103,Books!$A$2:$Q$100,2,FALSE)),VLOOKUP(V103&amp;"/"&amp;W103,$AY$8:$AZ$10,2,FALSE),W103)</f>
        <v>mark</v>
      </c>
      <c r="Y103" s="7" t="str">
        <f t="shared" si="63"/>
        <v>12</v>
      </c>
      <c r="Z103" s="7" t="str">
        <f t="shared" si="76"/>
        <v>17</v>
      </c>
      <c r="AA103" s="7" t="str">
        <f t="shared" si="95"/>
        <v>17</v>
      </c>
      <c r="AB103" s="51">
        <f t="shared" si="77"/>
        <v>50</v>
      </c>
      <c r="AC103" s="61" t="str">
        <f t="shared" si="78"/>
        <v>p17</v>
      </c>
      <c r="AD103" s="26" t="str">
        <f t="shared" si="79"/>
        <v>mark</v>
      </c>
      <c r="AE103" s="27" t="str">
        <f t="shared" si="80"/>
        <v>mark</v>
      </c>
      <c r="AF103" s="28" t="str">
        <f t="shared" si="81"/>
        <v/>
      </c>
      <c r="AG103" s="26" t="str">
        <f t="shared" si="82"/>
        <v>12</v>
      </c>
      <c r="AH103" s="27" t="str">
        <f t="shared" si="83"/>
        <v/>
      </c>
      <c r="AI103" s="29" t="str">
        <f t="shared" si="84"/>
        <v>17</v>
      </c>
      <c r="AJ103" s="29" t="str">
        <f t="shared" si="85"/>
        <v>17</v>
      </c>
      <c r="AK103" s="29" t="str">
        <f t="shared" si="86"/>
        <v>17</v>
      </c>
      <c r="AL103" s="29">
        <f t="shared" si="87"/>
        <v>0</v>
      </c>
      <c r="AM103" s="29">
        <f t="shared" ca="1" si="88"/>
        <v>0</v>
      </c>
      <c r="AN103" s="29" t="str">
        <f t="shared" si="89"/>
        <v>17</v>
      </c>
      <c r="AO103" s="29" t="str">
        <f t="shared" ca="1" si="90"/>
        <v>17</v>
      </c>
      <c r="AP103" s="28" t="str">
        <f t="shared" si="91"/>
        <v/>
      </c>
      <c r="AQ103" s="34">
        <f t="shared" si="94"/>
        <v>136725</v>
      </c>
      <c r="AR103" s="7">
        <f>VLOOKUP(W103,Books!$A$2:$Q$100,7,FALSE)</f>
        <v>141</v>
      </c>
      <c r="AS103" s="51" t="str">
        <f t="shared" si="92"/>
        <v/>
      </c>
      <c r="AT103" s="7" t="str">
        <f t="shared" si="93"/>
        <v>INSERT INTO citation (ID,TalkID,BookID,Chapter,Verses,Flag,PageColumn,MinVerse,MaxVerse) VALUES (136725, 8466, 141, 12, '17', '', 29, 0, 0);</v>
      </c>
    </row>
    <row r="104" spans="1:46" x14ac:dyDescent="0.2">
      <c r="A104" s="7">
        <f>VLOOKUP(C104,Talks!$A$2:$X$35,2,FALSE)</f>
        <v>8</v>
      </c>
      <c r="B104">
        <v>102</v>
      </c>
      <c r="C104" t="s">
        <v>2724</v>
      </c>
      <c r="D104" t="s">
        <v>2949</v>
      </c>
      <c r="E104" t="s">
        <v>2950</v>
      </c>
      <c r="F104" s="4"/>
      <c r="G104" s="7">
        <f>VLOOKUP(C104,Talks!$A$2:$X$35,11,FALSE)</f>
        <v>8467</v>
      </c>
      <c r="H104" s="7">
        <f t="shared" si="65"/>
        <v>0</v>
      </c>
      <c r="I104" s="75" t="str">
        <f>IF(H104&lt;&gt;0,H104,IF(ISERROR(VLOOKUP(VLOOKUP(X104,Books!$A$2:$Q$100,2,FALSE)&amp;"_"&amp;Y104&amp;":"&amp;AA104&amp;IF(F104&lt;&gt;""," (JST)",""),SpecialBooks,2,FALSE)),VLOOKUP(X104,Books!$A$2:$Q$100,2,FALSE)&amp;"_"&amp;Y104&amp;":"&amp;AA104&amp;IF(F104&lt;&gt;""," (JST)",""),VLOOKUP(VLOOKUP(X104,Books!$A$2:$Q$100,2,FALSE)&amp;"_"&amp;Y104&amp;":"&amp;AA104&amp;IF(F104&lt;&gt;""," (JST)",""),SpecialBooks,2,FALSE)))</f>
        <v>moses_7:19</v>
      </c>
      <c r="J104" s="7" t="str">
        <f>VLOOKUP(C104,Talks!$A$2:$X$35,6,FALSE)</f>
        <v>DTC</v>
      </c>
      <c r="K104" s="32">
        <v>35</v>
      </c>
      <c r="L104" s="56">
        <f t="shared" ref="L104" si="96">VLOOKUP(A104,StartPage,13,FALSE)</f>
        <v>32</v>
      </c>
      <c r="M104" s="56">
        <f t="shared" ref="M104" si="97">VLOOKUP(A104,EndPage,14,FALSE)</f>
        <v>35</v>
      </c>
      <c r="N104" s="56" t="str">
        <f t="shared" si="59"/>
        <v/>
      </c>
      <c r="O104" s="7" t="str">
        <f t="shared" si="68"/>
        <v>moses_7:19 / (20-O,35,DTC)</v>
      </c>
      <c r="P104" s="51" t="str">
        <f t="shared" si="69"/>
        <v/>
      </c>
      <c r="Q104" s="7">
        <f t="shared" si="70"/>
        <v>22</v>
      </c>
      <c r="R104" s="7">
        <f t="shared" si="71"/>
        <v>28</v>
      </c>
      <c r="S104" s="7">
        <f t="shared" si="72"/>
        <v>33</v>
      </c>
      <c r="T104" s="7">
        <f t="shared" si="73"/>
        <v>30</v>
      </c>
      <c r="U104" s="7">
        <f t="shared" si="74"/>
        <v>42</v>
      </c>
      <c r="V104" s="7" t="str">
        <f t="shared" si="75"/>
        <v>pgp/moses/7.19?l</v>
      </c>
      <c r="W104" s="7" t="str">
        <f t="shared" si="62"/>
        <v>moses</v>
      </c>
      <c r="X104" s="7" t="str">
        <f>IF(ISERROR(VLOOKUP(W104,Books!$A$2:$Q$100,2,FALSE)),VLOOKUP(V104&amp;"/"&amp;W104,$AY$8:$AZ$10,2,FALSE),W104)</f>
        <v>moses</v>
      </c>
      <c r="Y104" s="7" t="str">
        <f t="shared" si="63"/>
        <v>7</v>
      </c>
      <c r="Z104" s="7" t="str">
        <f t="shared" si="76"/>
        <v>19</v>
      </c>
      <c r="AA104" s="7" t="str">
        <f t="shared" si="95"/>
        <v>19</v>
      </c>
      <c r="AB104" s="51">
        <f t="shared" si="77"/>
        <v>69</v>
      </c>
      <c r="AC104" s="61" t="str">
        <f t="shared" si="78"/>
        <v>p19</v>
      </c>
      <c r="AD104" s="26" t="str">
        <f t="shared" si="79"/>
        <v>moses</v>
      </c>
      <c r="AE104" s="27" t="str">
        <f t="shared" si="80"/>
        <v>moses</v>
      </c>
      <c r="AF104" s="28" t="str">
        <f t="shared" si="81"/>
        <v/>
      </c>
      <c r="AG104" s="26" t="str">
        <f t="shared" si="82"/>
        <v>7</v>
      </c>
      <c r="AH104" s="27" t="str">
        <f t="shared" si="83"/>
        <v/>
      </c>
      <c r="AI104" s="29" t="str">
        <f t="shared" si="84"/>
        <v>19</v>
      </c>
      <c r="AJ104" s="29" t="str">
        <f t="shared" si="85"/>
        <v>19</v>
      </c>
      <c r="AK104" s="29" t="str">
        <f t="shared" si="86"/>
        <v>19</v>
      </c>
      <c r="AL104" s="29">
        <f t="shared" si="87"/>
        <v>0</v>
      </c>
      <c r="AM104" s="29">
        <f t="shared" ca="1" si="88"/>
        <v>0</v>
      </c>
      <c r="AN104" s="29" t="str">
        <f t="shared" si="89"/>
        <v>19</v>
      </c>
      <c r="AO104" s="29" t="str">
        <f t="shared" ca="1" si="90"/>
        <v>19</v>
      </c>
      <c r="AP104" s="28" t="str">
        <f t="shared" si="91"/>
        <v/>
      </c>
      <c r="AQ104" s="34">
        <f t="shared" si="94"/>
        <v>136726</v>
      </c>
      <c r="AR104" s="7">
        <f>VLOOKUP(W104,Books!$A$2:$Q$100,7,FALSE)</f>
        <v>401</v>
      </c>
      <c r="AS104" s="51" t="str">
        <f t="shared" si="92"/>
        <v/>
      </c>
      <c r="AT104" s="7" t="str">
        <f t="shared" si="93"/>
        <v>INSERT INTO citation (ID,TalkID,BookID,Chapter,Verses,Flag,PageColumn,MinVerse,MaxVerse) VALUES (136726, 8467, 401, 7, '19', '', 35, 0, 0);</v>
      </c>
    </row>
    <row r="105" spans="1:46" x14ac:dyDescent="0.2">
      <c r="A105" s="7">
        <f>VLOOKUP(C105,Talks!$A$2:$X$35,2,FALSE)</f>
        <v>8</v>
      </c>
      <c r="B105">
        <v>103</v>
      </c>
      <c r="C105" t="s">
        <v>2724</v>
      </c>
      <c r="D105" t="s">
        <v>2599</v>
      </c>
      <c r="E105" t="s">
        <v>2600</v>
      </c>
      <c r="F105" s="4"/>
      <c r="G105" s="7">
        <f>VLOOKUP(C105,Talks!$A$2:$X$35,11,FALSE)</f>
        <v>8467</v>
      </c>
      <c r="H105" s="7">
        <f t="shared" si="65"/>
        <v>0</v>
      </c>
      <c r="I105" s="75" t="str">
        <f>IF(H105&lt;&gt;0,H105,IF(ISERROR(VLOOKUP(VLOOKUP(X105,Books!$A$2:$Q$100,2,FALSE)&amp;"_"&amp;Y105&amp;":"&amp;AA105&amp;IF(F105&lt;&gt;""," (JST)",""),SpecialBooks,2,FALSE)),VLOOKUP(X105,Books!$A$2:$Q$100,2,FALSE)&amp;"_"&amp;Y105&amp;":"&amp;AA105&amp;IF(F105&lt;&gt;""," (JST)",""),VLOOKUP(VLOOKUP(X105,Books!$A$2:$Q$100,2,FALSE)&amp;"_"&amp;Y105&amp;":"&amp;AA105&amp;IF(F105&lt;&gt;""," (JST)",""),SpecialBooks,2,FALSE)))</f>
        <v>moses_7:18</v>
      </c>
      <c r="J105" s="7" t="str">
        <f>VLOOKUP(C105,Talks!$A$2:$X$35,6,FALSE)</f>
        <v>DTC</v>
      </c>
      <c r="K105" s="32">
        <v>35</v>
      </c>
      <c r="L105" s="56">
        <f t="shared" si="66"/>
        <v>32</v>
      </c>
      <c r="M105" s="56">
        <f t="shared" si="67"/>
        <v>35</v>
      </c>
      <c r="N105" s="56" t="str">
        <f t="shared" si="59"/>
        <v/>
      </c>
      <c r="O105" s="7" t="str">
        <f t="shared" si="68"/>
        <v>moses_7:18 / (20-O,35,DTC)</v>
      </c>
      <c r="P105" s="51" t="str">
        <f t="shared" si="69"/>
        <v/>
      </c>
      <c r="Q105" s="7">
        <f t="shared" si="70"/>
        <v>22</v>
      </c>
      <c r="R105" s="7">
        <f t="shared" si="71"/>
        <v>28</v>
      </c>
      <c r="S105" s="7">
        <f t="shared" si="72"/>
        <v>33</v>
      </c>
      <c r="T105" s="7">
        <f t="shared" si="73"/>
        <v>30</v>
      </c>
      <c r="U105" s="7">
        <f t="shared" si="74"/>
        <v>42</v>
      </c>
      <c r="V105" s="7" t="str">
        <f t="shared" si="75"/>
        <v>pgp/moses/7.18?l</v>
      </c>
      <c r="W105" s="7" t="str">
        <f t="shared" si="62"/>
        <v>moses</v>
      </c>
      <c r="X105" s="7" t="str">
        <f>IF(ISERROR(VLOOKUP(W105,Books!$A$2:$Q$100,2,FALSE)),VLOOKUP(V105&amp;"/"&amp;W105,$AY$8:$AZ$10,2,FALSE),W105)</f>
        <v>moses</v>
      </c>
      <c r="Y105" s="7" t="str">
        <f t="shared" si="63"/>
        <v>7</v>
      </c>
      <c r="Z105" s="7" t="str">
        <f t="shared" si="76"/>
        <v>18</v>
      </c>
      <c r="AA105" s="7" t="str">
        <f t="shared" si="95"/>
        <v>18</v>
      </c>
      <c r="AB105" s="51">
        <f t="shared" si="77"/>
        <v>69</v>
      </c>
      <c r="AC105" s="61" t="str">
        <f t="shared" si="78"/>
        <v>p18</v>
      </c>
      <c r="AD105" s="26" t="str">
        <f t="shared" si="79"/>
        <v>moses</v>
      </c>
      <c r="AE105" s="27" t="str">
        <f t="shared" si="80"/>
        <v>moses</v>
      </c>
      <c r="AF105" s="28" t="str">
        <f t="shared" si="81"/>
        <v/>
      </c>
      <c r="AG105" s="26" t="str">
        <f t="shared" si="82"/>
        <v>7</v>
      </c>
      <c r="AH105" s="27" t="str">
        <f t="shared" si="83"/>
        <v/>
      </c>
      <c r="AI105" s="29" t="str">
        <f t="shared" si="84"/>
        <v>18</v>
      </c>
      <c r="AJ105" s="29" t="str">
        <f t="shared" si="85"/>
        <v>18</v>
      </c>
      <c r="AK105" s="29" t="str">
        <f t="shared" si="86"/>
        <v>18</v>
      </c>
      <c r="AL105" s="29">
        <f t="shared" si="87"/>
        <v>0</v>
      </c>
      <c r="AM105" s="29">
        <f t="shared" ca="1" si="88"/>
        <v>0</v>
      </c>
      <c r="AN105" s="29" t="str">
        <f t="shared" si="89"/>
        <v>18</v>
      </c>
      <c r="AO105" s="29" t="str">
        <f t="shared" ca="1" si="90"/>
        <v>18</v>
      </c>
      <c r="AP105" s="28" t="str">
        <f t="shared" si="91"/>
        <v/>
      </c>
      <c r="AQ105" s="34">
        <f t="shared" si="94"/>
        <v>136727</v>
      </c>
      <c r="AR105" s="7">
        <f>VLOOKUP(W105,Books!$A$2:$Q$100,7,FALSE)</f>
        <v>401</v>
      </c>
      <c r="AS105" s="51" t="str">
        <f t="shared" si="92"/>
        <v/>
      </c>
      <c r="AT105" s="7" t="str">
        <f t="shared" si="93"/>
        <v>INSERT INTO citation (ID,TalkID,BookID,Chapter,Verses,Flag,PageColumn,MinVerse,MaxVerse) VALUES (136727, 8467, 401, 7, '18', '', 35, 0, 0);</v>
      </c>
    </row>
    <row r="106" spans="1:46" x14ac:dyDescent="0.2">
      <c r="A106" s="7">
        <f>VLOOKUP(C106,Talks!$A$2:$X$35,2,FALSE)</f>
        <v>8</v>
      </c>
      <c r="B106">
        <v>104</v>
      </c>
      <c r="C106" t="s">
        <v>2724</v>
      </c>
      <c r="D106" t="s">
        <v>2951</v>
      </c>
      <c r="E106" t="s">
        <v>2952</v>
      </c>
      <c r="F106" s="4"/>
      <c r="G106" s="7">
        <f>VLOOKUP(C106,Talks!$A$2:$X$35,11,FALSE)</f>
        <v>8467</v>
      </c>
      <c r="H106" s="7">
        <f t="shared" si="65"/>
        <v>0</v>
      </c>
      <c r="I106" s="75" t="str">
        <f>IF(H106&lt;&gt;0,H106,IF(ISERROR(VLOOKUP(VLOOKUP(X106,Books!$A$2:$Q$100,2,FALSE)&amp;"_"&amp;Y106&amp;":"&amp;AA106&amp;IF(F106&lt;&gt;""," (JST)",""),SpecialBooks,2,FALSE)),VLOOKUP(X106,Books!$A$2:$Q$100,2,FALSE)&amp;"_"&amp;Y106&amp;":"&amp;AA106&amp;IF(F106&lt;&gt;""," (JST)",""),VLOOKUP(VLOOKUP(X106,Books!$A$2:$Q$100,2,FALSE)&amp;"_"&amp;Y106&amp;":"&amp;AA106&amp;IF(F106&lt;&gt;""," (JST)",""),SpecialBooks,2,FALSE)))</f>
        <v>moses_7:17</v>
      </c>
      <c r="J106" s="7" t="str">
        <f>VLOOKUP(C106,Talks!$A$2:$X$35,6,FALSE)</f>
        <v>DTC</v>
      </c>
      <c r="K106" s="32">
        <v>35</v>
      </c>
      <c r="L106" s="56">
        <f t="shared" si="66"/>
        <v>32</v>
      </c>
      <c r="M106" s="56">
        <f t="shared" si="67"/>
        <v>35</v>
      </c>
      <c r="N106" s="56" t="str">
        <f t="shared" si="59"/>
        <v/>
      </c>
      <c r="O106" s="7" t="str">
        <f t="shared" si="68"/>
        <v>moses_7:17 / (20-O,35,DTC)</v>
      </c>
      <c r="P106" s="51" t="str">
        <f t="shared" si="69"/>
        <v/>
      </c>
      <c r="Q106" s="7">
        <f t="shared" si="70"/>
        <v>22</v>
      </c>
      <c r="R106" s="7">
        <f t="shared" si="71"/>
        <v>28</v>
      </c>
      <c r="S106" s="7">
        <f t="shared" si="72"/>
        <v>33</v>
      </c>
      <c r="T106" s="7">
        <f t="shared" si="73"/>
        <v>30</v>
      </c>
      <c r="U106" s="7">
        <f t="shared" si="74"/>
        <v>42</v>
      </c>
      <c r="V106" s="7" t="str">
        <f t="shared" si="75"/>
        <v>pgp/moses/7.17?l</v>
      </c>
      <c r="W106" s="7" t="str">
        <f t="shared" si="62"/>
        <v>moses</v>
      </c>
      <c r="X106" s="7" t="str">
        <f>IF(ISERROR(VLOOKUP(W106,Books!$A$2:$Q$100,2,FALSE)),VLOOKUP(V106&amp;"/"&amp;W106,$AY$8:$AZ$10,2,FALSE),W106)</f>
        <v>moses</v>
      </c>
      <c r="Y106" s="7" t="str">
        <f t="shared" si="63"/>
        <v>7</v>
      </c>
      <c r="Z106" s="7" t="str">
        <f t="shared" si="76"/>
        <v>17</v>
      </c>
      <c r="AA106" s="7" t="str">
        <f t="shared" si="95"/>
        <v>17</v>
      </c>
      <c r="AB106" s="51">
        <f t="shared" si="77"/>
        <v>69</v>
      </c>
      <c r="AC106" s="61" t="str">
        <f t="shared" si="78"/>
        <v>p17</v>
      </c>
      <c r="AD106" s="26" t="str">
        <f t="shared" si="79"/>
        <v>moses</v>
      </c>
      <c r="AE106" s="27" t="str">
        <f t="shared" si="80"/>
        <v>moses</v>
      </c>
      <c r="AF106" s="28" t="str">
        <f t="shared" si="81"/>
        <v/>
      </c>
      <c r="AG106" s="26" t="str">
        <f t="shared" si="82"/>
        <v>7</v>
      </c>
      <c r="AH106" s="27" t="str">
        <f t="shared" si="83"/>
        <v/>
      </c>
      <c r="AI106" s="29" t="str">
        <f t="shared" si="84"/>
        <v>17</v>
      </c>
      <c r="AJ106" s="29" t="str">
        <f t="shared" si="85"/>
        <v>17</v>
      </c>
      <c r="AK106" s="29" t="str">
        <f t="shared" si="86"/>
        <v>17</v>
      </c>
      <c r="AL106" s="29">
        <f t="shared" si="87"/>
        <v>0</v>
      </c>
      <c r="AM106" s="29">
        <f t="shared" ca="1" si="88"/>
        <v>0</v>
      </c>
      <c r="AN106" s="29" t="str">
        <f t="shared" si="89"/>
        <v>17</v>
      </c>
      <c r="AO106" s="29" t="str">
        <f t="shared" ca="1" si="90"/>
        <v>17</v>
      </c>
      <c r="AP106" s="28" t="str">
        <f t="shared" si="91"/>
        <v/>
      </c>
      <c r="AQ106" s="34">
        <f t="shared" si="94"/>
        <v>136728</v>
      </c>
      <c r="AR106" s="7">
        <f>VLOOKUP(W106,Books!$A$2:$Q$100,7,FALSE)</f>
        <v>401</v>
      </c>
      <c r="AS106" s="51" t="str">
        <f t="shared" si="92"/>
        <v/>
      </c>
      <c r="AT106" s="7" t="str">
        <f t="shared" si="93"/>
        <v>INSERT INTO citation (ID,TalkID,BookID,Chapter,Verses,Flag,PageColumn,MinVerse,MaxVerse) VALUES (136728, 8467, 401, 7, '17', '', 35, 0, 0);</v>
      </c>
    </row>
    <row r="107" spans="1:46" x14ac:dyDescent="0.2">
      <c r="A107" s="7">
        <f>VLOOKUP(C107,Talks!$A$2:$X$35,2,FALSE)</f>
        <v>8</v>
      </c>
      <c r="B107">
        <v>105</v>
      </c>
      <c r="C107" t="s">
        <v>2724</v>
      </c>
      <c r="D107" t="s">
        <v>2953</v>
      </c>
      <c r="E107" t="s">
        <v>2954</v>
      </c>
      <c r="F107" s="4"/>
      <c r="G107" s="7">
        <f>VLOOKUP(C107,Talks!$A$2:$X$35,11,FALSE)</f>
        <v>8467</v>
      </c>
      <c r="H107" s="7">
        <f t="shared" si="65"/>
        <v>0</v>
      </c>
      <c r="I107" s="75" t="str">
        <f>IF(H107&lt;&gt;0,H107,IF(ISERROR(VLOOKUP(VLOOKUP(X107,Books!$A$2:$Q$100,2,FALSE)&amp;"_"&amp;Y107&amp;":"&amp;AA107&amp;IF(F107&lt;&gt;""," (JST)",""),SpecialBooks,2,FALSE)),VLOOKUP(X107,Books!$A$2:$Q$100,2,FALSE)&amp;"_"&amp;Y107&amp;":"&amp;AA107&amp;IF(F107&lt;&gt;""," (JST)",""),VLOOKUP(VLOOKUP(X107,Books!$A$2:$Q$100,2,FALSE)&amp;"_"&amp;Y107&amp;":"&amp;AA107&amp;IF(F107&lt;&gt;""," (JST)",""),SpecialBooks,2,FALSE)))</f>
        <v>4 ne_1:12,16</v>
      </c>
      <c r="J107" s="7" t="str">
        <f>VLOOKUP(C107,Talks!$A$2:$X$35,6,FALSE)</f>
        <v>DTC</v>
      </c>
      <c r="K107" s="32">
        <v>35</v>
      </c>
      <c r="L107" s="56">
        <f t="shared" si="66"/>
        <v>32</v>
      </c>
      <c r="M107" s="56">
        <f t="shared" si="67"/>
        <v>35</v>
      </c>
      <c r="N107" s="56" t="str">
        <f t="shared" si="59"/>
        <v/>
      </c>
      <c r="O107" s="7" t="str">
        <f t="shared" si="68"/>
        <v>4 ne_1:12,16 / (20-O,35,DTC)</v>
      </c>
      <c r="P107" s="51" t="str">
        <f t="shared" si="69"/>
        <v/>
      </c>
      <c r="Q107" s="7">
        <f t="shared" si="70"/>
        <v>23</v>
      </c>
      <c r="R107" s="7">
        <f t="shared" si="71"/>
        <v>28</v>
      </c>
      <c r="S107" s="7">
        <f t="shared" si="72"/>
        <v>36</v>
      </c>
      <c r="T107" s="7">
        <f t="shared" si="73"/>
        <v>30</v>
      </c>
      <c r="U107" s="7">
        <f t="shared" si="74"/>
        <v>45</v>
      </c>
      <c r="V107" s="7" t="str">
        <f t="shared" si="75"/>
        <v>bofm/4-ne/1.12,16</v>
      </c>
      <c r="W107" s="7" t="str">
        <f t="shared" si="62"/>
        <v>4-ne</v>
      </c>
      <c r="X107" s="7" t="str">
        <f>IF(ISERROR(VLOOKUP(W107,Books!$A$2:$Q$100,2,FALSE)),VLOOKUP(V107&amp;"/"&amp;W107,$AY$8:$AZ$10,2,FALSE),W107)</f>
        <v>4-ne</v>
      </c>
      <c r="Y107" s="7" t="str">
        <f t="shared" si="63"/>
        <v>1</v>
      </c>
      <c r="Z107" s="7" t="str">
        <f t="shared" si="76"/>
        <v>12,16</v>
      </c>
      <c r="AA107" s="7" t="str">
        <f t="shared" si="95"/>
        <v>12,16</v>
      </c>
      <c r="AB107" s="51">
        <f t="shared" si="77"/>
        <v>49</v>
      </c>
      <c r="AC107" s="61" t="str">
        <f t="shared" si="78"/>
        <v>p12</v>
      </c>
      <c r="AD107" s="26" t="str">
        <f t="shared" si="79"/>
        <v>4-ne</v>
      </c>
      <c r="AE107" s="27" t="str">
        <f t="shared" si="80"/>
        <v>4-ne</v>
      </c>
      <c r="AF107" s="28" t="str">
        <f t="shared" si="81"/>
        <v/>
      </c>
      <c r="AG107" s="26" t="str">
        <f t="shared" si="82"/>
        <v>1</v>
      </c>
      <c r="AH107" s="27" t="str">
        <f t="shared" si="83"/>
        <v/>
      </c>
      <c r="AI107" s="29" t="str">
        <f t="shared" si="84"/>
        <v>12,16</v>
      </c>
      <c r="AJ107" s="29" t="str">
        <f t="shared" si="85"/>
        <v>12,16</v>
      </c>
      <c r="AK107" s="29" t="str">
        <f t="shared" si="86"/>
        <v>12 16</v>
      </c>
      <c r="AL107" s="29">
        <f t="shared" si="87"/>
        <v>3</v>
      </c>
      <c r="AM107" s="29">
        <f t="shared" ca="1" si="88"/>
        <v>3</v>
      </c>
      <c r="AN107" s="29" t="str">
        <f t="shared" si="89"/>
        <v>12</v>
      </c>
      <c r="AO107" s="29" t="str">
        <f t="shared" ca="1" si="90"/>
        <v>16</v>
      </c>
      <c r="AP107" s="28" t="str">
        <f t="shared" si="91"/>
        <v/>
      </c>
      <c r="AQ107" s="34">
        <f t="shared" si="94"/>
        <v>136729</v>
      </c>
      <c r="AR107" s="7">
        <f>VLOOKUP(W107,Books!$A$2:$Q$100,7,FALSE)</f>
        <v>216</v>
      </c>
      <c r="AS107" s="51" t="str">
        <f t="shared" si="92"/>
        <v/>
      </c>
      <c r="AT107" s="7" t="str">
        <f t="shared" si="93"/>
        <v>INSERT INTO citation (ID,TalkID,BookID,Chapter,Verses,Flag,PageColumn,MinVerse,MaxVerse) VALUES (136729, 8467, 216, 1, '12,16', '', 35, 0, 0);</v>
      </c>
    </row>
    <row r="108" spans="1:46" x14ac:dyDescent="0.2">
      <c r="A108" s="7">
        <f>VLOOKUP(C108,Talks!$A$2:$X$35,2,FALSE)</f>
        <v>8</v>
      </c>
      <c r="B108">
        <v>106</v>
      </c>
      <c r="C108" t="s">
        <v>2724</v>
      </c>
      <c r="D108" t="s">
        <v>2930</v>
      </c>
      <c r="E108" t="s">
        <v>2931</v>
      </c>
      <c r="F108" s="4"/>
      <c r="G108" s="7">
        <f>VLOOKUP(C108,Talks!$A$2:$X$35,11,FALSE)</f>
        <v>8467</v>
      </c>
      <c r="H108" s="7">
        <f t="shared" si="65"/>
        <v>0</v>
      </c>
      <c r="I108" s="75" t="str">
        <f>IF(H108&lt;&gt;0,H108,IF(ISERROR(VLOOKUP(VLOOKUP(X108,Books!$A$2:$Q$100,2,FALSE)&amp;"_"&amp;Y108&amp;":"&amp;AA108&amp;IF(F108&lt;&gt;""," (JST)",""),SpecialBooks,2,FALSE)),VLOOKUP(X108,Books!$A$2:$Q$100,2,FALSE)&amp;"_"&amp;Y108&amp;":"&amp;AA108&amp;IF(F108&lt;&gt;""," (JST)",""),VLOOKUP(VLOOKUP(X108,Books!$A$2:$Q$100,2,FALSE)&amp;"_"&amp;Y108&amp;":"&amp;AA108&amp;IF(F108&lt;&gt;""," (JST)",""),SpecialBooks,2,FALSE)))</f>
        <v>matt_22:37,39</v>
      </c>
      <c r="J108" s="7" t="str">
        <f>VLOOKUP(C108,Talks!$A$2:$X$35,6,FALSE)</f>
        <v>DTC</v>
      </c>
      <c r="K108" s="32">
        <v>35</v>
      </c>
      <c r="L108" s="56">
        <f t="shared" si="66"/>
        <v>32</v>
      </c>
      <c r="M108" s="56">
        <f t="shared" si="67"/>
        <v>35</v>
      </c>
      <c r="N108" s="56" t="str">
        <f t="shared" si="59"/>
        <v/>
      </c>
      <c r="O108" s="7" t="str">
        <f t="shared" si="68"/>
        <v>matt_22:37,39 / (20-O,35,DTC)</v>
      </c>
      <c r="P108" s="51" t="str">
        <f t="shared" si="69"/>
        <v/>
      </c>
      <c r="Q108" s="7">
        <f t="shared" si="70"/>
        <v>21</v>
      </c>
      <c r="R108" s="7">
        <f t="shared" si="71"/>
        <v>26</v>
      </c>
      <c r="S108" s="7">
        <f t="shared" si="72"/>
        <v>35</v>
      </c>
      <c r="T108" s="7">
        <f t="shared" si="73"/>
        <v>29</v>
      </c>
      <c r="U108" s="7">
        <f t="shared" si="74"/>
        <v>44</v>
      </c>
      <c r="V108" s="7" t="str">
        <f t="shared" si="75"/>
        <v>nt/matt/22.37,3</v>
      </c>
      <c r="W108" s="7" t="str">
        <f t="shared" si="62"/>
        <v>matt</v>
      </c>
      <c r="X108" s="7" t="str">
        <f>IF(ISERROR(VLOOKUP(W108,Books!$A$2:$Q$100,2,FALSE)),VLOOKUP(V108&amp;"/"&amp;W108,$AY$8:$AZ$10,2,FALSE),W108)</f>
        <v>matt</v>
      </c>
      <c r="Y108" s="7" t="str">
        <f t="shared" si="63"/>
        <v>22</v>
      </c>
      <c r="Z108" s="7" t="str">
        <f t="shared" si="76"/>
        <v>37,39</v>
      </c>
      <c r="AA108" s="7" t="str">
        <f t="shared" si="95"/>
        <v>37,39</v>
      </c>
      <c r="AB108" s="51">
        <f t="shared" si="77"/>
        <v>46</v>
      </c>
      <c r="AC108" s="61" t="str">
        <f t="shared" si="78"/>
        <v>p37</v>
      </c>
      <c r="AD108" s="26" t="str">
        <f t="shared" si="79"/>
        <v>matt</v>
      </c>
      <c r="AE108" s="27" t="str">
        <f t="shared" si="80"/>
        <v>matt</v>
      </c>
      <c r="AF108" s="28" t="str">
        <f t="shared" si="81"/>
        <v/>
      </c>
      <c r="AG108" s="26" t="str">
        <f t="shared" si="82"/>
        <v>22</v>
      </c>
      <c r="AH108" s="27" t="str">
        <f t="shared" si="83"/>
        <v/>
      </c>
      <c r="AI108" s="29" t="str">
        <f t="shared" si="84"/>
        <v>37,39</v>
      </c>
      <c r="AJ108" s="29" t="str">
        <f t="shared" si="85"/>
        <v>37,39</v>
      </c>
      <c r="AK108" s="29" t="str">
        <f t="shared" si="86"/>
        <v>37 39</v>
      </c>
      <c r="AL108" s="29">
        <f t="shared" si="87"/>
        <v>3</v>
      </c>
      <c r="AM108" s="29">
        <f t="shared" ca="1" si="88"/>
        <v>3</v>
      </c>
      <c r="AN108" s="29" t="str">
        <f t="shared" si="89"/>
        <v>37</v>
      </c>
      <c r="AO108" s="29" t="str">
        <f t="shared" ca="1" si="90"/>
        <v>39</v>
      </c>
      <c r="AP108" s="28" t="str">
        <f t="shared" si="91"/>
        <v/>
      </c>
      <c r="AQ108" s="34">
        <f t="shared" si="94"/>
        <v>136730</v>
      </c>
      <c r="AR108" s="7">
        <f>VLOOKUP(W108,Books!$A$2:$Q$100,7,FALSE)</f>
        <v>140</v>
      </c>
      <c r="AS108" s="51" t="str">
        <f t="shared" si="92"/>
        <v/>
      </c>
      <c r="AT108" s="7" t="str">
        <f t="shared" si="93"/>
        <v>INSERT INTO citation (ID,TalkID,BookID,Chapter,Verses,Flag,PageColumn,MinVerse,MaxVerse) VALUES (136730, 8467, 140, 22, '37,39', '', 35, 0, 0);</v>
      </c>
    </row>
    <row r="109" spans="1:46" x14ac:dyDescent="0.2">
      <c r="A109" s="7">
        <f>VLOOKUP(C109,Talks!$A$2:$X$35,2,FALSE)</f>
        <v>8</v>
      </c>
      <c r="B109">
        <v>107</v>
      </c>
      <c r="C109" t="s">
        <v>2724</v>
      </c>
      <c r="D109" t="s">
        <v>2956</v>
      </c>
      <c r="E109" t="s">
        <v>2957</v>
      </c>
      <c r="F109" s="4"/>
      <c r="G109" s="7">
        <f>VLOOKUP(C109,Talks!$A$2:$X$35,11,FALSE)</f>
        <v>8467</v>
      </c>
      <c r="H109" s="7">
        <f t="shared" si="65"/>
        <v>0</v>
      </c>
      <c r="I109" s="75" t="str">
        <f>IF(H109&lt;&gt;0,H109,IF(ISERROR(VLOOKUP(VLOOKUP(X109,Books!$A$2:$Q$100,2,FALSE)&amp;"_"&amp;Y109&amp;":"&amp;AA109&amp;IF(F109&lt;&gt;""," (JST)",""),SpecialBooks,2,FALSE)),VLOOKUP(X109,Books!$A$2:$Q$100,2,FALSE)&amp;"_"&amp;Y109&amp;":"&amp;AA109&amp;IF(F109&lt;&gt;""," (JST)",""),VLOOKUP(VLOOKUP(X109,Books!$A$2:$Q$100,2,FALSE)&amp;"_"&amp;Y109&amp;":"&amp;AA109&amp;IF(F109&lt;&gt;""," (JST)",""),SpecialBooks,2,FALSE)))</f>
        <v>sec_82:19</v>
      </c>
      <c r="J109" s="7" t="str">
        <f>VLOOKUP(C109,Talks!$A$2:$X$35,6,FALSE)</f>
        <v>DTC</v>
      </c>
      <c r="K109" s="32">
        <v>35</v>
      </c>
      <c r="L109" s="56">
        <f t="shared" si="66"/>
        <v>32</v>
      </c>
      <c r="M109" s="56">
        <f t="shared" si="67"/>
        <v>35</v>
      </c>
      <c r="N109" s="56" t="str">
        <f t="shared" si="59"/>
        <v/>
      </c>
      <c r="O109" s="7" t="str">
        <f t="shared" si="68"/>
        <v>sec_82:19 / (20-O,35,DTC)</v>
      </c>
      <c r="P109" s="51" t="str">
        <f t="shared" si="69"/>
        <v/>
      </c>
      <c r="Q109" s="7">
        <f t="shared" si="70"/>
        <v>31</v>
      </c>
      <c r="R109" s="7">
        <f t="shared" si="71"/>
        <v>34</v>
      </c>
      <c r="S109" s="7">
        <f t="shared" si="72"/>
        <v>40</v>
      </c>
      <c r="T109" s="7">
        <f t="shared" si="73"/>
        <v>37</v>
      </c>
      <c r="U109" s="7">
        <f t="shared" si="74"/>
        <v>49</v>
      </c>
      <c r="V109" s="7" t="str">
        <f t="shared" si="75"/>
        <v>dc-testament/dc/82.19?lan</v>
      </c>
      <c r="W109" s="7" t="str">
        <f t="shared" si="62"/>
        <v>dc</v>
      </c>
      <c r="X109" s="7" t="str">
        <f>IF(ISERROR(VLOOKUP(W109,Books!$A$2:$Q$100,2,FALSE)),VLOOKUP(V109&amp;"/"&amp;W109,$AY$8:$AZ$10,2,FALSE),W109)</f>
        <v>dc</v>
      </c>
      <c r="Y109" s="7" t="str">
        <f t="shared" si="63"/>
        <v>82</v>
      </c>
      <c r="Z109" s="7" t="str">
        <f t="shared" si="76"/>
        <v>19</v>
      </c>
      <c r="AA109" s="7" t="str">
        <f t="shared" si="95"/>
        <v>19</v>
      </c>
      <c r="AB109" s="51">
        <f t="shared" si="77"/>
        <v>24</v>
      </c>
      <c r="AC109" s="61" t="str">
        <f t="shared" si="78"/>
        <v>p19</v>
      </c>
      <c r="AD109" s="26" t="str">
        <f t="shared" si="79"/>
        <v>sec</v>
      </c>
      <c r="AE109" s="27" t="str">
        <f t="shared" si="80"/>
        <v>dc</v>
      </c>
      <c r="AF109" s="28" t="str">
        <f t="shared" si="81"/>
        <v/>
      </c>
      <c r="AG109" s="26" t="str">
        <f t="shared" si="82"/>
        <v>82</v>
      </c>
      <c r="AH109" s="27" t="str">
        <f t="shared" si="83"/>
        <v/>
      </c>
      <c r="AI109" s="29" t="str">
        <f t="shared" si="84"/>
        <v>19</v>
      </c>
      <c r="AJ109" s="29" t="str">
        <f t="shared" si="85"/>
        <v>19</v>
      </c>
      <c r="AK109" s="29" t="str">
        <f t="shared" si="86"/>
        <v>19</v>
      </c>
      <c r="AL109" s="29">
        <f t="shared" si="87"/>
        <v>0</v>
      </c>
      <c r="AM109" s="29">
        <f t="shared" ca="1" si="88"/>
        <v>0</v>
      </c>
      <c r="AN109" s="29" t="str">
        <f t="shared" si="89"/>
        <v>19</v>
      </c>
      <c r="AO109" s="29" t="str">
        <f t="shared" ca="1" si="90"/>
        <v>19</v>
      </c>
      <c r="AP109" s="28" t="str">
        <f t="shared" si="91"/>
        <v/>
      </c>
      <c r="AQ109" s="34">
        <f t="shared" si="94"/>
        <v>136731</v>
      </c>
      <c r="AR109" s="7">
        <f>VLOOKUP(W109,Books!$A$2:$Q$100,7,FALSE)</f>
        <v>302</v>
      </c>
      <c r="AS109" s="51" t="str">
        <f t="shared" si="92"/>
        <v/>
      </c>
      <c r="AT109" s="7" t="str">
        <f t="shared" si="93"/>
        <v>INSERT INTO citation (ID,TalkID,BookID,Chapter,Verses,Flag,PageColumn,MinVerse,MaxVerse) VALUES (136731, 8467, 302, 82, '19', '', 35, 0, 0);</v>
      </c>
    </row>
    <row r="110" spans="1:46" x14ac:dyDescent="0.2">
      <c r="A110" s="7">
        <f>VLOOKUP(C110,Talks!$A$2:$X$35,2,FALSE)</f>
        <v>8</v>
      </c>
      <c r="B110">
        <v>108</v>
      </c>
      <c r="C110" t="s">
        <v>2724</v>
      </c>
      <c r="D110" t="s">
        <v>2958</v>
      </c>
      <c r="E110" t="s">
        <v>2959</v>
      </c>
      <c r="F110" s="4"/>
      <c r="G110" s="7">
        <f>VLOOKUP(C110,Talks!$A$2:$X$35,11,FALSE)</f>
        <v>8467</v>
      </c>
      <c r="H110" s="7">
        <f t="shared" si="65"/>
        <v>0</v>
      </c>
      <c r="I110" s="75" t="str">
        <f>IF(H110&lt;&gt;0,H110,IF(ISERROR(VLOOKUP(VLOOKUP(X110,Books!$A$2:$Q$100,2,FALSE)&amp;"_"&amp;Y110&amp;":"&amp;AA110&amp;IF(F110&lt;&gt;""," (JST)",""),SpecialBooks,2,FALSE)),VLOOKUP(X110,Books!$A$2:$Q$100,2,FALSE)&amp;"_"&amp;Y110&amp;":"&amp;AA110&amp;IF(F110&lt;&gt;""," (JST)",""),VLOOKUP(VLOOKUP(X110,Books!$A$2:$Q$100,2,FALSE)&amp;"_"&amp;Y110&amp;":"&amp;AA110&amp;IF(F110&lt;&gt;""," (JST)",""),SpecialBooks,2,FALSE)))</f>
        <v>4 ne_1:26</v>
      </c>
      <c r="J110" s="7" t="str">
        <f>VLOOKUP(C110,Talks!$A$2:$X$35,6,FALSE)</f>
        <v>DTC</v>
      </c>
      <c r="K110" s="32">
        <v>35</v>
      </c>
      <c r="L110" s="56">
        <f t="shared" si="66"/>
        <v>32</v>
      </c>
      <c r="M110" s="56">
        <f t="shared" si="67"/>
        <v>35</v>
      </c>
      <c r="N110" s="56" t="str">
        <f t="shared" si="59"/>
        <v/>
      </c>
      <c r="O110" s="7" t="str">
        <f t="shared" si="68"/>
        <v>4 ne_1:26 / (20-O,35,DTC)</v>
      </c>
      <c r="P110" s="51" t="str">
        <f t="shared" si="69"/>
        <v/>
      </c>
      <c r="Q110" s="7">
        <f t="shared" si="70"/>
        <v>23</v>
      </c>
      <c r="R110" s="7">
        <f t="shared" si="71"/>
        <v>28</v>
      </c>
      <c r="S110" s="7">
        <f t="shared" si="72"/>
        <v>33</v>
      </c>
      <c r="T110" s="7">
        <f t="shared" si="73"/>
        <v>30</v>
      </c>
      <c r="U110" s="7">
        <f t="shared" si="74"/>
        <v>42</v>
      </c>
      <c r="V110" s="7" t="str">
        <f t="shared" si="75"/>
        <v>bofm/4-ne/1.26?la</v>
      </c>
      <c r="W110" s="7" t="str">
        <f t="shared" si="62"/>
        <v>4-ne</v>
      </c>
      <c r="X110" s="7" t="str">
        <f>IF(ISERROR(VLOOKUP(W110,Books!$A$2:$Q$100,2,FALSE)),VLOOKUP(V110&amp;"/"&amp;W110,$AY$8:$AZ$10,2,FALSE),W110)</f>
        <v>4-ne</v>
      </c>
      <c r="Y110" s="7" t="str">
        <f t="shared" si="63"/>
        <v>1</v>
      </c>
      <c r="Z110" s="7" t="str">
        <f t="shared" si="76"/>
        <v>26</v>
      </c>
      <c r="AA110" s="7" t="str">
        <f t="shared" si="95"/>
        <v>26</v>
      </c>
      <c r="AB110" s="51">
        <f t="shared" si="77"/>
        <v>49</v>
      </c>
      <c r="AC110" s="61" t="str">
        <f t="shared" si="78"/>
        <v>p26</v>
      </c>
      <c r="AD110" s="26" t="str">
        <f t="shared" si="79"/>
        <v>4-ne</v>
      </c>
      <c r="AE110" s="27" t="str">
        <f t="shared" si="80"/>
        <v>4-ne</v>
      </c>
      <c r="AF110" s="28" t="str">
        <f t="shared" si="81"/>
        <v/>
      </c>
      <c r="AG110" s="26" t="str">
        <f t="shared" si="82"/>
        <v>1</v>
      </c>
      <c r="AH110" s="27" t="str">
        <f t="shared" si="83"/>
        <v/>
      </c>
      <c r="AI110" s="29" t="str">
        <f t="shared" si="84"/>
        <v>26</v>
      </c>
      <c r="AJ110" s="29" t="str">
        <f t="shared" si="85"/>
        <v>26</v>
      </c>
      <c r="AK110" s="29" t="str">
        <f t="shared" si="86"/>
        <v>26</v>
      </c>
      <c r="AL110" s="29">
        <f t="shared" si="87"/>
        <v>0</v>
      </c>
      <c r="AM110" s="29">
        <f t="shared" ca="1" si="88"/>
        <v>0</v>
      </c>
      <c r="AN110" s="29" t="str">
        <f t="shared" si="89"/>
        <v>26</v>
      </c>
      <c r="AO110" s="29" t="str">
        <f t="shared" ca="1" si="90"/>
        <v>26</v>
      </c>
      <c r="AP110" s="28" t="str">
        <f t="shared" si="91"/>
        <v/>
      </c>
      <c r="AQ110" s="34">
        <f t="shared" si="94"/>
        <v>136732</v>
      </c>
      <c r="AR110" s="7">
        <f>VLOOKUP(W110,Books!$A$2:$Q$100,7,FALSE)</f>
        <v>216</v>
      </c>
      <c r="AS110" s="51" t="str">
        <f t="shared" si="92"/>
        <v/>
      </c>
      <c r="AT110" s="7" t="str">
        <f t="shared" si="93"/>
        <v>INSERT INTO citation (ID,TalkID,BookID,Chapter,Verses,Flag,PageColumn,MinVerse,MaxVerse) VALUES (136732, 8467, 216, 1, '26', '', 35, 0, 0);</v>
      </c>
    </row>
    <row r="111" spans="1:46" x14ac:dyDescent="0.2">
      <c r="A111" s="7">
        <f>VLOOKUP(C111,Talks!$A$2:$X$35,2,FALSE)</f>
        <v>8</v>
      </c>
      <c r="B111">
        <v>109</v>
      </c>
      <c r="C111" t="s">
        <v>2724</v>
      </c>
      <c r="D111" t="s">
        <v>2960</v>
      </c>
      <c r="E111" t="s">
        <v>2961</v>
      </c>
      <c r="F111" s="4"/>
      <c r="G111" s="7">
        <f>VLOOKUP(C111,Talks!$A$2:$X$35,11,FALSE)</f>
        <v>8467</v>
      </c>
      <c r="H111" s="7">
        <f t="shared" si="65"/>
        <v>0</v>
      </c>
      <c r="I111" s="75" t="str">
        <f>IF(H111&lt;&gt;0,H111,IF(ISERROR(VLOOKUP(VLOOKUP(X111,Books!$A$2:$Q$100,2,FALSE)&amp;"_"&amp;Y111&amp;":"&amp;AA111&amp;IF(F111&lt;&gt;""," (JST)",""),SpecialBooks,2,FALSE)),VLOOKUP(X111,Books!$A$2:$Q$100,2,FALSE)&amp;"_"&amp;Y111&amp;":"&amp;AA111&amp;IF(F111&lt;&gt;""," (JST)",""),VLOOKUP(VLOOKUP(X111,Books!$A$2:$Q$100,2,FALSE)&amp;"_"&amp;Y111&amp;":"&amp;AA111&amp;IF(F111&lt;&gt;""," (JST)",""),SpecialBooks,2,FALSE)))</f>
        <v>4 ne_1:45</v>
      </c>
      <c r="J111" s="7" t="str">
        <f>VLOOKUP(C111,Talks!$A$2:$X$35,6,FALSE)</f>
        <v>DTC</v>
      </c>
      <c r="K111" s="32">
        <v>35</v>
      </c>
      <c r="L111" s="56">
        <f t="shared" si="66"/>
        <v>32</v>
      </c>
      <c r="M111" s="56">
        <f t="shared" si="67"/>
        <v>35</v>
      </c>
      <c r="N111" s="56" t="str">
        <f t="shared" si="59"/>
        <v/>
      </c>
      <c r="O111" s="7" t="str">
        <f t="shared" si="68"/>
        <v>4 ne_1:45 / (20-O,35,DTC)</v>
      </c>
      <c r="P111" s="51" t="str">
        <f t="shared" si="69"/>
        <v/>
      </c>
      <c r="Q111" s="7">
        <f t="shared" si="70"/>
        <v>23</v>
      </c>
      <c r="R111" s="7">
        <f t="shared" si="71"/>
        <v>28</v>
      </c>
      <c r="S111" s="7">
        <f t="shared" si="72"/>
        <v>33</v>
      </c>
      <c r="T111" s="7">
        <f t="shared" si="73"/>
        <v>30</v>
      </c>
      <c r="U111" s="7">
        <f t="shared" si="74"/>
        <v>42</v>
      </c>
      <c r="V111" s="7" t="str">
        <f t="shared" si="75"/>
        <v>bofm/4-ne/1.45?la</v>
      </c>
      <c r="W111" s="7" t="str">
        <f t="shared" si="62"/>
        <v>4-ne</v>
      </c>
      <c r="X111" s="7" t="str">
        <f>IF(ISERROR(VLOOKUP(W111,Books!$A$2:$Q$100,2,FALSE)),VLOOKUP(V111&amp;"/"&amp;W111,$AY$8:$AZ$10,2,FALSE),W111)</f>
        <v>4-ne</v>
      </c>
      <c r="Y111" s="7" t="str">
        <f t="shared" si="63"/>
        <v>1</v>
      </c>
      <c r="Z111" s="7" t="str">
        <f t="shared" si="76"/>
        <v>45</v>
      </c>
      <c r="AA111" s="7" t="str">
        <f t="shared" si="95"/>
        <v>45</v>
      </c>
      <c r="AB111" s="51">
        <f t="shared" si="77"/>
        <v>49</v>
      </c>
      <c r="AC111" s="61" t="str">
        <f t="shared" si="78"/>
        <v>p45</v>
      </c>
      <c r="AD111" s="26" t="str">
        <f t="shared" si="79"/>
        <v>4-ne</v>
      </c>
      <c r="AE111" s="27" t="str">
        <f t="shared" si="80"/>
        <v>4-ne</v>
      </c>
      <c r="AF111" s="28" t="str">
        <f t="shared" si="81"/>
        <v/>
      </c>
      <c r="AG111" s="26" t="str">
        <f t="shared" si="82"/>
        <v>1</v>
      </c>
      <c r="AH111" s="27" t="str">
        <f t="shared" si="83"/>
        <v/>
      </c>
      <c r="AI111" s="29" t="str">
        <f t="shared" si="84"/>
        <v>45</v>
      </c>
      <c r="AJ111" s="29" t="str">
        <f t="shared" si="85"/>
        <v>45</v>
      </c>
      <c r="AK111" s="29" t="str">
        <f t="shared" si="86"/>
        <v>45</v>
      </c>
      <c r="AL111" s="29">
        <f t="shared" si="87"/>
        <v>0</v>
      </c>
      <c r="AM111" s="29">
        <f t="shared" ca="1" si="88"/>
        <v>0</v>
      </c>
      <c r="AN111" s="29" t="str">
        <f t="shared" si="89"/>
        <v>45</v>
      </c>
      <c r="AO111" s="29" t="str">
        <f t="shared" ca="1" si="90"/>
        <v>45</v>
      </c>
      <c r="AP111" s="28" t="str">
        <f t="shared" si="91"/>
        <v/>
      </c>
      <c r="AQ111" s="34">
        <f t="shared" si="94"/>
        <v>136733</v>
      </c>
      <c r="AR111" s="7">
        <f>VLOOKUP(W111,Books!$A$2:$Q$100,7,FALSE)</f>
        <v>216</v>
      </c>
      <c r="AS111" s="51" t="str">
        <f t="shared" si="92"/>
        <v/>
      </c>
      <c r="AT111" s="7" t="str">
        <f t="shared" si="93"/>
        <v>INSERT INTO citation (ID,TalkID,BookID,Chapter,Verses,Flag,PageColumn,MinVerse,MaxVerse) VALUES (136733, 8467, 216, 1, '45', '', 35, 0, 0);</v>
      </c>
    </row>
    <row r="112" spans="1:46" x14ac:dyDescent="0.2">
      <c r="A112" s="7">
        <f>VLOOKUP(C112,Talks!$A$2:$X$35,2,FALSE)</f>
        <v>8</v>
      </c>
      <c r="B112">
        <v>110</v>
      </c>
      <c r="C112" t="s">
        <v>2724</v>
      </c>
      <c r="D112" t="s">
        <v>2962</v>
      </c>
      <c r="E112" t="s">
        <v>2963</v>
      </c>
      <c r="F112" s="4"/>
      <c r="G112" s="7">
        <f>VLOOKUP(C112,Talks!$A$2:$X$35,11,FALSE)</f>
        <v>8467</v>
      </c>
      <c r="H112" s="7">
        <f t="shared" si="65"/>
        <v>0</v>
      </c>
      <c r="I112" s="75" t="str">
        <f>IF(H112&lt;&gt;0,H112,IF(ISERROR(VLOOKUP(VLOOKUP(X112,Books!$A$2:$Q$100,2,FALSE)&amp;"_"&amp;Y112&amp;":"&amp;AA112&amp;IF(F112&lt;&gt;""," (JST)",""),SpecialBooks,2,FALSE)),VLOOKUP(X112,Books!$A$2:$Q$100,2,FALSE)&amp;"_"&amp;Y112&amp;":"&amp;AA112&amp;IF(F112&lt;&gt;""," (JST)",""),VLOOKUP(VLOOKUP(X112,Books!$A$2:$Q$100,2,FALSE)&amp;"_"&amp;Y112&amp;":"&amp;AA112&amp;IF(F112&lt;&gt;""," (JST)",""),SpecialBooks,2,FALSE)))</f>
        <v>mosiah_4:12</v>
      </c>
      <c r="J112" s="7" t="str">
        <f>VLOOKUP(C112,Talks!$A$2:$X$35,6,FALSE)</f>
        <v>DTC</v>
      </c>
      <c r="K112" s="32">
        <v>35</v>
      </c>
      <c r="L112" s="56">
        <f t="shared" si="66"/>
        <v>32</v>
      </c>
      <c r="M112" s="56">
        <f t="shared" si="67"/>
        <v>35</v>
      </c>
      <c r="N112" s="56" t="str">
        <f t="shared" si="59"/>
        <v/>
      </c>
      <c r="O112" s="7" t="str">
        <f t="shared" si="68"/>
        <v>mosiah_4:12 / (20-O,35,DTC)</v>
      </c>
      <c r="P112" s="51" t="str">
        <f t="shared" si="69"/>
        <v/>
      </c>
      <c r="Q112" s="7">
        <f t="shared" si="70"/>
        <v>23</v>
      </c>
      <c r="R112" s="7">
        <f t="shared" si="71"/>
        <v>30</v>
      </c>
      <c r="S112" s="7">
        <f t="shared" si="72"/>
        <v>35</v>
      </c>
      <c r="T112" s="7">
        <f t="shared" si="73"/>
        <v>32</v>
      </c>
      <c r="U112" s="7">
        <f t="shared" si="74"/>
        <v>44</v>
      </c>
      <c r="V112" s="7" t="str">
        <f t="shared" si="75"/>
        <v>bofm/mosiah/4.12?</v>
      </c>
      <c r="W112" s="7" t="str">
        <f t="shared" si="62"/>
        <v>mosiah</v>
      </c>
      <c r="X112" s="7" t="str">
        <f>IF(ISERROR(VLOOKUP(W112,Books!$A$2:$Q$100,2,FALSE)),VLOOKUP(V112&amp;"/"&amp;W112,$AY$8:$AZ$10,2,FALSE),W112)</f>
        <v>mosiah</v>
      </c>
      <c r="Y112" s="7" t="str">
        <f t="shared" si="63"/>
        <v>4</v>
      </c>
      <c r="Z112" s="7" t="str">
        <f t="shared" si="76"/>
        <v>12</v>
      </c>
      <c r="AA112" s="7" t="str">
        <f t="shared" si="95"/>
        <v>12</v>
      </c>
      <c r="AB112" s="51">
        <f t="shared" si="77"/>
        <v>30</v>
      </c>
      <c r="AC112" s="61" t="str">
        <f t="shared" si="78"/>
        <v>p12</v>
      </c>
      <c r="AD112" s="26" t="str">
        <f t="shared" si="79"/>
        <v>mosiah</v>
      </c>
      <c r="AE112" s="27" t="str">
        <f t="shared" si="80"/>
        <v>mosiah</v>
      </c>
      <c r="AF112" s="28" t="str">
        <f t="shared" si="81"/>
        <v/>
      </c>
      <c r="AG112" s="26" t="str">
        <f t="shared" si="82"/>
        <v>4</v>
      </c>
      <c r="AH112" s="27" t="str">
        <f t="shared" si="83"/>
        <v/>
      </c>
      <c r="AI112" s="29" t="str">
        <f t="shared" si="84"/>
        <v>12</v>
      </c>
      <c r="AJ112" s="29" t="str">
        <f t="shared" si="85"/>
        <v>12</v>
      </c>
      <c r="AK112" s="29" t="str">
        <f t="shared" si="86"/>
        <v>12</v>
      </c>
      <c r="AL112" s="29">
        <f t="shared" si="87"/>
        <v>0</v>
      </c>
      <c r="AM112" s="29">
        <f t="shared" ca="1" si="88"/>
        <v>0</v>
      </c>
      <c r="AN112" s="29" t="str">
        <f t="shared" si="89"/>
        <v>12</v>
      </c>
      <c r="AO112" s="29" t="str">
        <f t="shared" ca="1" si="90"/>
        <v>12</v>
      </c>
      <c r="AP112" s="28" t="str">
        <f t="shared" si="91"/>
        <v/>
      </c>
      <c r="AQ112" s="34">
        <f t="shared" si="94"/>
        <v>136734</v>
      </c>
      <c r="AR112" s="7">
        <f>VLOOKUP(W112,Books!$A$2:$Q$100,7,FALSE)</f>
        <v>212</v>
      </c>
      <c r="AS112" s="51" t="str">
        <f t="shared" si="92"/>
        <v/>
      </c>
      <c r="AT112" s="7" t="str">
        <f t="shared" si="93"/>
        <v>INSERT INTO citation (ID,TalkID,BookID,Chapter,Verses,Flag,PageColumn,MinVerse,MaxVerse) VALUES (136734, 8467, 212, 4, '12', '', 35, 0, 0);</v>
      </c>
    </row>
    <row r="113" spans="1:46" x14ac:dyDescent="0.2">
      <c r="A113" s="7">
        <f>VLOOKUP(C113,Talks!$A$2:$X$35,2,FALSE)</f>
        <v>8</v>
      </c>
      <c r="B113">
        <v>111</v>
      </c>
      <c r="C113" t="s">
        <v>2724</v>
      </c>
      <c r="D113" t="s">
        <v>2694</v>
      </c>
      <c r="E113" t="s">
        <v>2858</v>
      </c>
      <c r="F113" s="4"/>
      <c r="G113" s="7">
        <f>VLOOKUP(C113,Talks!$A$2:$X$35,11,FALSE)</f>
        <v>8467</v>
      </c>
      <c r="H113" s="7">
        <f t="shared" si="65"/>
        <v>0</v>
      </c>
      <c r="I113" s="75" t="str">
        <f>IF(H113&lt;&gt;0,H113,IF(ISERROR(VLOOKUP(VLOOKUP(X113,Books!$A$2:$Q$100,2,FALSE)&amp;"_"&amp;Y113&amp;":"&amp;AA113&amp;IF(F113&lt;&gt;""," (JST)",""),SpecialBooks,2,FALSE)),VLOOKUP(X113,Books!$A$2:$Q$100,2,FALSE)&amp;"_"&amp;Y113&amp;":"&amp;AA113&amp;IF(F113&lt;&gt;""," (JST)",""),VLOOKUP(VLOOKUP(X113,Books!$A$2:$Q$100,2,FALSE)&amp;"_"&amp;Y113&amp;":"&amp;AA113&amp;IF(F113&lt;&gt;""," (JST)",""),SpecialBooks,2,FALSE)))</f>
        <v>sec_93:2</v>
      </c>
      <c r="J113" s="7" t="str">
        <f>VLOOKUP(C113,Talks!$A$2:$X$35,6,FALSE)</f>
        <v>DTC</v>
      </c>
      <c r="K113" s="32">
        <v>35</v>
      </c>
      <c r="L113" s="56">
        <f t="shared" si="66"/>
        <v>32</v>
      </c>
      <c r="M113" s="56">
        <f t="shared" si="67"/>
        <v>35</v>
      </c>
      <c r="N113" s="56" t="str">
        <f t="shared" si="59"/>
        <v/>
      </c>
      <c r="O113" s="7" t="str">
        <f t="shared" si="68"/>
        <v>sec_93:2 / (20-O,35,DTC)</v>
      </c>
      <c r="P113" s="51" t="str">
        <f t="shared" si="69"/>
        <v/>
      </c>
      <c r="Q113" s="7">
        <f t="shared" si="70"/>
        <v>31</v>
      </c>
      <c r="R113" s="7">
        <f t="shared" si="71"/>
        <v>34</v>
      </c>
      <c r="S113" s="7">
        <f t="shared" si="72"/>
        <v>39</v>
      </c>
      <c r="T113" s="7">
        <f t="shared" si="73"/>
        <v>37</v>
      </c>
      <c r="U113" s="7">
        <f t="shared" si="74"/>
        <v>48</v>
      </c>
      <c r="V113" s="7" t="str">
        <f t="shared" si="75"/>
        <v>dc-testament/dc/93.2?lang</v>
      </c>
      <c r="W113" s="7" t="str">
        <f t="shared" si="62"/>
        <v>dc</v>
      </c>
      <c r="X113" s="7" t="str">
        <f>IF(ISERROR(VLOOKUP(W113,Books!$A$2:$Q$100,2,FALSE)),VLOOKUP(V113&amp;"/"&amp;W113,$AY$8:$AZ$10,2,FALSE),W113)</f>
        <v>dc</v>
      </c>
      <c r="Y113" s="7" t="str">
        <f t="shared" si="63"/>
        <v>93</v>
      </c>
      <c r="Z113" s="7" t="str">
        <f t="shared" si="76"/>
        <v>2</v>
      </c>
      <c r="AA113" s="7" t="str">
        <f t="shared" si="95"/>
        <v>2</v>
      </c>
      <c r="AB113" s="51">
        <f t="shared" si="77"/>
        <v>53</v>
      </c>
      <c r="AC113" s="61" t="str">
        <f t="shared" si="78"/>
        <v>p2</v>
      </c>
      <c r="AD113" s="26" t="str">
        <f t="shared" si="79"/>
        <v>sec</v>
      </c>
      <c r="AE113" s="27" t="str">
        <f t="shared" si="80"/>
        <v>dc</v>
      </c>
      <c r="AF113" s="28" t="str">
        <f t="shared" si="81"/>
        <v/>
      </c>
      <c r="AG113" s="26" t="str">
        <f t="shared" si="82"/>
        <v>93</v>
      </c>
      <c r="AH113" s="27" t="str">
        <f t="shared" si="83"/>
        <v/>
      </c>
      <c r="AI113" s="29" t="str">
        <f t="shared" si="84"/>
        <v>2</v>
      </c>
      <c r="AJ113" s="29" t="str">
        <f t="shared" si="85"/>
        <v>2</v>
      </c>
      <c r="AK113" s="29" t="str">
        <f t="shared" si="86"/>
        <v>2</v>
      </c>
      <c r="AL113" s="29">
        <f t="shared" si="87"/>
        <v>0</v>
      </c>
      <c r="AM113" s="29">
        <f t="shared" ca="1" si="88"/>
        <v>0</v>
      </c>
      <c r="AN113" s="29" t="str">
        <f t="shared" si="89"/>
        <v>2</v>
      </c>
      <c r="AO113" s="29" t="str">
        <f t="shared" ca="1" si="90"/>
        <v>2</v>
      </c>
      <c r="AP113" s="28" t="str">
        <f t="shared" si="91"/>
        <v/>
      </c>
      <c r="AQ113" s="34">
        <f t="shared" si="94"/>
        <v>136735</v>
      </c>
      <c r="AR113" s="7">
        <f>VLOOKUP(W113,Books!$A$2:$Q$100,7,FALSE)</f>
        <v>302</v>
      </c>
      <c r="AS113" s="51" t="str">
        <f t="shared" si="92"/>
        <v/>
      </c>
      <c r="AT113" s="7" t="str">
        <f t="shared" si="93"/>
        <v>INSERT INTO citation (ID,TalkID,BookID,Chapter,Verses,Flag,PageColumn,MinVerse,MaxVerse) VALUES (136735, 8467, 302, 93, '2', '', 35, 0, 0);</v>
      </c>
    </row>
    <row r="114" spans="1:46" x14ac:dyDescent="0.2">
      <c r="A114" s="7">
        <f>VLOOKUP(C114,Talks!$A$2:$X$35,2,FALSE)</f>
        <v>8</v>
      </c>
      <c r="B114">
        <v>112</v>
      </c>
      <c r="C114" t="s">
        <v>2724</v>
      </c>
      <c r="D114" t="s">
        <v>2964</v>
      </c>
      <c r="E114" t="s">
        <v>2965</v>
      </c>
      <c r="F114" s="4"/>
      <c r="G114" s="7">
        <f>VLOOKUP(C114,Talks!$A$2:$X$35,11,FALSE)</f>
        <v>8467</v>
      </c>
      <c r="H114" s="7">
        <f t="shared" si="65"/>
        <v>0</v>
      </c>
      <c r="I114" s="75" t="str">
        <f>IF(H114&lt;&gt;0,H114,IF(ISERROR(VLOOKUP(VLOOKUP(X114,Books!$A$2:$Q$100,2,FALSE)&amp;"_"&amp;Y114&amp;":"&amp;AA114&amp;IF(F114&lt;&gt;""," (JST)",""),SpecialBooks,2,FALSE)),VLOOKUP(X114,Books!$A$2:$Q$100,2,FALSE)&amp;"_"&amp;Y114&amp;":"&amp;AA114&amp;IF(F114&lt;&gt;""," (JST)",""),VLOOKUP(VLOOKUP(X114,Books!$A$2:$Q$100,2,FALSE)&amp;"_"&amp;Y114&amp;":"&amp;AA114&amp;IF(F114&lt;&gt;""," (JST)",""),SpecialBooks,2,FALSE)))</f>
        <v>moro_7:16,19</v>
      </c>
      <c r="J114" s="7" t="str">
        <f>VLOOKUP(C114,Talks!$A$2:$X$35,6,FALSE)</f>
        <v>DTC</v>
      </c>
      <c r="K114" s="32">
        <v>35</v>
      </c>
      <c r="L114" s="56">
        <f t="shared" si="66"/>
        <v>32</v>
      </c>
      <c r="M114" s="56">
        <f t="shared" si="67"/>
        <v>35</v>
      </c>
      <c r="N114" s="56" t="str">
        <f t="shared" si="59"/>
        <v/>
      </c>
      <c r="O114" s="7" t="str">
        <f t="shared" si="68"/>
        <v>moro_7:16,19 / (20-O,35,DTC)</v>
      </c>
      <c r="P114" s="51" t="str">
        <f t="shared" si="69"/>
        <v/>
      </c>
      <c r="Q114" s="7">
        <f t="shared" si="70"/>
        <v>23</v>
      </c>
      <c r="R114" s="7">
        <f t="shared" si="71"/>
        <v>28</v>
      </c>
      <c r="S114" s="7">
        <f t="shared" si="72"/>
        <v>36</v>
      </c>
      <c r="T114" s="7">
        <f t="shared" si="73"/>
        <v>30</v>
      </c>
      <c r="U114" s="7">
        <f t="shared" si="74"/>
        <v>45</v>
      </c>
      <c r="V114" s="7" t="str">
        <f t="shared" si="75"/>
        <v>bofm/moro/7.16,19</v>
      </c>
      <c r="W114" s="7" t="str">
        <f t="shared" si="62"/>
        <v>moro</v>
      </c>
      <c r="X114" s="7" t="str">
        <f>IF(ISERROR(VLOOKUP(W114,Books!$A$2:$Q$100,2,FALSE)),VLOOKUP(V114&amp;"/"&amp;W114,$AY$8:$AZ$10,2,FALSE),W114)</f>
        <v>moro</v>
      </c>
      <c r="Y114" s="7" t="str">
        <f t="shared" si="63"/>
        <v>7</v>
      </c>
      <c r="Z114" s="7" t="str">
        <f t="shared" si="76"/>
        <v>16,19</v>
      </c>
      <c r="AA114" s="7" t="str">
        <f t="shared" si="95"/>
        <v>16,19</v>
      </c>
      <c r="AB114" s="51">
        <f t="shared" si="77"/>
        <v>48</v>
      </c>
      <c r="AC114" s="61" t="str">
        <f t="shared" si="78"/>
        <v>p16</v>
      </c>
      <c r="AD114" s="26" t="str">
        <f t="shared" si="79"/>
        <v>moro</v>
      </c>
      <c r="AE114" s="27" t="str">
        <f t="shared" si="80"/>
        <v>moro</v>
      </c>
      <c r="AF114" s="28" t="str">
        <f t="shared" si="81"/>
        <v/>
      </c>
      <c r="AG114" s="26" t="str">
        <f t="shared" si="82"/>
        <v>7</v>
      </c>
      <c r="AH114" s="27" t="str">
        <f t="shared" si="83"/>
        <v/>
      </c>
      <c r="AI114" s="29" t="str">
        <f t="shared" si="84"/>
        <v>16,19</v>
      </c>
      <c r="AJ114" s="29" t="str">
        <f t="shared" si="85"/>
        <v>16,19</v>
      </c>
      <c r="AK114" s="29" t="str">
        <f t="shared" si="86"/>
        <v>16 19</v>
      </c>
      <c r="AL114" s="29">
        <f t="shared" si="87"/>
        <v>3</v>
      </c>
      <c r="AM114" s="29">
        <f t="shared" ca="1" si="88"/>
        <v>3</v>
      </c>
      <c r="AN114" s="29" t="str">
        <f t="shared" si="89"/>
        <v>16</v>
      </c>
      <c r="AO114" s="29" t="str">
        <f t="shared" ca="1" si="90"/>
        <v>19</v>
      </c>
      <c r="AP114" s="28" t="str">
        <f t="shared" si="91"/>
        <v/>
      </c>
      <c r="AQ114" s="34">
        <f t="shared" si="94"/>
        <v>136736</v>
      </c>
      <c r="AR114" s="7">
        <f>VLOOKUP(W114,Books!$A$2:$Q$100,7,FALSE)</f>
        <v>219</v>
      </c>
      <c r="AS114" s="51" t="str">
        <f t="shared" si="92"/>
        <v/>
      </c>
      <c r="AT114" s="7" t="str">
        <f t="shared" si="93"/>
        <v>INSERT INTO citation (ID,TalkID,BookID,Chapter,Verses,Flag,PageColumn,MinVerse,MaxVerse) VALUES (136736, 8467, 219, 7, '16,19', '', 35, 0, 0);</v>
      </c>
    </row>
    <row r="115" spans="1:46" x14ac:dyDescent="0.2">
      <c r="A115" s="7">
        <f>VLOOKUP(C115,Talks!$A$2:$X$35,2,FALSE)</f>
        <v>8</v>
      </c>
      <c r="B115">
        <v>113</v>
      </c>
      <c r="C115" t="s">
        <v>2724</v>
      </c>
      <c r="D115" t="s">
        <v>2967</v>
      </c>
      <c r="E115" t="s">
        <v>2968</v>
      </c>
      <c r="F115" s="4"/>
      <c r="G115" s="7">
        <f>VLOOKUP(C115,Talks!$A$2:$X$35,11,FALSE)</f>
        <v>8467</v>
      </c>
      <c r="H115" s="7">
        <f t="shared" si="65"/>
        <v>0</v>
      </c>
      <c r="I115" s="75" t="str">
        <f>IF(H115&lt;&gt;0,H115,IF(ISERROR(VLOOKUP(VLOOKUP(X115,Books!$A$2:$Q$100,2,FALSE)&amp;"_"&amp;Y115&amp;":"&amp;AA115&amp;IF(F115&lt;&gt;""," (JST)",""),SpecialBooks,2,FALSE)),VLOOKUP(X115,Books!$A$2:$Q$100,2,FALSE)&amp;"_"&amp;Y115&amp;":"&amp;AA115&amp;IF(F115&lt;&gt;""," (JST)",""),VLOOKUP(VLOOKUP(X115,Books!$A$2:$Q$100,2,FALSE)&amp;"_"&amp;Y115&amp;":"&amp;AA115&amp;IF(F115&lt;&gt;""," (JST)",""),SpecialBooks,2,FALSE)))</f>
        <v>2 ne_28:26,28</v>
      </c>
      <c r="J115" s="7" t="str">
        <f>VLOOKUP(C115,Talks!$A$2:$X$35,6,FALSE)</f>
        <v>DTC</v>
      </c>
      <c r="K115" s="32">
        <v>35</v>
      </c>
      <c r="L115" s="56">
        <f t="shared" si="66"/>
        <v>32</v>
      </c>
      <c r="M115" s="56">
        <f t="shared" si="67"/>
        <v>35</v>
      </c>
      <c r="N115" s="56" t="str">
        <f t="shared" ref="N115:N177" si="98">IF(K115&lt;L115,"***",IF(K115&gt;M115,"***",""))</f>
        <v/>
      </c>
      <c r="O115" s="7" t="str">
        <f t="shared" si="68"/>
        <v>2 ne_28:26,28 / (20-O,35,DTC)</v>
      </c>
      <c r="P115" s="51" t="str">
        <f t="shared" si="69"/>
        <v/>
      </c>
      <c r="Q115" s="7">
        <f t="shared" si="70"/>
        <v>23</v>
      </c>
      <c r="R115" s="7">
        <f t="shared" si="71"/>
        <v>28</v>
      </c>
      <c r="S115" s="7">
        <f t="shared" si="72"/>
        <v>37</v>
      </c>
      <c r="T115" s="7">
        <f t="shared" si="73"/>
        <v>31</v>
      </c>
      <c r="U115" s="7">
        <f t="shared" si="74"/>
        <v>46</v>
      </c>
      <c r="V115" s="7" t="str">
        <f t="shared" si="75"/>
        <v>bofm/2-ne/28.26,2</v>
      </c>
      <c r="W115" s="7" t="str">
        <f t="shared" si="62"/>
        <v>2-ne</v>
      </c>
      <c r="X115" s="7" t="str">
        <f>IF(ISERROR(VLOOKUP(W115,Books!$A$2:$Q$100,2,FALSE)),VLOOKUP(V115&amp;"/"&amp;W115,$AY$8:$AZ$10,2,FALSE),W115)</f>
        <v>2-ne</v>
      </c>
      <c r="Y115" s="7" t="str">
        <f t="shared" si="63"/>
        <v>28</v>
      </c>
      <c r="Z115" s="7" t="str">
        <f t="shared" si="76"/>
        <v>26,28</v>
      </c>
      <c r="AA115" s="7" t="str">
        <f t="shared" si="95"/>
        <v>26,28</v>
      </c>
      <c r="AB115" s="51">
        <f t="shared" si="77"/>
        <v>32</v>
      </c>
      <c r="AC115" s="61" t="str">
        <f t="shared" si="78"/>
        <v>p26</v>
      </c>
      <c r="AD115" s="26" t="str">
        <f t="shared" si="79"/>
        <v>2-ne</v>
      </c>
      <c r="AE115" s="27" t="str">
        <f t="shared" si="80"/>
        <v>2-ne</v>
      </c>
      <c r="AF115" s="28" t="str">
        <f t="shared" si="81"/>
        <v/>
      </c>
      <c r="AG115" s="26" t="str">
        <f t="shared" si="82"/>
        <v>28</v>
      </c>
      <c r="AH115" s="27" t="str">
        <f t="shared" si="83"/>
        <v/>
      </c>
      <c r="AI115" s="29" t="str">
        <f t="shared" si="84"/>
        <v>26,28</v>
      </c>
      <c r="AJ115" s="29" t="str">
        <f t="shared" si="85"/>
        <v>26,28</v>
      </c>
      <c r="AK115" s="29" t="str">
        <f t="shared" si="86"/>
        <v>26 28</v>
      </c>
      <c r="AL115" s="29">
        <f t="shared" si="87"/>
        <v>3</v>
      </c>
      <c r="AM115" s="29">
        <f t="shared" ca="1" si="88"/>
        <v>3</v>
      </c>
      <c r="AN115" s="29" t="str">
        <f t="shared" si="89"/>
        <v>26</v>
      </c>
      <c r="AO115" s="29" t="str">
        <f t="shared" ca="1" si="90"/>
        <v>28</v>
      </c>
      <c r="AP115" s="28" t="str">
        <f t="shared" si="91"/>
        <v/>
      </c>
      <c r="AQ115" s="34">
        <f t="shared" si="94"/>
        <v>136737</v>
      </c>
      <c r="AR115" s="7">
        <f>VLOOKUP(W115,Books!$A$2:$Q$100,7,FALSE)</f>
        <v>206</v>
      </c>
      <c r="AS115" s="51" t="str">
        <f t="shared" si="92"/>
        <v/>
      </c>
      <c r="AT115" s="7" t="str">
        <f t="shared" si="93"/>
        <v>INSERT INTO citation (ID,TalkID,BookID,Chapter,Verses,Flag,PageColumn,MinVerse,MaxVerse) VALUES (136737, 8467, 206, 28, '26,28', '', 35, 0, 0);</v>
      </c>
    </row>
    <row r="116" spans="1:46" x14ac:dyDescent="0.2">
      <c r="A116" s="7">
        <f>VLOOKUP(C116,Talks!$A$2:$X$35,2,FALSE)</f>
        <v>8</v>
      </c>
      <c r="B116">
        <v>114</v>
      </c>
      <c r="C116" t="s">
        <v>2724</v>
      </c>
      <c r="D116" t="s">
        <v>2970</v>
      </c>
      <c r="E116" t="s">
        <v>2971</v>
      </c>
      <c r="F116" s="4"/>
      <c r="G116" s="7">
        <f>VLOOKUP(C116,Talks!$A$2:$X$35,11,FALSE)</f>
        <v>8467</v>
      </c>
      <c r="H116" s="7">
        <f t="shared" si="65"/>
        <v>0</v>
      </c>
      <c r="I116" s="75" t="str">
        <f>IF(H116&lt;&gt;0,H116,IF(ISERROR(VLOOKUP(VLOOKUP(X116,Books!$A$2:$Q$100,2,FALSE)&amp;"_"&amp;Y116&amp;":"&amp;AA116&amp;IF(F116&lt;&gt;""," (JST)",""),SpecialBooks,2,FALSE)),VLOOKUP(X116,Books!$A$2:$Q$100,2,FALSE)&amp;"_"&amp;Y116&amp;":"&amp;AA116&amp;IF(F116&lt;&gt;""," (JST)",""),VLOOKUP(VLOOKUP(X116,Books!$A$2:$Q$100,2,FALSE)&amp;"_"&amp;Y116&amp;":"&amp;AA116&amp;IF(F116&lt;&gt;""," (JST)",""),SpecialBooks,2,FALSE)))</f>
        <v>1 cor_12:31</v>
      </c>
      <c r="J116" s="7" t="str">
        <f>VLOOKUP(C116,Talks!$A$2:$X$35,6,FALSE)</f>
        <v>DTC</v>
      </c>
      <c r="K116" s="32">
        <v>35</v>
      </c>
      <c r="L116" s="56">
        <f t="shared" si="66"/>
        <v>32</v>
      </c>
      <c r="M116" s="56">
        <f t="shared" si="67"/>
        <v>35</v>
      </c>
      <c r="N116" s="56" t="str">
        <f t="shared" si="98"/>
        <v/>
      </c>
      <c r="O116" s="7" t="str">
        <f t="shared" si="68"/>
        <v>1 cor_12:31 / (20-O,35,DTC)</v>
      </c>
      <c r="P116" s="51" t="str">
        <f t="shared" si="69"/>
        <v/>
      </c>
      <c r="Q116" s="7">
        <f t="shared" si="70"/>
        <v>21</v>
      </c>
      <c r="R116" s="7">
        <f t="shared" si="71"/>
        <v>27</v>
      </c>
      <c r="S116" s="7">
        <f t="shared" si="72"/>
        <v>33</v>
      </c>
      <c r="T116" s="7">
        <f t="shared" si="73"/>
        <v>30</v>
      </c>
      <c r="U116" s="7">
        <f t="shared" si="74"/>
        <v>42</v>
      </c>
      <c r="V116" s="7" t="str">
        <f t="shared" si="75"/>
        <v>nt/1-cor/12.31?</v>
      </c>
      <c r="W116" s="7" t="str">
        <f t="shared" si="62"/>
        <v>1-cor</v>
      </c>
      <c r="X116" s="7" t="str">
        <f>IF(ISERROR(VLOOKUP(W116,Books!$A$2:$Q$100,2,FALSE)),VLOOKUP(V116&amp;"/"&amp;W116,$AY$8:$AZ$10,2,FALSE),W116)</f>
        <v>1-cor</v>
      </c>
      <c r="Y116" s="7" t="str">
        <f t="shared" si="63"/>
        <v>12</v>
      </c>
      <c r="Z116" s="7" t="str">
        <f t="shared" si="76"/>
        <v>31</v>
      </c>
      <c r="AA116" s="7" t="str">
        <f t="shared" si="95"/>
        <v>31</v>
      </c>
      <c r="AB116" s="51">
        <f t="shared" si="77"/>
        <v>31</v>
      </c>
      <c r="AC116" s="61" t="str">
        <f t="shared" si="78"/>
        <v>p31</v>
      </c>
      <c r="AD116" s="26" t="str">
        <f t="shared" si="79"/>
        <v>1-cor</v>
      </c>
      <c r="AE116" s="27" t="str">
        <f t="shared" si="80"/>
        <v>1-cor</v>
      </c>
      <c r="AF116" s="28" t="str">
        <f t="shared" si="81"/>
        <v/>
      </c>
      <c r="AG116" s="26" t="str">
        <f t="shared" si="82"/>
        <v>12</v>
      </c>
      <c r="AH116" s="27" t="str">
        <f t="shared" si="83"/>
        <v/>
      </c>
      <c r="AI116" s="29" t="str">
        <f t="shared" si="84"/>
        <v>31</v>
      </c>
      <c r="AJ116" s="29" t="str">
        <f t="shared" si="85"/>
        <v>31</v>
      </c>
      <c r="AK116" s="29" t="str">
        <f t="shared" si="86"/>
        <v>31</v>
      </c>
      <c r="AL116" s="29">
        <f t="shared" si="87"/>
        <v>0</v>
      </c>
      <c r="AM116" s="29">
        <f t="shared" ca="1" si="88"/>
        <v>0</v>
      </c>
      <c r="AN116" s="29" t="str">
        <f t="shared" si="89"/>
        <v>31</v>
      </c>
      <c r="AO116" s="29" t="str">
        <f t="shared" ca="1" si="90"/>
        <v>31</v>
      </c>
      <c r="AP116" s="28" t="str">
        <f t="shared" si="91"/>
        <v/>
      </c>
      <c r="AQ116" s="34">
        <f t="shared" si="94"/>
        <v>136738</v>
      </c>
      <c r="AR116" s="7">
        <f>VLOOKUP(W116,Books!$A$2:$Q$100,7,FALSE)</f>
        <v>146</v>
      </c>
      <c r="AS116" s="51" t="str">
        <f t="shared" si="92"/>
        <v/>
      </c>
      <c r="AT116" s="7" t="str">
        <f t="shared" si="93"/>
        <v>INSERT INTO citation (ID,TalkID,BookID,Chapter,Verses,Flag,PageColumn,MinVerse,MaxVerse) VALUES (136738, 8467, 146, 12, '31', '', 35, 0, 0);</v>
      </c>
    </row>
    <row r="117" spans="1:46" x14ac:dyDescent="0.2">
      <c r="A117" s="7">
        <f>VLOOKUP(C117,Talks!$A$2:$X$35,2,FALSE)</f>
        <v>8</v>
      </c>
      <c r="B117">
        <v>115</v>
      </c>
      <c r="C117" t="s">
        <v>2724</v>
      </c>
      <c r="D117" t="s">
        <v>2972</v>
      </c>
      <c r="E117" t="s">
        <v>2973</v>
      </c>
      <c r="F117" s="4"/>
      <c r="G117" s="7">
        <f>VLOOKUP(C117,Talks!$A$2:$X$35,11,FALSE)</f>
        <v>8467</v>
      </c>
      <c r="H117" s="7">
        <f t="shared" si="65"/>
        <v>0</v>
      </c>
      <c r="I117" s="75" t="str">
        <f>IF(H117&lt;&gt;0,H117,IF(ISERROR(VLOOKUP(VLOOKUP(X117,Books!$A$2:$Q$100,2,FALSE)&amp;"_"&amp;Y117&amp;":"&amp;AA117&amp;IF(F117&lt;&gt;""," (JST)",""),SpecialBooks,2,FALSE)),VLOOKUP(X117,Books!$A$2:$Q$100,2,FALSE)&amp;"_"&amp;Y117&amp;":"&amp;AA117&amp;IF(F117&lt;&gt;""," (JST)",""),VLOOKUP(VLOOKUP(X117,Books!$A$2:$Q$100,2,FALSE)&amp;"_"&amp;Y117&amp;":"&amp;AA117&amp;IF(F117&lt;&gt;""," (JST)",""),SpecialBooks,2,FALSE)))</f>
        <v>alma_33:22</v>
      </c>
      <c r="J117" s="7" t="str">
        <f>VLOOKUP(C117,Talks!$A$2:$X$35,6,FALSE)</f>
        <v>DTC</v>
      </c>
      <c r="K117" s="32">
        <v>35</v>
      </c>
      <c r="L117" s="56">
        <f t="shared" si="66"/>
        <v>32</v>
      </c>
      <c r="M117" s="56">
        <f t="shared" si="67"/>
        <v>35</v>
      </c>
      <c r="N117" s="56" t="str">
        <f t="shared" si="98"/>
        <v/>
      </c>
      <c r="O117" s="7" t="str">
        <f t="shared" si="68"/>
        <v>alma_33:22 / (20-O,35,DTC)</v>
      </c>
      <c r="P117" s="51" t="str">
        <f t="shared" si="69"/>
        <v/>
      </c>
      <c r="Q117" s="7">
        <f t="shared" si="70"/>
        <v>23</v>
      </c>
      <c r="R117" s="7">
        <f t="shared" si="71"/>
        <v>28</v>
      </c>
      <c r="S117" s="7">
        <f t="shared" si="72"/>
        <v>34</v>
      </c>
      <c r="T117" s="7">
        <f t="shared" si="73"/>
        <v>31</v>
      </c>
      <c r="U117" s="7">
        <f t="shared" si="74"/>
        <v>43</v>
      </c>
      <c r="V117" s="7" t="str">
        <f t="shared" si="75"/>
        <v>bofm/alma/33.22?l</v>
      </c>
      <c r="W117" s="7" t="str">
        <f t="shared" si="62"/>
        <v>alma</v>
      </c>
      <c r="X117" s="7" t="str">
        <f>IF(ISERROR(VLOOKUP(W117,Books!$A$2:$Q$100,2,FALSE)),VLOOKUP(V117&amp;"/"&amp;W117,$AY$8:$AZ$10,2,FALSE),W117)</f>
        <v>alma</v>
      </c>
      <c r="Y117" s="7" t="str">
        <f t="shared" si="63"/>
        <v>33</v>
      </c>
      <c r="Z117" s="7" t="str">
        <f t="shared" si="76"/>
        <v>22</v>
      </c>
      <c r="AA117" s="7" t="str">
        <f t="shared" si="95"/>
        <v>22</v>
      </c>
      <c r="AB117" s="51">
        <f t="shared" si="77"/>
        <v>23</v>
      </c>
      <c r="AC117" s="61" t="str">
        <f t="shared" si="78"/>
        <v>p22</v>
      </c>
      <c r="AD117" s="26" t="str">
        <f t="shared" si="79"/>
        <v>alma</v>
      </c>
      <c r="AE117" s="27" t="str">
        <f t="shared" si="80"/>
        <v>alma</v>
      </c>
      <c r="AF117" s="28" t="str">
        <f t="shared" si="81"/>
        <v/>
      </c>
      <c r="AG117" s="26" t="str">
        <f t="shared" si="82"/>
        <v>33</v>
      </c>
      <c r="AH117" s="27" t="str">
        <f t="shared" si="83"/>
        <v/>
      </c>
      <c r="AI117" s="29" t="str">
        <f t="shared" si="84"/>
        <v>22</v>
      </c>
      <c r="AJ117" s="29" t="str">
        <f t="shared" si="85"/>
        <v>22</v>
      </c>
      <c r="AK117" s="29" t="str">
        <f t="shared" si="86"/>
        <v>22</v>
      </c>
      <c r="AL117" s="29">
        <f t="shared" si="87"/>
        <v>0</v>
      </c>
      <c r="AM117" s="29">
        <f t="shared" ca="1" si="88"/>
        <v>0</v>
      </c>
      <c r="AN117" s="29" t="str">
        <f t="shared" si="89"/>
        <v>22</v>
      </c>
      <c r="AO117" s="29" t="str">
        <f t="shared" ca="1" si="90"/>
        <v>22</v>
      </c>
      <c r="AP117" s="28" t="str">
        <f t="shared" si="91"/>
        <v/>
      </c>
      <c r="AQ117" s="34">
        <f t="shared" si="94"/>
        <v>136739</v>
      </c>
      <c r="AR117" s="7">
        <f>VLOOKUP(W117,Books!$A$2:$Q$100,7,FALSE)</f>
        <v>213</v>
      </c>
      <c r="AS117" s="51" t="str">
        <f t="shared" si="92"/>
        <v/>
      </c>
      <c r="AT117" s="7" t="str">
        <f t="shared" si="93"/>
        <v>INSERT INTO citation (ID,TalkID,BookID,Chapter,Verses,Flag,PageColumn,MinVerse,MaxVerse) VALUES (136739, 8467, 213, 33, '22', '', 35, 0, 0);</v>
      </c>
    </row>
    <row r="118" spans="1:46" x14ac:dyDescent="0.2">
      <c r="A118" s="7">
        <f>VLOOKUP(C118,Talks!$A$2:$X$35,2,FALSE)</f>
        <v>8</v>
      </c>
      <c r="B118">
        <v>116</v>
      </c>
      <c r="C118" t="s">
        <v>2724</v>
      </c>
      <c r="D118" t="s">
        <v>2974</v>
      </c>
      <c r="E118" t="s">
        <v>2975</v>
      </c>
      <c r="F118" s="4"/>
      <c r="G118" s="7">
        <f>VLOOKUP(C118,Talks!$A$2:$X$35,11,FALSE)</f>
        <v>8467</v>
      </c>
      <c r="H118" s="7">
        <f t="shared" si="65"/>
        <v>0</v>
      </c>
      <c r="I118" s="75" t="str">
        <f>IF(H118&lt;&gt;0,H118,IF(ISERROR(VLOOKUP(VLOOKUP(X118,Books!$A$2:$Q$100,2,FALSE)&amp;"_"&amp;Y118&amp;":"&amp;AA118&amp;IF(F118&lt;&gt;""," (JST)",""),SpecialBooks,2,FALSE)),VLOOKUP(X118,Books!$A$2:$Q$100,2,FALSE)&amp;"_"&amp;Y118&amp;":"&amp;AA118&amp;IF(F118&lt;&gt;""," (JST)",""),VLOOKUP(VLOOKUP(X118,Books!$A$2:$Q$100,2,FALSE)&amp;"_"&amp;Y118&amp;":"&amp;AA118&amp;IF(F118&lt;&gt;""," (JST)",""),SpecialBooks,2,FALSE)))</f>
        <v>alma_4:6-19</v>
      </c>
      <c r="J118" s="7" t="str">
        <f>VLOOKUP(C118,Talks!$A$2:$X$35,6,FALSE)</f>
        <v>DTC</v>
      </c>
      <c r="K118" s="32">
        <v>35</v>
      </c>
      <c r="L118" s="56">
        <f t="shared" si="66"/>
        <v>32</v>
      </c>
      <c r="M118" s="56">
        <f t="shared" si="67"/>
        <v>35</v>
      </c>
      <c r="N118" s="56" t="str">
        <f t="shared" si="98"/>
        <v/>
      </c>
      <c r="O118" s="7" t="str">
        <f t="shared" si="68"/>
        <v>alma_4:6-19 / (20-O,35,DTC)</v>
      </c>
      <c r="P118" s="51" t="str">
        <f t="shared" si="69"/>
        <v/>
      </c>
      <c r="Q118" s="7">
        <f t="shared" si="70"/>
        <v>23</v>
      </c>
      <c r="R118" s="7">
        <f t="shared" si="71"/>
        <v>28</v>
      </c>
      <c r="S118" s="7">
        <f t="shared" si="72"/>
        <v>35</v>
      </c>
      <c r="T118" s="7">
        <f t="shared" si="73"/>
        <v>30</v>
      </c>
      <c r="U118" s="7">
        <f t="shared" si="74"/>
        <v>44</v>
      </c>
      <c r="V118" s="7" t="str">
        <f t="shared" si="75"/>
        <v>bofm/alma/4.6-19?</v>
      </c>
      <c r="W118" s="7" t="str">
        <f t="shared" si="62"/>
        <v>alma</v>
      </c>
      <c r="X118" s="7" t="str">
        <f>IF(ISERROR(VLOOKUP(W118,Books!$A$2:$Q$100,2,FALSE)),VLOOKUP(V118&amp;"/"&amp;W118,$AY$8:$AZ$10,2,FALSE),W118)</f>
        <v>alma</v>
      </c>
      <c r="Y118" s="7" t="str">
        <f t="shared" si="63"/>
        <v>4</v>
      </c>
      <c r="Z118" s="7" t="str">
        <f t="shared" si="76"/>
        <v>6-19</v>
      </c>
      <c r="AA118" s="7" t="str">
        <f t="shared" si="95"/>
        <v>6-19</v>
      </c>
      <c r="AB118" s="51">
        <f t="shared" si="77"/>
        <v>20</v>
      </c>
      <c r="AC118" s="61" t="str">
        <f t="shared" si="78"/>
        <v>p6</v>
      </c>
      <c r="AD118" s="26" t="str">
        <f t="shared" si="79"/>
        <v>alma</v>
      </c>
      <c r="AE118" s="27" t="str">
        <f t="shared" si="80"/>
        <v>alma</v>
      </c>
      <c r="AF118" s="28" t="str">
        <f t="shared" si="81"/>
        <v/>
      </c>
      <c r="AG118" s="26" t="str">
        <f t="shared" si="82"/>
        <v>4</v>
      </c>
      <c r="AH118" s="27" t="str">
        <f t="shared" si="83"/>
        <v/>
      </c>
      <c r="AI118" s="29" t="str">
        <f t="shared" si="84"/>
        <v>6-19</v>
      </c>
      <c r="AJ118" s="29" t="str">
        <f t="shared" si="85"/>
        <v>6-19</v>
      </c>
      <c r="AK118" s="29" t="str">
        <f t="shared" si="86"/>
        <v>6 19</v>
      </c>
      <c r="AL118" s="29">
        <f t="shared" si="87"/>
        <v>2</v>
      </c>
      <c r="AM118" s="29">
        <f t="shared" ca="1" si="88"/>
        <v>2</v>
      </c>
      <c r="AN118" s="29" t="str">
        <f t="shared" si="89"/>
        <v>6</v>
      </c>
      <c r="AO118" s="29" t="str">
        <f t="shared" ca="1" si="90"/>
        <v>19</v>
      </c>
      <c r="AP118" s="28" t="str">
        <f t="shared" si="91"/>
        <v/>
      </c>
      <c r="AQ118" s="34">
        <f t="shared" si="94"/>
        <v>136740</v>
      </c>
      <c r="AR118" s="7">
        <f>VLOOKUP(W118,Books!$A$2:$Q$100,7,FALSE)</f>
        <v>213</v>
      </c>
      <c r="AS118" s="51" t="str">
        <f t="shared" si="92"/>
        <v/>
      </c>
      <c r="AT118" s="7" t="str">
        <f t="shared" si="93"/>
        <v>INSERT INTO citation (ID,TalkID,BookID,Chapter,Verses,Flag,PageColumn,MinVerse,MaxVerse) VALUES (136740, 8467, 213, 4, '6-19', '', 35, 0, 0);</v>
      </c>
    </row>
    <row r="119" spans="1:46" x14ac:dyDescent="0.2">
      <c r="A119" s="7">
        <f>VLOOKUP(C119,Talks!$A$2:$X$35,2,FALSE)</f>
        <v>8</v>
      </c>
      <c r="B119">
        <v>117</v>
      </c>
      <c r="C119" t="s">
        <v>2724</v>
      </c>
      <c r="D119" t="s">
        <v>2603</v>
      </c>
      <c r="E119" t="s">
        <v>2976</v>
      </c>
      <c r="F119" s="4"/>
      <c r="G119" s="7">
        <f>VLOOKUP(C119,Talks!$A$2:$X$35,11,FALSE)</f>
        <v>8467</v>
      </c>
      <c r="H119" s="7">
        <f t="shared" si="65"/>
        <v>0</v>
      </c>
      <c r="I119" s="75" t="str">
        <f>IF(H119&lt;&gt;0,H119,IF(ISERROR(VLOOKUP(VLOOKUP(X119,Books!$A$2:$Q$100,2,FALSE)&amp;"_"&amp;Y119&amp;":"&amp;AA119&amp;IF(F119&lt;&gt;""," (JST)",""),SpecialBooks,2,FALSE)),VLOOKUP(X119,Books!$A$2:$Q$100,2,FALSE)&amp;"_"&amp;Y119&amp;":"&amp;AA119&amp;IF(F119&lt;&gt;""," (JST)",""),VLOOKUP(VLOOKUP(X119,Books!$A$2:$Q$100,2,FALSE)&amp;"_"&amp;Y119&amp;":"&amp;AA119&amp;IF(F119&lt;&gt;""," (JST)",""),SpecialBooks,2,FALSE)))</f>
        <v>alma_31:5</v>
      </c>
      <c r="J119" s="7" t="str">
        <f>VLOOKUP(C119,Talks!$A$2:$X$35,6,FALSE)</f>
        <v>DTC</v>
      </c>
      <c r="K119" s="32">
        <v>35</v>
      </c>
      <c r="L119" s="56">
        <f t="shared" si="66"/>
        <v>32</v>
      </c>
      <c r="M119" s="56">
        <f t="shared" si="67"/>
        <v>35</v>
      </c>
      <c r="N119" s="56" t="str">
        <f t="shared" si="98"/>
        <v/>
      </c>
      <c r="O119" s="7" t="str">
        <f t="shared" si="68"/>
        <v>alma_31:5 / (20-O,35,DTC)</v>
      </c>
      <c r="P119" s="51" t="str">
        <f t="shared" si="69"/>
        <v/>
      </c>
      <c r="Q119" s="7">
        <f t="shared" si="70"/>
        <v>23</v>
      </c>
      <c r="R119" s="7">
        <f t="shared" si="71"/>
        <v>28</v>
      </c>
      <c r="S119" s="7">
        <f t="shared" si="72"/>
        <v>33</v>
      </c>
      <c r="T119" s="7">
        <f t="shared" si="73"/>
        <v>31</v>
      </c>
      <c r="U119" s="7">
        <f t="shared" si="74"/>
        <v>42</v>
      </c>
      <c r="V119" s="7" t="str">
        <f t="shared" si="75"/>
        <v>bofm/alma/31.5?la</v>
      </c>
      <c r="W119" s="7" t="str">
        <f t="shared" si="62"/>
        <v>alma</v>
      </c>
      <c r="X119" s="7" t="str">
        <f>IF(ISERROR(VLOOKUP(W119,Books!$A$2:$Q$100,2,FALSE)),VLOOKUP(V119&amp;"/"&amp;W119,$AY$8:$AZ$10,2,FALSE),W119)</f>
        <v>alma</v>
      </c>
      <c r="Y119" s="7" t="str">
        <f t="shared" si="63"/>
        <v>31</v>
      </c>
      <c r="Z119" s="7" t="str">
        <f t="shared" si="76"/>
        <v>5</v>
      </c>
      <c r="AA119" s="7" t="str">
        <f t="shared" si="95"/>
        <v>5</v>
      </c>
      <c r="AB119" s="51">
        <f t="shared" si="77"/>
        <v>38</v>
      </c>
      <c r="AC119" s="61" t="str">
        <f t="shared" si="78"/>
        <v>p5</v>
      </c>
      <c r="AD119" s="26" t="str">
        <f t="shared" si="79"/>
        <v>alma</v>
      </c>
      <c r="AE119" s="27" t="str">
        <f t="shared" si="80"/>
        <v>alma</v>
      </c>
      <c r="AF119" s="28" t="str">
        <f t="shared" si="81"/>
        <v/>
      </c>
      <c r="AG119" s="26" t="str">
        <f t="shared" si="82"/>
        <v>31</v>
      </c>
      <c r="AH119" s="27" t="str">
        <f t="shared" si="83"/>
        <v/>
      </c>
      <c r="AI119" s="29" t="str">
        <f t="shared" si="84"/>
        <v>5</v>
      </c>
      <c r="AJ119" s="29" t="str">
        <f t="shared" si="85"/>
        <v>5</v>
      </c>
      <c r="AK119" s="29" t="str">
        <f t="shared" si="86"/>
        <v>5</v>
      </c>
      <c r="AL119" s="29">
        <f t="shared" si="87"/>
        <v>0</v>
      </c>
      <c r="AM119" s="29">
        <f t="shared" ca="1" si="88"/>
        <v>0</v>
      </c>
      <c r="AN119" s="29" t="str">
        <f t="shared" si="89"/>
        <v>5</v>
      </c>
      <c r="AO119" s="29" t="str">
        <f t="shared" ca="1" si="90"/>
        <v>5</v>
      </c>
      <c r="AP119" s="28" t="str">
        <f t="shared" si="91"/>
        <v/>
      </c>
      <c r="AQ119" s="34">
        <f t="shared" si="94"/>
        <v>136741</v>
      </c>
      <c r="AR119" s="7">
        <f>VLOOKUP(W119,Books!$A$2:$Q$100,7,FALSE)</f>
        <v>213</v>
      </c>
      <c r="AS119" s="51" t="str">
        <f t="shared" si="92"/>
        <v/>
      </c>
      <c r="AT119" s="7" t="str">
        <f t="shared" si="93"/>
        <v>INSERT INTO citation (ID,TalkID,BookID,Chapter,Verses,Flag,PageColumn,MinVerse,MaxVerse) VALUES (136741, 8467, 213, 31, '5', '', 35, 0, 0);</v>
      </c>
    </row>
    <row r="120" spans="1:46" x14ac:dyDescent="0.2">
      <c r="A120" s="7">
        <f>VLOOKUP(C120,Talks!$A$2:$X$35,2,FALSE)</f>
        <v>8</v>
      </c>
      <c r="B120">
        <v>118</v>
      </c>
      <c r="C120" t="s">
        <v>2724</v>
      </c>
      <c r="D120" t="s">
        <v>2625</v>
      </c>
      <c r="E120" t="s">
        <v>2396</v>
      </c>
      <c r="F120" s="4"/>
      <c r="G120" s="7">
        <f>VLOOKUP(C120,Talks!$A$2:$X$35,11,FALSE)</f>
        <v>8467</v>
      </c>
      <c r="H120" s="7">
        <f t="shared" si="65"/>
        <v>0</v>
      </c>
      <c r="I120" s="75" t="str">
        <f>IF(H120&lt;&gt;0,H120,IF(ISERROR(VLOOKUP(VLOOKUP(X120,Books!$A$2:$Q$100,2,FALSE)&amp;"_"&amp;Y120&amp;":"&amp;AA120&amp;IF(F120&lt;&gt;""," (JST)",""),SpecialBooks,2,FALSE)),VLOOKUP(X120,Books!$A$2:$Q$100,2,FALSE)&amp;"_"&amp;Y120&amp;":"&amp;AA120&amp;IF(F120&lt;&gt;""," (JST)",""),VLOOKUP(VLOOKUP(X120,Books!$A$2:$Q$100,2,FALSE)&amp;"_"&amp;Y120&amp;":"&amp;AA120&amp;IF(F120&lt;&gt;""," (JST)",""),SpecialBooks,2,FALSE)))</f>
        <v>john_3:16</v>
      </c>
      <c r="J120" s="7" t="str">
        <f>VLOOKUP(C120,Talks!$A$2:$X$35,6,FALSE)</f>
        <v>DTC</v>
      </c>
      <c r="K120" s="32">
        <v>35</v>
      </c>
      <c r="L120" s="56">
        <f t="shared" si="66"/>
        <v>32</v>
      </c>
      <c r="M120" s="56">
        <f t="shared" si="67"/>
        <v>35</v>
      </c>
      <c r="N120" s="56" t="str">
        <f t="shared" si="98"/>
        <v/>
      </c>
      <c r="O120" s="7" t="str">
        <f t="shared" si="68"/>
        <v>john_3:16 / (20-O,35,DTC)</v>
      </c>
      <c r="P120" s="51" t="str">
        <f t="shared" si="69"/>
        <v/>
      </c>
      <c r="Q120" s="7">
        <f t="shared" si="70"/>
        <v>21</v>
      </c>
      <c r="R120" s="7">
        <f t="shared" si="71"/>
        <v>26</v>
      </c>
      <c r="S120" s="7">
        <f t="shared" si="72"/>
        <v>31</v>
      </c>
      <c r="T120" s="7">
        <f t="shared" si="73"/>
        <v>28</v>
      </c>
      <c r="U120" s="7">
        <f t="shared" si="74"/>
        <v>40</v>
      </c>
      <c r="V120" s="7" t="str">
        <f t="shared" si="75"/>
        <v>nt/john/3.16?la</v>
      </c>
      <c r="W120" s="7" t="str">
        <f t="shared" si="62"/>
        <v>john</v>
      </c>
      <c r="X120" s="7" t="str">
        <f>IF(ISERROR(VLOOKUP(W120,Books!$A$2:$Q$100,2,FALSE)),VLOOKUP(V120&amp;"/"&amp;W120,$AY$8:$AZ$10,2,FALSE),W120)</f>
        <v>john</v>
      </c>
      <c r="Y120" s="7" t="str">
        <f t="shared" si="63"/>
        <v>3</v>
      </c>
      <c r="Z120" s="7" t="str">
        <f t="shared" si="76"/>
        <v>16</v>
      </c>
      <c r="AA120" s="7" t="str">
        <f t="shared" si="95"/>
        <v>16</v>
      </c>
      <c r="AB120" s="51">
        <f t="shared" si="77"/>
        <v>36</v>
      </c>
      <c r="AC120" s="61" t="str">
        <f t="shared" si="78"/>
        <v>p16</v>
      </c>
      <c r="AD120" s="26" t="str">
        <f t="shared" si="79"/>
        <v>john</v>
      </c>
      <c r="AE120" s="27" t="str">
        <f t="shared" si="80"/>
        <v>john</v>
      </c>
      <c r="AF120" s="28" t="str">
        <f t="shared" si="81"/>
        <v/>
      </c>
      <c r="AG120" s="26" t="str">
        <f t="shared" si="82"/>
        <v>3</v>
      </c>
      <c r="AH120" s="27" t="str">
        <f t="shared" si="83"/>
        <v/>
      </c>
      <c r="AI120" s="29" t="str">
        <f t="shared" si="84"/>
        <v>16</v>
      </c>
      <c r="AJ120" s="29" t="str">
        <f t="shared" si="85"/>
        <v>16</v>
      </c>
      <c r="AK120" s="29" t="str">
        <f t="shared" si="86"/>
        <v>16</v>
      </c>
      <c r="AL120" s="29">
        <f t="shared" si="87"/>
        <v>0</v>
      </c>
      <c r="AM120" s="29">
        <f t="shared" ca="1" si="88"/>
        <v>0</v>
      </c>
      <c r="AN120" s="29" t="str">
        <f t="shared" si="89"/>
        <v>16</v>
      </c>
      <c r="AO120" s="29" t="str">
        <f t="shared" ca="1" si="90"/>
        <v>16</v>
      </c>
      <c r="AP120" s="28" t="str">
        <f t="shared" si="91"/>
        <v/>
      </c>
      <c r="AQ120" s="34">
        <f t="shared" si="94"/>
        <v>136742</v>
      </c>
      <c r="AR120" s="7">
        <f>VLOOKUP(W120,Books!$A$2:$Q$100,7,FALSE)</f>
        <v>143</v>
      </c>
      <c r="AS120" s="51" t="str">
        <f t="shared" si="92"/>
        <v/>
      </c>
      <c r="AT120" s="7" t="str">
        <f t="shared" si="93"/>
        <v>INSERT INTO citation (ID,TalkID,BookID,Chapter,Verses,Flag,PageColumn,MinVerse,MaxVerse) VALUES (136742, 8467, 143, 3, '16', '', 35, 0, 0);</v>
      </c>
    </row>
    <row r="121" spans="1:46" x14ac:dyDescent="0.2">
      <c r="A121" s="7">
        <f>VLOOKUP(C121,Talks!$A$2:$X$35,2,FALSE)</f>
        <v>8</v>
      </c>
      <c r="B121">
        <v>119</v>
      </c>
      <c r="C121" t="s">
        <v>2724</v>
      </c>
      <c r="D121" t="s">
        <v>2977</v>
      </c>
      <c r="E121" t="s">
        <v>2978</v>
      </c>
      <c r="F121" s="4"/>
      <c r="G121" s="7">
        <f>VLOOKUP(C121,Talks!$A$2:$X$35,11,FALSE)</f>
        <v>8467</v>
      </c>
      <c r="H121" s="7">
        <f t="shared" si="65"/>
        <v>0</v>
      </c>
      <c r="I121" s="75" t="str">
        <f>IF(H121&lt;&gt;0,H121,IF(ISERROR(VLOOKUP(VLOOKUP(X121,Books!$A$2:$Q$100,2,FALSE)&amp;"_"&amp;Y121&amp;":"&amp;AA121&amp;IF(F121&lt;&gt;""," (JST)",""),SpecialBooks,2,FALSE)),VLOOKUP(X121,Books!$A$2:$Q$100,2,FALSE)&amp;"_"&amp;Y121&amp;":"&amp;AA121&amp;IF(F121&lt;&gt;""," (JST)",""),VLOOKUP(VLOOKUP(X121,Books!$A$2:$Q$100,2,FALSE)&amp;"_"&amp;Y121&amp;":"&amp;AA121&amp;IF(F121&lt;&gt;""," (JST)",""),SpecialBooks,2,FALSE)))</f>
        <v>2 ne_26:24-25</v>
      </c>
      <c r="J121" s="7" t="str">
        <f>VLOOKUP(C121,Talks!$A$2:$X$35,6,FALSE)</f>
        <v>DTC</v>
      </c>
      <c r="K121" s="32">
        <v>35</v>
      </c>
      <c r="L121" s="56">
        <f t="shared" si="66"/>
        <v>32</v>
      </c>
      <c r="M121" s="56">
        <f t="shared" si="67"/>
        <v>35</v>
      </c>
      <c r="N121" s="56" t="str">
        <f t="shared" si="98"/>
        <v/>
      </c>
      <c r="O121" s="7" t="str">
        <f t="shared" si="68"/>
        <v>2 ne_26:24-25 / (20-O,35,DTC)</v>
      </c>
      <c r="P121" s="51" t="str">
        <f t="shared" si="69"/>
        <v/>
      </c>
      <c r="Q121" s="7">
        <f t="shared" si="70"/>
        <v>23</v>
      </c>
      <c r="R121" s="7">
        <f t="shared" si="71"/>
        <v>28</v>
      </c>
      <c r="S121" s="7">
        <f t="shared" si="72"/>
        <v>37</v>
      </c>
      <c r="T121" s="7">
        <f t="shared" si="73"/>
        <v>31</v>
      </c>
      <c r="U121" s="7">
        <f t="shared" si="74"/>
        <v>46</v>
      </c>
      <c r="V121" s="7" t="str">
        <f t="shared" si="75"/>
        <v>bofm/2-ne/26.24-2</v>
      </c>
      <c r="W121" s="7" t="str">
        <f t="shared" si="62"/>
        <v>2-ne</v>
      </c>
      <c r="X121" s="7" t="str">
        <f>IF(ISERROR(VLOOKUP(W121,Books!$A$2:$Q$100,2,FALSE)),VLOOKUP(V121&amp;"/"&amp;W121,$AY$8:$AZ$10,2,FALSE),W121)</f>
        <v>2-ne</v>
      </c>
      <c r="Y121" s="7" t="str">
        <f t="shared" si="63"/>
        <v>26</v>
      </c>
      <c r="Z121" s="7" t="str">
        <f t="shared" si="76"/>
        <v>24-25</v>
      </c>
      <c r="AA121" s="7" t="str">
        <f t="shared" si="95"/>
        <v>24-25</v>
      </c>
      <c r="AB121" s="51">
        <f t="shared" si="77"/>
        <v>33</v>
      </c>
      <c r="AC121" s="61" t="str">
        <f t="shared" si="78"/>
        <v>p24</v>
      </c>
      <c r="AD121" s="26" t="str">
        <f t="shared" si="79"/>
        <v>2-ne</v>
      </c>
      <c r="AE121" s="27" t="str">
        <f t="shared" si="80"/>
        <v>2-ne</v>
      </c>
      <c r="AF121" s="28" t="str">
        <f t="shared" si="81"/>
        <v/>
      </c>
      <c r="AG121" s="26" t="str">
        <f t="shared" si="82"/>
        <v>26</v>
      </c>
      <c r="AH121" s="27" t="str">
        <f t="shared" si="83"/>
        <v/>
      </c>
      <c r="AI121" s="29" t="str">
        <f t="shared" si="84"/>
        <v>24-25</v>
      </c>
      <c r="AJ121" s="29" t="str">
        <f t="shared" si="85"/>
        <v>24-25</v>
      </c>
      <c r="AK121" s="29" t="str">
        <f t="shared" si="86"/>
        <v>24 25</v>
      </c>
      <c r="AL121" s="29">
        <f t="shared" si="87"/>
        <v>3</v>
      </c>
      <c r="AM121" s="29">
        <f t="shared" ca="1" si="88"/>
        <v>3</v>
      </c>
      <c r="AN121" s="29" t="str">
        <f t="shared" si="89"/>
        <v>24</v>
      </c>
      <c r="AO121" s="29" t="str">
        <f t="shared" ca="1" si="90"/>
        <v>25</v>
      </c>
      <c r="AP121" s="28" t="str">
        <f t="shared" si="91"/>
        <v/>
      </c>
      <c r="AQ121" s="34">
        <f t="shared" si="94"/>
        <v>136743</v>
      </c>
      <c r="AR121" s="7">
        <f>VLOOKUP(W121,Books!$A$2:$Q$100,7,FALSE)</f>
        <v>206</v>
      </c>
      <c r="AS121" s="51" t="str">
        <f t="shared" si="92"/>
        <v/>
      </c>
      <c r="AT121" s="7" t="str">
        <f t="shared" si="93"/>
        <v>INSERT INTO citation (ID,TalkID,BookID,Chapter,Verses,Flag,PageColumn,MinVerse,MaxVerse) VALUES (136743, 8467, 206, 26, '24-25', '', 35, 0, 0);</v>
      </c>
    </row>
    <row r="122" spans="1:46" x14ac:dyDescent="0.2">
      <c r="A122" s="7">
        <f>VLOOKUP(C122,Talks!$A$2:$X$35,2,FALSE)</f>
        <v>8</v>
      </c>
      <c r="B122">
        <v>120</v>
      </c>
      <c r="C122" t="s">
        <v>2724</v>
      </c>
      <c r="D122" t="s">
        <v>2634</v>
      </c>
      <c r="E122" t="s">
        <v>2540</v>
      </c>
      <c r="F122" s="4"/>
      <c r="G122" s="7">
        <f>VLOOKUP(C122,Talks!$A$2:$X$35,11,FALSE)</f>
        <v>8467</v>
      </c>
      <c r="H122" s="7">
        <f t="shared" si="65"/>
        <v>0</v>
      </c>
      <c r="I122" s="75" t="str">
        <f>IF(H122&lt;&gt;0,H122,IF(ISERROR(VLOOKUP(VLOOKUP(X122,Books!$A$2:$Q$100,2,FALSE)&amp;"_"&amp;Y122&amp;":"&amp;AA122&amp;IF(F122&lt;&gt;""," (JST)",""),SpecialBooks,2,FALSE)),VLOOKUP(X122,Books!$A$2:$Q$100,2,FALSE)&amp;"_"&amp;Y122&amp;":"&amp;AA122&amp;IF(F122&lt;&gt;""," (JST)",""),VLOOKUP(VLOOKUP(X122,Books!$A$2:$Q$100,2,FALSE)&amp;"_"&amp;Y122&amp;":"&amp;AA122&amp;IF(F122&lt;&gt;""," (JST)",""),SpecialBooks,2,FALSE)))</f>
        <v>2 ne_26:33</v>
      </c>
      <c r="J122" s="7" t="str">
        <f>VLOOKUP(C122,Talks!$A$2:$X$35,6,FALSE)</f>
        <v>DTC</v>
      </c>
      <c r="K122" s="32">
        <v>35</v>
      </c>
      <c r="L122" s="56">
        <f t="shared" si="66"/>
        <v>32</v>
      </c>
      <c r="M122" s="56">
        <f t="shared" si="67"/>
        <v>35</v>
      </c>
      <c r="N122" s="56" t="str">
        <f t="shared" si="98"/>
        <v/>
      </c>
      <c r="O122" s="7" t="str">
        <f t="shared" si="68"/>
        <v>2 ne_26:33 / (20-O,35,DTC)</v>
      </c>
      <c r="P122" s="51" t="str">
        <f t="shared" si="69"/>
        <v/>
      </c>
      <c r="Q122" s="7">
        <f t="shared" si="70"/>
        <v>23</v>
      </c>
      <c r="R122" s="7">
        <f t="shared" si="71"/>
        <v>28</v>
      </c>
      <c r="S122" s="7">
        <f t="shared" si="72"/>
        <v>34</v>
      </c>
      <c r="T122" s="7">
        <f t="shared" si="73"/>
        <v>31</v>
      </c>
      <c r="U122" s="7">
        <f t="shared" si="74"/>
        <v>43</v>
      </c>
      <c r="V122" s="7" t="str">
        <f t="shared" si="75"/>
        <v>bofm/2-ne/26.33?l</v>
      </c>
      <c r="W122" s="7" t="str">
        <f t="shared" si="62"/>
        <v>2-ne</v>
      </c>
      <c r="X122" s="7" t="str">
        <f>IF(ISERROR(VLOOKUP(W122,Books!$A$2:$Q$100,2,FALSE)),VLOOKUP(V122&amp;"/"&amp;W122,$AY$8:$AZ$10,2,FALSE),W122)</f>
        <v>2-ne</v>
      </c>
      <c r="Y122" s="7" t="str">
        <f t="shared" si="63"/>
        <v>26</v>
      </c>
      <c r="Z122" s="7" t="str">
        <f t="shared" si="76"/>
        <v>33</v>
      </c>
      <c r="AA122" s="7" t="str">
        <f t="shared" si="95"/>
        <v>33</v>
      </c>
      <c r="AB122" s="51">
        <f t="shared" si="77"/>
        <v>33</v>
      </c>
      <c r="AC122" s="61" t="str">
        <f t="shared" si="78"/>
        <v>p33</v>
      </c>
      <c r="AD122" s="26" t="str">
        <f t="shared" si="79"/>
        <v>2-ne</v>
      </c>
      <c r="AE122" s="27" t="str">
        <f t="shared" si="80"/>
        <v>2-ne</v>
      </c>
      <c r="AF122" s="28" t="str">
        <f t="shared" si="81"/>
        <v/>
      </c>
      <c r="AG122" s="26" t="str">
        <f t="shared" si="82"/>
        <v>26</v>
      </c>
      <c r="AH122" s="27" t="str">
        <f t="shared" si="83"/>
        <v/>
      </c>
      <c r="AI122" s="29" t="str">
        <f t="shared" si="84"/>
        <v>33</v>
      </c>
      <c r="AJ122" s="29" t="str">
        <f t="shared" si="85"/>
        <v>33</v>
      </c>
      <c r="AK122" s="29" t="str">
        <f t="shared" si="86"/>
        <v>33</v>
      </c>
      <c r="AL122" s="29">
        <f t="shared" si="87"/>
        <v>0</v>
      </c>
      <c r="AM122" s="29">
        <f t="shared" ca="1" si="88"/>
        <v>0</v>
      </c>
      <c r="AN122" s="29" t="str">
        <f t="shared" si="89"/>
        <v>33</v>
      </c>
      <c r="AO122" s="29" t="str">
        <f t="shared" ca="1" si="90"/>
        <v>33</v>
      </c>
      <c r="AP122" s="28" t="str">
        <f t="shared" si="91"/>
        <v/>
      </c>
      <c r="AQ122" s="34">
        <f t="shared" si="94"/>
        <v>136744</v>
      </c>
      <c r="AR122" s="7">
        <f>VLOOKUP(W122,Books!$A$2:$Q$100,7,FALSE)</f>
        <v>206</v>
      </c>
      <c r="AS122" s="51" t="str">
        <f t="shared" si="92"/>
        <v/>
      </c>
      <c r="AT122" s="7" t="str">
        <f t="shared" si="93"/>
        <v>INSERT INTO citation (ID,TalkID,BookID,Chapter,Verses,Flag,PageColumn,MinVerse,MaxVerse) VALUES (136744, 8467, 206, 26, '33', '', 35, 0, 0);</v>
      </c>
    </row>
    <row r="123" spans="1:46" x14ac:dyDescent="0.2">
      <c r="A123" s="7">
        <f>VLOOKUP(C123,Talks!$A$2:$X$35,2,FALSE)</f>
        <v>8</v>
      </c>
      <c r="B123">
        <v>121</v>
      </c>
      <c r="C123" t="s">
        <v>2724</v>
      </c>
      <c r="D123" t="s">
        <v>2980</v>
      </c>
      <c r="E123" t="s">
        <v>2981</v>
      </c>
      <c r="F123" s="4"/>
      <c r="G123" s="7">
        <f>VLOOKUP(C123,Talks!$A$2:$X$35,11,FALSE)</f>
        <v>8467</v>
      </c>
      <c r="H123" s="7">
        <f t="shared" si="65"/>
        <v>0</v>
      </c>
      <c r="I123" s="75" t="str">
        <f>IF(H123&lt;&gt;0,H123,IF(ISERROR(VLOOKUP(VLOOKUP(X123,Books!$A$2:$Q$100,2,FALSE)&amp;"_"&amp;Y123&amp;":"&amp;AA123&amp;IF(F123&lt;&gt;""," (JST)",""),SpecialBooks,2,FALSE)),VLOOKUP(X123,Books!$A$2:$Q$100,2,FALSE)&amp;"_"&amp;Y123&amp;":"&amp;AA123&amp;IF(F123&lt;&gt;""," (JST)",""),VLOOKUP(VLOOKUP(X123,Books!$A$2:$Q$100,2,FALSE)&amp;"_"&amp;Y123&amp;":"&amp;AA123&amp;IF(F123&lt;&gt;""," (JST)",""),SpecialBooks,2,FALSE)))</f>
        <v>sec_100:7</v>
      </c>
      <c r="J123" s="7" t="str">
        <f>VLOOKUP(C123,Talks!$A$2:$X$35,6,FALSE)</f>
        <v>DTC</v>
      </c>
      <c r="K123" s="32">
        <v>35</v>
      </c>
      <c r="L123" s="56">
        <f t="shared" si="66"/>
        <v>32</v>
      </c>
      <c r="M123" s="56">
        <f t="shared" si="67"/>
        <v>35</v>
      </c>
      <c r="N123" s="56" t="str">
        <f t="shared" si="98"/>
        <v/>
      </c>
      <c r="O123" s="7" t="str">
        <f t="shared" si="68"/>
        <v>sec_100:7 / (20-O,35,DTC)</v>
      </c>
      <c r="P123" s="51" t="str">
        <f t="shared" si="69"/>
        <v/>
      </c>
      <c r="Q123" s="7">
        <f t="shared" si="70"/>
        <v>31</v>
      </c>
      <c r="R123" s="7">
        <f t="shared" si="71"/>
        <v>34</v>
      </c>
      <c r="S123" s="7">
        <f t="shared" si="72"/>
        <v>40</v>
      </c>
      <c r="T123" s="7">
        <f t="shared" si="73"/>
        <v>38</v>
      </c>
      <c r="U123" s="7">
        <f t="shared" si="74"/>
        <v>49</v>
      </c>
      <c r="V123" s="7" t="str">
        <f t="shared" si="75"/>
        <v>dc-testament/dc/100.7?lan</v>
      </c>
      <c r="W123" s="7" t="str">
        <f t="shared" si="62"/>
        <v>dc</v>
      </c>
      <c r="X123" s="7" t="str">
        <f>IF(ISERROR(VLOOKUP(W123,Books!$A$2:$Q$100,2,FALSE)),VLOOKUP(V123&amp;"/"&amp;W123,$AY$8:$AZ$10,2,FALSE),W123)</f>
        <v>dc</v>
      </c>
      <c r="Y123" s="7" t="str">
        <f t="shared" si="63"/>
        <v>100</v>
      </c>
      <c r="Z123" s="7" t="str">
        <f t="shared" si="76"/>
        <v>7</v>
      </c>
      <c r="AA123" s="7" t="str">
        <f t="shared" si="95"/>
        <v>7</v>
      </c>
      <c r="AB123" s="51">
        <f t="shared" si="77"/>
        <v>17</v>
      </c>
      <c r="AC123" s="61" t="str">
        <f t="shared" si="78"/>
        <v>p7</v>
      </c>
      <c r="AD123" s="26" t="str">
        <f t="shared" si="79"/>
        <v>sec</v>
      </c>
      <c r="AE123" s="27" t="str">
        <f t="shared" si="80"/>
        <v>dc</v>
      </c>
      <c r="AF123" s="28" t="str">
        <f t="shared" si="81"/>
        <v/>
      </c>
      <c r="AG123" s="26" t="str">
        <f t="shared" si="82"/>
        <v>100</v>
      </c>
      <c r="AH123" s="27" t="str">
        <f t="shared" si="83"/>
        <v/>
      </c>
      <c r="AI123" s="29" t="str">
        <f t="shared" si="84"/>
        <v>7</v>
      </c>
      <c r="AJ123" s="29" t="str">
        <f t="shared" si="85"/>
        <v>7</v>
      </c>
      <c r="AK123" s="29" t="str">
        <f t="shared" si="86"/>
        <v>7</v>
      </c>
      <c r="AL123" s="29">
        <f t="shared" si="87"/>
        <v>0</v>
      </c>
      <c r="AM123" s="29">
        <f t="shared" ca="1" si="88"/>
        <v>0</v>
      </c>
      <c r="AN123" s="29" t="str">
        <f t="shared" si="89"/>
        <v>7</v>
      </c>
      <c r="AO123" s="29" t="str">
        <f t="shared" ca="1" si="90"/>
        <v>7</v>
      </c>
      <c r="AP123" s="28" t="str">
        <f t="shared" si="91"/>
        <v/>
      </c>
      <c r="AQ123" s="34">
        <f t="shared" si="94"/>
        <v>136745</v>
      </c>
      <c r="AR123" s="7">
        <f>VLOOKUP(W123,Books!$A$2:$Q$100,7,FALSE)</f>
        <v>302</v>
      </c>
      <c r="AS123" s="51" t="str">
        <f t="shared" si="92"/>
        <v/>
      </c>
      <c r="AT123" s="7" t="str">
        <f t="shared" si="93"/>
        <v>INSERT INTO citation (ID,TalkID,BookID,Chapter,Verses,Flag,PageColumn,MinVerse,MaxVerse) VALUES (136745, 8467, 302, 100, '7', '', 35, 0, 0);</v>
      </c>
    </row>
    <row r="124" spans="1:46" x14ac:dyDescent="0.2">
      <c r="A124" s="7">
        <f>VLOOKUP(C124,Talks!$A$2:$X$35,2,FALSE)</f>
        <v>9</v>
      </c>
      <c r="B124">
        <v>122</v>
      </c>
      <c r="C124" t="s">
        <v>2725</v>
      </c>
      <c r="D124" t="s">
        <v>2982</v>
      </c>
      <c r="E124" t="s">
        <v>2983</v>
      </c>
      <c r="F124" s="4"/>
      <c r="G124" s="7">
        <f>VLOOKUP(C124,Talks!$A$2:$X$35,11,FALSE)</f>
        <v>8468</v>
      </c>
      <c r="H124" s="7">
        <f t="shared" si="65"/>
        <v>0</v>
      </c>
      <c r="I124" s="75" t="str">
        <f>IF(H124&lt;&gt;0,H124,IF(ISERROR(VLOOKUP(VLOOKUP(X124,Books!$A$2:$Q$100,2,FALSE)&amp;"_"&amp;Y124&amp;":"&amp;AA124&amp;IF(F124&lt;&gt;""," (JST)",""),SpecialBooks,2,FALSE)),VLOOKUP(X124,Books!$A$2:$Q$100,2,FALSE)&amp;"_"&amp;Y124&amp;":"&amp;AA124&amp;IF(F124&lt;&gt;""," (JST)",""),VLOOKUP(VLOOKUP(X124,Books!$A$2:$Q$100,2,FALSE)&amp;"_"&amp;Y124&amp;":"&amp;AA124&amp;IF(F124&lt;&gt;""," (JST)",""),SpecialBooks,2,FALSE)))</f>
        <v>luke_22:19</v>
      </c>
      <c r="J124" s="7" t="str">
        <f>VLOOKUP(C124,Talks!$A$2:$X$35,6,FALSE)</f>
        <v>SJL</v>
      </c>
      <c r="K124" s="32">
        <v>37</v>
      </c>
      <c r="L124" s="56">
        <f t="shared" si="66"/>
        <v>35</v>
      </c>
      <c r="M124" s="56">
        <f t="shared" si="67"/>
        <v>37</v>
      </c>
      <c r="N124" s="56" t="str">
        <f t="shared" si="98"/>
        <v/>
      </c>
      <c r="O124" s="7" t="str">
        <f t="shared" si="68"/>
        <v>luke_22:19 / (20-O,37,SJL)</v>
      </c>
      <c r="P124" s="51" t="str">
        <f t="shared" si="69"/>
        <v/>
      </c>
      <c r="Q124" s="7">
        <f t="shared" si="70"/>
        <v>21</v>
      </c>
      <c r="R124" s="7">
        <f t="shared" si="71"/>
        <v>26</v>
      </c>
      <c r="S124" s="7">
        <f t="shared" si="72"/>
        <v>32</v>
      </c>
      <c r="T124" s="7">
        <f t="shared" si="73"/>
        <v>29</v>
      </c>
      <c r="U124" s="7">
        <f t="shared" si="74"/>
        <v>41</v>
      </c>
      <c r="V124" s="7" t="str">
        <f t="shared" si="75"/>
        <v>nt/luke/22.19?l</v>
      </c>
      <c r="W124" s="7" t="str">
        <f t="shared" si="62"/>
        <v>luke</v>
      </c>
      <c r="X124" s="7" t="str">
        <f>IF(ISERROR(VLOOKUP(W124,Books!$A$2:$Q$100,2,FALSE)),VLOOKUP(V124&amp;"/"&amp;W124,$AY$8:$AZ$10,2,FALSE),W124)</f>
        <v>luke</v>
      </c>
      <c r="Y124" s="7" t="str">
        <f t="shared" si="63"/>
        <v>22</v>
      </c>
      <c r="Z124" s="7" t="str">
        <f t="shared" si="76"/>
        <v>19</v>
      </c>
      <c r="AA124" s="7" t="str">
        <f t="shared" si="95"/>
        <v>19</v>
      </c>
      <c r="AB124" s="51">
        <f t="shared" si="77"/>
        <v>71</v>
      </c>
      <c r="AC124" s="61" t="str">
        <f t="shared" si="78"/>
        <v>p19</v>
      </c>
      <c r="AD124" s="26" t="str">
        <f t="shared" si="79"/>
        <v>luke</v>
      </c>
      <c r="AE124" s="27" t="str">
        <f t="shared" si="80"/>
        <v>luke</v>
      </c>
      <c r="AF124" s="28" t="str">
        <f t="shared" si="81"/>
        <v/>
      </c>
      <c r="AG124" s="26" t="str">
        <f t="shared" si="82"/>
        <v>22</v>
      </c>
      <c r="AH124" s="27" t="str">
        <f t="shared" si="83"/>
        <v/>
      </c>
      <c r="AI124" s="29" t="str">
        <f t="shared" si="84"/>
        <v>19</v>
      </c>
      <c r="AJ124" s="29" t="str">
        <f t="shared" si="85"/>
        <v>19</v>
      </c>
      <c r="AK124" s="29" t="str">
        <f t="shared" si="86"/>
        <v>19</v>
      </c>
      <c r="AL124" s="29">
        <f t="shared" si="87"/>
        <v>0</v>
      </c>
      <c r="AM124" s="29">
        <f t="shared" ca="1" si="88"/>
        <v>0</v>
      </c>
      <c r="AN124" s="29" t="str">
        <f t="shared" si="89"/>
        <v>19</v>
      </c>
      <c r="AO124" s="29" t="str">
        <f t="shared" ca="1" si="90"/>
        <v>19</v>
      </c>
      <c r="AP124" s="28" t="str">
        <f t="shared" si="91"/>
        <v/>
      </c>
      <c r="AQ124" s="34">
        <f t="shared" si="94"/>
        <v>136746</v>
      </c>
      <c r="AR124" s="7">
        <f>VLOOKUP(W124,Books!$A$2:$Q$100,7,FALSE)</f>
        <v>142</v>
      </c>
      <c r="AS124" s="51" t="str">
        <f t="shared" si="92"/>
        <v/>
      </c>
      <c r="AT124" s="7" t="str">
        <f t="shared" si="93"/>
        <v>INSERT INTO citation (ID,TalkID,BookID,Chapter,Verses,Flag,PageColumn,MinVerse,MaxVerse) VALUES (136746, 8468, 142, 22, '19', '', 37, 0, 0);</v>
      </c>
    </row>
    <row r="125" spans="1:46" x14ac:dyDescent="0.2">
      <c r="A125" s="7">
        <f>VLOOKUP(C125,Talks!$A$2:$X$35,2,FALSE)</f>
        <v>9</v>
      </c>
      <c r="B125">
        <v>123</v>
      </c>
      <c r="C125" t="s">
        <v>2725</v>
      </c>
      <c r="D125" t="s">
        <v>2547</v>
      </c>
      <c r="E125" t="s">
        <v>1996</v>
      </c>
      <c r="F125" s="4"/>
      <c r="G125" s="7">
        <f>VLOOKUP(C125,Talks!$A$2:$X$35,11,FALSE)</f>
        <v>8468</v>
      </c>
      <c r="H125" s="7">
        <f t="shared" si="65"/>
        <v>0</v>
      </c>
      <c r="I125" s="75" t="str">
        <f>IF(H125&lt;&gt;0,H125,IF(ISERROR(VLOOKUP(VLOOKUP(X125,Books!$A$2:$Q$100,2,FALSE)&amp;"_"&amp;Y125&amp;":"&amp;AA125&amp;IF(F125&lt;&gt;""," (JST)",""),SpecialBooks,2,FALSE)),VLOOKUP(X125,Books!$A$2:$Q$100,2,FALSE)&amp;"_"&amp;Y125&amp;":"&amp;AA125&amp;IF(F125&lt;&gt;""," (JST)",""),VLOOKUP(VLOOKUP(X125,Books!$A$2:$Q$100,2,FALSE)&amp;"_"&amp;Y125&amp;":"&amp;AA125&amp;IF(F125&lt;&gt;""," (JST)",""),SpecialBooks,2,FALSE)))</f>
        <v>moses_1:39</v>
      </c>
      <c r="J125" s="7" t="str">
        <f>VLOOKUP(C125,Talks!$A$2:$X$35,6,FALSE)</f>
        <v>SJL</v>
      </c>
      <c r="K125" s="32">
        <v>37</v>
      </c>
      <c r="L125" s="56">
        <f t="shared" si="66"/>
        <v>35</v>
      </c>
      <c r="M125" s="56">
        <f t="shared" si="67"/>
        <v>37</v>
      </c>
      <c r="N125" s="56" t="str">
        <f t="shared" si="98"/>
        <v/>
      </c>
      <c r="O125" s="7" t="str">
        <f t="shared" si="68"/>
        <v>moses_1:39 / (20-O,37,SJL)</v>
      </c>
      <c r="P125" s="51" t="str">
        <f t="shared" si="69"/>
        <v/>
      </c>
      <c r="Q125" s="7">
        <f t="shared" si="70"/>
        <v>22</v>
      </c>
      <c r="R125" s="7">
        <f t="shared" si="71"/>
        <v>28</v>
      </c>
      <c r="S125" s="7">
        <f t="shared" si="72"/>
        <v>33</v>
      </c>
      <c r="T125" s="7">
        <f t="shared" si="73"/>
        <v>30</v>
      </c>
      <c r="U125" s="7">
        <f t="shared" si="74"/>
        <v>42</v>
      </c>
      <c r="V125" s="7" t="str">
        <f t="shared" si="75"/>
        <v>pgp/moses/1.39?l</v>
      </c>
      <c r="W125" s="7" t="str">
        <f t="shared" si="62"/>
        <v>moses</v>
      </c>
      <c r="X125" s="7" t="str">
        <f>IF(ISERROR(VLOOKUP(W125,Books!$A$2:$Q$100,2,FALSE)),VLOOKUP(V125&amp;"/"&amp;W125,$AY$8:$AZ$10,2,FALSE),W125)</f>
        <v>moses</v>
      </c>
      <c r="Y125" s="7" t="str">
        <f t="shared" si="63"/>
        <v>1</v>
      </c>
      <c r="Z125" s="7" t="str">
        <f t="shared" si="76"/>
        <v>39</v>
      </c>
      <c r="AA125" s="7" t="str">
        <f t="shared" si="95"/>
        <v>39</v>
      </c>
      <c r="AB125" s="51">
        <f t="shared" si="77"/>
        <v>42</v>
      </c>
      <c r="AC125" s="61" t="str">
        <f t="shared" si="78"/>
        <v>p39</v>
      </c>
      <c r="AD125" s="26" t="str">
        <f t="shared" si="79"/>
        <v>moses</v>
      </c>
      <c r="AE125" s="27" t="str">
        <f t="shared" si="80"/>
        <v>moses</v>
      </c>
      <c r="AF125" s="28" t="str">
        <f t="shared" si="81"/>
        <v/>
      </c>
      <c r="AG125" s="26" t="str">
        <f t="shared" si="82"/>
        <v>1</v>
      </c>
      <c r="AH125" s="27" t="str">
        <f t="shared" si="83"/>
        <v/>
      </c>
      <c r="AI125" s="29" t="str">
        <f t="shared" si="84"/>
        <v>39</v>
      </c>
      <c r="AJ125" s="29" t="str">
        <f t="shared" si="85"/>
        <v>39</v>
      </c>
      <c r="AK125" s="29" t="str">
        <f t="shared" si="86"/>
        <v>39</v>
      </c>
      <c r="AL125" s="29">
        <f t="shared" si="87"/>
        <v>0</v>
      </c>
      <c r="AM125" s="29">
        <f t="shared" ca="1" si="88"/>
        <v>0</v>
      </c>
      <c r="AN125" s="29" t="str">
        <f t="shared" si="89"/>
        <v>39</v>
      </c>
      <c r="AO125" s="29" t="str">
        <f t="shared" ca="1" si="90"/>
        <v>39</v>
      </c>
      <c r="AP125" s="28" t="str">
        <f t="shared" si="91"/>
        <v/>
      </c>
      <c r="AQ125" s="34">
        <f t="shared" si="94"/>
        <v>136747</v>
      </c>
      <c r="AR125" s="7">
        <f>VLOOKUP(W125,Books!$A$2:$Q$100,7,FALSE)</f>
        <v>401</v>
      </c>
      <c r="AS125" s="51" t="str">
        <f t="shared" si="92"/>
        <v/>
      </c>
      <c r="AT125" s="7" t="str">
        <f t="shared" si="93"/>
        <v>INSERT INTO citation (ID,TalkID,BookID,Chapter,Verses,Flag,PageColumn,MinVerse,MaxVerse) VALUES (136747, 8468, 401, 1, '39', '', 37, 0, 0);</v>
      </c>
    </row>
    <row r="126" spans="1:46" x14ac:dyDescent="0.2">
      <c r="A126" s="7">
        <f>VLOOKUP(C126,Talks!$A$2:$X$35,2,FALSE)</f>
        <v>10</v>
      </c>
      <c r="B126">
        <v>124</v>
      </c>
      <c r="C126" t="s">
        <v>2726</v>
      </c>
      <c r="D126" t="s">
        <v>2623</v>
      </c>
      <c r="E126" t="s">
        <v>2334</v>
      </c>
      <c r="F126" s="4"/>
      <c r="G126" s="7">
        <f>VLOOKUP(C126,Talks!$A$2:$X$35,11,FALSE)</f>
        <v>8469</v>
      </c>
      <c r="H126" s="7">
        <f t="shared" si="65"/>
        <v>0</v>
      </c>
      <c r="I126" s="75" t="str">
        <f>IF(H126&lt;&gt;0,H126,IF(ISERROR(VLOOKUP(VLOOKUP(X126,Books!$A$2:$Q$100,2,FALSE)&amp;"_"&amp;Y126&amp;":"&amp;AA126&amp;IF(F126&lt;&gt;""," (JST)",""),SpecialBooks,2,FALSE)),VLOOKUP(X126,Books!$A$2:$Q$100,2,FALSE)&amp;"_"&amp;Y126&amp;":"&amp;AA126&amp;IF(F126&lt;&gt;""," (JST)",""),VLOOKUP(VLOOKUP(X126,Books!$A$2:$Q$100,2,FALSE)&amp;"_"&amp;Y126&amp;":"&amp;AA126&amp;IF(F126&lt;&gt;""," (JST)",""),SpecialBooks,2,FALSE)))</f>
        <v>mosiah_2:41</v>
      </c>
      <c r="J126" s="7" t="str">
        <f>VLOOKUP(C126,Talks!$A$2:$X$35,6,FALSE)</f>
        <v>GWG</v>
      </c>
      <c r="K126" s="32">
        <v>41</v>
      </c>
      <c r="L126" s="56">
        <f t="shared" si="66"/>
        <v>38</v>
      </c>
      <c r="M126" s="56">
        <f t="shared" si="67"/>
        <v>42</v>
      </c>
      <c r="N126" s="56" t="str">
        <f t="shared" si="98"/>
        <v/>
      </c>
      <c r="O126" s="7" t="str">
        <f t="shared" si="68"/>
        <v>mosiah_2:41 / (20-O,41,GWG)</v>
      </c>
      <c r="P126" s="51" t="str">
        <f t="shared" si="69"/>
        <v/>
      </c>
      <c r="Q126" s="7">
        <f t="shared" si="70"/>
        <v>23</v>
      </c>
      <c r="R126" s="7">
        <f t="shared" si="71"/>
        <v>30</v>
      </c>
      <c r="S126" s="7">
        <f t="shared" si="72"/>
        <v>35</v>
      </c>
      <c r="T126" s="7">
        <f t="shared" si="73"/>
        <v>32</v>
      </c>
      <c r="U126" s="7">
        <f t="shared" si="74"/>
        <v>44</v>
      </c>
      <c r="V126" s="7" t="str">
        <f t="shared" si="75"/>
        <v>bofm/mosiah/2.41?</v>
      </c>
      <c r="W126" s="7" t="str">
        <f t="shared" si="62"/>
        <v>mosiah</v>
      </c>
      <c r="X126" s="7" t="str">
        <f>IF(ISERROR(VLOOKUP(W126,Books!$A$2:$Q$100,2,FALSE)),VLOOKUP(V126&amp;"/"&amp;W126,$AY$8:$AZ$10,2,FALSE),W126)</f>
        <v>mosiah</v>
      </c>
      <c r="Y126" s="7" t="str">
        <f t="shared" si="63"/>
        <v>2</v>
      </c>
      <c r="Z126" s="7" t="str">
        <f t="shared" si="76"/>
        <v>41</v>
      </c>
      <c r="AA126" s="7" t="str">
        <f t="shared" si="95"/>
        <v>41</v>
      </c>
      <c r="AB126" s="51">
        <f t="shared" si="77"/>
        <v>41</v>
      </c>
      <c r="AC126" s="61" t="str">
        <f t="shared" si="78"/>
        <v>p41</v>
      </c>
      <c r="AD126" s="26" t="str">
        <f t="shared" si="79"/>
        <v>mosiah</v>
      </c>
      <c r="AE126" s="27" t="str">
        <f t="shared" si="80"/>
        <v>mosiah</v>
      </c>
      <c r="AF126" s="28" t="str">
        <f t="shared" si="81"/>
        <v/>
      </c>
      <c r="AG126" s="26" t="str">
        <f t="shared" si="82"/>
        <v>2</v>
      </c>
      <c r="AH126" s="27" t="str">
        <f t="shared" si="83"/>
        <v/>
      </c>
      <c r="AI126" s="29" t="str">
        <f t="shared" si="84"/>
        <v>41</v>
      </c>
      <c r="AJ126" s="29" t="str">
        <f t="shared" si="85"/>
        <v>41</v>
      </c>
      <c r="AK126" s="29" t="str">
        <f t="shared" si="86"/>
        <v>41</v>
      </c>
      <c r="AL126" s="29">
        <f t="shared" si="87"/>
        <v>0</v>
      </c>
      <c r="AM126" s="29">
        <f t="shared" ca="1" si="88"/>
        <v>0</v>
      </c>
      <c r="AN126" s="29" t="str">
        <f t="shared" si="89"/>
        <v>41</v>
      </c>
      <c r="AO126" s="29" t="str">
        <f t="shared" ca="1" si="90"/>
        <v>41</v>
      </c>
      <c r="AP126" s="28" t="str">
        <f t="shared" si="91"/>
        <v/>
      </c>
      <c r="AQ126" s="34">
        <f t="shared" si="94"/>
        <v>136748</v>
      </c>
      <c r="AR126" s="7">
        <f>VLOOKUP(W126,Books!$A$2:$Q$100,7,FALSE)</f>
        <v>212</v>
      </c>
      <c r="AS126" s="51" t="str">
        <f t="shared" si="92"/>
        <v/>
      </c>
      <c r="AT126" s="7" t="str">
        <f t="shared" si="93"/>
        <v>INSERT INTO citation (ID,TalkID,BookID,Chapter,Verses,Flag,PageColumn,MinVerse,MaxVerse) VALUES (136748, 8469, 212, 2, '41', '', 41, 0, 0);</v>
      </c>
    </row>
    <row r="127" spans="1:46" x14ac:dyDescent="0.2">
      <c r="A127" s="7">
        <f>VLOOKUP(C127,Talks!$A$2:$X$35,2,FALSE)</f>
        <v>10</v>
      </c>
      <c r="B127">
        <v>125</v>
      </c>
      <c r="C127" t="s">
        <v>2726</v>
      </c>
      <c r="D127" t="s">
        <v>2984</v>
      </c>
      <c r="E127" t="s">
        <v>2985</v>
      </c>
      <c r="F127" s="4"/>
      <c r="G127" s="7">
        <f>VLOOKUP(C127,Talks!$A$2:$X$35,11,FALSE)</f>
        <v>8469</v>
      </c>
      <c r="H127" s="7">
        <f t="shared" si="65"/>
        <v>0</v>
      </c>
      <c r="I127" s="75" t="str">
        <f>IF(H127&lt;&gt;0,H127,IF(ISERROR(VLOOKUP(VLOOKUP(X127,Books!$A$2:$Q$100,2,FALSE)&amp;"_"&amp;Y127&amp;":"&amp;AA127&amp;IF(F127&lt;&gt;""," (JST)",""),SpecialBooks,2,FALSE)),VLOOKUP(X127,Books!$A$2:$Q$100,2,FALSE)&amp;"_"&amp;Y127&amp;":"&amp;AA127&amp;IF(F127&lt;&gt;""," (JST)",""),VLOOKUP(VLOOKUP(X127,Books!$A$2:$Q$100,2,FALSE)&amp;"_"&amp;Y127&amp;":"&amp;AA127&amp;IF(F127&lt;&gt;""," (JST)",""),SpecialBooks,2,FALSE)))</f>
        <v>alma_26:37</v>
      </c>
      <c r="J127" s="7" t="str">
        <f>VLOOKUP(C127,Talks!$A$2:$X$35,6,FALSE)</f>
        <v>GWG</v>
      </c>
      <c r="K127" s="32">
        <v>41</v>
      </c>
      <c r="L127" s="56">
        <f t="shared" si="66"/>
        <v>38</v>
      </c>
      <c r="M127" s="56">
        <f t="shared" si="67"/>
        <v>42</v>
      </c>
      <c r="N127" s="56" t="str">
        <f t="shared" si="98"/>
        <v/>
      </c>
      <c r="O127" s="7" t="str">
        <f t="shared" si="68"/>
        <v>alma_26:37 / (20-O,41,GWG)</v>
      </c>
      <c r="P127" s="51" t="str">
        <f t="shared" si="69"/>
        <v/>
      </c>
      <c r="Q127" s="7">
        <f t="shared" si="70"/>
        <v>23</v>
      </c>
      <c r="R127" s="7">
        <f t="shared" si="71"/>
        <v>28</v>
      </c>
      <c r="S127" s="7">
        <f t="shared" si="72"/>
        <v>34</v>
      </c>
      <c r="T127" s="7">
        <f t="shared" si="73"/>
        <v>31</v>
      </c>
      <c r="U127" s="7">
        <f t="shared" si="74"/>
        <v>43</v>
      </c>
      <c r="V127" s="7" t="str">
        <f t="shared" si="75"/>
        <v>bofm/alma/26.37?l</v>
      </c>
      <c r="W127" s="7" t="str">
        <f t="shared" si="62"/>
        <v>alma</v>
      </c>
      <c r="X127" s="7" t="str">
        <f>IF(ISERROR(VLOOKUP(W127,Books!$A$2:$Q$100,2,FALSE)),VLOOKUP(V127&amp;"/"&amp;W127,$AY$8:$AZ$10,2,FALSE),W127)</f>
        <v>alma</v>
      </c>
      <c r="Y127" s="7" t="str">
        <f t="shared" si="63"/>
        <v>26</v>
      </c>
      <c r="Z127" s="7" t="str">
        <f t="shared" si="76"/>
        <v>37</v>
      </c>
      <c r="AA127" s="7" t="str">
        <f t="shared" si="95"/>
        <v>37</v>
      </c>
      <c r="AB127" s="51">
        <f t="shared" si="77"/>
        <v>37</v>
      </c>
      <c r="AC127" s="61" t="str">
        <f t="shared" si="78"/>
        <v>p37</v>
      </c>
      <c r="AD127" s="26" t="str">
        <f t="shared" si="79"/>
        <v>alma</v>
      </c>
      <c r="AE127" s="27" t="str">
        <f t="shared" si="80"/>
        <v>alma</v>
      </c>
      <c r="AF127" s="28" t="str">
        <f t="shared" si="81"/>
        <v/>
      </c>
      <c r="AG127" s="26" t="str">
        <f t="shared" si="82"/>
        <v>26</v>
      </c>
      <c r="AH127" s="27" t="str">
        <f t="shared" si="83"/>
        <v/>
      </c>
      <c r="AI127" s="29" t="str">
        <f t="shared" si="84"/>
        <v>37</v>
      </c>
      <c r="AJ127" s="29" t="str">
        <f t="shared" si="85"/>
        <v>37</v>
      </c>
      <c r="AK127" s="29" t="str">
        <f t="shared" si="86"/>
        <v>37</v>
      </c>
      <c r="AL127" s="29">
        <f t="shared" si="87"/>
        <v>0</v>
      </c>
      <c r="AM127" s="29">
        <f t="shared" ca="1" si="88"/>
        <v>0</v>
      </c>
      <c r="AN127" s="29" t="str">
        <f t="shared" si="89"/>
        <v>37</v>
      </c>
      <c r="AO127" s="29" t="str">
        <f t="shared" ca="1" si="90"/>
        <v>37</v>
      </c>
      <c r="AP127" s="28" t="str">
        <f t="shared" si="91"/>
        <v/>
      </c>
      <c r="AQ127" s="34">
        <f t="shared" si="94"/>
        <v>136749</v>
      </c>
      <c r="AR127" s="7">
        <f>VLOOKUP(W127,Books!$A$2:$Q$100,7,FALSE)</f>
        <v>213</v>
      </c>
      <c r="AS127" s="51" t="str">
        <f t="shared" si="92"/>
        <v/>
      </c>
      <c r="AT127" s="7" t="str">
        <f t="shared" si="93"/>
        <v>INSERT INTO citation (ID,TalkID,BookID,Chapter,Verses,Flag,PageColumn,MinVerse,MaxVerse) VALUES (136749, 8469, 213, 26, '37', '', 41, 0, 0);</v>
      </c>
    </row>
    <row r="128" spans="1:46" x14ac:dyDescent="0.2">
      <c r="A128" s="7">
        <f>VLOOKUP(C128,Talks!$A$2:$X$35,2,FALSE)</f>
        <v>10</v>
      </c>
      <c r="B128">
        <v>126</v>
      </c>
      <c r="C128" t="s">
        <v>2726</v>
      </c>
      <c r="D128" t="s">
        <v>2666</v>
      </c>
      <c r="E128" t="s">
        <v>2550</v>
      </c>
      <c r="F128" s="4"/>
      <c r="G128" s="7">
        <f>VLOOKUP(C128,Talks!$A$2:$X$35,11,FALSE)</f>
        <v>8469</v>
      </c>
      <c r="H128" s="7">
        <f t="shared" si="65"/>
        <v>0</v>
      </c>
      <c r="I128" s="75" t="str">
        <f>IF(H128&lt;&gt;0,H128,IF(ISERROR(VLOOKUP(VLOOKUP(X128,Books!$A$2:$Q$100,2,FALSE)&amp;"_"&amp;Y128&amp;":"&amp;AA128&amp;IF(F128&lt;&gt;""," (JST)",""),SpecialBooks,2,FALSE)),VLOOKUP(X128,Books!$A$2:$Q$100,2,FALSE)&amp;"_"&amp;Y128&amp;":"&amp;AA128&amp;IF(F128&lt;&gt;""," (JST)",""),VLOOKUP(VLOOKUP(X128,Books!$A$2:$Q$100,2,FALSE)&amp;"_"&amp;Y128&amp;":"&amp;AA128&amp;IF(F128&lt;&gt;""," (JST)",""),SpecialBooks,2,FALSE)))</f>
        <v>rev_14:6</v>
      </c>
      <c r="J128" s="7" t="str">
        <f>VLOOKUP(C128,Talks!$A$2:$X$35,6,FALSE)</f>
        <v>GWG</v>
      </c>
      <c r="K128" s="32">
        <v>41</v>
      </c>
      <c r="L128" s="56">
        <f t="shared" si="66"/>
        <v>38</v>
      </c>
      <c r="M128" s="56">
        <f t="shared" si="67"/>
        <v>42</v>
      </c>
      <c r="N128" s="56" t="str">
        <f t="shared" si="98"/>
        <v/>
      </c>
      <c r="O128" s="7" t="str">
        <f t="shared" si="68"/>
        <v>rev_14:6 / (20-O,41,GWG)</v>
      </c>
      <c r="P128" s="51" t="str">
        <f t="shared" si="69"/>
        <v/>
      </c>
      <c r="Q128" s="7">
        <f t="shared" si="70"/>
        <v>21</v>
      </c>
      <c r="R128" s="7">
        <f t="shared" si="71"/>
        <v>25</v>
      </c>
      <c r="S128" s="7">
        <f t="shared" si="72"/>
        <v>30</v>
      </c>
      <c r="T128" s="7">
        <f t="shared" si="73"/>
        <v>28</v>
      </c>
      <c r="U128" s="7">
        <f t="shared" si="74"/>
        <v>39</v>
      </c>
      <c r="V128" s="7" t="str">
        <f t="shared" si="75"/>
        <v>nt/rev/14.6?lan</v>
      </c>
      <c r="W128" s="7" t="str">
        <f t="shared" si="62"/>
        <v>rev</v>
      </c>
      <c r="X128" s="7" t="str">
        <f>IF(ISERROR(VLOOKUP(W128,Books!$A$2:$Q$100,2,FALSE)),VLOOKUP(V128&amp;"/"&amp;W128,$AY$8:$AZ$10,2,FALSE),W128)</f>
        <v>rev</v>
      </c>
      <c r="Y128" s="7" t="str">
        <f t="shared" si="63"/>
        <v>14</v>
      </c>
      <c r="Z128" s="7" t="str">
        <f t="shared" si="76"/>
        <v>6</v>
      </c>
      <c r="AA128" s="7" t="str">
        <f t="shared" si="95"/>
        <v>6</v>
      </c>
      <c r="AB128" s="51">
        <f t="shared" si="77"/>
        <v>20</v>
      </c>
      <c r="AC128" s="61" t="str">
        <f t="shared" si="78"/>
        <v>p6</v>
      </c>
      <c r="AD128" s="26" t="str">
        <f t="shared" si="79"/>
        <v>rev</v>
      </c>
      <c r="AE128" s="27" t="str">
        <f t="shared" si="80"/>
        <v>rev</v>
      </c>
      <c r="AF128" s="28" t="str">
        <f t="shared" si="81"/>
        <v/>
      </c>
      <c r="AG128" s="26" t="str">
        <f t="shared" si="82"/>
        <v>14</v>
      </c>
      <c r="AH128" s="27" t="str">
        <f t="shared" si="83"/>
        <v/>
      </c>
      <c r="AI128" s="29" t="str">
        <f t="shared" si="84"/>
        <v>6</v>
      </c>
      <c r="AJ128" s="29" t="str">
        <f t="shared" si="85"/>
        <v>6</v>
      </c>
      <c r="AK128" s="29" t="str">
        <f t="shared" si="86"/>
        <v>6</v>
      </c>
      <c r="AL128" s="29">
        <f t="shared" si="87"/>
        <v>0</v>
      </c>
      <c r="AM128" s="29">
        <f t="shared" ca="1" si="88"/>
        <v>0</v>
      </c>
      <c r="AN128" s="29" t="str">
        <f t="shared" si="89"/>
        <v>6</v>
      </c>
      <c r="AO128" s="29" t="str">
        <f t="shared" ca="1" si="90"/>
        <v>6</v>
      </c>
      <c r="AP128" s="28" t="str">
        <f t="shared" si="91"/>
        <v/>
      </c>
      <c r="AQ128" s="34">
        <f t="shared" si="94"/>
        <v>136750</v>
      </c>
      <c r="AR128" s="7">
        <f>VLOOKUP(W128,Books!$A$2:$Q$100,7,FALSE)</f>
        <v>166</v>
      </c>
      <c r="AS128" s="51" t="str">
        <f t="shared" si="92"/>
        <v/>
      </c>
      <c r="AT128" s="7" t="str">
        <f t="shared" si="93"/>
        <v>INSERT INTO citation (ID,TalkID,BookID,Chapter,Verses,Flag,PageColumn,MinVerse,MaxVerse) VALUES (136750, 8469, 166, 14, '6', '', 41, 0, 0);</v>
      </c>
    </row>
    <row r="129" spans="1:46" x14ac:dyDescent="0.2">
      <c r="A129" s="7">
        <f>VLOOKUP(C129,Talks!$A$2:$X$35,2,FALSE)</f>
        <v>10</v>
      </c>
      <c r="B129">
        <v>127</v>
      </c>
      <c r="C129" t="s">
        <v>2726</v>
      </c>
      <c r="D129" t="s">
        <v>2986</v>
      </c>
      <c r="E129" t="s">
        <v>2987</v>
      </c>
      <c r="F129" s="4"/>
      <c r="G129" s="7">
        <f>VLOOKUP(C129,Talks!$A$2:$X$35,11,FALSE)</f>
        <v>8469</v>
      </c>
      <c r="H129" s="7">
        <f t="shared" si="65"/>
        <v>0</v>
      </c>
      <c r="I129" s="75" t="str">
        <f>IF(H129&lt;&gt;0,H129,IF(ISERROR(VLOOKUP(VLOOKUP(X129,Books!$A$2:$Q$100,2,FALSE)&amp;"_"&amp;Y129&amp;":"&amp;AA129&amp;IF(F129&lt;&gt;""," (JST)",""),SpecialBooks,2,FALSE)),VLOOKUP(X129,Books!$A$2:$Q$100,2,FALSE)&amp;"_"&amp;Y129&amp;":"&amp;AA129&amp;IF(F129&lt;&gt;""," (JST)",""),VLOOKUP(VLOOKUP(X129,Books!$A$2:$Q$100,2,FALSE)&amp;"_"&amp;Y129&amp;":"&amp;AA129&amp;IF(F129&lt;&gt;""," (JST)",""),SpecialBooks,2,FALSE)))</f>
        <v>1 ne_19:17</v>
      </c>
      <c r="J129" s="7" t="str">
        <f>VLOOKUP(C129,Talks!$A$2:$X$35,6,FALSE)</f>
        <v>GWG</v>
      </c>
      <c r="K129" s="32">
        <v>41</v>
      </c>
      <c r="L129" s="56">
        <f t="shared" si="66"/>
        <v>38</v>
      </c>
      <c r="M129" s="56">
        <f t="shared" si="67"/>
        <v>42</v>
      </c>
      <c r="N129" s="56" t="str">
        <f t="shared" si="98"/>
        <v/>
      </c>
      <c r="O129" s="7" t="str">
        <f t="shared" si="68"/>
        <v>1 ne_19:17 / (20-O,41,GWG)</v>
      </c>
      <c r="P129" s="51" t="str">
        <f t="shared" si="69"/>
        <v/>
      </c>
      <c r="Q129" s="7">
        <f t="shared" si="70"/>
        <v>23</v>
      </c>
      <c r="R129" s="7">
        <f t="shared" si="71"/>
        <v>28</v>
      </c>
      <c r="S129" s="7">
        <f t="shared" si="72"/>
        <v>34</v>
      </c>
      <c r="T129" s="7">
        <f t="shared" si="73"/>
        <v>31</v>
      </c>
      <c r="U129" s="7">
        <f t="shared" si="74"/>
        <v>43</v>
      </c>
      <c r="V129" s="7" t="str">
        <f t="shared" si="75"/>
        <v>bofm/1-ne/19.17?l</v>
      </c>
      <c r="W129" s="7" t="str">
        <f t="shared" si="62"/>
        <v>1-ne</v>
      </c>
      <c r="X129" s="7" t="str">
        <f>IF(ISERROR(VLOOKUP(W129,Books!$A$2:$Q$100,2,FALSE)),VLOOKUP(V129&amp;"/"&amp;W129,$AY$8:$AZ$10,2,FALSE),W129)</f>
        <v>1-ne</v>
      </c>
      <c r="Y129" s="7" t="str">
        <f t="shared" si="63"/>
        <v>19</v>
      </c>
      <c r="Z129" s="7" t="str">
        <f t="shared" si="76"/>
        <v>17</v>
      </c>
      <c r="AA129" s="7" t="str">
        <f t="shared" si="95"/>
        <v>17</v>
      </c>
      <c r="AB129" s="51">
        <f t="shared" si="77"/>
        <v>24</v>
      </c>
      <c r="AC129" s="61" t="str">
        <f t="shared" si="78"/>
        <v>p17</v>
      </c>
      <c r="AD129" s="26" t="str">
        <f t="shared" si="79"/>
        <v>1-ne</v>
      </c>
      <c r="AE129" s="27" t="str">
        <f t="shared" si="80"/>
        <v>1-ne</v>
      </c>
      <c r="AF129" s="28" t="str">
        <f t="shared" si="81"/>
        <v/>
      </c>
      <c r="AG129" s="26" t="str">
        <f t="shared" si="82"/>
        <v>19</v>
      </c>
      <c r="AH129" s="27" t="str">
        <f t="shared" si="83"/>
        <v/>
      </c>
      <c r="AI129" s="29" t="str">
        <f t="shared" si="84"/>
        <v>17</v>
      </c>
      <c r="AJ129" s="29" t="str">
        <f t="shared" si="85"/>
        <v>17</v>
      </c>
      <c r="AK129" s="29" t="str">
        <f t="shared" si="86"/>
        <v>17</v>
      </c>
      <c r="AL129" s="29">
        <f t="shared" si="87"/>
        <v>0</v>
      </c>
      <c r="AM129" s="29">
        <f t="shared" ca="1" si="88"/>
        <v>0</v>
      </c>
      <c r="AN129" s="29" t="str">
        <f t="shared" si="89"/>
        <v>17</v>
      </c>
      <c r="AO129" s="29" t="str">
        <f t="shared" ca="1" si="90"/>
        <v>17</v>
      </c>
      <c r="AP129" s="28" t="str">
        <f t="shared" si="91"/>
        <v/>
      </c>
      <c r="AQ129" s="34">
        <f t="shared" si="94"/>
        <v>136751</v>
      </c>
      <c r="AR129" s="7">
        <f>VLOOKUP(W129,Books!$A$2:$Q$100,7,FALSE)</f>
        <v>205</v>
      </c>
      <c r="AS129" s="51" t="str">
        <f t="shared" si="92"/>
        <v/>
      </c>
      <c r="AT129" s="7" t="str">
        <f t="shared" si="93"/>
        <v>INSERT INTO citation (ID,TalkID,BookID,Chapter,Verses,Flag,PageColumn,MinVerse,MaxVerse) VALUES (136751, 8469, 205, 19, '17', '', 41, 0, 0);</v>
      </c>
    </row>
    <row r="130" spans="1:46" x14ac:dyDescent="0.2">
      <c r="A130" s="7">
        <f>VLOOKUP(C130,Talks!$A$2:$X$35,2,FALSE)</f>
        <v>10</v>
      </c>
      <c r="B130">
        <v>128</v>
      </c>
      <c r="C130" t="s">
        <v>2726</v>
      </c>
      <c r="D130" t="s">
        <v>2988</v>
      </c>
      <c r="E130" s="65">
        <v>0.93611111111111101</v>
      </c>
      <c r="F130" s="4"/>
      <c r="G130" s="7">
        <f>VLOOKUP(C130,Talks!$A$2:$X$35,11,FALSE)</f>
        <v>8469</v>
      </c>
      <c r="H130" s="7">
        <f t="shared" si="65"/>
        <v>0</v>
      </c>
      <c r="I130" s="75" t="str">
        <f>IF(H130&lt;&gt;0,H130,IF(ISERROR(VLOOKUP(VLOOKUP(X130,Books!$A$2:$Q$100,2,FALSE)&amp;"_"&amp;Y130&amp;":"&amp;AA130&amp;IF(F130&lt;&gt;""," (JST)",""),SpecialBooks,2,FALSE)),VLOOKUP(X130,Books!$A$2:$Q$100,2,FALSE)&amp;"_"&amp;Y130&amp;":"&amp;AA130&amp;IF(F130&lt;&gt;""," (JST)",""),VLOOKUP(VLOOKUP(X130,Books!$A$2:$Q$100,2,FALSE)&amp;"_"&amp;Y130&amp;":"&amp;AA130&amp;IF(F130&lt;&gt;""," (JST)",""),SpecialBooks,2,FALSE)))</f>
        <v>1 ne_22:28</v>
      </c>
      <c r="J130" s="7" t="str">
        <f>VLOOKUP(C130,Talks!$A$2:$X$35,6,FALSE)</f>
        <v>GWG</v>
      </c>
      <c r="K130" s="32">
        <v>41</v>
      </c>
      <c r="L130" s="56">
        <f t="shared" si="66"/>
        <v>38</v>
      </c>
      <c r="M130" s="56">
        <f t="shared" si="67"/>
        <v>42</v>
      </c>
      <c r="N130" s="56" t="str">
        <f t="shared" si="98"/>
        <v/>
      </c>
      <c r="O130" s="7" t="str">
        <f t="shared" si="68"/>
        <v>1 ne_22:28 / (20-O,41,GWG)</v>
      </c>
      <c r="P130" s="51" t="str">
        <f t="shared" si="69"/>
        <v/>
      </c>
      <c r="Q130" s="7">
        <f t="shared" si="70"/>
        <v>23</v>
      </c>
      <c r="R130" s="7">
        <f t="shared" si="71"/>
        <v>28</v>
      </c>
      <c r="S130" s="7">
        <f t="shared" si="72"/>
        <v>34</v>
      </c>
      <c r="T130" s="7">
        <f t="shared" si="73"/>
        <v>31</v>
      </c>
      <c r="U130" s="7">
        <f t="shared" si="74"/>
        <v>43</v>
      </c>
      <c r="V130" s="7" t="str">
        <f t="shared" si="75"/>
        <v>bofm/1-ne/22.28?l</v>
      </c>
      <c r="W130" s="7" t="str">
        <f t="shared" si="62"/>
        <v>1-ne</v>
      </c>
      <c r="X130" s="7" t="str">
        <f>IF(ISERROR(VLOOKUP(W130,Books!$A$2:$Q$100,2,FALSE)),VLOOKUP(V130&amp;"/"&amp;W130,$AY$8:$AZ$10,2,FALSE),W130)</f>
        <v>1-ne</v>
      </c>
      <c r="Y130" s="7" t="str">
        <f t="shared" si="63"/>
        <v>22</v>
      </c>
      <c r="Z130" s="7" t="str">
        <f t="shared" si="76"/>
        <v>28</v>
      </c>
      <c r="AA130" s="7" t="str">
        <f t="shared" si="95"/>
        <v>28</v>
      </c>
      <c r="AB130" s="51">
        <f t="shared" si="77"/>
        <v>31</v>
      </c>
      <c r="AC130" s="61" t="str">
        <f t="shared" si="78"/>
        <v>p28</v>
      </c>
      <c r="AD130" s="26" t="str">
        <f t="shared" si="79"/>
        <v>1-ne</v>
      </c>
      <c r="AE130" s="27" t="str">
        <f t="shared" si="80"/>
        <v>1-ne</v>
      </c>
      <c r="AF130" s="28" t="str">
        <f t="shared" si="81"/>
        <v/>
      </c>
      <c r="AG130" s="26" t="str">
        <f t="shared" si="82"/>
        <v>22</v>
      </c>
      <c r="AH130" s="27" t="str">
        <f t="shared" si="83"/>
        <v/>
      </c>
      <c r="AI130" s="29" t="str">
        <f t="shared" si="84"/>
        <v>28</v>
      </c>
      <c r="AJ130" s="29" t="str">
        <f t="shared" si="85"/>
        <v>28</v>
      </c>
      <c r="AK130" s="29" t="str">
        <f t="shared" si="86"/>
        <v>28</v>
      </c>
      <c r="AL130" s="29">
        <f t="shared" si="87"/>
        <v>0</v>
      </c>
      <c r="AM130" s="29">
        <f t="shared" ca="1" si="88"/>
        <v>0</v>
      </c>
      <c r="AN130" s="29" t="str">
        <f t="shared" si="89"/>
        <v>28</v>
      </c>
      <c r="AO130" s="29" t="str">
        <f t="shared" ca="1" si="90"/>
        <v>28</v>
      </c>
      <c r="AP130" s="28" t="str">
        <f t="shared" si="91"/>
        <v/>
      </c>
      <c r="AQ130" s="34">
        <f t="shared" si="94"/>
        <v>136752</v>
      </c>
      <c r="AR130" s="7">
        <f>VLOOKUP(W130,Books!$A$2:$Q$100,7,FALSE)</f>
        <v>205</v>
      </c>
      <c r="AS130" s="51" t="str">
        <f t="shared" si="92"/>
        <v/>
      </c>
      <c r="AT130" s="7" t="str">
        <f t="shared" si="93"/>
        <v>INSERT INTO citation (ID,TalkID,BookID,Chapter,Verses,Flag,PageColumn,MinVerse,MaxVerse) VALUES (136752, 8469, 205, 22, '28', '', 41, 0, 0);</v>
      </c>
    </row>
    <row r="131" spans="1:46" x14ac:dyDescent="0.2">
      <c r="A131" s="7">
        <f>VLOOKUP(C131,Talks!$A$2:$X$35,2,FALSE)</f>
        <v>10</v>
      </c>
      <c r="B131">
        <v>129</v>
      </c>
      <c r="C131" t="s">
        <v>2726</v>
      </c>
      <c r="D131" t="s">
        <v>2989</v>
      </c>
      <c r="E131" t="s">
        <v>2990</v>
      </c>
      <c r="F131" s="4"/>
      <c r="G131" s="7">
        <f>VLOOKUP(C131,Talks!$A$2:$X$35,11,FALSE)</f>
        <v>8469</v>
      </c>
      <c r="H131" s="7">
        <f t="shared" si="65"/>
        <v>0</v>
      </c>
      <c r="I131" s="75" t="str">
        <f>IF(H131&lt;&gt;0,H131,IF(ISERROR(VLOOKUP(VLOOKUP(X131,Books!$A$2:$Q$100,2,FALSE)&amp;"_"&amp;Y131&amp;":"&amp;AA131&amp;IF(F131&lt;&gt;""," (JST)",""),SpecialBooks,2,FALSE)),VLOOKUP(X131,Books!$A$2:$Q$100,2,FALSE)&amp;"_"&amp;Y131&amp;":"&amp;AA131&amp;IF(F131&lt;&gt;""," (JST)",""),VLOOKUP(VLOOKUP(X131,Books!$A$2:$Q$100,2,FALSE)&amp;"_"&amp;Y131&amp;":"&amp;AA131&amp;IF(F131&lt;&gt;""," (JST)",""),SpecialBooks,2,FALSE)))</f>
        <v>2 ne_30:8</v>
      </c>
      <c r="J131" s="7" t="str">
        <f>VLOOKUP(C131,Talks!$A$2:$X$35,6,FALSE)</f>
        <v>GWG</v>
      </c>
      <c r="K131" s="32">
        <v>41</v>
      </c>
      <c r="L131" s="56">
        <f t="shared" ref="L131:L193" si="99">VLOOKUP(A131,StartPage,13,FALSE)</f>
        <v>38</v>
      </c>
      <c r="M131" s="56">
        <f t="shared" ref="M131:M193" si="100">VLOOKUP(A131,EndPage,14,FALSE)</f>
        <v>42</v>
      </c>
      <c r="N131" s="56" t="str">
        <f t="shared" si="98"/>
        <v/>
      </c>
      <c r="O131" s="7" t="str">
        <f t="shared" si="68"/>
        <v>2 ne_30:8 / (20-O,41,GWG)</v>
      </c>
      <c r="P131" s="51" t="str">
        <f t="shared" si="69"/>
        <v/>
      </c>
      <c r="Q131" s="7">
        <f t="shared" si="70"/>
        <v>23</v>
      </c>
      <c r="R131" s="7">
        <f t="shared" si="71"/>
        <v>28</v>
      </c>
      <c r="S131" s="7">
        <f t="shared" si="72"/>
        <v>33</v>
      </c>
      <c r="T131" s="7">
        <f t="shared" si="73"/>
        <v>31</v>
      </c>
      <c r="U131" s="7">
        <f t="shared" si="74"/>
        <v>42</v>
      </c>
      <c r="V131" s="7" t="str">
        <f t="shared" si="75"/>
        <v>bofm/2-ne/30.8?la</v>
      </c>
      <c r="W131" s="7" t="str">
        <f t="shared" ref="W131:W152" si="101">IF(H131=0,MID(D131,Q131+1,R131-Q131-1),RIGHT(H131,LEN(H131)-3))</f>
        <v>2-ne</v>
      </c>
      <c r="X131" s="7" t="str">
        <f>IF(ISERROR(VLOOKUP(W131,Books!$A$2:$Q$100,2,FALSE)),VLOOKUP(V131&amp;"/"&amp;W131,$AY$8:$AZ$10,2,FALSE),W131)</f>
        <v>2-ne</v>
      </c>
      <c r="Y131" s="7" t="str">
        <f t="shared" ref="Y131:Y152" si="102">IF(H131=0,IF(ISERROR(S131),RIGHT(D131,LEN(D131)-R131),IF(ISERROR(T131),MID(D131,R131+1,S131-R131-1),IF(ISERROR(MID(D131,R131+1,T131-R131-1)),0,MID(D131,R131+1,T131-R131-1)))),"")</f>
        <v>30</v>
      </c>
      <c r="Z131" s="7" t="str">
        <f t="shared" si="76"/>
        <v>8</v>
      </c>
      <c r="AA131" s="7" t="str">
        <f t="shared" si="95"/>
        <v>8</v>
      </c>
      <c r="AB131" s="51">
        <f t="shared" si="77"/>
        <v>18</v>
      </c>
      <c r="AC131" s="61" t="str">
        <f t="shared" si="78"/>
        <v>p8</v>
      </c>
      <c r="AD131" s="26" t="str">
        <f t="shared" si="79"/>
        <v>2-ne</v>
      </c>
      <c r="AE131" s="27" t="str">
        <f t="shared" si="80"/>
        <v>2-ne</v>
      </c>
      <c r="AF131" s="28" t="str">
        <f t="shared" si="81"/>
        <v/>
      </c>
      <c r="AG131" s="26" t="str">
        <f t="shared" si="82"/>
        <v>30</v>
      </c>
      <c r="AH131" s="27" t="str">
        <f t="shared" si="83"/>
        <v/>
      </c>
      <c r="AI131" s="29" t="str">
        <f t="shared" si="84"/>
        <v>8</v>
      </c>
      <c r="AJ131" s="29" t="str">
        <f t="shared" si="85"/>
        <v>8</v>
      </c>
      <c r="AK131" s="29" t="str">
        <f t="shared" si="86"/>
        <v>8</v>
      </c>
      <c r="AL131" s="29">
        <f t="shared" si="87"/>
        <v>0</v>
      </c>
      <c r="AM131" s="29">
        <f t="shared" ca="1" si="88"/>
        <v>0</v>
      </c>
      <c r="AN131" s="29" t="str">
        <f t="shared" si="89"/>
        <v>8</v>
      </c>
      <c r="AO131" s="29" t="str">
        <f t="shared" ca="1" si="90"/>
        <v>8</v>
      </c>
      <c r="AP131" s="28" t="str">
        <f t="shared" si="91"/>
        <v/>
      </c>
      <c r="AQ131" s="34">
        <f t="shared" si="94"/>
        <v>136753</v>
      </c>
      <c r="AR131" s="7">
        <f>VLOOKUP(W131,Books!$A$2:$Q$100,7,FALSE)</f>
        <v>206</v>
      </c>
      <c r="AS131" s="51" t="str">
        <f t="shared" si="92"/>
        <v/>
      </c>
      <c r="AT131" s="7" t="str">
        <f t="shared" si="93"/>
        <v>INSERT INTO citation (ID,TalkID,BookID,Chapter,Verses,Flag,PageColumn,MinVerse,MaxVerse) VALUES (136753, 8469, 206, 30, '8', '', 41, 0, 0);</v>
      </c>
    </row>
    <row r="132" spans="1:46" x14ac:dyDescent="0.2">
      <c r="A132" s="7">
        <f>VLOOKUP(C132,Talks!$A$2:$X$35,2,FALSE)</f>
        <v>10</v>
      </c>
      <c r="B132">
        <v>130</v>
      </c>
      <c r="C132" t="s">
        <v>2726</v>
      </c>
      <c r="D132" t="s">
        <v>2991</v>
      </c>
      <c r="E132" t="s">
        <v>2992</v>
      </c>
      <c r="F132" s="4"/>
      <c r="G132" s="7">
        <f>VLOOKUP(C132,Talks!$A$2:$X$35,11,FALSE)</f>
        <v>8469</v>
      </c>
      <c r="H132" s="7">
        <f t="shared" ref="H132:H195" si="103">IF(ISERROR(FIND($BA$2,D132)),IF(ISERROR(FIND($BA$3,D132)),IF(ISERROR(FIND($BA$4,D132)),IF(ISERROR(FIND($BA$5,D132)),IF(ISERROR(FIND($BA$6,D132)),0,$AZ$6),$AZ$5),$AZ$4),$AZ$3),$AZ$2)</f>
        <v>0</v>
      </c>
      <c r="I132" s="75" t="str">
        <f>IF(H132&lt;&gt;0,H132,IF(ISERROR(VLOOKUP(VLOOKUP(X132,Books!$A$2:$Q$100,2,FALSE)&amp;"_"&amp;Y132&amp;":"&amp;AA132&amp;IF(F132&lt;&gt;""," (JST)",""),SpecialBooks,2,FALSE)),VLOOKUP(X132,Books!$A$2:$Q$100,2,FALSE)&amp;"_"&amp;Y132&amp;":"&amp;AA132&amp;IF(F132&lt;&gt;""," (JST)",""),VLOOKUP(VLOOKUP(X132,Books!$A$2:$Q$100,2,FALSE)&amp;"_"&amp;Y132&amp;":"&amp;AA132&amp;IF(F132&lt;&gt;""," (JST)",""),SpecialBooks,2,FALSE)))</f>
        <v>mosiah_3:20</v>
      </c>
      <c r="J132" s="7" t="str">
        <f>VLOOKUP(C132,Talks!$A$2:$X$35,6,FALSE)</f>
        <v>GWG</v>
      </c>
      <c r="K132" s="32">
        <v>41</v>
      </c>
      <c r="L132" s="56">
        <f t="shared" si="99"/>
        <v>38</v>
      </c>
      <c r="M132" s="56">
        <f t="shared" si="100"/>
        <v>42</v>
      </c>
      <c r="N132" s="56" t="str">
        <f t="shared" si="98"/>
        <v/>
      </c>
      <c r="O132" s="7" t="str">
        <f t="shared" ref="O132:O195" si="104">I132&amp;" / ("&amp;$D$1&amp;","&amp;K132&amp;","&amp;J132&amp;")"</f>
        <v>mosiah_3:20 / (20-O,41,GWG)</v>
      </c>
      <c r="P132" s="51" t="str">
        <f t="shared" ref="P132:P195" si="105">IF(ISERROR(FIND("#",D132)),"***","")</f>
        <v/>
      </c>
      <c r="Q132" s="7">
        <f t="shared" ref="Q132:Q195" si="106">FIND("/",D132,19)</f>
        <v>23</v>
      </c>
      <c r="R132" s="7">
        <f t="shared" ref="R132:R195" si="107">IF(ISERROR(FIND("/",D132,Q132+1)),FIND("?",D132,Q132+1),FIND("/",D132,Q132+1))</f>
        <v>30</v>
      </c>
      <c r="S132" s="7">
        <f t="shared" ref="S132:S195" si="108">FIND("?",D132,R132+1)</f>
        <v>35</v>
      </c>
      <c r="T132" s="7">
        <f t="shared" ref="T132:T195" si="109">FIND(".",D132,R132+1)</f>
        <v>32</v>
      </c>
      <c r="U132" s="7">
        <f t="shared" ref="U132:U195" si="110">FIND("#",D132,S132+1)</f>
        <v>44</v>
      </c>
      <c r="V132" s="7" t="str">
        <f t="shared" ref="V132:V195" si="111">MID(D132,19,Q132-6)</f>
        <v>bofm/mosiah/3.20?</v>
      </c>
      <c r="W132" s="7" t="str">
        <f t="shared" si="101"/>
        <v>mosiah</v>
      </c>
      <c r="X132" s="7" t="str">
        <f>IF(ISERROR(VLOOKUP(W132,Books!$A$2:$Q$100,2,FALSE)),VLOOKUP(V132&amp;"/"&amp;W132,$AY$8:$AZ$10,2,FALSE),W132)</f>
        <v>mosiah</v>
      </c>
      <c r="Y132" s="7" t="str">
        <f t="shared" si="102"/>
        <v>3</v>
      </c>
      <c r="Z132" s="7" t="str">
        <f t="shared" ref="Z132:Z195" si="112">IF(VLOOKUP(AR132,Books,12,FALSE)="Y",IF(ISERROR(MID(D132,T132+1,S132-T132-1)),"1-"&amp;VLOOKUP(W132&amp;"_"&amp;Y132&amp;"_",BookChapMaxVerse,2,FALSE),MID(D132,T132+1,S132-T132-1)),"")</f>
        <v>20</v>
      </c>
      <c r="AA132" s="7" t="str">
        <f t="shared" si="95"/>
        <v>20</v>
      </c>
      <c r="AB132" s="51">
        <f t="shared" ref="AB132:AB195" si="113">VLOOKUP(W132&amp;"_"&amp;Y132&amp;"_",BookChapMaxVerse,2,FALSE)</f>
        <v>27</v>
      </c>
      <c r="AC132" s="61" t="str">
        <f t="shared" ref="AC132:AC195" si="114">IF(ISERROR(U132),0,RIGHT(D132,LEN(D132)-U132))</f>
        <v>p20</v>
      </c>
      <c r="AD132" s="26" t="str">
        <f t="shared" ref="AD132:AD195" si="115">SUBSTITUTE(LEFT(O132,FIND("_",O132)-1)," ","-")</f>
        <v>mosiah</v>
      </c>
      <c r="AE132" s="27" t="str">
        <f t="shared" ref="AE132:AE195" si="116">IF(AD132="sec","dc",AD132)</f>
        <v>mosiah</v>
      </c>
      <c r="AF132" s="28" t="str">
        <f t="shared" ref="AF132:AF195" si="117">IF(AE132&lt;&gt;W132,"***","")</f>
        <v/>
      </c>
      <c r="AG132" s="26" t="str">
        <f t="shared" ref="AG132:AG195" si="118">MID(O132,FIND("_",O132)+1,FIND(":",O132)-FIND("_",O132)-1)</f>
        <v>3</v>
      </c>
      <c r="AH132" s="27" t="str">
        <f t="shared" ref="AH132:AH195" si="119">IF(AG132&lt;&gt;Y132,"***","")</f>
        <v/>
      </c>
      <c r="AI132" s="29" t="str">
        <f t="shared" ref="AI132:AI195" si="120">IF(ISERROR(MID(O132,FIND(":",O132)+1,FIND(" /",O132)-FIND(":",O132)-1)),"",MID(O132,FIND(":",O132)+1,FIND(" /",O132)-FIND(":",O132)-1))</f>
        <v>20</v>
      </c>
      <c r="AJ132" s="29" t="str">
        <f t="shared" ref="AJ132:AJ195" si="121">IF(ISERROR(FIND(" (JST)",AI132)),AI132,LEFT(AI132,FIND(" (JST)",AI132)-1))</f>
        <v>20</v>
      </c>
      <c r="AK132" s="29" t="str">
        <f t="shared" ref="AK132:AK195" si="122">SUBSTITUTE(SUBSTITUTE(AJ132,"-"," "),","," ")</f>
        <v>20</v>
      </c>
      <c r="AL132" s="29">
        <f t="shared" ref="AL132:AL195" si="123">IF(ISERROR(FIND(" ",AK132)),0,FIND(" ",AK132))</f>
        <v>0</v>
      </c>
      <c r="AM132" s="29">
        <f t="shared" ref="AM132:AM195" ca="1" si="124">IF(AL132&gt;0,LOOKUP(2^15,FIND(" ",AK132,ROW(INDIRECT("1:"&amp;LEN(AK132))))),0)</f>
        <v>0</v>
      </c>
      <c r="AN132" s="29" t="str">
        <f t="shared" ref="AN132:AN195" si="125">IF(AL132&gt;0,LEFT(AJ132,AL132-1),AJ132)</f>
        <v>20</v>
      </c>
      <c r="AO132" s="29" t="str">
        <f t="shared" ref="AO132:AO195" ca="1" si="126">IF(AM132&gt;0,RIGHT(AJ132,LEN(AJ132)-AM132),AJ132)</f>
        <v>20</v>
      </c>
      <c r="AP132" s="28" t="str">
        <f t="shared" ref="AP132:AP195" si="127">IF(AJ132&lt;&gt;AA132,"***","")</f>
        <v/>
      </c>
      <c r="AQ132" s="34">
        <f t="shared" si="94"/>
        <v>136754</v>
      </c>
      <c r="AR132" s="7">
        <f>VLOOKUP(W132,Books!$A$2:$Q$100,7,FALSE)</f>
        <v>212</v>
      </c>
      <c r="AS132" s="51" t="str">
        <f t="shared" ref="AS132:AS195" si="128">IF(ISERROR(FIND("(JST)",O132)),"","J")</f>
        <v/>
      </c>
      <c r="AT132" s="7" t="str">
        <f t="shared" ref="AT132:AT195" si="129">"INSERT INTO citation (ID,TalkID,BookID,Chapter,Verses,Flag,PageColumn,MinVerse,MaxVerse) VALUES ("&amp;AQ132&amp;", "&amp;G132&amp;", "&amp;AR132&amp;", "&amp;IF(Y132="",0,Y132)&amp;", '"&amp;AA132&amp;"', '"&amp;AS132&amp;"', "&amp;K132&amp;", 0, 0);"</f>
        <v>INSERT INTO citation (ID,TalkID,BookID,Chapter,Verses,Flag,PageColumn,MinVerse,MaxVerse) VALUES (136754, 8469, 212, 3, '20', '', 41, 0, 0);</v>
      </c>
    </row>
    <row r="133" spans="1:46" x14ac:dyDescent="0.2">
      <c r="A133" s="7">
        <f>VLOOKUP(C133,Talks!$A$2:$X$35,2,FALSE)</f>
        <v>10</v>
      </c>
      <c r="B133">
        <v>131</v>
      </c>
      <c r="C133" t="s">
        <v>2726</v>
      </c>
      <c r="D133" t="s">
        <v>2607</v>
      </c>
      <c r="E133" s="65">
        <v>0.64444444444444449</v>
      </c>
      <c r="F133" s="4"/>
      <c r="G133" s="7">
        <f>VLOOKUP(C133,Talks!$A$2:$X$35,11,FALSE)</f>
        <v>8469</v>
      </c>
      <c r="H133" s="7">
        <f t="shared" si="103"/>
        <v>0</v>
      </c>
      <c r="I133" s="75" t="str">
        <f>IF(H133&lt;&gt;0,H133,IF(ISERROR(VLOOKUP(VLOOKUP(X133,Books!$A$2:$Q$100,2,FALSE)&amp;"_"&amp;Y133&amp;":"&amp;AA133&amp;IF(F133&lt;&gt;""," (JST)",""),SpecialBooks,2,FALSE)),VLOOKUP(X133,Books!$A$2:$Q$100,2,FALSE)&amp;"_"&amp;Y133&amp;":"&amp;AA133&amp;IF(F133&lt;&gt;""," (JST)",""),VLOOKUP(VLOOKUP(X133,Books!$A$2:$Q$100,2,FALSE)&amp;"_"&amp;Y133&amp;":"&amp;AA133&amp;IF(F133&lt;&gt;""," (JST)",""),SpecialBooks,2,FALSE)))</f>
        <v>mosiah_15:28</v>
      </c>
      <c r="J133" s="7" t="str">
        <f>VLOOKUP(C133,Talks!$A$2:$X$35,6,FALSE)</f>
        <v>GWG</v>
      </c>
      <c r="K133" s="32">
        <v>41</v>
      </c>
      <c r="L133" s="56">
        <f t="shared" si="99"/>
        <v>38</v>
      </c>
      <c r="M133" s="56">
        <f t="shared" si="100"/>
        <v>42</v>
      </c>
      <c r="N133" s="56" t="str">
        <f t="shared" si="98"/>
        <v/>
      </c>
      <c r="O133" s="7" t="str">
        <f t="shared" si="104"/>
        <v>mosiah_15:28 / (20-O,41,GWG)</v>
      </c>
      <c r="P133" s="51" t="str">
        <f t="shared" si="105"/>
        <v/>
      </c>
      <c r="Q133" s="7">
        <f t="shared" si="106"/>
        <v>23</v>
      </c>
      <c r="R133" s="7">
        <f t="shared" si="107"/>
        <v>30</v>
      </c>
      <c r="S133" s="7">
        <f t="shared" si="108"/>
        <v>36</v>
      </c>
      <c r="T133" s="7">
        <f t="shared" si="109"/>
        <v>33</v>
      </c>
      <c r="U133" s="7">
        <f t="shared" si="110"/>
        <v>45</v>
      </c>
      <c r="V133" s="7" t="str">
        <f t="shared" si="111"/>
        <v>bofm/mosiah/15.28</v>
      </c>
      <c r="W133" s="7" t="str">
        <f t="shared" si="101"/>
        <v>mosiah</v>
      </c>
      <c r="X133" s="7" t="str">
        <f>IF(ISERROR(VLOOKUP(W133,Books!$A$2:$Q$100,2,FALSE)),VLOOKUP(V133&amp;"/"&amp;W133,$AY$8:$AZ$10,2,FALSE),W133)</f>
        <v>mosiah</v>
      </c>
      <c r="Y133" s="7" t="str">
        <f t="shared" si="102"/>
        <v>15</v>
      </c>
      <c r="Z133" s="7" t="str">
        <f t="shared" si="112"/>
        <v>28</v>
      </c>
      <c r="AA133" s="7" t="str">
        <f t="shared" si="95"/>
        <v>28</v>
      </c>
      <c r="AB133" s="51">
        <f t="shared" si="113"/>
        <v>31</v>
      </c>
      <c r="AC133" s="61" t="str">
        <f t="shared" si="114"/>
        <v>p28</v>
      </c>
      <c r="AD133" s="26" t="str">
        <f t="shared" si="115"/>
        <v>mosiah</v>
      </c>
      <c r="AE133" s="27" t="str">
        <f t="shared" si="116"/>
        <v>mosiah</v>
      </c>
      <c r="AF133" s="28" t="str">
        <f t="shared" si="117"/>
        <v/>
      </c>
      <c r="AG133" s="26" t="str">
        <f t="shared" si="118"/>
        <v>15</v>
      </c>
      <c r="AH133" s="27" t="str">
        <f t="shared" si="119"/>
        <v/>
      </c>
      <c r="AI133" s="29" t="str">
        <f t="shared" si="120"/>
        <v>28</v>
      </c>
      <c r="AJ133" s="29" t="str">
        <f t="shared" si="121"/>
        <v>28</v>
      </c>
      <c r="AK133" s="29" t="str">
        <f t="shared" si="122"/>
        <v>28</v>
      </c>
      <c r="AL133" s="29">
        <f t="shared" si="123"/>
        <v>0</v>
      </c>
      <c r="AM133" s="29">
        <f t="shared" ca="1" si="124"/>
        <v>0</v>
      </c>
      <c r="AN133" s="29" t="str">
        <f t="shared" si="125"/>
        <v>28</v>
      </c>
      <c r="AO133" s="29" t="str">
        <f t="shared" ca="1" si="126"/>
        <v>28</v>
      </c>
      <c r="AP133" s="28" t="str">
        <f t="shared" si="127"/>
        <v/>
      </c>
      <c r="AQ133" s="34">
        <f t="shared" ref="AQ133:AQ196" si="130">AQ132+1</f>
        <v>136755</v>
      </c>
      <c r="AR133" s="7">
        <f>VLOOKUP(W133,Books!$A$2:$Q$100,7,FALSE)</f>
        <v>212</v>
      </c>
      <c r="AS133" s="51" t="str">
        <f t="shared" si="128"/>
        <v/>
      </c>
      <c r="AT133" s="7" t="str">
        <f t="shared" si="129"/>
        <v>INSERT INTO citation (ID,TalkID,BookID,Chapter,Verses,Flag,PageColumn,MinVerse,MaxVerse) VALUES (136755, 8469, 212, 15, '28', '', 41, 0, 0);</v>
      </c>
    </row>
    <row r="134" spans="1:46" x14ac:dyDescent="0.2">
      <c r="A134" s="7">
        <f>VLOOKUP(C134,Talks!$A$2:$X$35,2,FALSE)</f>
        <v>10</v>
      </c>
      <c r="B134">
        <v>132</v>
      </c>
      <c r="C134" t="s">
        <v>2726</v>
      </c>
      <c r="D134" t="s">
        <v>2993</v>
      </c>
      <c r="E134" t="s">
        <v>2994</v>
      </c>
      <c r="F134" s="4"/>
      <c r="G134" s="7">
        <f>VLOOKUP(C134,Talks!$A$2:$X$35,11,FALSE)</f>
        <v>8469</v>
      </c>
      <c r="H134" s="7">
        <f t="shared" si="103"/>
        <v>0</v>
      </c>
      <c r="I134" s="75" t="str">
        <f>IF(H134&lt;&gt;0,H134,IF(ISERROR(VLOOKUP(VLOOKUP(X134,Books!$A$2:$Q$100,2,FALSE)&amp;"_"&amp;Y134&amp;":"&amp;AA134&amp;IF(F134&lt;&gt;""," (JST)",""),SpecialBooks,2,FALSE)),VLOOKUP(X134,Books!$A$2:$Q$100,2,FALSE)&amp;"_"&amp;Y134&amp;":"&amp;AA134&amp;IF(F134&lt;&gt;""," (JST)",""),VLOOKUP(VLOOKUP(X134,Books!$A$2:$Q$100,2,FALSE)&amp;"_"&amp;Y134&amp;":"&amp;AA134&amp;IF(F134&lt;&gt;""," (JST)",""),SpecialBooks,2,FALSE)))</f>
        <v>alma_37:4-6</v>
      </c>
      <c r="J134" s="7" t="str">
        <f>VLOOKUP(C134,Talks!$A$2:$X$35,6,FALSE)</f>
        <v>GWG</v>
      </c>
      <c r="K134" s="32">
        <v>41</v>
      </c>
      <c r="L134" s="56">
        <f t="shared" si="99"/>
        <v>38</v>
      </c>
      <c r="M134" s="56">
        <f t="shared" si="100"/>
        <v>42</v>
      </c>
      <c r="N134" s="56" t="str">
        <f t="shared" si="98"/>
        <v/>
      </c>
      <c r="O134" s="7" t="str">
        <f t="shared" si="104"/>
        <v>alma_37:4-6 / (20-O,41,GWG)</v>
      </c>
      <c r="P134" s="51" t="str">
        <f t="shared" si="105"/>
        <v/>
      </c>
      <c r="Q134" s="7">
        <f t="shared" si="106"/>
        <v>23</v>
      </c>
      <c r="R134" s="7">
        <f t="shared" si="107"/>
        <v>28</v>
      </c>
      <c r="S134" s="7">
        <f t="shared" si="108"/>
        <v>35</v>
      </c>
      <c r="T134" s="7">
        <f t="shared" si="109"/>
        <v>31</v>
      </c>
      <c r="U134" s="7">
        <f t="shared" si="110"/>
        <v>44</v>
      </c>
      <c r="V134" s="7" t="str">
        <f t="shared" si="111"/>
        <v>bofm/alma/37.4-6?</v>
      </c>
      <c r="W134" s="7" t="str">
        <f t="shared" si="101"/>
        <v>alma</v>
      </c>
      <c r="X134" s="7" t="str">
        <f>IF(ISERROR(VLOOKUP(W134,Books!$A$2:$Q$100,2,FALSE)),VLOOKUP(V134&amp;"/"&amp;W134,$AY$8:$AZ$10,2,FALSE),W134)</f>
        <v>alma</v>
      </c>
      <c r="Y134" s="7" t="str">
        <f t="shared" si="102"/>
        <v>37</v>
      </c>
      <c r="Z134" s="7" t="str">
        <f t="shared" si="112"/>
        <v>4-6</v>
      </c>
      <c r="AA134" s="7" t="str">
        <f t="shared" si="95"/>
        <v>4-6</v>
      </c>
      <c r="AB134" s="51">
        <f t="shared" si="113"/>
        <v>47</v>
      </c>
      <c r="AC134" s="61" t="str">
        <f t="shared" si="114"/>
        <v>p4</v>
      </c>
      <c r="AD134" s="26" t="str">
        <f t="shared" si="115"/>
        <v>alma</v>
      </c>
      <c r="AE134" s="27" t="str">
        <f t="shared" si="116"/>
        <v>alma</v>
      </c>
      <c r="AF134" s="28" t="str">
        <f t="shared" si="117"/>
        <v/>
      </c>
      <c r="AG134" s="26" t="str">
        <f t="shared" si="118"/>
        <v>37</v>
      </c>
      <c r="AH134" s="27" t="str">
        <f t="shared" si="119"/>
        <v/>
      </c>
      <c r="AI134" s="29" t="str">
        <f t="shared" si="120"/>
        <v>4-6</v>
      </c>
      <c r="AJ134" s="29" t="str">
        <f t="shared" si="121"/>
        <v>4-6</v>
      </c>
      <c r="AK134" s="29" t="str">
        <f t="shared" si="122"/>
        <v>4 6</v>
      </c>
      <c r="AL134" s="29">
        <f t="shared" si="123"/>
        <v>2</v>
      </c>
      <c r="AM134" s="29">
        <f t="shared" ca="1" si="124"/>
        <v>2</v>
      </c>
      <c r="AN134" s="29" t="str">
        <f t="shared" si="125"/>
        <v>4</v>
      </c>
      <c r="AO134" s="29" t="str">
        <f t="shared" ca="1" si="126"/>
        <v>6</v>
      </c>
      <c r="AP134" s="28" t="str">
        <f t="shared" si="127"/>
        <v/>
      </c>
      <c r="AQ134" s="34">
        <f t="shared" si="130"/>
        <v>136756</v>
      </c>
      <c r="AR134" s="7">
        <f>VLOOKUP(W134,Books!$A$2:$Q$100,7,FALSE)</f>
        <v>213</v>
      </c>
      <c r="AS134" s="51" t="str">
        <f t="shared" si="128"/>
        <v/>
      </c>
      <c r="AT134" s="7" t="str">
        <f t="shared" si="129"/>
        <v>INSERT INTO citation (ID,TalkID,BookID,Chapter,Verses,Flag,PageColumn,MinVerse,MaxVerse) VALUES (136756, 8469, 213, 37, '4-6', '', 41, 0, 0);</v>
      </c>
    </row>
    <row r="135" spans="1:46" x14ac:dyDescent="0.2">
      <c r="A135" s="7">
        <f>VLOOKUP(C135,Talks!$A$2:$X$35,2,FALSE)</f>
        <v>10</v>
      </c>
      <c r="B135">
        <v>133</v>
      </c>
      <c r="C135" t="s">
        <v>2726</v>
      </c>
      <c r="D135" t="s">
        <v>2995</v>
      </c>
      <c r="E135" t="s">
        <v>2996</v>
      </c>
      <c r="F135" s="4"/>
      <c r="G135" s="7">
        <f>VLOOKUP(C135,Talks!$A$2:$X$35,11,FALSE)</f>
        <v>8469</v>
      </c>
      <c r="H135" s="7">
        <f t="shared" si="103"/>
        <v>0</v>
      </c>
      <c r="I135" s="75" t="str">
        <f>IF(H135&lt;&gt;0,H135,IF(ISERROR(VLOOKUP(VLOOKUP(X135,Books!$A$2:$Q$100,2,FALSE)&amp;"_"&amp;Y135&amp;":"&amp;AA135&amp;IF(F135&lt;&gt;""," (JST)",""),SpecialBooks,2,FALSE)),VLOOKUP(X135,Books!$A$2:$Q$100,2,FALSE)&amp;"_"&amp;Y135&amp;":"&amp;AA135&amp;IF(F135&lt;&gt;""," (JST)",""),VLOOKUP(VLOOKUP(X135,Books!$A$2:$Q$100,2,FALSE)&amp;"_"&amp;Y135&amp;":"&amp;AA135&amp;IF(F135&lt;&gt;""," (JST)",""),SpecialBooks,2,FALSE)))</f>
        <v>3 ne_28:29</v>
      </c>
      <c r="J135" s="7" t="str">
        <f>VLOOKUP(C135,Talks!$A$2:$X$35,6,FALSE)</f>
        <v>GWG</v>
      </c>
      <c r="K135" s="32">
        <v>41</v>
      </c>
      <c r="L135" s="56">
        <f t="shared" si="99"/>
        <v>38</v>
      </c>
      <c r="M135" s="56">
        <f t="shared" si="100"/>
        <v>42</v>
      </c>
      <c r="N135" s="56" t="str">
        <f t="shared" si="98"/>
        <v/>
      </c>
      <c r="O135" s="7" t="str">
        <f t="shared" si="104"/>
        <v>3 ne_28:29 / (20-O,41,GWG)</v>
      </c>
      <c r="P135" s="51" t="str">
        <f t="shared" si="105"/>
        <v/>
      </c>
      <c r="Q135" s="7">
        <f t="shared" si="106"/>
        <v>23</v>
      </c>
      <c r="R135" s="7">
        <f t="shared" si="107"/>
        <v>28</v>
      </c>
      <c r="S135" s="7">
        <f t="shared" si="108"/>
        <v>34</v>
      </c>
      <c r="T135" s="7">
        <f t="shared" si="109"/>
        <v>31</v>
      </c>
      <c r="U135" s="7">
        <f t="shared" si="110"/>
        <v>43</v>
      </c>
      <c r="V135" s="7" t="str">
        <f t="shared" si="111"/>
        <v>bofm/3-ne/28.29?l</v>
      </c>
      <c r="W135" s="7" t="str">
        <f t="shared" si="101"/>
        <v>3-ne</v>
      </c>
      <c r="X135" s="7" t="str">
        <f>IF(ISERROR(VLOOKUP(W135,Books!$A$2:$Q$100,2,FALSE)),VLOOKUP(V135&amp;"/"&amp;W135,$AY$8:$AZ$10,2,FALSE),W135)</f>
        <v>3-ne</v>
      </c>
      <c r="Y135" s="7" t="str">
        <f t="shared" si="102"/>
        <v>28</v>
      </c>
      <c r="Z135" s="7" t="str">
        <f t="shared" si="112"/>
        <v>29</v>
      </c>
      <c r="AA135" s="7" t="str">
        <f t="shared" si="95"/>
        <v>29</v>
      </c>
      <c r="AB135" s="51">
        <f t="shared" si="113"/>
        <v>40</v>
      </c>
      <c r="AC135" s="61" t="str">
        <f t="shared" si="114"/>
        <v>p29</v>
      </c>
      <c r="AD135" s="26" t="str">
        <f t="shared" si="115"/>
        <v>3-ne</v>
      </c>
      <c r="AE135" s="27" t="str">
        <f t="shared" si="116"/>
        <v>3-ne</v>
      </c>
      <c r="AF135" s="28" t="str">
        <f t="shared" si="117"/>
        <v/>
      </c>
      <c r="AG135" s="26" t="str">
        <f t="shared" si="118"/>
        <v>28</v>
      </c>
      <c r="AH135" s="27" t="str">
        <f t="shared" si="119"/>
        <v/>
      </c>
      <c r="AI135" s="29" t="str">
        <f t="shared" si="120"/>
        <v>29</v>
      </c>
      <c r="AJ135" s="29" t="str">
        <f t="shared" si="121"/>
        <v>29</v>
      </c>
      <c r="AK135" s="29" t="str">
        <f t="shared" si="122"/>
        <v>29</v>
      </c>
      <c r="AL135" s="29">
        <f t="shared" si="123"/>
        <v>0</v>
      </c>
      <c r="AM135" s="29">
        <f t="shared" ca="1" si="124"/>
        <v>0</v>
      </c>
      <c r="AN135" s="29" t="str">
        <f t="shared" si="125"/>
        <v>29</v>
      </c>
      <c r="AO135" s="29" t="str">
        <f t="shared" ca="1" si="126"/>
        <v>29</v>
      </c>
      <c r="AP135" s="28" t="str">
        <f t="shared" si="127"/>
        <v/>
      </c>
      <c r="AQ135" s="34">
        <f t="shared" si="130"/>
        <v>136757</v>
      </c>
      <c r="AR135" s="7">
        <f>VLOOKUP(W135,Books!$A$2:$Q$100,7,FALSE)</f>
        <v>215</v>
      </c>
      <c r="AS135" s="51" t="str">
        <f t="shared" si="128"/>
        <v/>
      </c>
      <c r="AT135" s="7" t="str">
        <f t="shared" si="129"/>
        <v>INSERT INTO citation (ID,TalkID,BookID,Chapter,Verses,Flag,PageColumn,MinVerse,MaxVerse) VALUES (136757, 8469, 215, 28, '29', '', 41, 0, 0);</v>
      </c>
    </row>
    <row r="136" spans="1:46" x14ac:dyDescent="0.2">
      <c r="A136" s="7">
        <f>VLOOKUP(C136,Talks!$A$2:$X$35,2,FALSE)</f>
        <v>10</v>
      </c>
      <c r="B136">
        <v>134</v>
      </c>
      <c r="C136" t="s">
        <v>2726</v>
      </c>
      <c r="D136" t="s">
        <v>2997</v>
      </c>
      <c r="E136" t="s">
        <v>2998</v>
      </c>
      <c r="F136" s="4"/>
      <c r="G136" s="7">
        <f>VLOOKUP(C136,Talks!$A$2:$X$35,11,FALSE)</f>
        <v>8469</v>
      </c>
      <c r="H136" s="7">
        <f t="shared" si="103"/>
        <v>0</v>
      </c>
      <c r="I136" s="75" t="str">
        <f>IF(H136&lt;&gt;0,H136,IF(ISERROR(VLOOKUP(VLOOKUP(X136,Books!$A$2:$Q$100,2,FALSE)&amp;"_"&amp;Y136&amp;":"&amp;AA136&amp;IF(F136&lt;&gt;""," (JST)",""),SpecialBooks,2,FALSE)),VLOOKUP(X136,Books!$A$2:$Q$100,2,FALSE)&amp;"_"&amp;Y136&amp;":"&amp;AA136&amp;IF(F136&lt;&gt;""," (JST)",""),VLOOKUP(VLOOKUP(X136,Books!$A$2:$Q$100,2,FALSE)&amp;"_"&amp;Y136&amp;":"&amp;AA136&amp;IF(F136&lt;&gt;""," (JST)",""),SpecialBooks,2,FALSE)))</f>
        <v>sec_42:58</v>
      </c>
      <c r="J136" s="7" t="str">
        <f>VLOOKUP(C136,Talks!$A$2:$X$35,6,FALSE)</f>
        <v>GWG</v>
      </c>
      <c r="K136" s="32">
        <v>41</v>
      </c>
      <c r="L136" s="56">
        <f t="shared" si="99"/>
        <v>38</v>
      </c>
      <c r="M136" s="56">
        <f t="shared" si="100"/>
        <v>42</v>
      </c>
      <c r="N136" s="56" t="str">
        <f t="shared" si="98"/>
        <v/>
      </c>
      <c r="O136" s="7" t="str">
        <f t="shared" si="104"/>
        <v>sec_42:58 / (20-O,41,GWG)</v>
      </c>
      <c r="P136" s="51" t="str">
        <f t="shared" si="105"/>
        <v/>
      </c>
      <c r="Q136" s="7">
        <f t="shared" si="106"/>
        <v>31</v>
      </c>
      <c r="R136" s="7">
        <f t="shared" si="107"/>
        <v>34</v>
      </c>
      <c r="S136" s="7">
        <f t="shared" si="108"/>
        <v>40</v>
      </c>
      <c r="T136" s="7">
        <f t="shared" si="109"/>
        <v>37</v>
      </c>
      <c r="U136" s="7">
        <f t="shared" si="110"/>
        <v>49</v>
      </c>
      <c r="V136" s="7" t="str">
        <f t="shared" si="111"/>
        <v>dc-testament/dc/42.58?lan</v>
      </c>
      <c r="W136" s="7" t="str">
        <f t="shared" si="101"/>
        <v>dc</v>
      </c>
      <c r="X136" s="7" t="str">
        <f>IF(ISERROR(VLOOKUP(W136,Books!$A$2:$Q$100,2,FALSE)),VLOOKUP(V136&amp;"/"&amp;W136,$AY$8:$AZ$10,2,FALSE),W136)</f>
        <v>dc</v>
      </c>
      <c r="Y136" s="7" t="str">
        <f t="shared" si="102"/>
        <v>42</v>
      </c>
      <c r="Z136" s="7" t="str">
        <f t="shared" si="112"/>
        <v>58</v>
      </c>
      <c r="AA136" s="7" t="str">
        <f t="shared" si="95"/>
        <v>58</v>
      </c>
      <c r="AB136" s="51">
        <f t="shared" si="113"/>
        <v>93</v>
      </c>
      <c r="AC136" s="61" t="str">
        <f t="shared" si="114"/>
        <v>p58</v>
      </c>
      <c r="AD136" s="26" t="str">
        <f t="shared" si="115"/>
        <v>sec</v>
      </c>
      <c r="AE136" s="27" t="str">
        <f t="shared" si="116"/>
        <v>dc</v>
      </c>
      <c r="AF136" s="28" t="str">
        <f t="shared" si="117"/>
        <v/>
      </c>
      <c r="AG136" s="26" t="str">
        <f t="shared" si="118"/>
        <v>42</v>
      </c>
      <c r="AH136" s="27" t="str">
        <f t="shared" si="119"/>
        <v/>
      </c>
      <c r="AI136" s="29" t="str">
        <f t="shared" si="120"/>
        <v>58</v>
      </c>
      <c r="AJ136" s="29" t="str">
        <f t="shared" si="121"/>
        <v>58</v>
      </c>
      <c r="AK136" s="29" t="str">
        <f t="shared" si="122"/>
        <v>58</v>
      </c>
      <c r="AL136" s="29">
        <f t="shared" si="123"/>
        <v>0</v>
      </c>
      <c r="AM136" s="29">
        <f t="shared" ca="1" si="124"/>
        <v>0</v>
      </c>
      <c r="AN136" s="29" t="str">
        <f t="shared" si="125"/>
        <v>58</v>
      </c>
      <c r="AO136" s="29" t="str">
        <f t="shared" ca="1" si="126"/>
        <v>58</v>
      </c>
      <c r="AP136" s="28" t="str">
        <f t="shared" si="127"/>
        <v/>
      </c>
      <c r="AQ136" s="34">
        <f t="shared" si="130"/>
        <v>136758</v>
      </c>
      <c r="AR136" s="7">
        <f>VLOOKUP(W136,Books!$A$2:$Q$100,7,FALSE)</f>
        <v>302</v>
      </c>
      <c r="AS136" s="51" t="str">
        <f t="shared" si="128"/>
        <v/>
      </c>
      <c r="AT136" s="7" t="str">
        <f t="shared" si="129"/>
        <v>INSERT INTO citation (ID,TalkID,BookID,Chapter,Verses,Flag,PageColumn,MinVerse,MaxVerse) VALUES (136758, 8469, 302, 42, '58', '', 41, 0, 0);</v>
      </c>
    </row>
    <row r="137" spans="1:46" x14ac:dyDescent="0.2">
      <c r="A137" s="7">
        <f>VLOOKUP(C137,Talks!$A$2:$X$35,2,FALSE)</f>
        <v>10</v>
      </c>
      <c r="B137">
        <v>135</v>
      </c>
      <c r="C137" t="s">
        <v>2726</v>
      </c>
      <c r="D137" t="s">
        <v>2999</v>
      </c>
      <c r="E137" s="64">
        <v>5.5673611111111114</v>
      </c>
      <c r="F137" s="4"/>
      <c r="G137" s="7">
        <f>VLOOKUP(C137,Talks!$A$2:$X$35,11,FALSE)</f>
        <v>8469</v>
      </c>
      <c r="H137" s="7">
        <f t="shared" si="103"/>
        <v>0</v>
      </c>
      <c r="I137" s="75" t="str">
        <f>IF(H137&lt;&gt;0,H137,IF(ISERROR(VLOOKUP(VLOOKUP(X137,Books!$A$2:$Q$100,2,FALSE)&amp;"_"&amp;Y137&amp;":"&amp;AA137&amp;IF(F137&lt;&gt;""," (JST)",""),SpecialBooks,2,FALSE)),VLOOKUP(X137,Books!$A$2:$Q$100,2,FALSE)&amp;"_"&amp;Y137&amp;":"&amp;AA137&amp;IF(F137&lt;&gt;""," (JST)",""),VLOOKUP(VLOOKUP(X137,Books!$A$2:$Q$100,2,FALSE)&amp;"_"&amp;Y137&amp;":"&amp;AA137&amp;IF(F137&lt;&gt;""," (JST)",""),SpecialBooks,2,FALSE)))</f>
        <v>sec_133:37</v>
      </c>
      <c r="J137" s="7" t="str">
        <f>VLOOKUP(C137,Talks!$A$2:$X$35,6,FALSE)</f>
        <v>GWG</v>
      </c>
      <c r="K137" s="32">
        <v>41</v>
      </c>
      <c r="L137" s="56">
        <f t="shared" si="99"/>
        <v>38</v>
      </c>
      <c r="M137" s="56">
        <f t="shared" si="100"/>
        <v>42</v>
      </c>
      <c r="N137" s="56" t="str">
        <f t="shared" si="98"/>
        <v/>
      </c>
      <c r="O137" s="7" t="str">
        <f t="shared" si="104"/>
        <v>sec_133:37 / (20-O,41,GWG)</v>
      </c>
      <c r="P137" s="51" t="str">
        <f t="shared" si="105"/>
        <v/>
      </c>
      <c r="Q137" s="7">
        <f t="shared" si="106"/>
        <v>31</v>
      </c>
      <c r="R137" s="7">
        <f t="shared" si="107"/>
        <v>34</v>
      </c>
      <c r="S137" s="7">
        <f t="shared" si="108"/>
        <v>41</v>
      </c>
      <c r="T137" s="7">
        <f t="shared" si="109"/>
        <v>38</v>
      </c>
      <c r="U137" s="7">
        <f t="shared" si="110"/>
        <v>50</v>
      </c>
      <c r="V137" s="7" t="str">
        <f t="shared" si="111"/>
        <v>dc-testament/dc/133.37?la</v>
      </c>
      <c r="W137" s="7" t="str">
        <f t="shared" si="101"/>
        <v>dc</v>
      </c>
      <c r="X137" s="7" t="str">
        <f>IF(ISERROR(VLOOKUP(W137,Books!$A$2:$Q$100,2,FALSE)),VLOOKUP(V137&amp;"/"&amp;W137,$AY$8:$AZ$10,2,FALSE),W137)</f>
        <v>dc</v>
      </c>
      <c r="Y137" s="7" t="str">
        <f t="shared" si="102"/>
        <v>133</v>
      </c>
      <c r="Z137" s="7" t="str">
        <f t="shared" si="112"/>
        <v>37</v>
      </c>
      <c r="AA137" s="7" t="str">
        <f t="shared" si="95"/>
        <v>37</v>
      </c>
      <c r="AB137" s="51">
        <f t="shared" si="113"/>
        <v>74</v>
      </c>
      <c r="AC137" s="61" t="str">
        <f t="shared" si="114"/>
        <v>p37</v>
      </c>
      <c r="AD137" s="26" t="str">
        <f t="shared" si="115"/>
        <v>sec</v>
      </c>
      <c r="AE137" s="27" t="str">
        <f t="shared" si="116"/>
        <v>dc</v>
      </c>
      <c r="AF137" s="28" t="str">
        <f t="shared" si="117"/>
        <v/>
      </c>
      <c r="AG137" s="26" t="str">
        <f t="shared" si="118"/>
        <v>133</v>
      </c>
      <c r="AH137" s="27" t="str">
        <f t="shared" si="119"/>
        <v/>
      </c>
      <c r="AI137" s="29" t="str">
        <f t="shared" si="120"/>
        <v>37</v>
      </c>
      <c r="AJ137" s="29" t="str">
        <f t="shared" si="121"/>
        <v>37</v>
      </c>
      <c r="AK137" s="29" t="str">
        <f t="shared" si="122"/>
        <v>37</v>
      </c>
      <c r="AL137" s="29">
        <f t="shared" si="123"/>
        <v>0</v>
      </c>
      <c r="AM137" s="29">
        <f t="shared" ca="1" si="124"/>
        <v>0</v>
      </c>
      <c r="AN137" s="29" t="str">
        <f t="shared" si="125"/>
        <v>37</v>
      </c>
      <c r="AO137" s="29" t="str">
        <f t="shared" ca="1" si="126"/>
        <v>37</v>
      </c>
      <c r="AP137" s="28" t="str">
        <f t="shared" si="127"/>
        <v/>
      </c>
      <c r="AQ137" s="34">
        <f t="shared" si="130"/>
        <v>136759</v>
      </c>
      <c r="AR137" s="7">
        <f>VLOOKUP(W137,Books!$A$2:$Q$100,7,FALSE)</f>
        <v>302</v>
      </c>
      <c r="AS137" s="51" t="str">
        <f t="shared" si="128"/>
        <v/>
      </c>
      <c r="AT137" s="7" t="str">
        <f t="shared" si="129"/>
        <v>INSERT INTO citation (ID,TalkID,BookID,Chapter,Verses,Flag,PageColumn,MinVerse,MaxVerse) VALUES (136759, 8469, 302, 133, '37', '', 41, 0, 0);</v>
      </c>
    </row>
    <row r="138" spans="1:46" x14ac:dyDescent="0.2">
      <c r="A138" s="7">
        <f>VLOOKUP(C138,Talks!$A$2:$X$35,2,FALSE)</f>
        <v>10</v>
      </c>
      <c r="B138">
        <v>136</v>
      </c>
      <c r="C138" t="s">
        <v>2726</v>
      </c>
      <c r="D138" t="s">
        <v>2668</v>
      </c>
      <c r="E138" t="s">
        <v>2669</v>
      </c>
      <c r="F138" s="4"/>
      <c r="G138" s="7">
        <f>VLOOKUP(C138,Talks!$A$2:$X$35,11,FALSE)</f>
        <v>8469</v>
      </c>
      <c r="H138" s="7">
        <f t="shared" si="103"/>
        <v>0</v>
      </c>
      <c r="I138" s="75" t="str">
        <f>IF(H138&lt;&gt;0,H138,IF(ISERROR(VLOOKUP(VLOOKUP(X138,Books!$A$2:$Q$100,2,FALSE)&amp;"_"&amp;Y138&amp;":"&amp;AA138&amp;IF(F138&lt;&gt;""," (JST)",""),SpecialBooks,2,FALSE)),VLOOKUP(X138,Books!$A$2:$Q$100,2,FALSE)&amp;"_"&amp;Y138&amp;":"&amp;AA138&amp;IF(F138&lt;&gt;""," (JST)",""),VLOOKUP(VLOOKUP(X138,Books!$A$2:$Q$100,2,FALSE)&amp;"_"&amp;Y138&amp;":"&amp;AA138&amp;IF(F138&lt;&gt;""," (JST)",""),SpecialBooks,2,FALSE)))</f>
        <v>john_3:16-17</v>
      </c>
      <c r="J138" s="7" t="str">
        <f>VLOOKUP(C138,Talks!$A$2:$X$35,6,FALSE)</f>
        <v>GWG</v>
      </c>
      <c r="K138" s="32">
        <v>41</v>
      </c>
      <c r="L138" s="56">
        <f t="shared" si="99"/>
        <v>38</v>
      </c>
      <c r="M138" s="56">
        <f t="shared" si="100"/>
        <v>42</v>
      </c>
      <c r="N138" s="56" t="str">
        <f t="shared" si="98"/>
        <v/>
      </c>
      <c r="O138" s="7" t="str">
        <f t="shared" si="104"/>
        <v>john_3:16-17 / (20-O,41,GWG)</v>
      </c>
      <c r="P138" s="51" t="str">
        <f t="shared" si="105"/>
        <v/>
      </c>
      <c r="Q138" s="7">
        <f t="shared" si="106"/>
        <v>21</v>
      </c>
      <c r="R138" s="7">
        <f t="shared" si="107"/>
        <v>26</v>
      </c>
      <c r="S138" s="7">
        <f t="shared" si="108"/>
        <v>34</v>
      </c>
      <c r="T138" s="7">
        <f t="shared" si="109"/>
        <v>28</v>
      </c>
      <c r="U138" s="7">
        <f t="shared" si="110"/>
        <v>43</v>
      </c>
      <c r="V138" s="7" t="str">
        <f t="shared" si="111"/>
        <v>nt/john/3.16-17</v>
      </c>
      <c r="W138" s="7" t="str">
        <f t="shared" si="101"/>
        <v>john</v>
      </c>
      <c r="X138" s="7" t="str">
        <f>IF(ISERROR(VLOOKUP(W138,Books!$A$2:$Q$100,2,FALSE)),VLOOKUP(V138&amp;"/"&amp;W138,$AY$8:$AZ$10,2,FALSE),W138)</f>
        <v>john</v>
      </c>
      <c r="Y138" s="7" t="str">
        <f t="shared" si="102"/>
        <v>3</v>
      </c>
      <c r="Z138" s="7" t="str">
        <f t="shared" si="112"/>
        <v>16-17</v>
      </c>
      <c r="AA138" s="7" t="str">
        <f t="shared" si="95"/>
        <v>16-17</v>
      </c>
      <c r="AB138" s="51">
        <f t="shared" si="113"/>
        <v>36</v>
      </c>
      <c r="AC138" s="61" t="str">
        <f t="shared" si="114"/>
        <v>p16</v>
      </c>
      <c r="AD138" s="26" t="str">
        <f t="shared" si="115"/>
        <v>john</v>
      </c>
      <c r="AE138" s="27" t="str">
        <f t="shared" si="116"/>
        <v>john</v>
      </c>
      <c r="AF138" s="28" t="str">
        <f t="shared" si="117"/>
        <v/>
      </c>
      <c r="AG138" s="26" t="str">
        <f t="shared" si="118"/>
        <v>3</v>
      </c>
      <c r="AH138" s="27" t="str">
        <f t="shared" si="119"/>
        <v/>
      </c>
      <c r="AI138" s="29" t="str">
        <f t="shared" si="120"/>
        <v>16-17</v>
      </c>
      <c r="AJ138" s="29" t="str">
        <f t="shared" si="121"/>
        <v>16-17</v>
      </c>
      <c r="AK138" s="29" t="str">
        <f t="shared" si="122"/>
        <v>16 17</v>
      </c>
      <c r="AL138" s="29">
        <f t="shared" si="123"/>
        <v>3</v>
      </c>
      <c r="AM138" s="29">
        <f t="shared" ca="1" si="124"/>
        <v>3</v>
      </c>
      <c r="AN138" s="29" t="str">
        <f t="shared" si="125"/>
        <v>16</v>
      </c>
      <c r="AO138" s="29" t="str">
        <f t="shared" ca="1" si="126"/>
        <v>17</v>
      </c>
      <c r="AP138" s="28" t="str">
        <f t="shared" si="127"/>
        <v/>
      </c>
      <c r="AQ138" s="34">
        <f t="shared" si="130"/>
        <v>136760</v>
      </c>
      <c r="AR138" s="7">
        <f>VLOOKUP(W138,Books!$A$2:$Q$100,7,FALSE)</f>
        <v>143</v>
      </c>
      <c r="AS138" s="51" t="str">
        <f t="shared" si="128"/>
        <v/>
      </c>
      <c r="AT138" s="7" t="str">
        <f t="shared" si="129"/>
        <v>INSERT INTO citation (ID,TalkID,BookID,Chapter,Verses,Flag,PageColumn,MinVerse,MaxVerse) VALUES (136760, 8469, 143, 3, '16-17', '', 41, 0, 0);</v>
      </c>
    </row>
    <row r="139" spans="1:46" x14ac:dyDescent="0.2">
      <c r="A139" s="7">
        <f>VLOOKUP(C139,Talks!$A$2:$X$35,2,FALSE)</f>
        <v>10</v>
      </c>
      <c r="B139">
        <v>137</v>
      </c>
      <c r="C139" t="s">
        <v>2726</v>
      </c>
      <c r="D139" t="s">
        <v>3001</v>
      </c>
      <c r="E139" s="65">
        <v>0.6333333333333333</v>
      </c>
      <c r="F139" s="4"/>
      <c r="G139" s="7">
        <f>VLOOKUP(C139,Talks!$A$2:$X$35,11,FALSE)</f>
        <v>8469</v>
      </c>
      <c r="H139" s="7">
        <f t="shared" si="103"/>
        <v>0</v>
      </c>
      <c r="I139" s="75" t="str">
        <f>IF(H139&lt;&gt;0,H139,IF(ISERROR(VLOOKUP(VLOOKUP(X139,Books!$A$2:$Q$100,2,FALSE)&amp;"_"&amp;Y139&amp;":"&amp;AA139&amp;IF(F139&lt;&gt;""," (JST)",""),SpecialBooks,2,FALSE)),VLOOKUP(X139,Books!$A$2:$Q$100,2,FALSE)&amp;"_"&amp;Y139&amp;":"&amp;AA139&amp;IF(F139&lt;&gt;""," (JST)",""),VLOOKUP(VLOOKUP(X139,Books!$A$2:$Q$100,2,FALSE)&amp;"_"&amp;Y139&amp;":"&amp;AA139&amp;IF(F139&lt;&gt;""," (JST)",""),SpecialBooks,2,FALSE)))</f>
        <v>john_15:12</v>
      </c>
      <c r="J139" s="7" t="str">
        <f>VLOOKUP(C139,Talks!$A$2:$X$35,6,FALSE)</f>
        <v>GWG</v>
      </c>
      <c r="K139" s="32">
        <v>41</v>
      </c>
      <c r="L139" s="56">
        <f t="shared" si="99"/>
        <v>38</v>
      </c>
      <c r="M139" s="56">
        <f t="shared" si="100"/>
        <v>42</v>
      </c>
      <c r="N139" s="56" t="str">
        <f t="shared" si="98"/>
        <v/>
      </c>
      <c r="O139" s="7" t="str">
        <f t="shared" si="104"/>
        <v>john_15:12 / (20-O,41,GWG)</v>
      </c>
      <c r="P139" s="51" t="str">
        <f t="shared" si="105"/>
        <v/>
      </c>
      <c r="Q139" s="7">
        <f t="shared" si="106"/>
        <v>21</v>
      </c>
      <c r="R139" s="7">
        <f t="shared" si="107"/>
        <v>26</v>
      </c>
      <c r="S139" s="7">
        <f t="shared" si="108"/>
        <v>32</v>
      </c>
      <c r="T139" s="7">
        <f t="shared" si="109"/>
        <v>29</v>
      </c>
      <c r="U139" s="7">
        <f t="shared" si="110"/>
        <v>41</v>
      </c>
      <c r="V139" s="7" t="str">
        <f t="shared" si="111"/>
        <v>nt/john/15.12?l</v>
      </c>
      <c r="W139" s="7" t="str">
        <f t="shared" si="101"/>
        <v>john</v>
      </c>
      <c r="X139" s="7" t="str">
        <f>IF(ISERROR(VLOOKUP(W139,Books!$A$2:$Q$100,2,FALSE)),VLOOKUP(V139&amp;"/"&amp;W139,$AY$8:$AZ$10,2,FALSE),W139)</f>
        <v>john</v>
      </c>
      <c r="Y139" s="7" t="str">
        <f t="shared" si="102"/>
        <v>15</v>
      </c>
      <c r="Z139" s="7" t="str">
        <f t="shared" si="112"/>
        <v>12</v>
      </c>
      <c r="AA139" s="7" t="str">
        <f t="shared" si="95"/>
        <v>12</v>
      </c>
      <c r="AB139" s="51">
        <f t="shared" si="113"/>
        <v>27</v>
      </c>
      <c r="AC139" s="61" t="str">
        <f t="shared" si="114"/>
        <v>p12</v>
      </c>
      <c r="AD139" s="26" t="str">
        <f t="shared" si="115"/>
        <v>john</v>
      </c>
      <c r="AE139" s="27" t="str">
        <f t="shared" si="116"/>
        <v>john</v>
      </c>
      <c r="AF139" s="28" t="str">
        <f t="shared" si="117"/>
        <v/>
      </c>
      <c r="AG139" s="26" t="str">
        <f t="shared" si="118"/>
        <v>15</v>
      </c>
      <c r="AH139" s="27" t="str">
        <f t="shared" si="119"/>
        <v/>
      </c>
      <c r="AI139" s="29" t="str">
        <f t="shared" si="120"/>
        <v>12</v>
      </c>
      <c r="AJ139" s="29" t="str">
        <f t="shared" si="121"/>
        <v>12</v>
      </c>
      <c r="AK139" s="29" t="str">
        <f t="shared" si="122"/>
        <v>12</v>
      </c>
      <c r="AL139" s="29">
        <f t="shared" si="123"/>
        <v>0</v>
      </c>
      <c r="AM139" s="29">
        <f t="shared" ca="1" si="124"/>
        <v>0</v>
      </c>
      <c r="AN139" s="29" t="str">
        <f t="shared" si="125"/>
        <v>12</v>
      </c>
      <c r="AO139" s="29" t="str">
        <f t="shared" ca="1" si="126"/>
        <v>12</v>
      </c>
      <c r="AP139" s="28" t="str">
        <f t="shared" si="127"/>
        <v/>
      </c>
      <c r="AQ139" s="34">
        <f t="shared" si="130"/>
        <v>136761</v>
      </c>
      <c r="AR139" s="7">
        <f>VLOOKUP(W139,Books!$A$2:$Q$100,7,FALSE)</f>
        <v>143</v>
      </c>
      <c r="AS139" s="51" t="str">
        <f t="shared" si="128"/>
        <v/>
      </c>
      <c r="AT139" s="7" t="str">
        <f t="shared" si="129"/>
        <v>INSERT INTO citation (ID,TalkID,BookID,Chapter,Verses,Flag,PageColumn,MinVerse,MaxVerse) VALUES (136761, 8469, 143, 15, '12', '', 41, 0, 0);</v>
      </c>
    </row>
    <row r="140" spans="1:46" x14ac:dyDescent="0.2">
      <c r="A140" s="7">
        <f>VLOOKUP(C140,Talks!$A$2:$X$35,2,FALSE)</f>
        <v>10</v>
      </c>
      <c r="B140">
        <v>138</v>
      </c>
      <c r="C140" t="s">
        <v>2726</v>
      </c>
      <c r="D140" t="s">
        <v>3002</v>
      </c>
      <c r="E140" t="s">
        <v>3003</v>
      </c>
      <c r="F140" s="4"/>
      <c r="G140" s="7">
        <f>VLOOKUP(C140,Talks!$A$2:$X$35,11,FALSE)</f>
        <v>8469</v>
      </c>
      <c r="H140" s="7">
        <f t="shared" si="103"/>
        <v>0</v>
      </c>
      <c r="I140" s="75" t="str">
        <f>IF(H140&lt;&gt;0,H140,IF(ISERROR(VLOOKUP(VLOOKUP(X140,Books!$A$2:$Q$100,2,FALSE)&amp;"_"&amp;Y140&amp;":"&amp;AA140&amp;IF(F140&lt;&gt;""," (JST)",""),SpecialBooks,2,FALSE)),VLOOKUP(X140,Books!$A$2:$Q$100,2,FALSE)&amp;"_"&amp;Y140&amp;":"&amp;AA140&amp;IF(F140&lt;&gt;""," (JST)",""),VLOOKUP(VLOOKUP(X140,Books!$A$2:$Q$100,2,FALSE)&amp;"_"&amp;Y140&amp;":"&amp;AA140&amp;IF(F140&lt;&gt;""," (JST)",""),SpecialBooks,2,FALSE)))</f>
        <v>rom_8:35,38-39</v>
      </c>
      <c r="J140" s="7" t="str">
        <f>VLOOKUP(C140,Talks!$A$2:$X$35,6,FALSE)</f>
        <v>GWG</v>
      </c>
      <c r="K140" s="32">
        <v>41</v>
      </c>
      <c r="L140" s="56">
        <f t="shared" si="99"/>
        <v>38</v>
      </c>
      <c r="M140" s="56">
        <f t="shared" si="100"/>
        <v>42</v>
      </c>
      <c r="N140" s="56" t="str">
        <f t="shared" si="98"/>
        <v/>
      </c>
      <c r="O140" s="7" t="str">
        <f t="shared" si="104"/>
        <v>rom_8:35,38-39 / (20-O,41,GWG)</v>
      </c>
      <c r="P140" s="51" t="str">
        <f t="shared" si="105"/>
        <v/>
      </c>
      <c r="Q140" s="7">
        <f t="shared" si="106"/>
        <v>21</v>
      </c>
      <c r="R140" s="7">
        <f t="shared" si="107"/>
        <v>25</v>
      </c>
      <c r="S140" s="7">
        <f t="shared" si="108"/>
        <v>36</v>
      </c>
      <c r="T140" s="7">
        <f t="shared" si="109"/>
        <v>27</v>
      </c>
      <c r="U140" s="7">
        <f t="shared" si="110"/>
        <v>45</v>
      </c>
      <c r="V140" s="7" t="str">
        <f t="shared" si="111"/>
        <v>nt/rom/8.35,38-</v>
      </c>
      <c r="W140" s="7" t="str">
        <f t="shared" si="101"/>
        <v>rom</v>
      </c>
      <c r="X140" s="7" t="str">
        <f>IF(ISERROR(VLOOKUP(W140,Books!$A$2:$Q$100,2,FALSE)),VLOOKUP(V140&amp;"/"&amp;W140,$AY$8:$AZ$10,2,FALSE),W140)</f>
        <v>rom</v>
      </c>
      <c r="Y140" s="7" t="str">
        <f t="shared" si="102"/>
        <v>8</v>
      </c>
      <c r="Z140" s="7" t="str">
        <f t="shared" si="112"/>
        <v>35,38-39</v>
      </c>
      <c r="AA140" s="7" t="str">
        <f t="shared" si="95"/>
        <v>35,38-39</v>
      </c>
      <c r="AB140" s="51">
        <f t="shared" si="113"/>
        <v>39</v>
      </c>
      <c r="AC140" s="61" t="str">
        <f t="shared" si="114"/>
        <v>p35</v>
      </c>
      <c r="AD140" s="26" t="str">
        <f t="shared" si="115"/>
        <v>rom</v>
      </c>
      <c r="AE140" s="27" t="str">
        <f t="shared" si="116"/>
        <v>rom</v>
      </c>
      <c r="AF140" s="28" t="str">
        <f t="shared" si="117"/>
        <v/>
      </c>
      <c r="AG140" s="26" t="str">
        <f t="shared" si="118"/>
        <v>8</v>
      </c>
      <c r="AH140" s="27" t="str">
        <f t="shared" si="119"/>
        <v/>
      </c>
      <c r="AI140" s="29" t="str">
        <f t="shared" si="120"/>
        <v>35,38-39</v>
      </c>
      <c r="AJ140" s="29" t="str">
        <f t="shared" si="121"/>
        <v>35,38-39</v>
      </c>
      <c r="AK140" s="29" t="str">
        <f t="shared" si="122"/>
        <v>35 38 39</v>
      </c>
      <c r="AL140" s="29">
        <f t="shared" si="123"/>
        <v>3</v>
      </c>
      <c r="AM140" s="29">
        <f t="shared" ca="1" si="124"/>
        <v>6</v>
      </c>
      <c r="AN140" s="29" t="str">
        <f t="shared" si="125"/>
        <v>35</v>
      </c>
      <c r="AO140" s="29" t="str">
        <f t="shared" ca="1" si="126"/>
        <v>39</v>
      </c>
      <c r="AP140" s="28" t="str">
        <f t="shared" si="127"/>
        <v/>
      </c>
      <c r="AQ140" s="34">
        <f t="shared" si="130"/>
        <v>136762</v>
      </c>
      <c r="AR140" s="7">
        <f>VLOOKUP(W140,Books!$A$2:$Q$100,7,FALSE)</f>
        <v>145</v>
      </c>
      <c r="AS140" s="51" t="str">
        <f t="shared" si="128"/>
        <v/>
      </c>
      <c r="AT140" s="7" t="str">
        <f t="shared" si="129"/>
        <v>INSERT INTO citation (ID,TalkID,BookID,Chapter,Verses,Flag,PageColumn,MinVerse,MaxVerse) VALUES (136762, 8469, 145, 8, '35,38-39', '', 41, 0, 0);</v>
      </c>
    </row>
    <row r="141" spans="1:46" x14ac:dyDescent="0.2">
      <c r="A141" s="7">
        <f>VLOOKUP(C141,Talks!$A$2:$X$35,2,FALSE)</f>
        <v>10</v>
      </c>
      <c r="B141">
        <v>139</v>
      </c>
      <c r="C141" t="s">
        <v>2726</v>
      </c>
      <c r="D141" t="s">
        <v>3005</v>
      </c>
      <c r="E141" t="s">
        <v>3006</v>
      </c>
      <c r="F141" s="4"/>
      <c r="G141" s="7">
        <f>VLOOKUP(C141,Talks!$A$2:$X$35,11,FALSE)</f>
        <v>8469</v>
      </c>
      <c r="H141" s="7">
        <f t="shared" si="103"/>
        <v>0</v>
      </c>
      <c r="I141" s="75" t="str">
        <f>IF(H141&lt;&gt;0,H141,IF(ISERROR(VLOOKUP(VLOOKUP(X141,Books!$A$2:$Q$100,2,FALSE)&amp;"_"&amp;Y141&amp;":"&amp;AA141&amp;IF(F141&lt;&gt;""," (JST)",""),SpecialBooks,2,FALSE)),VLOOKUP(X141,Books!$A$2:$Q$100,2,FALSE)&amp;"_"&amp;Y141&amp;":"&amp;AA141&amp;IF(F141&lt;&gt;""," (JST)",""),VLOOKUP(VLOOKUP(X141,Books!$A$2:$Q$100,2,FALSE)&amp;"_"&amp;Y141&amp;":"&amp;AA141&amp;IF(F141&lt;&gt;""," (JST)",""),SpecialBooks,2,FALSE)))</f>
        <v>1 ne_22:3,9</v>
      </c>
      <c r="J141" s="7" t="str">
        <f>VLOOKUP(C141,Talks!$A$2:$X$35,6,FALSE)</f>
        <v>GWG</v>
      </c>
      <c r="K141" s="32">
        <v>41</v>
      </c>
      <c r="L141" s="56">
        <f t="shared" si="99"/>
        <v>38</v>
      </c>
      <c r="M141" s="56">
        <f t="shared" si="100"/>
        <v>42</v>
      </c>
      <c r="N141" s="56" t="str">
        <f t="shared" si="98"/>
        <v/>
      </c>
      <c r="O141" s="7" t="str">
        <f t="shared" si="104"/>
        <v>1 ne_22:3,9 / (20-O,41,GWG)</v>
      </c>
      <c r="P141" s="51" t="str">
        <f t="shared" si="105"/>
        <v/>
      </c>
      <c r="Q141" s="7">
        <f t="shared" si="106"/>
        <v>23</v>
      </c>
      <c r="R141" s="7">
        <f t="shared" si="107"/>
        <v>28</v>
      </c>
      <c r="S141" s="7">
        <f t="shared" si="108"/>
        <v>35</v>
      </c>
      <c r="T141" s="7">
        <f t="shared" si="109"/>
        <v>31</v>
      </c>
      <c r="U141" s="7">
        <f t="shared" si="110"/>
        <v>44</v>
      </c>
      <c r="V141" s="7" t="str">
        <f t="shared" si="111"/>
        <v>bofm/1-ne/22.3,9?</v>
      </c>
      <c r="W141" s="7" t="str">
        <f t="shared" si="101"/>
        <v>1-ne</v>
      </c>
      <c r="X141" s="7" t="str">
        <f>IF(ISERROR(VLOOKUP(W141,Books!$A$2:$Q$100,2,FALSE)),VLOOKUP(V141&amp;"/"&amp;W141,$AY$8:$AZ$10,2,FALSE),W141)</f>
        <v>1-ne</v>
      </c>
      <c r="Y141" s="7" t="str">
        <f t="shared" si="102"/>
        <v>22</v>
      </c>
      <c r="Z141" s="7" t="str">
        <f t="shared" si="112"/>
        <v>3,9</v>
      </c>
      <c r="AA141" s="7" t="str">
        <f t="shared" si="95"/>
        <v>3,9</v>
      </c>
      <c r="AB141" s="51">
        <f t="shared" si="113"/>
        <v>31</v>
      </c>
      <c r="AC141" s="61" t="str">
        <f t="shared" si="114"/>
        <v>p3</v>
      </c>
      <c r="AD141" s="26" t="str">
        <f t="shared" si="115"/>
        <v>1-ne</v>
      </c>
      <c r="AE141" s="27" t="str">
        <f t="shared" si="116"/>
        <v>1-ne</v>
      </c>
      <c r="AF141" s="28" t="str">
        <f t="shared" si="117"/>
        <v/>
      </c>
      <c r="AG141" s="26" t="str">
        <f t="shared" si="118"/>
        <v>22</v>
      </c>
      <c r="AH141" s="27" t="str">
        <f t="shared" si="119"/>
        <v/>
      </c>
      <c r="AI141" s="29" t="str">
        <f t="shared" si="120"/>
        <v>3,9</v>
      </c>
      <c r="AJ141" s="29" t="str">
        <f t="shared" si="121"/>
        <v>3,9</v>
      </c>
      <c r="AK141" s="29" t="str">
        <f t="shared" si="122"/>
        <v>3 9</v>
      </c>
      <c r="AL141" s="29">
        <f t="shared" si="123"/>
        <v>2</v>
      </c>
      <c r="AM141" s="29">
        <f t="shared" ca="1" si="124"/>
        <v>2</v>
      </c>
      <c r="AN141" s="29" t="str">
        <f t="shared" si="125"/>
        <v>3</v>
      </c>
      <c r="AO141" s="29" t="str">
        <f t="shared" ca="1" si="126"/>
        <v>9</v>
      </c>
      <c r="AP141" s="28" t="str">
        <f t="shared" si="127"/>
        <v/>
      </c>
      <c r="AQ141" s="34">
        <f t="shared" si="130"/>
        <v>136763</v>
      </c>
      <c r="AR141" s="7">
        <f>VLOOKUP(W141,Books!$A$2:$Q$100,7,FALSE)</f>
        <v>205</v>
      </c>
      <c r="AS141" s="51" t="str">
        <f t="shared" si="128"/>
        <v/>
      </c>
      <c r="AT141" s="7" t="str">
        <f t="shared" si="129"/>
        <v>INSERT INTO citation (ID,TalkID,BookID,Chapter,Verses,Flag,PageColumn,MinVerse,MaxVerse) VALUES (136763, 8469, 205, 22, '3,9', '', 41, 0, 0);</v>
      </c>
    </row>
    <row r="142" spans="1:46" x14ac:dyDescent="0.2">
      <c r="A142" s="7">
        <f>VLOOKUP(C142,Talks!$A$2:$X$35,2,FALSE)</f>
        <v>10</v>
      </c>
      <c r="B142">
        <v>140</v>
      </c>
      <c r="C142" t="s">
        <v>2726</v>
      </c>
      <c r="D142" t="s">
        <v>3008</v>
      </c>
      <c r="E142" t="s">
        <v>3009</v>
      </c>
      <c r="F142" s="4"/>
      <c r="G142" s="7">
        <f>VLOOKUP(C142,Talks!$A$2:$X$35,11,FALSE)</f>
        <v>8469</v>
      </c>
      <c r="H142" s="7">
        <f t="shared" si="103"/>
        <v>0</v>
      </c>
      <c r="I142" s="75" t="str">
        <f>IF(H142&lt;&gt;0,H142,IF(ISERROR(VLOOKUP(VLOOKUP(X142,Books!$A$2:$Q$100,2,FALSE)&amp;"_"&amp;Y142&amp;":"&amp;AA142&amp;IF(F142&lt;&gt;""," (JST)",""),SpecialBooks,2,FALSE)),VLOOKUP(X142,Books!$A$2:$Q$100,2,FALSE)&amp;"_"&amp;Y142&amp;":"&amp;AA142&amp;IF(F142&lt;&gt;""," (JST)",""),VLOOKUP(VLOOKUP(X142,Books!$A$2:$Q$100,2,FALSE)&amp;"_"&amp;Y142&amp;":"&amp;AA142&amp;IF(F142&lt;&gt;""," (JST)",""),SpecialBooks,2,FALSE)))</f>
        <v>sec_45:24-25,69,71</v>
      </c>
      <c r="J142" s="7" t="str">
        <f>VLOOKUP(C142,Talks!$A$2:$X$35,6,FALSE)</f>
        <v>GWG</v>
      </c>
      <c r="K142" s="32">
        <v>41</v>
      </c>
      <c r="L142" s="56">
        <f t="shared" si="99"/>
        <v>38</v>
      </c>
      <c r="M142" s="56">
        <f t="shared" si="100"/>
        <v>42</v>
      </c>
      <c r="N142" s="56" t="str">
        <f t="shared" si="98"/>
        <v/>
      </c>
      <c r="O142" s="7" t="str">
        <f t="shared" si="104"/>
        <v>sec_45:24-25,69,71 / (20-O,41,GWG)</v>
      </c>
      <c r="P142" s="51" t="str">
        <f t="shared" si="105"/>
        <v/>
      </c>
      <c r="Q142" s="7">
        <f t="shared" si="106"/>
        <v>31</v>
      </c>
      <c r="R142" s="7">
        <f t="shared" si="107"/>
        <v>34</v>
      </c>
      <c r="S142" s="7">
        <f t="shared" si="108"/>
        <v>49</v>
      </c>
      <c r="T142" s="7">
        <f t="shared" si="109"/>
        <v>37</v>
      </c>
      <c r="U142" s="7">
        <f t="shared" si="110"/>
        <v>58</v>
      </c>
      <c r="V142" s="7" t="str">
        <f t="shared" si="111"/>
        <v>dc-testament/dc/45.24-25,</v>
      </c>
      <c r="W142" s="7" t="str">
        <f t="shared" si="101"/>
        <v>dc</v>
      </c>
      <c r="X142" s="7" t="str">
        <f>IF(ISERROR(VLOOKUP(W142,Books!$A$2:$Q$100,2,FALSE)),VLOOKUP(V142&amp;"/"&amp;W142,$AY$8:$AZ$10,2,FALSE),W142)</f>
        <v>dc</v>
      </c>
      <c r="Y142" s="7" t="str">
        <f t="shared" si="102"/>
        <v>45</v>
      </c>
      <c r="Z142" s="7" t="str">
        <f t="shared" si="112"/>
        <v>24-25,69,71</v>
      </c>
      <c r="AA142" s="7" t="str">
        <f t="shared" si="95"/>
        <v>24-25,69,71</v>
      </c>
      <c r="AB142" s="51">
        <f t="shared" si="113"/>
        <v>75</v>
      </c>
      <c r="AC142" s="61" t="str">
        <f t="shared" si="114"/>
        <v>p24</v>
      </c>
      <c r="AD142" s="26" t="str">
        <f t="shared" si="115"/>
        <v>sec</v>
      </c>
      <c r="AE142" s="27" t="str">
        <f t="shared" si="116"/>
        <v>dc</v>
      </c>
      <c r="AF142" s="28" t="str">
        <f t="shared" si="117"/>
        <v/>
      </c>
      <c r="AG142" s="26" t="str">
        <f t="shared" si="118"/>
        <v>45</v>
      </c>
      <c r="AH142" s="27" t="str">
        <f t="shared" si="119"/>
        <v/>
      </c>
      <c r="AI142" s="29" t="str">
        <f t="shared" si="120"/>
        <v>24-25,69,71</v>
      </c>
      <c r="AJ142" s="29" t="str">
        <f t="shared" si="121"/>
        <v>24-25,69,71</v>
      </c>
      <c r="AK142" s="29" t="str">
        <f t="shared" si="122"/>
        <v>24 25 69 71</v>
      </c>
      <c r="AL142" s="29">
        <f t="shared" si="123"/>
        <v>3</v>
      </c>
      <c r="AM142" s="29">
        <f t="shared" ca="1" si="124"/>
        <v>9</v>
      </c>
      <c r="AN142" s="29" t="str">
        <f t="shared" si="125"/>
        <v>24</v>
      </c>
      <c r="AO142" s="29" t="str">
        <f t="shared" ca="1" si="126"/>
        <v>71</v>
      </c>
      <c r="AP142" s="28" t="str">
        <f t="shared" si="127"/>
        <v/>
      </c>
      <c r="AQ142" s="34">
        <f t="shared" si="130"/>
        <v>136764</v>
      </c>
      <c r="AR142" s="7">
        <f>VLOOKUP(W142,Books!$A$2:$Q$100,7,FALSE)</f>
        <v>302</v>
      </c>
      <c r="AS142" s="51" t="str">
        <f t="shared" si="128"/>
        <v/>
      </c>
      <c r="AT142" s="7" t="str">
        <f t="shared" si="129"/>
        <v>INSERT INTO citation (ID,TalkID,BookID,Chapter,Verses,Flag,PageColumn,MinVerse,MaxVerse) VALUES (136764, 8469, 302, 45, '24-25,69,71', '', 41, 0, 0);</v>
      </c>
    </row>
    <row r="143" spans="1:46" x14ac:dyDescent="0.2">
      <c r="A143" s="7">
        <f>VLOOKUP(C143,Talks!$A$2:$X$35,2,FALSE)</f>
        <v>10</v>
      </c>
      <c r="B143">
        <v>141</v>
      </c>
      <c r="C143" t="s">
        <v>2726</v>
      </c>
      <c r="D143" t="s">
        <v>3011</v>
      </c>
      <c r="E143" s="64">
        <v>2.6958333333333333</v>
      </c>
      <c r="F143" s="4"/>
      <c r="G143" s="7">
        <f>VLOOKUP(C143,Talks!$A$2:$X$35,11,FALSE)</f>
        <v>8469</v>
      </c>
      <c r="H143" s="7">
        <f t="shared" si="103"/>
        <v>0</v>
      </c>
      <c r="I143" s="75" t="str">
        <f>IF(H143&lt;&gt;0,H143,IF(ISERROR(VLOOKUP(VLOOKUP(X143,Books!$A$2:$Q$100,2,FALSE)&amp;"_"&amp;Y143&amp;":"&amp;AA143&amp;IF(F143&lt;&gt;""," (JST)",""),SpecialBooks,2,FALSE)),VLOOKUP(X143,Books!$A$2:$Q$100,2,FALSE)&amp;"_"&amp;Y143&amp;":"&amp;AA143&amp;IF(F143&lt;&gt;""," (JST)",""),VLOOKUP(VLOOKUP(X143,Books!$A$2:$Q$100,2,FALSE)&amp;"_"&amp;Y143&amp;":"&amp;AA143&amp;IF(F143&lt;&gt;""," (JST)",""),SpecialBooks,2,FALSE)))</f>
        <v>sec_64:42</v>
      </c>
      <c r="J143" s="7" t="str">
        <f>VLOOKUP(C143,Talks!$A$2:$X$35,6,FALSE)</f>
        <v>GWG</v>
      </c>
      <c r="K143" s="32">
        <v>41</v>
      </c>
      <c r="L143" s="56">
        <f t="shared" si="99"/>
        <v>38</v>
      </c>
      <c r="M143" s="56">
        <f t="shared" si="100"/>
        <v>42</v>
      </c>
      <c r="N143" s="56" t="str">
        <f t="shared" si="98"/>
        <v/>
      </c>
      <c r="O143" s="7" t="str">
        <f t="shared" si="104"/>
        <v>sec_64:42 / (20-O,41,GWG)</v>
      </c>
      <c r="P143" s="51" t="str">
        <f t="shared" si="105"/>
        <v/>
      </c>
      <c r="Q143" s="7">
        <f t="shared" si="106"/>
        <v>31</v>
      </c>
      <c r="R143" s="7">
        <f t="shared" si="107"/>
        <v>34</v>
      </c>
      <c r="S143" s="7">
        <f t="shared" si="108"/>
        <v>40</v>
      </c>
      <c r="T143" s="7">
        <f t="shared" si="109"/>
        <v>37</v>
      </c>
      <c r="U143" s="7">
        <f t="shared" si="110"/>
        <v>49</v>
      </c>
      <c r="V143" s="7" t="str">
        <f t="shared" si="111"/>
        <v>dc-testament/dc/64.42?lan</v>
      </c>
      <c r="W143" s="7" t="str">
        <f t="shared" si="101"/>
        <v>dc</v>
      </c>
      <c r="X143" s="7" t="str">
        <f>IF(ISERROR(VLOOKUP(W143,Books!$A$2:$Q$100,2,FALSE)),VLOOKUP(V143&amp;"/"&amp;W143,$AY$8:$AZ$10,2,FALSE),W143)</f>
        <v>dc</v>
      </c>
      <c r="Y143" s="7" t="str">
        <f t="shared" si="102"/>
        <v>64</v>
      </c>
      <c r="Z143" s="7" t="str">
        <f t="shared" si="112"/>
        <v>42</v>
      </c>
      <c r="AA143" s="7" t="str">
        <f t="shared" si="95"/>
        <v>42</v>
      </c>
      <c r="AB143" s="51">
        <f t="shared" si="113"/>
        <v>43</v>
      </c>
      <c r="AC143" s="61" t="str">
        <f t="shared" si="114"/>
        <v>p42</v>
      </c>
      <c r="AD143" s="26" t="str">
        <f t="shared" si="115"/>
        <v>sec</v>
      </c>
      <c r="AE143" s="27" t="str">
        <f t="shared" si="116"/>
        <v>dc</v>
      </c>
      <c r="AF143" s="28" t="str">
        <f t="shared" si="117"/>
        <v/>
      </c>
      <c r="AG143" s="26" t="str">
        <f t="shared" si="118"/>
        <v>64</v>
      </c>
      <c r="AH143" s="27" t="str">
        <f t="shared" si="119"/>
        <v/>
      </c>
      <c r="AI143" s="29" t="str">
        <f t="shared" si="120"/>
        <v>42</v>
      </c>
      <c r="AJ143" s="29" t="str">
        <f t="shared" si="121"/>
        <v>42</v>
      </c>
      <c r="AK143" s="29" t="str">
        <f t="shared" si="122"/>
        <v>42</v>
      </c>
      <c r="AL143" s="29">
        <f t="shared" si="123"/>
        <v>0</v>
      </c>
      <c r="AM143" s="29">
        <f t="shared" ca="1" si="124"/>
        <v>0</v>
      </c>
      <c r="AN143" s="29" t="str">
        <f t="shared" si="125"/>
        <v>42</v>
      </c>
      <c r="AO143" s="29" t="str">
        <f t="shared" ca="1" si="126"/>
        <v>42</v>
      </c>
      <c r="AP143" s="28" t="str">
        <f t="shared" si="127"/>
        <v/>
      </c>
      <c r="AQ143" s="34">
        <f t="shared" si="130"/>
        <v>136765</v>
      </c>
      <c r="AR143" s="7">
        <f>VLOOKUP(W143,Books!$A$2:$Q$100,7,FALSE)</f>
        <v>302</v>
      </c>
      <c r="AS143" s="51" t="str">
        <f t="shared" si="128"/>
        <v/>
      </c>
      <c r="AT143" s="7" t="str">
        <f t="shared" si="129"/>
        <v>INSERT INTO citation (ID,TalkID,BookID,Chapter,Verses,Flag,PageColumn,MinVerse,MaxVerse) VALUES (136765, 8469, 302, 64, '42', '', 41, 0, 0);</v>
      </c>
    </row>
    <row r="144" spans="1:46" x14ac:dyDescent="0.2">
      <c r="A144" s="7">
        <f>VLOOKUP(C144,Talks!$A$2:$X$35,2,FALSE)</f>
        <v>10</v>
      </c>
      <c r="B144">
        <v>142</v>
      </c>
      <c r="C144" t="s">
        <v>2726</v>
      </c>
      <c r="D144" t="s">
        <v>3012</v>
      </c>
      <c r="E144" t="s">
        <v>3013</v>
      </c>
      <c r="F144" s="4"/>
      <c r="G144" s="7">
        <f>VLOOKUP(C144,Talks!$A$2:$X$35,11,FALSE)</f>
        <v>8469</v>
      </c>
      <c r="H144" s="7">
        <f t="shared" si="103"/>
        <v>0</v>
      </c>
      <c r="I144" s="75" t="str">
        <f>IF(H144&lt;&gt;0,H144,IF(ISERROR(VLOOKUP(VLOOKUP(X144,Books!$A$2:$Q$100,2,FALSE)&amp;"_"&amp;Y144&amp;":"&amp;AA144&amp;IF(F144&lt;&gt;""," (JST)",""),SpecialBooks,2,FALSE)),VLOOKUP(X144,Books!$A$2:$Q$100,2,FALSE)&amp;"_"&amp;Y144&amp;":"&amp;AA144&amp;IF(F144&lt;&gt;""," (JST)",""),VLOOKUP(VLOOKUP(X144,Books!$A$2:$Q$100,2,FALSE)&amp;"_"&amp;Y144&amp;":"&amp;AA144&amp;IF(F144&lt;&gt;""," (JST)",""),SpecialBooks,2,FALSE)))</f>
        <v>eph_2:19</v>
      </c>
      <c r="J144" s="7" t="str">
        <f>VLOOKUP(C144,Talks!$A$2:$X$35,6,FALSE)</f>
        <v>GWG</v>
      </c>
      <c r="K144" s="32">
        <v>41</v>
      </c>
      <c r="L144" s="56">
        <f t="shared" si="99"/>
        <v>38</v>
      </c>
      <c r="M144" s="56">
        <f t="shared" si="100"/>
        <v>42</v>
      </c>
      <c r="N144" s="56" t="str">
        <f t="shared" si="98"/>
        <v/>
      </c>
      <c r="O144" s="7" t="str">
        <f t="shared" si="104"/>
        <v>eph_2:19 / (20-O,41,GWG)</v>
      </c>
      <c r="P144" s="51" t="str">
        <f t="shared" si="105"/>
        <v/>
      </c>
      <c r="Q144" s="7">
        <f t="shared" si="106"/>
        <v>21</v>
      </c>
      <c r="R144" s="7">
        <f t="shared" si="107"/>
        <v>25</v>
      </c>
      <c r="S144" s="7">
        <f t="shared" si="108"/>
        <v>30</v>
      </c>
      <c r="T144" s="7">
        <f t="shared" si="109"/>
        <v>27</v>
      </c>
      <c r="U144" s="7">
        <f t="shared" si="110"/>
        <v>39</v>
      </c>
      <c r="V144" s="7" t="str">
        <f t="shared" si="111"/>
        <v>nt/eph/2.19?lan</v>
      </c>
      <c r="W144" s="7" t="str">
        <f t="shared" si="101"/>
        <v>eph</v>
      </c>
      <c r="X144" s="7" t="str">
        <f>IF(ISERROR(VLOOKUP(W144,Books!$A$2:$Q$100,2,FALSE)),VLOOKUP(V144&amp;"/"&amp;W144,$AY$8:$AZ$10,2,FALSE),W144)</f>
        <v>eph</v>
      </c>
      <c r="Y144" s="7" t="str">
        <f t="shared" si="102"/>
        <v>2</v>
      </c>
      <c r="Z144" s="7" t="str">
        <f t="shared" si="112"/>
        <v>19</v>
      </c>
      <c r="AA144" s="7" t="str">
        <f t="shared" si="95"/>
        <v>19</v>
      </c>
      <c r="AB144" s="51">
        <f t="shared" si="113"/>
        <v>22</v>
      </c>
      <c r="AC144" s="61" t="str">
        <f t="shared" si="114"/>
        <v>p19</v>
      </c>
      <c r="AD144" s="26" t="str">
        <f t="shared" si="115"/>
        <v>eph</v>
      </c>
      <c r="AE144" s="27" t="str">
        <f t="shared" si="116"/>
        <v>eph</v>
      </c>
      <c r="AF144" s="28" t="str">
        <f t="shared" si="117"/>
        <v/>
      </c>
      <c r="AG144" s="26" t="str">
        <f t="shared" si="118"/>
        <v>2</v>
      </c>
      <c r="AH144" s="27" t="str">
        <f t="shared" si="119"/>
        <v/>
      </c>
      <c r="AI144" s="29" t="str">
        <f t="shared" si="120"/>
        <v>19</v>
      </c>
      <c r="AJ144" s="29" t="str">
        <f t="shared" si="121"/>
        <v>19</v>
      </c>
      <c r="AK144" s="29" t="str">
        <f t="shared" si="122"/>
        <v>19</v>
      </c>
      <c r="AL144" s="29">
        <f t="shared" si="123"/>
        <v>0</v>
      </c>
      <c r="AM144" s="29">
        <f t="shared" ca="1" si="124"/>
        <v>0</v>
      </c>
      <c r="AN144" s="29" t="str">
        <f t="shared" si="125"/>
        <v>19</v>
      </c>
      <c r="AO144" s="29" t="str">
        <f t="shared" ca="1" si="126"/>
        <v>19</v>
      </c>
      <c r="AP144" s="28" t="str">
        <f t="shared" si="127"/>
        <v/>
      </c>
      <c r="AQ144" s="34">
        <f t="shared" si="130"/>
        <v>136766</v>
      </c>
      <c r="AR144" s="7">
        <f>VLOOKUP(W144,Books!$A$2:$Q$100,7,FALSE)</f>
        <v>149</v>
      </c>
      <c r="AS144" s="51" t="str">
        <f t="shared" si="128"/>
        <v/>
      </c>
      <c r="AT144" s="7" t="str">
        <f t="shared" si="129"/>
        <v>INSERT INTO citation (ID,TalkID,BookID,Chapter,Verses,Flag,PageColumn,MinVerse,MaxVerse) VALUES (136766, 8469, 149, 2, '19', '', 41, 0, 0);</v>
      </c>
    </row>
    <row r="145" spans="1:46" x14ac:dyDescent="0.2">
      <c r="A145" s="7">
        <f>VLOOKUP(C145,Talks!$A$2:$X$35,2,FALSE)</f>
        <v>10</v>
      </c>
      <c r="B145">
        <v>143</v>
      </c>
      <c r="C145" t="s">
        <v>2726</v>
      </c>
      <c r="D145" t="s">
        <v>3014</v>
      </c>
      <c r="E145" t="s">
        <v>3015</v>
      </c>
      <c r="F145" s="4"/>
      <c r="G145" s="7">
        <f>VLOOKUP(C145,Talks!$A$2:$X$35,11,FALSE)</f>
        <v>8469</v>
      </c>
      <c r="H145" s="7">
        <f t="shared" si="103"/>
        <v>0</v>
      </c>
      <c r="I145" s="75" t="str">
        <f>IF(H145&lt;&gt;0,H145,IF(ISERROR(VLOOKUP(VLOOKUP(X145,Books!$A$2:$Q$100,2,FALSE)&amp;"_"&amp;Y145&amp;":"&amp;AA145&amp;IF(F145&lt;&gt;""," (JST)",""),SpecialBooks,2,FALSE)),VLOOKUP(X145,Books!$A$2:$Q$100,2,FALSE)&amp;"_"&amp;Y145&amp;":"&amp;AA145&amp;IF(F145&lt;&gt;""," (JST)",""),VLOOKUP(VLOOKUP(X145,Books!$A$2:$Q$100,2,FALSE)&amp;"_"&amp;Y145&amp;":"&amp;AA145&amp;IF(F145&lt;&gt;""," (JST)",""),SpecialBooks,2,FALSE)))</f>
        <v>sec_104:14-17</v>
      </c>
      <c r="J145" s="7" t="str">
        <f>VLOOKUP(C145,Talks!$A$2:$X$35,6,FALSE)</f>
        <v>GWG</v>
      </c>
      <c r="K145" s="32">
        <v>41</v>
      </c>
      <c r="L145" s="56">
        <f t="shared" si="99"/>
        <v>38</v>
      </c>
      <c r="M145" s="56">
        <f t="shared" si="100"/>
        <v>42</v>
      </c>
      <c r="N145" s="56" t="str">
        <f t="shared" si="98"/>
        <v/>
      </c>
      <c r="O145" s="7" t="str">
        <f t="shared" si="104"/>
        <v>sec_104:14-17 / (20-O,41,GWG)</v>
      </c>
      <c r="P145" s="51" t="str">
        <f t="shared" si="105"/>
        <v/>
      </c>
      <c r="Q145" s="7">
        <f t="shared" si="106"/>
        <v>31</v>
      </c>
      <c r="R145" s="7">
        <f t="shared" si="107"/>
        <v>34</v>
      </c>
      <c r="S145" s="7">
        <f t="shared" si="108"/>
        <v>44</v>
      </c>
      <c r="T145" s="7">
        <f t="shared" si="109"/>
        <v>38</v>
      </c>
      <c r="U145" s="7">
        <f t="shared" si="110"/>
        <v>53</v>
      </c>
      <c r="V145" s="7" t="str">
        <f t="shared" si="111"/>
        <v>dc-testament/dc/104.14-17</v>
      </c>
      <c r="W145" s="7" t="str">
        <f t="shared" si="101"/>
        <v>dc</v>
      </c>
      <c r="X145" s="7" t="str">
        <f>IF(ISERROR(VLOOKUP(W145,Books!$A$2:$Q$100,2,FALSE)),VLOOKUP(V145&amp;"/"&amp;W145,$AY$8:$AZ$10,2,FALSE),W145)</f>
        <v>dc</v>
      </c>
      <c r="Y145" s="7" t="str">
        <f t="shared" si="102"/>
        <v>104</v>
      </c>
      <c r="Z145" s="7" t="str">
        <f t="shared" si="112"/>
        <v>14-17</v>
      </c>
      <c r="AA145" s="7" t="str">
        <f t="shared" si="95"/>
        <v>14-17</v>
      </c>
      <c r="AB145" s="51">
        <f t="shared" si="113"/>
        <v>86</v>
      </c>
      <c r="AC145" s="61" t="str">
        <f t="shared" si="114"/>
        <v>p14</v>
      </c>
      <c r="AD145" s="26" t="str">
        <f t="shared" si="115"/>
        <v>sec</v>
      </c>
      <c r="AE145" s="27" t="str">
        <f t="shared" si="116"/>
        <v>dc</v>
      </c>
      <c r="AF145" s="28" t="str">
        <f t="shared" si="117"/>
        <v/>
      </c>
      <c r="AG145" s="26" t="str">
        <f t="shared" si="118"/>
        <v>104</v>
      </c>
      <c r="AH145" s="27" t="str">
        <f t="shared" si="119"/>
        <v/>
      </c>
      <c r="AI145" s="29" t="str">
        <f t="shared" si="120"/>
        <v>14-17</v>
      </c>
      <c r="AJ145" s="29" t="str">
        <f t="shared" si="121"/>
        <v>14-17</v>
      </c>
      <c r="AK145" s="29" t="str">
        <f t="shared" si="122"/>
        <v>14 17</v>
      </c>
      <c r="AL145" s="29">
        <f t="shared" si="123"/>
        <v>3</v>
      </c>
      <c r="AM145" s="29">
        <f t="shared" ca="1" si="124"/>
        <v>3</v>
      </c>
      <c r="AN145" s="29" t="str">
        <f t="shared" si="125"/>
        <v>14</v>
      </c>
      <c r="AO145" s="29" t="str">
        <f t="shared" ca="1" si="126"/>
        <v>17</v>
      </c>
      <c r="AP145" s="28" t="str">
        <f t="shared" si="127"/>
        <v/>
      </c>
      <c r="AQ145" s="34">
        <f t="shared" si="130"/>
        <v>136767</v>
      </c>
      <c r="AR145" s="7">
        <f>VLOOKUP(W145,Books!$A$2:$Q$100,7,FALSE)</f>
        <v>302</v>
      </c>
      <c r="AS145" s="51" t="str">
        <f t="shared" si="128"/>
        <v/>
      </c>
      <c r="AT145" s="7" t="str">
        <f t="shared" si="129"/>
        <v>INSERT INTO citation (ID,TalkID,BookID,Chapter,Verses,Flag,PageColumn,MinVerse,MaxVerse) VALUES (136767, 8469, 302, 104, '14-17', '', 41, 0, 0);</v>
      </c>
    </row>
    <row r="146" spans="1:46" x14ac:dyDescent="0.2">
      <c r="A146" s="7">
        <f>VLOOKUP(C146,Talks!$A$2:$X$35,2,FALSE)</f>
        <v>10</v>
      </c>
      <c r="B146">
        <v>144</v>
      </c>
      <c r="C146" t="s">
        <v>2726</v>
      </c>
      <c r="D146" t="s">
        <v>3012</v>
      </c>
      <c r="E146" t="s">
        <v>3013</v>
      </c>
      <c r="F146" s="4"/>
      <c r="G146" s="7">
        <f>VLOOKUP(C146,Talks!$A$2:$X$35,11,FALSE)</f>
        <v>8469</v>
      </c>
      <c r="H146" s="7">
        <f t="shared" si="103"/>
        <v>0</v>
      </c>
      <c r="I146" s="75" t="str">
        <f>IF(H146&lt;&gt;0,H146,IF(ISERROR(VLOOKUP(VLOOKUP(X146,Books!$A$2:$Q$100,2,FALSE)&amp;"_"&amp;Y146&amp;":"&amp;AA146&amp;IF(F146&lt;&gt;""," (JST)",""),SpecialBooks,2,FALSE)),VLOOKUP(X146,Books!$A$2:$Q$100,2,FALSE)&amp;"_"&amp;Y146&amp;":"&amp;AA146&amp;IF(F146&lt;&gt;""," (JST)",""),VLOOKUP(VLOOKUP(X146,Books!$A$2:$Q$100,2,FALSE)&amp;"_"&amp;Y146&amp;":"&amp;AA146&amp;IF(F146&lt;&gt;""," (JST)",""),SpecialBooks,2,FALSE)))</f>
        <v>eph_2:19</v>
      </c>
      <c r="J146" s="7" t="str">
        <f>VLOOKUP(C146,Talks!$A$2:$X$35,6,FALSE)</f>
        <v>GWG</v>
      </c>
      <c r="K146" s="32">
        <v>41</v>
      </c>
      <c r="L146" s="56">
        <f t="shared" si="99"/>
        <v>38</v>
      </c>
      <c r="M146" s="56">
        <f t="shared" si="100"/>
        <v>42</v>
      </c>
      <c r="N146" s="56" t="str">
        <f t="shared" si="98"/>
        <v/>
      </c>
      <c r="O146" s="7" t="str">
        <f t="shared" si="104"/>
        <v>eph_2:19 / (20-O,41,GWG)</v>
      </c>
      <c r="P146" s="51" t="str">
        <f t="shared" si="105"/>
        <v/>
      </c>
      <c r="Q146" s="7">
        <f t="shared" si="106"/>
        <v>21</v>
      </c>
      <c r="R146" s="7">
        <f t="shared" si="107"/>
        <v>25</v>
      </c>
      <c r="S146" s="7">
        <f t="shared" si="108"/>
        <v>30</v>
      </c>
      <c r="T146" s="7">
        <f t="shared" si="109"/>
        <v>27</v>
      </c>
      <c r="U146" s="7">
        <f t="shared" si="110"/>
        <v>39</v>
      </c>
      <c r="V146" s="7" t="str">
        <f t="shared" si="111"/>
        <v>nt/eph/2.19?lan</v>
      </c>
      <c r="W146" s="7" t="str">
        <f t="shared" si="101"/>
        <v>eph</v>
      </c>
      <c r="X146" s="7" t="str">
        <f>IF(ISERROR(VLOOKUP(W146,Books!$A$2:$Q$100,2,FALSE)),VLOOKUP(V146&amp;"/"&amp;W146,$AY$8:$AZ$10,2,FALSE),W146)</f>
        <v>eph</v>
      </c>
      <c r="Y146" s="7" t="str">
        <f t="shared" si="102"/>
        <v>2</v>
      </c>
      <c r="Z146" s="7" t="str">
        <f t="shared" si="112"/>
        <v>19</v>
      </c>
      <c r="AA146" s="7" t="str">
        <f t="shared" si="95"/>
        <v>19</v>
      </c>
      <c r="AB146" s="51">
        <f t="shared" si="113"/>
        <v>22</v>
      </c>
      <c r="AC146" s="61" t="str">
        <f t="shared" si="114"/>
        <v>p19</v>
      </c>
      <c r="AD146" s="26" t="str">
        <f t="shared" si="115"/>
        <v>eph</v>
      </c>
      <c r="AE146" s="27" t="str">
        <f t="shared" si="116"/>
        <v>eph</v>
      </c>
      <c r="AF146" s="28" t="str">
        <f t="shared" si="117"/>
        <v/>
      </c>
      <c r="AG146" s="26" t="str">
        <f t="shared" si="118"/>
        <v>2</v>
      </c>
      <c r="AH146" s="27" t="str">
        <f t="shared" si="119"/>
        <v/>
      </c>
      <c r="AI146" s="29" t="str">
        <f t="shared" si="120"/>
        <v>19</v>
      </c>
      <c r="AJ146" s="29" t="str">
        <f t="shared" si="121"/>
        <v>19</v>
      </c>
      <c r="AK146" s="29" t="str">
        <f t="shared" si="122"/>
        <v>19</v>
      </c>
      <c r="AL146" s="29">
        <f t="shared" si="123"/>
        <v>0</v>
      </c>
      <c r="AM146" s="29">
        <f t="shared" ca="1" si="124"/>
        <v>0</v>
      </c>
      <c r="AN146" s="29" t="str">
        <f t="shared" si="125"/>
        <v>19</v>
      </c>
      <c r="AO146" s="29" t="str">
        <f t="shared" ca="1" si="126"/>
        <v>19</v>
      </c>
      <c r="AP146" s="28" t="str">
        <f t="shared" si="127"/>
        <v/>
      </c>
      <c r="AQ146" s="34">
        <f t="shared" si="130"/>
        <v>136768</v>
      </c>
      <c r="AR146" s="7">
        <f>VLOOKUP(W146,Books!$A$2:$Q$100,7,FALSE)</f>
        <v>149</v>
      </c>
      <c r="AS146" s="51" t="str">
        <f t="shared" si="128"/>
        <v/>
      </c>
      <c r="AT146" s="7" t="str">
        <f t="shared" si="129"/>
        <v>INSERT INTO citation (ID,TalkID,BookID,Chapter,Verses,Flag,PageColumn,MinVerse,MaxVerse) VALUES (136768, 8469, 149, 2, '19', '', 41, 0, 0);</v>
      </c>
    </row>
    <row r="147" spans="1:46" x14ac:dyDescent="0.2">
      <c r="A147" s="7">
        <f>VLOOKUP(C147,Talks!$A$2:$X$35,2,FALSE)</f>
        <v>10</v>
      </c>
      <c r="B147">
        <v>145</v>
      </c>
      <c r="C147" t="s">
        <v>2726</v>
      </c>
      <c r="D147" t="s">
        <v>2576</v>
      </c>
      <c r="E147" t="s">
        <v>2577</v>
      </c>
      <c r="F147" s="4"/>
      <c r="G147" s="7">
        <f>VLOOKUP(C147,Talks!$A$2:$X$35,11,FALSE)</f>
        <v>8469</v>
      </c>
      <c r="H147" s="7">
        <f t="shared" si="103"/>
        <v>0</v>
      </c>
      <c r="I147" s="75" t="str">
        <f>IF(H147&lt;&gt;0,H147,IF(ISERROR(VLOOKUP(VLOOKUP(X147,Books!$A$2:$Q$100,2,FALSE)&amp;"_"&amp;Y147&amp;":"&amp;AA147&amp;IF(F147&lt;&gt;""," (JST)",""),SpecialBooks,2,FALSE)),VLOOKUP(X147,Books!$A$2:$Q$100,2,FALSE)&amp;"_"&amp;Y147&amp;":"&amp;AA147&amp;IF(F147&lt;&gt;""," (JST)",""),VLOOKUP(VLOOKUP(X147,Books!$A$2:$Q$100,2,FALSE)&amp;"_"&amp;Y147&amp;":"&amp;AA147&amp;IF(F147&lt;&gt;""," (JST)",""),SpecialBooks,2,FALSE)))</f>
        <v>js h_1:14</v>
      </c>
      <c r="J147" s="7" t="str">
        <f>VLOOKUP(C147,Talks!$A$2:$X$35,6,FALSE)</f>
        <v>GWG</v>
      </c>
      <c r="K147" s="32">
        <v>41</v>
      </c>
      <c r="L147" s="56">
        <f t="shared" si="99"/>
        <v>38</v>
      </c>
      <c r="M147" s="56">
        <f t="shared" si="100"/>
        <v>42</v>
      </c>
      <c r="N147" s="56" t="str">
        <f t="shared" si="98"/>
        <v/>
      </c>
      <c r="O147" s="7" t="str">
        <f t="shared" si="104"/>
        <v>js h_1:14 / (20-O,41,GWG)</v>
      </c>
      <c r="P147" s="51" t="str">
        <f t="shared" si="105"/>
        <v/>
      </c>
      <c r="Q147" s="7">
        <f t="shared" si="106"/>
        <v>22</v>
      </c>
      <c r="R147" s="7">
        <f t="shared" si="107"/>
        <v>27</v>
      </c>
      <c r="S147" s="7">
        <f t="shared" si="108"/>
        <v>32</v>
      </c>
      <c r="T147" s="7">
        <f t="shared" si="109"/>
        <v>29</v>
      </c>
      <c r="U147" s="7">
        <f t="shared" si="110"/>
        <v>41</v>
      </c>
      <c r="V147" s="7" t="str">
        <f t="shared" si="111"/>
        <v>pgp/js-h/1.14?la</v>
      </c>
      <c r="W147" s="7" t="str">
        <f t="shared" si="101"/>
        <v>js-h</v>
      </c>
      <c r="X147" s="7" t="str">
        <f>IF(ISERROR(VLOOKUP(W147,Books!$A$2:$Q$100,2,FALSE)),VLOOKUP(V147&amp;"/"&amp;W147,$AY$8:$AZ$10,2,FALSE),W147)</f>
        <v>js-h</v>
      </c>
      <c r="Y147" s="7" t="str">
        <f t="shared" si="102"/>
        <v>1</v>
      </c>
      <c r="Z147" s="7" t="str">
        <f t="shared" si="112"/>
        <v>14</v>
      </c>
      <c r="AA147" s="7" t="str">
        <f t="shared" ref="AA147:AA210" si="131">IF(Z147="1-1","1",IF(Z147="study_intro1","headnote",Z147))</f>
        <v>14</v>
      </c>
      <c r="AB147" s="51">
        <f t="shared" si="113"/>
        <v>1000</v>
      </c>
      <c r="AC147" s="61" t="str">
        <f t="shared" si="114"/>
        <v>p14</v>
      </c>
      <c r="AD147" s="26" t="str">
        <f t="shared" si="115"/>
        <v>js-h</v>
      </c>
      <c r="AE147" s="27" t="str">
        <f t="shared" si="116"/>
        <v>js-h</v>
      </c>
      <c r="AF147" s="28" t="str">
        <f t="shared" si="117"/>
        <v/>
      </c>
      <c r="AG147" s="26" t="str">
        <f t="shared" si="118"/>
        <v>1</v>
      </c>
      <c r="AH147" s="27" t="str">
        <f t="shared" si="119"/>
        <v/>
      </c>
      <c r="AI147" s="29" t="str">
        <f t="shared" si="120"/>
        <v>14</v>
      </c>
      <c r="AJ147" s="29" t="str">
        <f t="shared" si="121"/>
        <v>14</v>
      </c>
      <c r="AK147" s="29" t="str">
        <f t="shared" si="122"/>
        <v>14</v>
      </c>
      <c r="AL147" s="29">
        <f t="shared" si="123"/>
        <v>0</v>
      </c>
      <c r="AM147" s="29">
        <f t="shared" ca="1" si="124"/>
        <v>0</v>
      </c>
      <c r="AN147" s="29" t="str">
        <f t="shared" si="125"/>
        <v>14</v>
      </c>
      <c r="AO147" s="29" t="str">
        <f t="shared" ca="1" si="126"/>
        <v>14</v>
      </c>
      <c r="AP147" s="28" t="str">
        <f t="shared" si="127"/>
        <v/>
      </c>
      <c r="AQ147" s="34">
        <f t="shared" si="130"/>
        <v>136769</v>
      </c>
      <c r="AR147" s="7">
        <f>VLOOKUP(W147,Books!$A$2:$Q$100,7,FALSE)</f>
        <v>405</v>
      </c>
      <c r="AS147" s="51" t="str">
        <f t="shared" si="128"/>
        <v/>
      </c>
      <c r="AT147" s="7" t="str">
        <f t="shared" si="129"/>
        <v>INSERT INTO citation (ID,TalkID,BookID,Chapter,Verses,Flag,PageColumn,MinVerse,MaxVerse) VALUES (136769, 8469, 405, 1, '14', '', 41, 0, 0);</v>
      </c>
    </row>
    <row r="148" spans="1:46" x14ac:dyDescent="0.2">
      <c r="A148" s="7">
        <f>VLOOKUP(C148,Talks!$A$2:$X$35,2,FALSE)</f>
        <v>10</v>
      </c>
      <c r="B148">
        <v>146</v>
      </c>
      <c r="C148" t="s">
        <v>2726</v>
      </c>
      <c r="D148" t="s">
        <v>2578</v>
      </c>
      <c r="E148" t="s">
        <v>2579</v>
      </c>
      <c r="F148" s="4"/>
      <c r="G148" s="7">
        <f>VLOOKUP(C148,Talks!$A$2:$X$35,11,FALSE)</f>
        <v>8469</v>
      </c>
      <c r="H148" s="7">
        <f t="shared" si="103"/>
        <v>0</v>
      </c>
      <c r="I148" s="75" t="str">
        <f>IF(H148&lt;&gt;0,H148,IF(ISERROR(VLOOKUP(VLOOKUP(X148,Books!$A$2:$Q$100,2,FALSE)&amp;"_"&amp;Y148&amp;":"&amp;AA148&amp;IF(F148&lt;&gt;""," (JST)",""),SpecialBooks,2,FALSE)),VLOOKUP(X148,Books!$A$2:$Q$100,2,FALSE)&amp;"_"&amp;Y148&amp;":"&amp;AA148&amp;IF(F148&lt;&gt;""," (JST)",""),VLOOKUP(VLOOKUP(X148,Books!$A$2:$Q$100,2,FALSE)&amp;"_"&amp;Y148&amp;":"&amp;AA148&amp;IF(F148&lt;&gt;""," (JST)",""),SpecialBooks,2,FALSE)))</f>
        <v>js h_1:33-34</v>
      </c>
      <c r="J148" s="7" t="str">
        <f>VLOOKUP(C148,Talks!$A$2:$X$35,6,FALSE)</f>
        <v>GWG</v>
      </c>
      <c r="K148" s="32">
        <v>41</v>
      </c>
      <c r="L148" s="56">
        <f t="shared" si="99"/>
        <v>38</v>
      </c>
      <c r="M148" s="56">
        <f t="shared" si="100"/>
        <v>42</v>
      </c>
      <c r="N148" s="56" t="str">
        <f t="shared" si="98"/>
        <v/>
      </c>
      <c r="O148" s="7" t="str">
        <f t="shared" si="104"/>
        <v>js h_1:33-34 / (20-O,41,GWG)</v>
      </c>
      <c r="P148" s="51" t="str">
        <f t="shared" si="105"/>
        <v/>
      </c>
      <c r="Q148" s="7">
        <f t="shared" si="106"/>
        <v>22</v>
      </c>
      <c r="R148" s="7">
        <f t="shared" si="107"/>
        <v>27</v>
      </c>
      <c r="S148" s="7">
        <f t="shared" si="108"/>
        <v>35</v>
      </c>
      <c r="T148" s="7">
        <f t="shared" si="109"/>
        <v>29</v>
      </c>
      <c r="U148" s="7">
        <f t="shared" si="110"/>
        <v>44</v>
      </c>
      <c r="V148" s="7" t="str">
        <f t="shared" si="111"/>
        <v>pgp/js-h/1.33-34</v>
      </c>
      <c r="W148" s="7" t="str">
        <f t="shared" si="101"/>
        <v>js-h</v>
      </c>
      <c r="X148" s="7" t="str">
        <f>IF(ISERROR(VLOOKUP(W148,Books!$A$2:$Q$100,2,FALSE)),VLOOKUP(V148&amp;"/"&amp;W148,$AY$8:$AZ$10,2,FALSE),W148)</f>
        <v>js-h</v>
      </c>
      <c r="Y148" s="7" t="str">
        <f t="shared" si="102"/>
        <v>1</v>
      </c>
      <c r="Z148" s="7" t="str">
        <f t="shared" si="112"/>
        <v>33-34</v>
      </c>
      <c r="AA148" s="7" t="str">
        <f t="shared" si="131"/>
        <v>33-34</v>
      </c>
      <c r="AB148" s="51">
        <f t="shared" si="113"/>
        <v>1000</v>
      </c>
      <c r="AC148" s="61" t="str">
        <f t="shared" si="114"/>
        <v>p33</v>
      </c>
      <c r="AD148" s="26" t="str">
        <f t="shared" si="115"/>
        <v>js-h</v>
      </c>
      <c r="AE148" s="27" t="str">
        <f t="shared" si="116"/>
        <v>js-h</v>
      </c>
      <c r="AF148" s="28" t="str">
        <f t="shared" si="117"/>
        <v/>
      </c>
      <c r="AG148" s="26" t="str">
        <f t="shared" si="118"/>
        <v>1</v>
      </c>
      <c r="AH148" s="27" t="str">
        <f t="shared" si="119"/>
        <v/>
      </c>
      <c r="AI148" s="29" t="str">
        <f t="shared" si="120"/>
        <v>33-34</v>
      </c>
      <c r="AJ148" s="29" t="str">
        <f t="shared" si="121"/>
        <v>33-34</v>
      </c>
      <c r="AK148" s="29" t="str">
        <f t="shared" si="122"/>
        <v>33 34</v>
      </c>
      <c r="AL148" s="29">
        <f t="shared" si="123"/>
        <v>3</v>
      </c>
      <c r="AM148" s="29">
        <f t="shared" ca="1" si="124"/>
        <v>3</v>
      </c>
      <c r="AN148" s="29" t="str">
        <f t="shared" si="125"/>
        <v>33</v>
      </c>
      <c r="AO148" s="29" t="str">
        <f t="shared" ca="1" si="126"/>
        <v>34</v>
      </c>
      <c r="AP148" s="28" t="str">
        <f t="shared" si="127"/>
        <v/>
      </c>
      <c r="AQ148" s="34">
        <f t="shared" si="130"/>
        <v>136770</v>
      </c>
      <c r="AR148" s="7">
        <f>VLOOKUP(W148,Books!$A$2:$Q$100,7,FALSE)</f>
        <v>405</v>
      </c>
      <c r="AS148" s="51" t="str">
        <f t="shared" si="128"/>
        <v/>
      </c>
      <c r="AT148" s="7" t="str">
        <f t="shared" si="129"/>
        <v>INSERT INTO citation (ID,TalkID,BookID,Chapter,Verses,Flag,PageColumn,MinVerse,MaxVerse) VALUES (136770, 8469, 405, 1, '33-34', '', 41, 0, 0);</v>
      </c>
    </row>
    <row r="149" spans="1:46" x14ac:dyDescent="0.2">
      <c r="A149" s="7">
        <f>VLOOKUP(C149,Talks!$A$2:$X$35,2,FALSE)</f>
        <v>10</v>
      </c>
      <c r="B149">
        <v>147</v>
      </c>
      <c r="C149" t="s">
        <v>2726</v>
      </c>
      <c r="D149" t="s">
        <v>3018</v>
      </c>
      <c r="E149" t="s">
        <v>3019</v>
      </c>
      <c r="F149" s="4"/>
      <c r="G149" s="7">
        <f>VLOOKUP(C149,Talks!$A$2:$X$35,11,FALSE)</f>
        <v>8469</v>
      </c>
      <c r="H149" s="7">
        <f t="shared" si="103"/>
        <v>0</v>
      </c>
      <c r="I149" s="75" t="str">
        <f>IF(H149&lt;&gt;0,H149,IF(ISERROR(VLOOKUP(VLOOKUP(X149,Books!$A$2:$Q$100,2,FALSE)&amp;"_"&amp;Y149&amp;":"&amp;AA149&amp;IF(F149&lt;&gt;""," (JST)",""),SpecialBooks,2,FALSE)),VLOOKUP(X149,Books!$A$2:$Q$100,2,FALSE)&amp;"_"&amp;Y149&amp;":"&amp;AA149&amp;IF(F149&lt;&gt;""," (JST)",""),VLOOKUP(VLOOKUP(X149,Books!$A$2:$Q$100,2,FALSE)&amp;"_"&amp;Y149&amp;":"&amp;AA149&amp;IF(F149&lt;&gt;""," (JST)",""),SpecialBooks,2,FALSE)))</f>
        <v>amos_3:7</v>
      </c>
      <c r="J149" s="7" t="str">
        <f>VLOOKUP(C149,Talks!$A$2:$X$35,6,FALSE)</f>
        <v>GWG</v>
      </c>
      <c r="K149" s="32">
        <v>41</v>
      </c>
      <c r="L149" s="56">
        <f t="shared" si="99"/>
        <v>38</v>
      </c>
      <c r="M149" s="56">
        <f t="shared" si="100"/>
        <v>42</v>
      </c>
      <c r="N149" s="56" t="str">
        <f t="shared" si="98"/>
        <v/>
      </c>
      <c r="O149" s="7" t="str">
        <f t="shared" si="104"/>
        <v>amos_3:7 / (20-O,41,GWG)</v>
      </c>
      <c r="P149" s="51" t="str">
        <f t="shared" si="105"/>
        <v/>
      </c>
      <c r="Q149" s="7">
        <f t="shared" si="106"/>
        <v>21</v>
      </c>
      <c r="R149" s="7">
        <f t="shared" si="107"/>
        <v>26</v>
      </c>
      <c r="S149" s="7">
        <f t="shared" si="108"/>
        <v>30</v>
      </c>
      <c r="T149" s="7">
        <f t="shared" si="109"/>
        <v>28</v>
      </c>
      <c r="U149" s="7">
        <f t="shared" si="110"/>
        <v>39</v>
      </c>
      <c r="V149" s="7" t="str">
        <f t="shared" si="111"/>
        <v>ot/amos/3.7?lan</v>
      </c>
      <c r="W149" s="7" t="str">
        <f t="shared" si="101"/>
        <v>amos</v>
      </c>
      <c r="X149" s="7" t="str">
        <f>IF(ISERROR(VLOOKUP(W149,Books!$A$2:$Q$100,2,FALSE)),VLOOKUP(V149&amp;"/"&amp;W149,$AY$8:$AZ$10,2,FALSE),W149)</f>
        <v>amos</v>
      </c>
      <c r="Y149" s="7" t="str">
        <f t="shared" si="102"/>
        <v>3</v>
      </c>
      <c r="Z149" s="7" t="str">
        <f t="shared" si="112"/>
        <v>7</v>
      </c>
      <c r="AA149" s="7" t="str">
        <f t="shared" si="131"/>
        <v>7</v>
      </c>
      <c r="AB149" s="51">
        <f t="shared" si="113"/>
        <v>15</v>
      </c>
      <c r="AC149" s="61" t="str">
        <f t="shared" si="114"/>
        <v>p7</v>
      </c>
      <c r="AD149" s="26" t="str">
        <f t="shared" si="115"/>
        <v>amos</v>
      </c>
      <c r="AE149" s="27" t="str">
        <f t="shared" si="116"/>
        <v>amos</v>
      </c>
      <c r="AF149" s="28" t="str">
        <f t="shared" si="117"/>
        <v/>
      </c>
      <c r="AG149" s="26" t="str">
        <f t="shared" si="118"/>
        <v>3</v>
      </c>
      <c r="AH149" s="27" t="str">
        <f t="shared" si="119"/>
        <v/>
      </c>
      <c r="AI149" s="29" t="str">
        <f t="shared" si="120"/>
        <v>7</v>
      </c>
      <c r="AJ149" s="29" t="str">
        <f t="shared" si="121"/>
        <v>7</v>
      </c>
      <c r="AK149" s="29" t="str">
        <f t="shared" si="122"/>
        <v>7</v>
      </c>
      <c r="AL149" s="29">
        <f t="shared" si="123"/>
        <v>0</v>
      </c>
      <c r="AM149" s="29">
        <f t="shared" ca="1" si="124"/>
        <v>0</v>
      </c>
      <c r="AN149" s="29" t="str">
        <f t="shared" si="125"/>
        <v>7</v>
      </c>
      <c r="AO149" s="29" t="str">
        <f t="shared" ca="1" si="126"/>
        <v>7</v>
      </c>
      <c r="AP149" s="28" t="str">
        <f t="shared" si="127"/>
        <v/>
      </c>
      <c r="AQ149" s="34">
        <f t="shared" si="130"/>
        <v>136771</v>
      </c>
      <c r="AR149" s="7">
        <f>VLOOKUP(W149,Books!$A$2:$Q$100,7,FALSE)</f>
        <v>130</v>
      </c>
      <c r="AS149" s="51" t="str">
        <f t="shared" si="128"/>
        <v/>
      </c>
      <c r="AT149" s="7" t="str">
        <f t="shared" si="129"/>
        <v>INSERT INTO citation (ID,TalkID,BookID,Chapter,Verses,Flag,PageColumn,MinVerse,MaxVerse) VALUES (136771, 8469, 130, 3, '7', '', 41, 0, 0);</v>
      </c>
    </row>
    <row r="150" spans="1:46" x14ac:dyDescent="0.2">
      <c r="A150" s="7">
        <f>VLOOKUP(C150,Talks!$A$2:$X$35,2,FALSE)</f>
        <v>10</v>
      </c>
      <c r="B150">
        <v>148</v>
      </c>
      <c r="C150" t="s">
        <v>2726</v>
      </c>
      <c r="D150" t="s">
        <v>3020</v>
      </c>
      <c r="E150" t="s">
        <v>3021</v>
      </c>
      <c r="F150" s="4"/>
      <c r="G150" s="7">
        <f>VLOOKUP(C150,Talks!$A$2:$X$35,11,FALSE)</f>
        <v>8469</v>
      </c>
      <c r="H150" s="7">
        <f t="shared" si="103"/>
        <v>0</v>
      </c>
      <c r="I150" s="75" t="str">
        <f>IF(H150&lt;&gt;0,H150,IF(ISERROR(VLOOKUP(VLOOKUP(X150,Books!$A$2:$Q$100,2,FALSE)&amp;"_"&amp;Y150&amp;":"&amp;AA150&amp;IF(F150&lt;&gt;""," (JST)",""),SpecialBooks,2,FALSE)),VLOOKUP(X150,Books!$A$2:$Q$100,2,FALSE)&amp;"_"&amp;Y150&amp;":"&amp;AA150&amp;IF(F150&lt;&gt;""," (JST)",""),VLOOKUP(VLOOKUP(X150,Books!$A$2:$Q$100,2,FALSE)&amp;"_"&amp;Y150&amp;":"&amp;AA150&amp;IF(F150&lt;&gt;""," (JST)",""),SpecialBooks,2,FALSE)))</f>
        <v>sec_1:38</v>
      </c>
      <c r="J150" s="7" t="str">
        <f>VLOOKUP(C150,Talks!$A$2:$X$35,6,FALSE)</f>
        <v>GWG</v>
      </c>
      <c r="K150" s="32">
        <v>41</v>
      </c>
      <c r="L150" s="56">
        <f t="shared" si="99"/>
        <v>38</v>
      </c>
      <c r="M150" s="56">
        <f t="shared" si="100"/>
        <v>42</v>
      </c>
      <c r="N150" s="56" t="str">
        <f t="shared" si="98"/>
        <v/>
      </c>
      <c r="O150" s="7" t="str">
        <f t="shared" si="104"/>
        <v>sec_1:38 / (20-O,41,GWG)</v>
      </c>
      <c r="P150" s="51" t="str">
        <f t="shared" si="105"/>
        <v/>
      </c>
      <c r="Q150" s="7">
        <f t="shared" si="106"/>
        <v>31</v>
      </c>
      <c r="R150" s="7">
        <f t="shared" si="107"/>
        <v>34</v>
      </c>
      <c r="S150" s="7">
        <f t="shared" si="108"/>
        <v>39</v>
      </c>
      <c r="T150" s="7">
        <f t="shared" si="109"/>
        <v>36</v>
      </c>
      <c r="U150" s="7">
        <f t="shared" si="110"/>
        <v>48</v>
      </c>
      <c r="V150" s="7" t="str">
        <f t="shared" si="111"/>
        <v>dc-testament/dc/1.38?lang</v>
      </c>
      <c r="W150" s="7" t="str">
        <f t="shared" si="101"/>
        <v>dc</v>
      </c>
      <c r="X150" s="7" t="str">
        <f>IF(ISERROR(VLOOKUP(W150,Books!$A$2:$Q$100,2,FALSE)),VLOOKUP(V150&amp;"/"&amp;W150,$AY$8:$AZ$10,2,FALSE),W150)</f>
        <v>dc</v>
      </c>
      <c r="Y150" s="7" t="str">
        <f t="shared" si="102"/>
        <v>1</v>
      </c>
      <c r="Z150" s="7" t="str">
        <f t="shared" si="112"/>
        <v>38</v>
      </c>
      <c r="AA150" s="7" t="str">
        <f t="shared" si="131"/>
        <v>38</v>
      </c>
      <c r="AB150" s="51">
        <f t="shared" si="113"/>
        <v>39</v>
      </c>
      <c r="AC150" s="61" t="str">
        <f t="shared" si="114"/>
        <v>p38</v>
      </c>
      <c r="AD150" s="26" t="str">
        <f t="shared" si="115"/>
        <v>sec</v>
      </c>
      <c r="AE150" s="27" t="str">
        <f t="shared" si="116"/>
        <v>dc</v>
      </c>
      <c r="AF150" s="28" t="str">
        <f t="shared" si="117"/>
        <v/>
      </c>
      <c r="AG150" s="26" t="str">
        <f t="shared" si="118"/>
        <v>1</v>
      </c>
      <c r="AH150" s="27" t="str">
        <f t="shared" si="119"/>
        <v/>
      </c>
      <c r="AI150" s="29" t="str">
        <f t="shared" si="120"/>
        <v>38</v>
      </c>
      <c r="AJ150" s="29" t="str">
        <f t="shared" si="121"/>
        <v>38</v>
      </c>
      <c r="AK150" s="29" t="str">
        <f t="shared" si="122"/>
        <v>38</v>
      </c>
      <c r="AL150" s="29">
        <f t="shared" si="123"/>
        <v>0</v>
      </c>
      <c r="AM150" s="29">
        <f t="shared" ca="1" si="124"/>
        <v>0</v>
      </c>
      <c r="AN150" s="29" t="str">
        <f t="shared" si="125"/>
        <v>38</v>
      </c>
      <c r="AO150" s="29" t="str">
        <f t="shared" ca="1" si="126"/>
        <v>38</v>
      </c>
      <c r="AP150" s="28" t="str">
        <f t="shared" si="127"/>
        <v/>
      </c>
      <c r="AQ150" s="34">
        <f t="shared" si="130"/>
        <v>136772</v>
      </c>
      <c r="AR150" s="7">
        <f>VLOOKUP(W150,Books!$A$2:$Q$100,7,FALSE)</f>
        <v>302</v>
      </c>
      <c r="AS150" s="51" t="str">
        <f t="shared" si="128"/>
        <v/>
      </c>
      <c r="AT150" s="7" t="str">
        <f t="shared" si="129"/>
        <v>INSERT INTO citation (ID,TalkID,BookID,Chapter,Verses,Flag,PageColumn,MinVerse,MaxVerse) VALUES (136772, 8469, 302, 1, '38', '', 41, 0, 0);</v>
      </c>
    </row>
    <row r="151" spans="1:46" x14ac:dyDescent="0.2">
      <c r="A151" s="7">
        <f>VLOOKUP(C151,Talks!$A$2:$X$35,2,FALSE)</f>
        <v>10</v>
      </c>
      <c r="B151">
        <v>149</v>
      </c>
      <c r="C151" t="s">
        <v>2726</v>
      </c>
      <c r="D151" t="s">
        <v>2656</v>
      </c>
      <c r="E151" t="s">
        <v>2543</v>
      </c>
      <c r="F151" s="4"/>
      <c r="G151" s="7">
        <f>VLOOKUP(C151,Talks!$A$2:$X$35,11,FALSE)</f>
        <v>8469</v>
      </c>
      <c r="H151" s="7">
        <f t="shared" si="103"/>
        <v>0</v>
      </c>
      <c r="I151" s="75" t="str">
        <f>IF(H151&lt;&gt;0,H151,IF(ISERROR(VLOOKUP(VLOOKUP(X151,Books!$A$2:$Q$100,2,FALSE)&amp;"_"&amp;Y151&amp;":"&amp;AA151&amp;IF(F151&lt;&gt;""," (JST)",""),SpecialBooks,2,FALSE)),VLOOKUP(X151,Books!$A$2:$Q$100,2,FALSE)&amp;"_"&amp;Y151&amp;":"&amp;AA151&amp;IF(F151&lt;&gt;""," (JST)",""),VLOOKUP(VLOOKUP(X151,Books!$A$2:$Q$100,2,FALSE)&amp;"_"&amp;Y151&amp;":"&amp;AA151&amp;IF(F151&lt;&gt;""," (JST)",""),SpecialBooks,2,FALSE)))</f>
        <v>alma_37:6</v>
      </c>
      <c r="J151" s="7" t="str">
        <f>VLOOKUP(C151,Talks!$A$2:$X$35,6,FALSE)</f>
        <v>GWG</v>
      </c>
      <c r="K151" s="32">
        <v>41</v>
      </c>
      <c r="L151" s="56">
        <f t="shared" si="99"/>
        <v>38</v>
      </c>
      <c r="M151" s="56">
        <f t="shared" si="100"/>
        <v>42</v>
      </c>
      <c r="N151" s="56" t="str">
        <f t="shared" si="98"/>
        <v/>
      </c>
      <c r="O151" s="7" t="str">
        <f t="shared" si="104"/>
        <v>alma_37:6 / (20-O,41,GWG)</v>
      </c>
      <c r="P151" s="51" t="str">
        <f t="shared" si="105"/>
        <v/>
      </c>
      <c r="Q151" s="7">
        <f t="shared" si="106"/>
        <v>23</v>
      </c>
      <c r="R151" s="7">
        <f t="shared" si="107"/>
        <v>28</v>
      </c>
      <c r="S151" s="7">
        <f t="shared" si="108"/>
        <v>33</v>
      </c>
      <c r="T151" s="7">
        <f t="shared" si="109"/>
        <v>31</v>
      </c>
      <c r="U151" s="7">
        <f t="shared" si="110"/>
        <v>42</v>
      </c>
      <c r="V151" s="7" t="str">
        <f t="shared" si="111"/>
        <v>bofm/alma/37.6?la</v>
      </c>
      <c r="W151" s="7" t="str">
        <f t="shared" si="101"/>
        <v>alma</v>
      </c>
      <c r="X151" s="7" t="str">
        <f>IF(ISERROR(VLOOKUP(W151,Books!$A$2:$Q$100,2,FALSE)),VLOOKUP(V151&amp;"/"&amp;W151,$AY$8:$AZ$10,2,FALSE),W151)</f>
        <v>alma</v>
      </c>
      <c r="Y151" s="7" t="str">
        <f t="shared" si="102"/>
        <v>37</v>
      </c>
      <c r="Z151" s="7" t="str">
        <f t="shared" si="112"/>
        <v>6</v>
      </c>
      <c r="AA151" s="7" t="str">
        <f t="shared" si="131"/>
        <v>6</v>
      </c>
      <c r="AB151" s="51">
        <f t="shared" si="113"/>
        <v>47</v>
      </c>
      <c r="AC151" s="61" t="str">
        <f t="shared" si="114"/>
        <v>p6</v>
      </c>
      <c r="AD151" s="26" t="str">
        <f t="shared" si="115"/>
        <v>alma</v>
      </c>
      <c r="AE151" s="27" t="str">
        <f t="shared" si="116"/>
        <v>alma</v>
      </c>
      <c r="AF151" s="28" t="str">
        <f t="shared" si="117"/>
        <v/>
      </c>
      <c r="AG151" s="26" t="str">
        <f t="shared" si="118"/>
        <v>37</v>
      </c>
      <c r="AH151" s="27" t="str">
        <f t="shared" si="119"/>
        <v/>
      </c>
      <c r="AI151" s="29" t="str">
        <f t="shared" si="120"/>
        <v>6</v>
      </c>
      <c r="AJ151" s="29" t="str">
        <f t="shared" si="121"/>
        <v>6</v>
      </c>
      <c r="AK151" s="29" t="str">
        <f t="shared" si="122"/>
        <v>6</v>
      </c>
      <c r="AL151" s="29">
        <f t="shared" si="123"/>
        <v>0</v>
      </c>
      <c r="AM151" s="29">
        <f t="shared" ca="1" si="124"/>
        <v>0</v>
      </c>
      <c r="AN151" s="29" t="str">
        <f t="shared" si="125"/>
        <v>6</v>
      </c>
      <c r="AO151" s="29" t="str">
        <f t="shared" ca="1" si="126"/>
        <v>6</v>
      </c>
      <c r="AP151" s="28" t="str">
        <f t="shared" si="127"/>
        <v/>
      </c>
      <c r="AQ151" s="34">
        <f t="shared" si="130"/>
        <v>136773</v>
      </c>
      <c r="AR151" s="7">
        <f>VLOOKUP(W151,Books!$A$2:$Q$100,7,FALSE)</f>
        <v>213</v>
      </c>
      <c r="AS151" s="51" t="str">
        <f t="shared" si="128"/>
        <v/>
      </c>
      <c r="AT151" s="7" t="str">
        <f t="shared" si="129"/>
        <v>INSERT INTO citation (ID,TalkID,BookID,Chapter,Verses,Flag,PageColumn,MinVerse,MaxVerse) VALUES (136773, 8469, 213, 37, '6', '', 41, 0, 0);</v>
      </c>
    </row>
    <row r="152" spans="1:46" x14ac:dyDescent="0.2">
      <c r="A152" s="7">
        <f>VLOOKUP(C152,Talks!$A$2:$X$35,2,FALSE)</f>
        <v>10</v>
      </c>
      <c r="B152">
        <v>150</v>
      </c>
      <c r="C152" t="s">
        <v>2726</v>
      </c>
      <c r="D152" t="s">
        <v>3022</v>
      </c>
      <c r="E152" t="s">
        <v>3023</v>
      </c>
      <c r="F152" s="4"/>
      <c r="G152" s="7">
        <f>VLOOKUP(C152,Talks!$A$2:$X$35,11,FALSE)</f>
        <v>8469</v>
      </c>
      <c r="H152" s="7">
        <f t="shared" si="103"/>
        <v>0</v>
      </c>
      <c r="I152" s="75" t="str">
        <f>IF(H152&lt;&gt;0,H152,IF(ISERROR(VLOOKUP(VLOOKUP(X152,Books!$A$2:$Q$100,2,FALSE)&amp;"_"&amp;Y152&amp;":"&amp;AA152&amp;IF(F152&lt;&gt;""," (JST)",""),SpecialBooks,2,FALSE)),VLOOKUP(X152,Books!$A$2:$Q$100,2,FALSE)&amp;"_"&amp;Y152&amp;":"&amp;AA152&amp;IF(F152&lt;&gt;""," (JST)",""),VLOOKUP(VLOOKUP(X152,Books!$A$2:$Q$100,2,FALSE)&amp;"_"&amp;Y152&amp;":"&amp;AA152&amp;IF(F152&lt;&gt;""," (JST)",""),SpecialBooks,2,FALSE)))</f>
        <v>sec_64:33</v>
      </c>
      <c r="J152" s="7" t="str">
        <f>VLOOKUP(C152,Talks!$A$2:$X$35,6,FALSE)</f>
        <v>GWG</v>
      </c>
      <c r="K152" s="32">
        <v>41</v>
      </c>
      <c r="L152" s="56">
        <f t="shared" si="99"/>
        <v>38</v>
      </c>
      <c r="M152" s="56">
        <f t="shared" si="100"/>
        <v>42</v>
      </c>
      <c r="N152" s="56" t="str">
        <f t="shared" si="98"/>
        <v/>
      </c>
      <c r="O152" s="7" t="str">
        <f t="shared" si="104"/>
        <v>sec_64:33 / (20-O,41,GWG)</v>
      </c>
      <c r="P152" s="51" t="str">
        <f t="shared" si="105"/>
        <v/>
      </c>
      <c r="Q152" s="7">
        <f t="shared" si="106"/>
        <v>31</v>
      </c>
      <c r="R152" s="7">
        <f t="shared" si="107"/>
        <v>34</v>
      </c>
      <c r="S152" s="7">
        <f t="shared" si="108"/>
        <v>40</v>
      </c>
      <c r="T152" s="7">
        <f t="shared" si="109"/>
        <v>37</v>
      </c>
      <c r="U152" s="7">
        <f t="shared" si="110"/>
        <v>49</v>
      </c>
      <c r="V152" s="7" t="str">
        <f t="shared" si="111"/>
        <v>dc-testament/dc/64.33?lan</v>
      </c>
      <c r="W152" s="7" t="str">
        <f t="shared" si="101"/>
        <v>dc</v>
      </c>
      <c r="X152" s="7" t="str">
        <f>IF(ISERROR(VLOOKUP(W152,Books!$A$2:$Q$100,2,FALSE)),VLOOKUP(V152&amp;"/"&amp;W152,$AY$8:$AZ$10,2,FALSE),W152)</f>
        <v>dc</v>
      </c>
      <c r="Y152" s="7" t="str">
        <f t="shared" si="102"/>
        <v>64</v>
      </c>
      <c r="Z152" s="7" t="str">
        <f t="shared" si="112"/>
        <v>33</v>
      </c>
      <c r="AA152" s="7" t="str">
        <f t="shared" si="131"/>
        <v>33</v>
      </c>
      <c r="AB152" s="51">
        <f t="shared" si="113"/>
        <v>43</v>
      </c>
      <c r="AC152" s="61" t="str">
        <f t="shared" si="114"/>
        <v>p33</v>
      </c>
      <c r="AD152" s="26" t="str">
        <f t="shared" si="115"/>
        <v>sec</v>
      </c>
      <c r="AE152" s="27" t="str">
        <f t="shared" si="116"/>
        <v>dc</v>
      </c>
      <c r="AF152" s="28" t="str">
        <f t="shared" si="117"/>
        <v/>
      </c>
      <c r="AG152" s="26" t="str">
        <f t="shared" si="118"/>
        <v>64</v>
      </c>
      <c r="AH152" s="27" t="str">
        <f t="shared" si="119"/>
        <v/>
      </c>
      <c r="AI152" s="29" t="str">
        <f t="shared" si="120"/>
        <v>33</v>
      </c>
      <c r="AJ152" s="29" t="str">
        <f t="shared" si="121"/>
        <v>33</v>
      </c>
      <c r="AK152" s="29" t="str">
        <f t="shared" si="122"/>
        <v>33</v>
      </c>
      <c r="AL152" s="29">
        <f t="shared" si="123"/>
        <v>0</v>
      </c>
      <c r="AM152" s="29">
        <f t="shared" ca="1" si="124"/>
        <v>0</v>
      </c>
      <c r="AN152" s="29" t="str">
        <f t="shared" si="125"/>
        <v>33</v>
      </c>
      <c r="AO152" s="29" t="str">
        <f t="shared" ca="1" si="126"/>
        <v>33</v>
      </c>
      <c r="AP152" s="28" t="str">
        <f t="shared" si="127"/>
        <v/>
      </c>
      <c r="AQ152" s="34">
        <f t="shared" si="130"/>
        <v>136774</v>
      </c>
      <c r="AR152" s="7">
        <f>VLOOKUP(W152,Books!$A$2:$Q$100,7,FALSE)</f>
        <v>302</v>
      </c>
      <c r="AS152" s="51" t="str">
        <f t="shared" si="128"/>
        <v/>
      </c>
      <c r="AT152" s="7" t="str">
        <f t="shared" si="129"/>
        <v>INSERT INTO citation (ID,TalkID,BookID,Chapter,Verses,Flag,PageColumn,MinVerse,MaxVerse) VALUES (136774, 8469, 302, 64, '33', '', 41, 0, 0);</v>
      </c>
    </row>
    <row r="153" spans="1:46" x14ac:dyDescent="0.2">
      <c r="A153" s="7">
        <f>VLOOKUP(C153,Talks!$A$2:$X$35,2,FALSE)</f>
        <v>10</v>
      </c>
      <c r="B153">
        <v>151</v>
      </c>
      <c r="C153" t="s">
        <v>2726</v>
      </c>
      <c r="D153" t="s">
        <v>2608</v>
      </c>
      <c r="E153" t="s">
        <v>1931</v>
      </c>
      <c r="F153" s="4"/>
      <c r="G153" s="7">
        <f>VLOOKUP(C153,Talks!$A$2:$X$35,11,FALSE)</f>
        <v>8469</v>
      </c>
      <c r="H153" s="7" t="str">
        <f t="shared" si="103"/>
        <v>bm_thrwtnss</v>
      </c>
      <c r="I153" s="75" t="str">
        <f>IF(H153&lt;&gt;0,H153,IF(ISERROR(VLOOKUP(VLOOKUP(X153,Books!$A$2:$Q$100,2,FALSE)&amp;"_"&amp;Y153&amp;":"&amp;AA153&amp;IF(F153&lt;&gt;""," (JST)",""),SpecialBooks,2,FALSE)),VLOOKUP(X153,Books!$A$2:$Q$100,2,FALSE)&amp;"_"&amp;Y153&amp;":"&amp;AA153&amp;IF(F153&lt;&gt;""," (JST)",""),VLOOKUP(VLOOKUP(X153,Books!$A$2:$Q$100,2,FALSE)&amp;"_"&amp;Y153&amp;":"&amp;AA153&amp;IF(F153&lt;&gt;""," (JST)",""),SpecialBooks,2,FALSE)))</f>
        <v>bm_thrwtnss</v>
      </c>
      <c r="J153" s="7" t="str">
        <f>VLOOKUP(C153,Talks!$A$2:$X$35,6,FALSE)</f>
        <v>GWG</v>
      </c>
      <c r="K153" s="32">
        <v>41</v>
      </c>
      <c r="L153" s="56">
        <f t="shared" si="99"/>
        <v>38</v>
      </c>
      <c r="M153" s="56">
        <f t="shared" si="100"/>
        <v>42</v>
      </c>
      <c r="N153" s="56" t="str">
        <f t="shared" si="98"/>
        <v/>
      </c>
      <c r="O153" s="7" t="str">
        <f t="shared" si="104"/>
        <v>bm_thrwtnss / (20-O,41,GWG)</v>
      </c>
      <c r="P153" s="51" t="str">
        <f t="shared" si="105"/>
        <v>***</v>
      </c>
      <c r="Q153" s="7">
        <f t="shared" ref="Q153:Q155" si="132">FIND("/",D153,19)</f>
        <v>23</v>
      </c>
      <c r="R153" s="7">
        <f t="shared" ref="R153:R155" si="133">IF(ISERROR(FIND("/",D153,Q153+1)),FIND("?",D153,Q153+1),FIND("/",D153,Q153+1))</f>
        <v>29</v>
      </c>
      <c r="S153" s="7" t="e">
        <f t="shared" ref="S153:S155" si="134">FIND("?",D153,R153+1)</f>
        <v>#VALUE!</v>
      </c>
      <c r="T153" s="7" t="e">
        <f t="shared" ref="T153:T155" si="135">FIND(".",D153,R153+1)</f>
        <v>#VALUE!</v>
      </c>
      <c r="U153" s="7" t="e">
        <f t="shared" ref="U153:U155" si="136">FIND("#",D153,S153+1)</f>
        <v>#VALUE!</v>
      </c>
      <c r="V153" s="7" t="str">
        <f t="shared" ref="V153:V155" si="137">MID(D153,19,Q153-6)</f>
        <v>bofm/three?lang=e</v>
      </c>
      <c r="W153" s="7" t="str">
        <f>IF(H153=0,MID(D153,Q153+1,R153-Q153-1),RIGHT(H153,LEN(H153)-3))</f>
        <v>thrwtnss</v>
      </c>
      <c r="X153" s="7" t="str">
        <f>IF(ISERROR(VLOOKUP(W153,Books!$A$2:$Q$100,2,FALSE)),VLOOKUP(V153&amp;"/"&amp;W153,$AY$8:$AZ$10,2,FALSE),W153)</f>
        <v>thrwtnss</v>
      </c>
      <c r="Y153" s="7" t="str">
        <f>IF(H153=0,IF(ISERROR(S153),RIGHT(D153,LEN(D153)-R153),IF(ISERROR(T153),MID(D153,R153+1,S153-R153-1),IF(ISERROR(MID(D153,R153+1,T153-R153-1)),0,MID(D153,R153+1,T153-R153-1)))),"")</f>
        <v/>
      </c>
      <c r="Z153" s="7" t="str">
        <f t="shared" ref="Z153:Z155" si="138">IF(VLOOKUP(AR153,Books,12,FALSE)="Y",IF(ISERROR(MID(D153,T153+1,S153-T153-1)),"1-"&amp;VLOOKUP(W153&amp;"_"&amp;Y153&amp;"_",BookChapMaxVerse,2,FALSE),MID(D153,T153+1,S153-T153-1)),"")</f>
        <v/>
      </c>
      <c r="AA153" s="7" t="str">
        <f t="shared" si="131"/>
        <v/>
      </c>
      <c r="AB153" s="51" t="e">
        <f t="shared" ref="AB153:AB155" si="139">VLOOKUP(W153&amp;"_"&amp;Y153&amp;"_",BookChapMaxVerse,2,FALSE)</f>
        <v>#N/A</v>
      </c>
      <c r="AC153" s="61">
        <f t="shared" ref="AC153:AC155" si="140">IF(ISERROR(U153),0,RIGHT(D153,LEN(D153)-U153))</f>
        <v>0</v>
      </c>
      <c r="AD153" s="26" t="str">
        <f t="shared" ref="AD153:AD155" si="141">SUBSTITUTE(LEFT(O153,FIND("_",O153)-1)," ","-")</f>
        <v>bm</v>
      </c>
      <c r="AE153" s="27" t="str">
        <f t="shared" ref="AE153:AE155" si="142">IF(AD153="sec","dc",AD153)</f>
        <v>bm</v>
      </c>
      <c r="AF153" s="28" t="str">
        <f t="shared" ref="AF153:AF155" si="143">IF(AE153&lt;&gt;W153,"***","")</f>
        <v>***</v>
      </c>
      <c r="AG153" s="26" t="e">
        <f t="shared" ref="AG153:AG155" si="144">MID(O153,FIND("_",O153)+1,FIND(":",O153)-FIND("_",O153)-1)</f>
        <v>#VALUE!</v>
      </c>
      <c r="AH153" s="27" t="e">
        <f t="shared" ref="AH153:AH155" si="145">IF(AG153&lt;&gt;Y153,"***","")</f>
        <v>#VALUE!</v>
      </c>
      <c r="AI153" s="29" t="str">
        <f t="shared" ref="AI153:AI155" si="146">IF(ISERROR(MID(O153,FIND(":",O153)+1,FIND(" /",O153)-FIND(":",O153)-1)),"",MID(O153,FIND(":",O153)+1,FIND(" /",O153)-FIND(":",O153)-1))</f>
        <v/>
      </c>
      <c r="AJ153" s="29" t="str">
        <f t="shared" ref="AJ153:AJ155" si="147">IF(ISERROR(FIND(" (JST)",AI153)),AI153,LEFT(AI153,FIND(" (JST)",AI153)-1))</f>
        <v/>
      </c>
      <c r="AK153" s="29" t="str">
        <f t="shared" ref="AK153:AK155" si="148">SUBSTITUTE(SUBSTITUTE(AJ153,"-"," "),","," ")</f>
        <v/>
      </c>
      <c r="AL153" s="29">
        <f t="shared" ref="AL153:AL155" si="149">IF(ISERROR(FIND(" ",AK153)),0,FIND(" ",AK153))</f>
        <v>0</v>
      </c>
      <c r="AM153" s="29">
        <f t="shared" ref="AM153:AM155" ca="1" si="150">IF(AL153&gt;0,LOOKUP(2^15,FIND(" ",AK153,ROW(INDIRECT("1:"&amp;LEN(AK153))))),0)</f>
        <v>0</v>
      </c>
      <c r="AN153" s="29" t="str">
        <f t="shared" ref="AN153:AN155" si="151">IF(AL153&gt;0,LEFT(AJ153,AL153-1),AJ153)</f>
        <v/>
      </c>
      <c r="AO153" s="29" t="str">
        <f t="shared" ref="AO153:AO155" ca="1" si="152">IF(AM153&gt;0,RIGHT(AJ153,LEN(AJ153)-AM153),AJ153)</f>
        <v/>
      </c>
      <c r="AP153" s="28" t="str">
        <f t="shared" ref="AP153:AP155" si="153">IF(AJ153&lt;&gt;AA153,"***","")</f>
        <v/>
      </c>
      <c r="AQ153" s="34">
        <f t="shared" ref="AQ153:AQ155" si="154">AQ152+1</f>
        <v>136775</v>
      </c>
      <c r="AR153" s="7">
        <f>VLOOKUP(W153,Books!$A$2:$Q$100,7,FALSE)</f>
        <v>203</v>
      </c>
      <c r="AS153" s="51" t="str">
        <f t="shared" ref="AS153:AS155" si="155">IF(ISERROR(FIND("(JST)",O153)),"","J")</f>
        <v/>
      </c>
      <c r="AT153" s="7" t="str">
        <f t="shared" ref="AT153:AT155" si="156">"INSERT INTO citation (ID,TalkID,BookID,Chapter,Verses,Flag,PageColumn,MinVerse,MaxVerse) VALUES ("&amp;AQ153&amp;", "&amp;G153&amp;", "&amp;AR153&amp;", "&amp;IF(Y153="",0,Y153)&amp;", '"&amp;AA153&amp;"', '"&amp;AS153&amp;"', "&amp;K153&amp;", 0, 0);"</f>
        <v>INSERT INTO citation (ID,TalkID,BookID,Chapter,Verses,Flag,PageColumn,MinVerse,MaxVerse) VALUES (136775, 8469, 203, 0, '', '', 41, 0, 0);</v>
      </c>
    </row>
    <row r="154" spans="1:46" x14ac:dyDescent="0.2">
      <c r="A154" s="7">
        <f>VLOOKUP(C154,Talks!$A$2:$X$35,2,FALSE)</f>
        <v>10</v>
      </c>
      <c r="B154">
        <v>152</v>
      </c>
      <c r="C154" t="s">
        <v>2726</v>
      </c>
      <c r="D154" t="s">
        <v>3026</v>
      </c>
      <c r="E154" t="s">
        <v>1938</v>
      </c>
      <c r="F154" s="4"/>
      <c r="G154" s="7">
        <f>VLOOKUP(C154,Talks!$A$2:$X$35,11,FALSE)</f>
        <v>8469</v>
      </c>
      <c r="H154" s="7" t="str">
        <f t="shared" si="103"/>
        <v>bm_eghtwtnss</v>
      </c>
      <c r="I154" s="75" t="str">
        <f>IF(H154&lt;&gt;0,H154,IF(ISERROR(VLOOKUP(VLOOKUP(X154,Books!$A$2:$Q$100,2,FALSE)&amp;"_"&amp;Y154&amp;":"&amp;AA154&amp;IF(F154&lt;&gt;""," (JST)",""),SpecialBooks,2,FALSE)),VLOOKUP(X154,Books!$A$2:$Q$100,2,FALSE)&amp;"_"&amp;Y154&amp;":"&amp;AA154&amp;IF(F154&lt;&gt;""," (JST)",""),VLOOKUP(VLOOKUP(X154,Books!$A$2:$Q$100,2,FALSE)&amp;"_"&amp;Y154&amp;":"&amp;AA154&amp;IF(F154&lt;&gt;""," (JST)",""),SpecialBooks,2,FALSE)))</f>
        <v>bm_eghtwtnss</v>
      </c>
      <c r="J154" s="7" t="str">
        <f>VLOOKUP(C154,Talks!$A$2:$X$35,6,FALSE)</f>
        <v>GWG</v>
      </c>
      <c r="K154" s="32">
        <v>41</v>
      </c>
      <c r="L154" s="56">
        <f t="shared" si="99"/>
        <v>38</v>
      </c>
      <c r="M154" s="56">
        <f t="shared" si="100"/>
        <v>42</v>
      </c>
      <c r="N154" s="56" t="str">
        <f t="shared" si="98"/>
        <v/>
      </c>
      <c r="O154" s="7" t="str">
        <f t="shared" si="104"/>
        <v>bm_eghtwtnss / (20-O,41,GWG)</v>
      </c>
      <c r="P154" s="51" t="str">
        <f t="shared" si="105"/>
        <v>***</v>
      </c>
      <c r="Q154" s="7">
        <f t="shared" si="132"/>
        <v>23</v>
      </c>
      <c r="R154" s="7">
        <f t="shared" si="133"/>
        <v>29</v>
      </c>
      <c r="S154" s="7" t="e">
        <f t="shared" si="134"/>
        <v>#VALUE!</v>
      </c>
      <c r="T154" s="7" t="e">
        <f t="shared" si="135"/>
        <v>#VALUE!</v>
      </c>
      <c r="U154" s="7" t="e">
        <f t="shared" si="136"/>
        <v>#VALUE!</v>
      </c>
      <c r="V154" s="7" t="str">
        <f t="shared" si="137"/>
        <v>bofm/eight?lang=e</v>
      </c>
      <c r="W154" s="7" t="str">
        <f t="shared" ref="W154:W217" si="157">IF(H154=0,MID(D154,Q154+1,R154-Q154-1),RIGHT(H154,LEN(H154)-3))</f>
        <v>eghtwtnss</v>
      </c>
      <c r="X154" s="7" t="str">
        <f>IF(ISERROR(VLOOKUP(W154,Books!$A$2:$Q$100,2,FALSE)),VLOOKUP(V154&amp;"/"&amp;W154,$AY$8:$AZ$10,2,FALSE),W154)</f>
        <v>eghtwtnss</v>
      </c>
      <c r="Y154" s="7" t="str">
        <f>IF(H154=0,IF(ISERROR(S154),RIGHT(D154,LEN(D154)-R154),IF(ISERROR(T154),MID(D154,R154+1,S154-R154-1),IF(ISERROR(MID(D154,R154+1,T154-R154-1)),0,MID(D154,R154+1,T154-R154-1)))),"")</f>
        <v/>
      </c>
      <c r="Z154" s="7" t="str">
        <f t="shared" si="138"/>
        <v/>
      </c>
      <c r="AA154" s="7" t="str">
        <f t="shared" si="131"/>
        <v/>
      </c>
      <c r="AB154" s="51" t="e">
        <f t="shared" si="139"/>
        <v>#N/A</v>
      </c>
      <c r="AC154" s="61">
        <f t="shared" si="140"/>
        <v>0</v>
      </c>
      <c r="AD154" s="26" t="str">
        <f t="shared" si="141"/>
        <v>bm</v>
      </c>
      <c r="AE154" s="27" t="str">
        <f t="shared" si="142"/>
        <v>bm</v>
      </c>
      <c r="AF154" s="28" t="str">
        <f t="shared" si="143"/>
        <v>***</v>
      </c>
      <c r="AG154" s="26" t="e">
        <f t="shared" si="144"/>
        <v>#VALUE!</v>
      </c>
      <c r="AH154" s="27" t="e">
        <f t="shared" si="145"/>
        <v>#VALUE!</v>
      </c>
      <c r="AI154" s="29" t="str">
        <f t="shared" si="146"/>
        <v/>
      </c>
      <c r="AJ154" s="29" t="str">
        <f t="shared" si="147"/>
        <v/>
      </c>
      <c r="AK154" s="29" t="str">
        <f t="shared" si="148"/>
        <v/>
      </c>
      <c r="AL154" s="29">
        <f t="shared" si="149"/>
        <v>0</v>
      </c>
      <c r="AM154" s="29">
        <f t="shared" ca="1" si="150"/>
        <v>0</v>
      </c>
      <c r="AN154" s="29" t="str">
        <f t="shared" si="151"/>
        <v/>
      </c>
      <c r="AO154" s="29" t="str">
        <f t="shared" ca="1" si="152"/>
        <v/>
      </c>
      <c r="AP154" s="28" t="str">
        <f t="shared" si="153"/>
        <v/>
      </c>
      <c r="AQ154" s="34">
        <f t="shared" si="154"/>
        <v>136776</v>
      </c>
      <c r="AR154" s="7">
        <f>VLOOKUP(W154,Books!$A$2:$Q$100,7,FALSE)</f>
        <v>204</v>
      </c>
      <c r="AS154" s="51" t="str">
        <f t="shared" si="155"/>
        <v/>
      </c>
      <c r="AT154" s="7" t="str">
        <f t="shared" si="156"/>
        <v>INSERT INTO citation (ID,TalkID,BookID,Chapter,Verses,Flag,PageColumn,MinVerse,MaxVerse) VALUES (136776, 8469, 204, 0, '', '', 41, 0, 0);</v>
      </c>
    </row>
    <row r="155" spans="1:46" x14ac:dyDescent="0.2">
      <c r="A155" s="7">
        <f>VLOOKUP(C155,Talks!$A$2:$X$35,2,FALSE)</f>
        <v>10</v>
      </c>
      <c r="B155">
        <v>153</v>
      </c>
      <c r="C155" t="s">
        <v>2726</v>
      </c>
      <c r="D155" t="s">
        <v>2909</v>
      </c>
      <c r="E155" t="s">
        <v>2910</v>
      </c>
      <c r="F155" s="4"/>
      <c r="G155" s="7">
        <f>VLOOKUP(C155,Talks!$A$2:$X$35,11,FALSE)</f>
        <v>8469</v>
      </c>
      <c r="H155" s="7">
        <f t="shared" si="103"/>
        <v>0</v>
      </c>
      <c r="I155" s="75" t="str">
        <f>IF(H155&lt;&gt;0,H155,IF(ISERROR(VLOOKUP(VLOOKUP(X155,Books!$A$2:$Q$100,2,FALSE)&amp;"_"&amp;Y155&amp;":"&amp;AA155&amp;IF(F155&lt;&gt;""," (JST)",""),SpecialBooks,2,FALSE)),VLOOKUP(X155,Books!$A$2:$Q$100,2,FALSE)&amp;"_"&amp;Y155&amp;":"&amp;AA155&amp;IF(F155&lt;&gt;""," (JST)",""),VLOOKUP(VLOOKUP(X155,Books!$A$2:$Q$100,2,FALSE)&amp;"_"&amp;Y155&amp;":"&amp;AA155&amp;IF(F155&lt;&gt;""," (JST)",""),SpecialBooks,2,FALSE)))</f>
        <v>sec_90:11</v>
      </c>
      <c r="J155" s="7" t="str">
        <f>VLOOKUP(C155,Talks!$A$2:$X$35,6,FALSE)</f>
        <v>GWG</v>
      </c>
      <c r="K155" s="32">
        <v>41</v>
      </c>
      <c r="L155" s="56">
        <f t="shared" si="99"/>
        <v>38</v>
      </c>
      <c r="M155" s="56">
        <f t="shared" si="100"/>
        <v>42</v>
      </c>
      <c r="N155" s="56" t="str">
        <f t="shared" si="98"/>
        <v/>
      </c>
      <c r="O155" s="7" t="str">
        <f t="shared" si="104"/>
        <v>sec_90:11 / (20-O,41,GWG)</v>
      </c>
      <c r="P155" s="51" t="str">
        <f t="shared" si="105"/>
        <v/>
      </c>
      <c r="Q155" s="7">
        <f t="shared" si="132"/>
        <v>31</v>
      </c>
      <c r="R155" s="7">
        <f t="shared" si="133"/>
        <v>34</v>
      </c>
      <c r="S155" s="7">
        <f t="shared" si="134"/>
        <v>40</v>
      </c>
      <c r="T155" s="7">
        <f t="shared" si="135"/>
        <v>37</v>
      </c>
      <c r="U155" s="7">
        <f t="shared" si="136"/>
        <v>49</v>
      </c>
      <c r="V155" s="7" t="str">
        <f t="shared" si="137"/>
        <v>dc-testament/dc/90.11?lan</v>
      </c>
      <c r="W155" s="7" t="str">
        <f t="shared" si="157"/>
        <v>dc</v>
      </c>
      <c r="X155" s="7" t="str">
        <f>IF(ISERROR(VLOOKUP(W155,Books!$A$2:$Q$100,2,FALSE)),VLOOKUP(V155&amp;"/"&amp;W155,$AY$8:$AZ$10,2,FALSE),W155)</f>
        <v>dc</v>
      </c>
      <c r="Y155" s="7" t="str">
        <f>IF(H155=0,IF(ISERROR(S155),RIGHT(D155,LEN(D155)-R155),IF(ISERROR(T155),MID(D155,R155+1,S155-R155-1),IF(ISERROR(MID(D155,R155+1,T155-R155-1)),0,MID(D155,R155+1,T155-R155-1)))),"")</f>
        <v>90</v>
      </c>
      <c r="Z155" s="7" t="str">
        <f t="shared" si="138"/>
        <v>11</v>
      </c>
      <c r="AA155" s="7" t="str">
        <f t="shared" si="131"/>
        <v>11</v>
      </c>
      <c r="AB155" s="51">
        <f t="shared" si="139"/>
        <v>37</v>
      </c>
      <c r="AC155" s="61" t="str">
        <f t="shared" si="140"/>
        <v>p11</v>
      </c>
      <c r="AD155" s="26" t="str">
        <f t="shared" si="141"/>
        <v>sec</v>
      </c>
      <c r="AE155" s="27" t="str">
        <f t="shared" si="142"/>
        <v>dc</v>
      </c>
      <c r="AF155" s="28" t="str">
        <f t="shared" si="143"/>
        <v/>
      </c>
      <c r="AG155" s="26" t="str">
        <f t="shared" si="144"/>
        <v>90</v>
      </c>
      <c r="AH155" s="27" t="str">
        <f t="shared" si="145"/>
        <v/>
      </c>
      <c r="AI155" s="29" t="str">
        <f t="shared" si="146"/>
        <v>11</v>
      </c>
      <c r="AJ155" s="29" t="str">
        <f t="shared" si="147"/>
        <v>11</v>
      </c>
      <c r="AK155" s="29" t="str">
        <f t="shared" si="148"/>
        <v>11</v>
      </c>
      <c r="AL155" s="29">
        <f t="shared" si="149"/>
        <v>0</v>
      </c>
      <c r="AM155" s="29">
        <f t="shared" ca="1" si="150"/>
        <v>0</v>
      </c>
      <c r="AN155" s="29" t="str">
        <f t="shared" si="151"/>
        <v>11</v>
      </c>
      <c r="AO155" s="29" t="str">
        <f t="shared" ca="1" si="152"/>
        <v>11</v>
      </c>
      <c r="AP155" s="28" t="str">
        <f t="shared" si="153"/>
        <v/>
      </c>
      <c r="AQ155" s="34">
        <f t="shared" si="154"/>
        <v>136777</v>
      </c>
      <c r="AR155" s="7">
        <f>VLOOKUP(W155,Books!$A$2:$Q$100,7,FALSE)</f>
        <v>302</v>
      </c>
      <c r="AS155" s="51" t="str">
        <f t="shared" si="155"/>
        <v/>
      </c>
      <c r="AT155" s="7" t="str">
        <f t="shared" si="156"/>
        <v>INSERT INTO citation (ID,TalkID,BookID,Chapter,Verses,Flag,PageColumn,MinVerse,MaxVerse) VALUES (136777, 8469, 302, 90, '11', '', 41, 0, 0);</v>
      </c>
    </row>
    <row r="156" spans="1:46" x14ac:dyDescent="0.2">
      <c r="A156" s="7">
        <f>VLOOKUP(C156,Talks!$A$2:$X$35,2,FALSE)</f>
        <v>10</v>
      </c>
      <c r="B156">
        <v>154</v>
      </c>
      <c r="C156" t="s">
        <v>2726</v>
      </c>
      <c r="D156" t="s">
        <v>3028</v>
      </c>
      <c r="E156" t="s">
        <v>3029</v>
      </c>
      <c r="F156" s="4"/>
      <c r="G156" s="7">
        <f>VLOOKUP(C156,Talks!$A$2:$X$35,11,FALSE)</f>
        <v>8469</v>
      </c>
      <c r="H156" s="7">
        <f t="shared" si="103"/>
        <v>0</v>
      </c>
      <c r="I156" s="75" t="str">
        <f>IF(H156&lt;&gt;0,H156,IF(ISERROR(VLOOKUP(VLOOKUP(X156,Books!$A$2:$Q$100,2,FALSE)&amp;"_"&amp;Y156&amp;":"&amp;AA156&amp;IF(F156&lt;&gt;""," (JST)",""),SpecialBooks,2,FALSE)),VLOOKUP(X156,Books!$A$2:$Q$100,2,FALSE)&amp;"_"&amp;Y156&amp;":"&amp;AA156&amp;IF(F156&lt;&gt;""," (JST)",""),VLOOKUP(VLOOKUP(X156,Books!$A$2:$Q$100,2,FALSE)&amp;"_"&amp;Y156&amp;":"&amp;AA156&amp;IF(F156&lt;&gt;""," (JST)",""),SpecialBooks,2,FALSE)))</f>
        <v>sec_122:1</v>
      </c>
      <c r="J156" s="7" t="str">
        <f>VLOOKUP(C156,Talks!$A$2:$X$35,6,FALSE)</f>
        <v>GWG</v>
      </c>
      <c r="K156" s="32">
        <v>41</v>
      </c>
      <c r="L156" s="56">
        <f t="shared" si="99"/>
        <v>38</v>
      </c>
      <c r="M156" s="56">
        <f t="shared" si="100"/>
        <v>42</v>
      </c>
      <c r="N156" s="56" t="str">
        <f t="shared" si="98"/>
        <v/>
      </c>
      <c r="O156" s="7" t="str">
        <f t="shared" si="104"/>
        <v>sec_122:1 / (20-O,41,GWG)</v>
      </c>
      <c r="P156" s="51" t="str">
        <f t="shared" si="105"/>
        <v/>
      </c>
      <c r="Q156" s="7">
        <f t="shared" si="106"/>
        <v>31</v>
      </c>
      <c r="R156" s="7">
        <f t="shared" si="107"/>
        <v>34</v>
      </c>
      <c r="S156" s="7">
        <f t="shared" si="108"/>
        <v>40</v>
      </c>
      <c r="T156" s="7">
        <f t="shared" si="109"/>
        <v>38</v>
      </c>
      <c r="U156" s="7">
        <f t="shared" si="110"/>
        <v>49</v>
      </c>
      <c r="V156" s="7" t="str">
        <f t="shared" si="111"/>
        <v>dc-testament/dc/122.1?lan</v>
      </c>
      <c r="W156" s="7" t="str">
        <f t="shared" si="157"/>
        <v>dc</v>
      </c>
      <c r="X156" s="7" t="str">
        <f>IF(ISERROR(VLOOKUP(W156,Books!$A$2:$Q$100,2,FALSE)),VLOOKUP(V156&amp;"/"&amp;W156,$AY$8:$AZ$10,2,FALSE),W156)</f>
        <v>dc</v>
      </c>
      <c r="Y156" s="7" t="str">
        <f t="shared" ref="Y156:Y219" si="158">IF(H156=0,IF(ISERROR(S156),RIGHT(D156,LEN(D156)-R156),IF(ISERROR(T156),MID(D156,R156+1,S156-R156-1),IF(ISERROR(MID(D156,R156+1,T156-R156-1)),0,MID(D156,R156+1,T156-R156-1)))),"")</f>
        <v>122</v>
      </c>
      <c r="Z156" s="7" t="str">
        <f t="shared" si="112"/>
        <v>1</v>
      </c>
      <c r="AA156" s="7" t="str">
        <f t="shared" si="131"/>
        <v>1</v>
      </c>
      <c r="AB156" s="51">
        <f t="shared" si="113"/>
        <v>9</v>
      </c>
      <c r="AC156" s="61" t="str">
        <f t="shared" si="114"/>
        <v>p1</v>
      </c>
      <c r="AD156" s="26" t="str">
        <f t="shared" si="115"/>
        <v>sec</v>
      </c>
      <c r="AE156" s="27" t="str">
        <f t="shared" si="116"/>
        <v>dc</v>
      </c>
      <c r="AF156" s="28" t="str">
        <f t="shared" si="117"/>
        <v/>
      </c>
      <c r="AG156" s="26" t="str">
        <f t="shared" si="118"/>
        <v>122</v>
      </c>
      <c r="AH156" s="27" t="str">
        <f t="shared" si="119"/>
        <v/>
      </c>
      <c r="AI156" s="29" t="str">
        <f t="shared" si="120"/>
        <v>1</v>
      </c>
      <c r="AJ156" s="29" t="str">
        <f t="shared" si="121"/>
        <v>1</v>
      </c>
      <c r="AK156" s="29" t="str">
        <f t="shared" si="122"/>
        <v>1</v>
      </c>
      <c r="AL156" s="29">
        <f t="shared" si="123"/>
        <v>0</v>
      </c>
      <c r="AM156" s="29">
        <f t="shared" ca="1" si="124"/>
        <v>0</v>
      </c>
      <c r="AN156" s="29" t="str">
        <f t="shared" si="125"/>
        <v>1</v>
      </c>
      <c r="AO156" s="29" t="str">
        <f t="shared" ca="1" si="126"/>
        <v>1</v>
      </c>
      <c r="AP156" s="28" t="str">
        <f t="shared" si="127"/>
        <v/>
      </c>
      <c r="AQ156" s="34">
        <f t="shared" si="130"/>
        <v>136778</v>
      </c>
      <c r="AR156" s="7">
        <f>VLOOKUP(W156,Books!$A$2:$Q$100,7,FALSE)</f>
        <v>302</v>
      </c>
      <c r="AS156" s="51" t="str">
        <f t="shared" si="128"/>
        <v/>
      </c>
      <c r="AT156" s="7" t="str">
        <f t="shared" si="129"/>
        <v>INSERT INTO citation (ID,TalkID,BookID,Chapter,Verses,Flag,PageColumn,MinVerse,MaxVerse) VALUES (136778, 8469, 302, 122, '1', '', 41, 0, 0);</v>
      </c>
    </row>
    <row r="157" spans="1:46" x14ac:dyDescent="0.2">
      <c r="A157" s="7">
        <f>VLOOKUP(C157,Talks!$A$2:$X$35,2,FALSE)</f>
        <v>10</v>
      </c>
      <c r="B157">
        <v>155</v>
      </c>
      <c r="C157" t="s">
        <v>2726</v>
      </c>
      <c r="D157" t="s">
        <v>3030</v>
      </c>
      <c r="E157" t="s">
        <v>3031</v>
      </c>
      <c r="F157" s="4"/>
      <c r="G157" s="7">
        <f>VLOOKUP(C157,Talks!$A$2:$X$35,11,FALSE)</f>
        <v>8469</v>
      </c>
      <c r="H157" s="7">
        <f t="shared" si="103"/>
        <v>0</v>
      </c>
      <c r="I157" s="75" t="str">
        <f>IF(H157&lt;&gt;0,H157,IF(ISERROR(VLOOKUP(VLOOKUP(X157,Books!$A$2:$Q$100,2,FALSE)&amp;"_"&amp;Y157&amp;":"&amp;AA157&amp;IF(F157&lt;&gt;""," (JST)",""),SpecialBooks,2,FALSE)),VLOOKUP(X157,Books!$A$2:$Q$100,2,FALSE)&amp;"_"&amp;Y157&amp;":"&amp;AA157&amp;IF(F157&lt;&gt;""," (JST)",""),VLOOKUP(VLOOKUP(X157,Books!$A$2:$Q$100,2,FALSE)&amp;"_"&amp;Y157&amp;":"&amp;AA157&amp;IF(F157&lt;&gt;""," (JST)",""),SpecialBooks,2,FALSE)))</f>
        <v>sec_98:8</v>
      </c>
      <c r="J157" s="7" t="str">
        <f>VLOOKUP(C157,Talks!$A$2:$X$35,6,FALSE)</f>
        <v>GWG</v>
      </c>
      <c r="K157" s="32">
        <v>42</v>
      </c>
      <c r="L157" s="56">
        <f t="shared" si="99"/>
        <v>38</v>
      </c>
      <c r="M157" s="56">
        <f t="shared" si="100"/>
        <v>42</v>
      </c>
      <c r="N157" s="56" t="str">
        <f t="shared" si="98"/>
        <v/>
      </c>
      <c r="O157" s="7" t="str">
        <f t="shared" si="104"/>
        <v>sec_98:8 / (20-O,42,GWG)</v>
      </c>
      <c r="P157" s="51" t="str">
        <f t="shared" si="105"/>
        <v/>
      </c>
      <c r="Q157" s="7">
        <f t="shared" si="106"/>
        <v>31</v>
      </c>
      <c r="R157" s="7">
        <f t="shared" si="107"/>
        <v>34</v>
      </c>
      <c r="S157" s="7">
        <f t="shared" si="108"/>
        <v>39</v>
      </c>
      <c r="T157" s="7">
        <f t="shared" si="109"/>
        <v>37</v>
      </c>
      <c r="U157" s="7">
        <f t="shared" si="110"/>
        <v>48</v>
      </c>
      <c r="V157" s="7" t="str">
        <f t="shared" si="111"/>
        <v>dc-testament/dc/98.8?lang</v>
      </c>
      <c r="W157" s="7" t="str">
        <f t="shared" si="157"/>
        <v>dc</v>
      </c>
      <c r="X157" s="7" t="str">
        <f>IF(ISERROR(VLOOKUP(W157,Books!$A$2:$Q$100,2,FALSE)),VLOOKUP(V157&amp;"/"&amp;W157,$AY$8:$AZ$10,2,FALSE),W157)</f>
        <v>dc</v>
      </c>
      <c r="Y157" s="7" t="str">
        <f t="shared" si="158"/>
        <v>98</v>
      </c>
      <c r="Z157" s="7" t="str">
        <f t="shared" si="112"/>
        <v>8</v>
      </c>
      <c r="AA157" s="7" t="str">
        <f t="shared" si="131"/>
        <v>8</v>
      </c>
      <c r="AB157" s="51">
        <f t="shared" si="113"/>
        <v>48</v>
      </c>
      <c r="AC157" s="61" t="str">
        <f t="shared" si="114"/>
        <v>p8</v>
      </c>
      <c r="AD157" s="26" t="str">
        <f t="shared" si="115"/>
        <v>sec</v>
      </c>
      <c r="AE157" s="27" t="str">
        <f t="shared" si="116"/>
        <v>dc</v>
      </c>
      <c r="AF157" s="28" t="str">
        <f t="shared" si="117"/>
        <v/>
      </c>
      <c r="AG157" s="26" t="str">
        <f t="shared" si="118"/>
        <v>98</v>
      </c>
      <c r="AH157" s="27" t="str">
        <f t="shared" si="119"/>
        <v/>
      </c>
      <c r="AI157" s="29" t="str">
        <f t="shared" si="120"/>
        <v>8</v>
      </c>
      <c r="AJ157" s="29" t="str">
        <f t="shared" si="121"/>
        <v>8</v>
      </c>
      <c r="AK157" s="29" t="str">
        <f t="shared" si="122"/>
        <v>8</v>
      </c>
      <c r="AL157" s="29">
        <f t="shared" si="123"/>
        <v>0</v>
      </c>
      <c r="AM157" s="29">
        <f t="shared" ca="1" si="124"/>
        <v>0</v>
      </c>
      <c r="AN157" s="29" t="str">
        <f t="shared" si="125"/>
        <v>8</v>
      </c>
      <c r="AO157" s="29" t="str">
        <f t="shared" ca="1" si="126"/>
        <v>8</v>
      </c>
      <c r="AP157" s="28" t="str">
        <f t="shared" si="127"/>
        <v/>
      </c>
      <c r="AQ157" s="34">
        <f t="shared" si="130"/>
        <v>136779</v>
      </c>
      <c r="AR157" s="7">
        <f>VLOOKUP(W157,Books!$A$2:$Q$100,7,FALSE)</f>
        <v>302</v>
      </c>
      <c r="AS157" s="51" t="str">
        <f t="shared" si="128"/>
        <v/>
      </c>
      <c r="AT157" s="7" t="str">
        <f t="shared" si="129"/>
        <v>INSERT INTO citation (ID,TalkID,BookID,Chapter,Verses,Flag,PageColumn,MinVerse,MaxVerse) VALUES (136779, 8469, 302, 98, '8', '', 42, 0, 0);</v>
      </c>
    </row>
    <row r="158" spans="1:46" x14ac:dyDescent="0.2">
      <c r="A158" s="7">
        <f>VLOOKUP(C158,Talks!$A$2:$X$35,2,FALSE)</f>
        <v>10</v>
      </c>
      <c r="B158">
        <v>156</v>
      </c>
      <c r="C158" t="s">
        <v>2726</v>
      </c>
      <c r="D158" t="s">
        <v>3032</v>
      </c>
      <c r="E158" t="s">
        <v>3033</v>
      </c>
      <c r="F158" s="4"/>
      <c r="G158" s="7">
        <f>VLOOKUP(C158,Talks!$A$2:$X$35,11,FALSE)</f>
        <v>8469</v>
      </c>
      <c r="H158" s="7">
        <f t="shared" si="103"/>
        <v>0</v>
      </c>
      <c r="I158" s="75" t="str">
        <f>IF(H158&lt;&gt;0,H158,IF(ISERROR(VLOOKUP(VLOOKUP(X158,Books!$A$2:$Q$100,2,FALSE)&amp;"_"&amp;Y158&amp;":"&amp;AA158&amp;IF(F158&lt;&gt;""," (JST)",""),SpecialBooks,2,FALSE)),VLOOKUP(X158,Books!$A$2:$Q$100,2,FALSE)&amp;"_"&amp;Y158&amp;":"&amp;AA158&amp;IF(F158&lt;&gt;""," (JST)",""),VLOOKUP(VLOOKUP(X158,Books!$A$2:$Q$100,2,FALSE)&amp;"_"&amp;Y158&amp;":"&amp;AA158&amp;IF(F158&lt;&gt;""," (JST)",""),SpecialBooks,2,FALSE)))</f>
        <v>isa_61:1</v>
      </c>
      <c r="J158" s="7" t="str">
        <f>VLOOKUP(C158,Talks!$A$2:$X$35,6,FALSE)</f>
        <v>GWG</v>
      </c>
      <c r="K158" s="32">
        <v>42</v>
      </c>
      <c r="L158" s="56">
        <f t="shared" si="99"/>
        <v>38</v>
      </c>
      <c r="M158" s="56">
        <f t="shared" si="100"/>
        <v>42</v>
      </c>
      <c r="N158" s="56" t="str">
        <f t="shared" si="98"/>
        <v/>
      </c>
      <c r="O158" s="7" t="str">
        <f t="shared" si="104"/>
        <v>isa_61:1 / (20-O,42,GWG)</v>
      </c>
      <c r="P158" s="51" t="str">
        <f t="shared" si="105"/>
        <v/>
      </c>
      <c r="Q158" s="7">
        <f t="shared" si="106"/>
        <v>21</v>
      </c>
      <c r="R158" s="7">
        <f t="shared" si="107"/>
        <v>25</v>
      </c>
      <c r="S158" s="7">
        <f t="shared" si="108"/>
        <v>30</v>
      </c>
      <c r="T158" s="7">
        <f t="shared" si="109"/>
        <v>28</v>
      </c>
      <c r="U158" s="7">
        <f t="shared" si="110"/>
        <v>39</v>
      </c>
      <c r="V158" s="7" t="str">
        <f t="shared" si="111"/>
        <v>ot/isa/61.1?lan</v>
      </c>
      <c r="W158" s="7" t="str">
        <f t="shared" si="157"/>
        <v>isa</v>
      </c>
      <c r="X158" s="7" t="str">
        <f>IF(ISERROR(VLOOKUP(W158,Books!$A$2:$Q$100,2,FALSE)),VLOOKUP(V158&amp;"/"&amp;W158,$AY$8:$AZ$10,2,FALSE),W158)</f>
        <v>isa</v>
      </c>
      <c r="Y158" s="7" t="str">
        <f t="shared" si="158"/>
        <v>61</v>
      </c>
      <c r="Z158" s="7" t="str">
        <f t="shared" si="112"/>
        <v>1</v>
      </c>
      <c r="AA158" s="7" t="str">
        <f t="shared" si="131"/>
        <v>1</v>
      </c>
      <c r="AB158" s="51">
        <f t="shared" si="113"/>
        <v>11</v>
      </c>
      <c r="AC158" s="61" t="str">
        <f t="shared" si="114"/>
        <v>p1</v>
      </c>
      <c r="AD158" s="26" t="str">
        <f t="shared" si="115"/>
        <v>isa</v>
      </c>
      <c r="AE158" s="27" t="str">
        <f t="shared" si="116"/>
        <v>isa</v>
      </c>
      <c r="AF158" s="28" t="str">
        <f t="shared" si="117"/>
        <v/>
      </c>
      <c r="AG158" s="26" t="str">
        <f t="shared" si="118"/>
        <v>61</v>
      </c>
      <c r="AH158" s="27" t="str">
        <f t="shared" si="119"/>
        <v/>
      </c>
      <c r="AI158" s="29" t="str">
        <f t="shared" si="120"/>
        <v>1</v>
      </c>
      <c r="AJ158" s="29" t="str">
        <f t="shared" si="121"/>
        <v>1</v>
      </c>
      <c r="AK158" s="29" t="str">
        <f t="shared" si="122"/>
        <v>1</v>
      </c>
      <c r="AL158" s="29">
        <f t="shared" si="123"/>
        <v>0</v>
      </c>
      <c r="AM158" s="29">
        <f t="shared" ca="1" si="124"/>
        <v>0</v>
      </c>
      <c r="AN158" s="29" t="str">
        <f t="shared" si="125"/>
        <v>1</v>
      </c>
      <c r="AO158" s="29" t="str">
        <f t="shared" ca="1" si="126"/>
        <v>1</v>
      </c>
      <c r="AP158" s="28" t="str">
        <f t="shared" si="127"/>
        <v/>
      </c>
      <c r="AQ158" s="34">
        <f t="shared" si="130"/>
        <v>136780</v>
      </c>
      <c r="AR158" s="7">
        <f>VLOOKUP(W158,Books!$A$2:$Q$100,7,FALSE)</f>
        <v>123</v>
      </c>
      <c r="AS158" s="51" t="str">
        <f t="shared" si="128"/>
        <v/>
      </c>
      <c r="AT158" s="7" t="str">
        <f t="shared" si="129"/>
        <v>INSERT INTO citation (ID,TalkID,BookID,Chapter,Verses,Flag,PageColumn,MinVerse,MaxVerse) VALUES (136780, 8469, 123, 61, '1', '', 42, 0, 0);</v>
      </c>
    </row>
    <row r="159" spans="1:46" x14ac:dyDescent="0.2">
      <c r="A159" s="7">
        <f>VLOOKUP(C159,Talks!$A$2:$X$35,2,FALSE)</f>
        <v>10</v>
      </c>
      <c r="B159">
        <v>157</v>
      </c>
      <c r="C159" t="s">
        <v>2726</v>
      </c>
      <c r="D159" t="s">
        <v>3034</v>
      </c>
      <c r="E159" t="s">
        <v>3035</v>
      </c>
      <c r="F159" s="4"/>
      <c r="G159" s="7">
        <f>VLOOKUP(C159,Talks!$A$2:$X$35,11,FALSE)</f>
        <v>8469</v>
      </c>
      <c r="H159" s="7">
        <f t="shared" si="103"/>
        <v>0</v>
      </c>
      <c r="I159" s="75" t="str">
        <f>IF(H159&lt;&gt;0,H159,IF(ISERROR(VLOOKUP(VLOOKUP(X159,Books!$A$2:$Q$100,2,FALSE)&amp;"_"&amp;Y159&amp;":"&amp;AA159&amp;IF(F159&lt;&gt;""," (JST)",""),SpecialBooks,2,FALSE)),VLOOKUP(X159,Books!$A$2:$Q$100,2,FALSE)&amp;"_"&amp;Y159&amp;":"&amp;AA159&amp;IF(F159&lt;&gt;""," (JST)",""),VLOOKUP(VLOOKUP(X159,Books!$A$2:$Q$100,2,FALSE)&amp;"_"&amp;Y159&amp;":"&amp;AA159&amp;IF(F159&lt;&gt;""," (JST)",""),SpecialBooks,2,FALSE)))</f>
        <v>john_8:36</v>
      </c>
      <c r="J159" s="7" t="str">
        <f>VLOOKUP(C159,Talks!$A$2:$X$35,6,FALSE)</f>
        <v>GWG</v>
      </c>
      <c r="K159" s="32">
        <v>42</v>
      </c>
      <c r="L159" s="56">
        <f t="shared" si="99"/>
        <v>38</v>
      </c>
      <c r="M159" s="56">
        <f t="shared" si="100"/>
        <v>42</v>
      </c>
      <c r="N159" s="56" t="str">
        <f t="shared" si="98"/>
        <v/>
      </c>
      <c r="O159" s="7" t="str">
        <f t="shared" si="104"/>
        <v>john_8:36 / (20-O,42,GWG)</v>
      </c>
      <c r="P159" s="51" t="str">
        <f t="shared" si="105"/>
        <v/>
      </c>
      <c r="Q159" s="7">
        <f t="shared" si="106"/>
        <v>21</v>
      </c>
      <c r="R159" s="7">
        <f t="shared" si="107"/>
        <v>26</v>
      </c>
      <c r="S159" s="7">
        <f t="shared" si="108"/>
        <v>31</v>
      </c>
      <c r="T159" s="7">
        <f t="shared" si="109"/>
        <v>28</v>
      </c>
      <c r="U159" s="7">
        <f t="shared" si="110"/>
        <v>40</v>
      </c>
      <c r="V159" s="7" t="str">
        <f t="shared" si="111"/>
        <v>nt/john/8.36?la</v>
      </c>
      <c r="W159" s="7" t="str">
        <f t="shared" si="157"/>
        <v>john</v>
      </c>
      <c r="X159" s="7" t="str">
        <f>IF(ISERROR(VLOOKUP(W159,Books!$A$2:$Q$100,2,FALSE)),VLOOKUP(V159&amp;"/"&amp;W159,$AY$8:$AZ$10,2,FALSE),W159)</f>
        <v>john</v>
      </c>
      <c r="Y159" s="7" t="str">
        <f t="shared" si="158"/>
        <v>8</v>
      </c>
      <c r="Z159" s="7" t="str">
        <f t="shared" si="112"/>
        <v>36</v>
      </c>
      <c r="AA159" s="7" t="str">
        <f t="shared" si="131"/>
        <v>36</v>
      </c>
      <c r="AB159" s="51">
        <f t="shared" si="113"/>
        <v>59</v>
      </c>
      <c r="AC159" s="61" t="str">
        <f t="shared" si="114"/>
        <v>p36</v>
      </c>
      <c r="AD159" s="26" t="str">
        <f t="shared" si="115"/>
        <v>john</v>
      </c>
      <c r="AE159" s="27" t="str">
        <f t="shared" si="116"/>
        <v>john</v>
      </c>
      <c r="AF159" s="28" t="str">
        <f t="shared" si="117"/>
        <v/>
      </c>
      <c r="AG159" s="26" t="str">
        <f t="shared" si="118"/>
        <v>8</v>
      </c>
      <c r="AH159" s="27" t="str">
        <f t="shared" si="119"/>
        <v/>
      </c>
      <c r="AI159" s="29" t="str">
        <f t="shared" si="120"/>
        <v>36</v>
      </c>
      <c r="AJ159" s="29" t="str">
        <f t="shared" si="121"/>
        <v>36</v>
      </c>
      <c r="AK159" s="29" t="str">
        <f t="shared" si="122"/>
        <v>36</v>
      </c>
      <c r="AL159" s="29">
        <f t="shared" si="123"/>
        <v>0</v>
      </c>
      <c r="AM159" s="29">
        <f t="shared" ca="1" si="124"/>
        <v>0</v>
      </c>
      <c r="AN159" s="29" t="str">
        <f t="shared" si="125"/>
        <v>36</v>
      </c>
      <c r="AO159" s="29" t="str">
        <f t="shared" ca="1" si="126"/>
        <v>36</v>
      </c>
      <c r="AP159" s="28" t="str">
        <f t="shared" si="127"/>
        <v/>
      </c>
      <c r="AQ159" s="34">
        <f t="shared" si="130"/>
        <v>136781</v>
      </c>
      <c r="AR159" s="7">
        <f>VLOOKUP(W159,Books!$A$2:$Q$100,7,FALSE)</f>
        <v>143</v>
      </c>
      <c r="AS159" s="51" t="str">
        <f t="shared" si="128"/>
        <v/>
      </c>
      <c r="AT159" s="7" t="str">
        <f t="shared" si="129"/>
        <v>INSERT INTO citation (ID,TalkID,BookID,Chapter,Verses,Flag,PageColumn,MinVerse,MaxVerse) VALUES (136781, 8469, 143, 8, '36', '', 42, 0, 0);</v>
      </c>
    </row>
    <row r="160" spans="1:46" x14ac:dyDescent="0.2">
      <c r="A160" s="7">
        <f>VLOOKUP(C160,Talks!$A$2:$X$35,2,FALSE)</f>
        <v>10</v>
      </c>
      <c r="B160">
        <v>158</v>
      </c>
      <c r="C160" t="s">
        <v>2726</v>
      </c>
      <c r="D160" t="s">
        <v>3036</v>
      </c>
      <c r="E160" t="s">
        <v>3037</v>
      </c>
      <c r="F160" s="4"/>
      <c r="G160" s="7">
        <f>VLOOKUP(C160,Talks!$A$2:$X$35,11,FALSE)</f>
        <v>8469</v>
      </c>
      <c r="H160" s="7">
        <f t="shared" si="103"/>
        <v>0</v>
      </c>
      <c r="I160" s="75" t="str">
        <f>IF(H160&lt;&gt;0,H160,IF(ISERROR(VLOOKUP(VLOOKUP(X160,Books!$A$2:$Q$100,2,FALSE)&amp;"_"&amp;Y160&amp;":"&amp;AA160&amp;IF(F160&lt;&gt;""," (JST)",""),SpecialBooks,2,FALSE)),VLOOKUP(X160,Books!$A$2:$Q$100,2,FALSE)&amp;"_"&amp;Y160&amp;":"&amp;AA160&amp;IF(F160&lt;&gt;""," (JST)",""),VLOOKUP(VLOOKUP(X160,Books!$A$2:$Q$100,2,FALSE)&amp;"_"&amp;Y160&amp;":"&amp;AA160&amp;IF(F160&lt;&gt;""," (JST)",""),SpecialBooks,2,FALSE)))</f>
        <v>gal_5:1</v>
      </c>
      <c r="J160" s="7" t="str">
        <f>VLOOKUP(C160,Talks!$A$2:$X$35,6,FALSE)</f>
        <v>GWG</v>
      </c>
      <c r="K160" s="32">
        <v>42</v>
      </c>
      <c r="L160" s="56">
        <f t="shared" si="99"/>
        <v>38</v>
      </c>
      <c r="M160" s="56">
        <f t="shared" si="100"/>
        <v>42</v>
      </c>
      <c r="N160" s="56" t="str">
        <f t="shared" si="98"/>
        <v/>
      </c>
      <c r="O160" s="7" t="str">
        <f t="shared" si="104"/>
        <v>gal_5:1 / (20-O,42,GWG)</v>
      </c>
      <c r="P160" s="51" t="str">
        <f t="shared" si="105"/>
        <v/>
      </c>
      <c r="Q160" s="7">
        <f t="shared" si="106"/>
        <v>21</v>
      </c>
      <c r="R160" s="7">
        <f t="shared" si="107"/>
        <v>25</v>
      </c>
      <c r="S160" s="7">
        <f t="shared" si="108"/>
        <v>29</v>
      </c>
      <c r="T160" s="7">
        <f t="shared" si="109"/>
        <v>27</v>
      </c>
      <c r="U160" s="7">
        <f t="shared" si="110"/>
        <v>38</v>
      </c>
      <c r="V160" s="7" t="str">
        <f t="shared" si="111"/>
        <v>nt/gal/5.1?lang</v>
      </c>
      <c r="W160" s="7" t="str">
        <f t="shared" si="157"/>
        <v>gal</v>
      </c>
      <c r="X160" s="7" t="str">
        <f>IF(ISERROR(VLOOKUP(W160,Books!$A$2:$Q$100,2,FALSE)),VLOOKUP(V160&amp;"/"&amp;W160,$AY$8:$AZ$10,2,FALSE),W160)</f>
        <v>gal</v>
      </c>
      <c r="Y160" s="7" t="str">
        <f t="shared" si="158"/>
        <v>5</v>
      </c>
      <c r="Z160" s="7" t="str">
        <f t="shared" si="112"/>
        <v>1</v>
      </c>
      <c r="AA160" s="7" t="str">
        <f t="shared" si="131"/>
        <v>1</v>
      </c>
      <c r="AB160" s="51">
        <f t="shared" si="113"/>
        <v>26</v>
      </c>
      <c r="AC160" s="61" t="str">
        <f t="shared" si="114"/>
        <v>p1</v>
      </c>
      <c r="AD160" s="26" t="str">
        <f t="shared" si="115"/>
        <v>gal</v>
      </c>
      <c r="AE160" s="27" t="str">
        <f t="shared" si="116"/>
        <v>gal</v>
      </c>
      <c r="AF160" s="28" t="str">
        <f t="shared" si="117"/>
        <v/>
      </c>
      <c r="AG160" s="26" t="str">
        <f t="shared" si="118"/>
        <v>5</v>
      </c>
      <c r="AH160" s="27" t="str">
        <f t="shared" si="119"/>
        <v/>
      </c>
      <c r="AI160" s="29" t="str">
        <f t="shared" si="120"/>
        <v>1</v>
      </c>
      <c r="AJ160" s="29" t="str">
        <f t="shared" si="121"/>
        <v>1</v>
      </c>
      <c r="AK160" s="29" t="str">
        <f t="shared" si="122"/>
        <v>1</v>
      </c>
      <c r="AL160" s="29">
        <f t="shared" si="123"/>
        <v>0</v>
      </c>
      <c r="AM160" s="29">
        <f t="shared" ca="1" si="124"/>
        <v>0</v>
      </c>
      <c r="AN160" s="29" t="str">
        <f t="shared" si="125"/>
        <v>1</v>
      </c>
      <c r="AO160" s="29" t="str">
        <f t="shared" ca="1" si="126"/>
        <v>1</v>
      </c>
      <c r="AP160" s="28" t="str">
        <f t="shared" si="127"/>
        <v/>
      </c>
      <c r="AQ160" s="34">
        <f t="shared" si="130"/>
        <v>136782</v>
      </c>
      <c r="AR160" s="7">
        <f>VLOOKUP(W160,Books!$A$2:$Q$100,7,FALSE)</f>
        <v>148</v>
      </c>
      <c r="AS160" s="51" t="str">
        <f t="shared" si="128"/>
        <v/>
      </c>
      <c r="AT160" s="7" t="str">
        <f t="shared" si="129"/>
        <v>INSERT INTO citation (ID,TalkID,BookID,Chapter,Verses,Flag,PageColumn,MinVerse,MaxVerse) VALUES (136782, 8469, 148, 5, '1', '', 42, 0, 0);</v>
      </c>
    </row>
    <row r="161" spans="1:46" x14ac:dyDescent="0.2">
      <c r="A161" s="7">
        <f>VLOOKUP(C161,Talks!$A$2:$X$35,2,FALSE)</f>
        <v>10</v>
      </c>
      <c r="B161">
        <v>159</v>
      </c>
      <c r="C161" t="s">
        <v>2726</v>
      </c>
      <c r="D161" t="s">
        <v>3038</v>
      </c>
      <c r="E161" t="s">
        <v>3039</v>
      </c>
      <c r="F161" s="4"/>
      <c r="G161" s="7">
        <f>VLOOKUP(C161,Talks!$A$2:$X$35,11,FALSE)</f>
        <v>8469</v>
      </c>
      <c r="H161" s="7">
        <f t="shared" si="103"/>
        <v>0</v>
      </c>
      <c r="I161" s="75" t="str">
        <f>IF(H161&lt;&gt;0,H161,IF(ISERROR(VLOOKUP(VLOOKUP(X161,Books!$A$2:$Q$100,2,FALSE)&amp;"_"&amp;Y161&amp;":"&amp;AA161&amp;IF(F161&lt;&gt;""," (JST)",""),SpecialBooks,2,FALSE)),VLOOKUP(X161,Books!$A$2:$Q$100,2,FALSE)&amp;"_"&amp;Y161&amp;":"&amp;AA161&amp;IF(F161&lt;&gt;""," (JST)",""),VLOOKUP(VLOOKUP(X161,Books!$A$2:$Q$100,2,FALSE)&amp;"_"&amp;Y161&amp;":"&amp;AA161&amp;IF(F161&lt;&gt;""," (JST)",""),SpecialBooks,2,FALSE)))</f>
        <v>sec_88:86</v>
      </c>
      <c r="J161" s="7" t="str">
        <f>VLOOKUP(C161,Talks!$A$2:$X$35,6,FALSE)</f>
        <v>GWG</v>
      </c>
      <c r="K161" s="32">
        <v>42</v>
      </c>
      <c r="L161" s="56">
        <f t="shared" si="99"/>
        <v>38</v>
      </c>
      <c r="M161" s="56">
        <f t="shared" si="100"/>
        <v>42</v>
      </c>
      <c r="N161" s="56" t="str">
        <f t="shared" si="98"/>
        <v/>
      </c>
      <c r="O161" s="7" t="str">
        <f t="shared" si="104"/>
        <v>sec_88:86 / (20-O,42,GWG)</v>
      </c>
      <c r="P161" s="51" t="str">
        <f t="shared" si="105"/>
        <v/>
      </c>
      <c r="Q161" s="7">
        <f t="shared" si="106"/>
        <v>31</v>
      </c>
      <c r="R161" s="7">
        <f t="shared" si="107"/>
        <v>34</v>
      </c>
      <c r="S161" s="7">
        <f t="shared" si="108"/>
        <v>40</v>
      </c>
      <c r="T161" s="7">
        <f t="shared" si="109"/>
        <v>37</v>
      </c>
      <c r="U161" s="7">
        <f t="shared" si="110"/>
        <v>49</v>
      </c>
      <c r="V161" s="7" t="str">
        <f t="shared" si="111"/>
        <v>dc-testament/dc/88.86?lan</v>
      </c>
      <c r="W161" s="7" t="str">
        <f t="shared" si="157"/>
        <v>dc</v>
      </c>
      <c r="X161" s="7" t="str">
        <f>IF(ISERROR(VLOOKUP(W161,Books!$A$2:$Q$100,2,FALSE)),VLOOKUP(V161&amp;"/"&amp;W161,$AY$8:$AZ$10,2,FALSE),W161)</f>
        <v>dc</v>
      </c>
      <c r="Y161" s="7" t="str">
        <f t="shared" si="158"/>
        <v>88</v>
      </c>
      <c r="Z161" s="7" t="str">
        <f t="shared" si="112"/>
        <v>86</v>
      </c>
      <c r="AA161" s="7" t="str">
        <f t="shared" si="131"/>
        <v>86</v>
      </c>
      <c r="AB161" s="51">
        <f t="shared" si="113"/>
        <v>141</v>
      </c>
      <c r="AC161" s="61" t="str">
        <f t="shared" si="114"/>
        <v>p86</v>
      </c>
      <c r="AD161" s="26" t="str">
        <f t="shared" si="115"/>
        <v>sec</v>
      </c>
      <c r="AE161" s="27" t="str">
        <f t="shared" si="116"/>
        <v>dc</v>
      </c>
      <c r="AF161" s="28" t="str">
        <f t="shared" si="117"/>
        <v/>
      </c>
      <c r="AG161" s="26" t="str">
        <f t="shared" si="118"/>
        <v>88</v>
      </c>
      <c r="AH161" s="27" t="str">
        <f t="shared" si="119"/>
        <v/>
      </c>
      <c r="AI161" s="29" t="str">
        <f t="shared" si="120"/>
        <v>86</v>
      </c>
      <c r="AJ161" s="29" t="str">
        <f t="shared" si="121"/>
        <v>86</v>
      </c>
      <c r="AK161" s="29" t="str">
        <f t="shared" si="122"/>
        <v>86</v>
      </c>
      <c r="AL161" s="29">
        <f t="shared" si="123"/>
        <v>0</v>
      </c>
      <c r="AM161" s="29">
        <f t="shared" ca="1" si="124"/>
        <v>0</v>
      </c>
      <c r="AN161" s="29" t="str">
        <f t="shared" si="125"/>
        <v>86</v>
      </c>
      <c r="AO161" s="29" t="str">
        <f t="shared" ca="1" si="126"/>
        <v>86</v>
      </c>
      <c r="AP161" s="28" t="str">
        <f t="shared" si="127"/>
        <v/>
      </c>
      <c r="AQ161" s="34">
        <f t="shared" si="130"/>
        <v>136783</v>
      </c>
      <c r="AR161" s="7">
        <f>VLOOKUP(W161,Books!$A$2:$Q$100,7,FALSE)</f>
        <v>302</v>
      </c>
      <c r="AS161" s="51" t="str">
        <f t="shared" si="128"/>
        <v/>
      </c>
      <c r="AT161" s="7" t="str">
        <f t="shared" si="129"/>
        <v>INSERT INTO citation (ID,TalkID,BookID,Chapter,Verses,Flag,PageColumn,MinVerse,MaxVerse) VALUES (136783, 8469, 302, 88, '86', '', 42, 0, 0);</v>
      </c>
    </row>
    <row r="162" spans="1:46" x14ac:dyDescent="0.2">
      <c r="A162" s="7">
        <f>VLOOKUP(C162,Talks!$A$2:$X$35,2,FALSE)</f>
        <v>10</v>
      </c>
      <c r="B162">
        <v>160</v>
      </c>
      <c r="C162" t="s">
        <v>2726</v>
      </c>
      <c r="D162" t="s">
        <v>3040</v>
      </c>
      <c r="E162" t="s">
        <v>3041</v>
      </c>
      <c r="F162" s="4"/>
      <c r="G162" s="7">
        <f>VLOOKUP(C162,Talks!$A$2:$X$35,11,FALSE)</f>
        <v>8469</v>
      </c>
      <c r="H162" s="7">
        <f t="shared" si="103"/>
        <v>0</v>
      </c>
      <c r="I162" s="75" t="str">
        <f>IF(H162&lt;&gt;0,H162,IF(ISERROR(VLOOKUP(VLOOKUP(X162,Books!$A$2:$Q$100,2,FALSE)&amp;"_"&amp;Y162&amp;":"&amp;AA162&amp;IF(F162&lt;&gt;""," (JST)",""),SpecialBooks,2,FALSE)),VLOOKUP(X162,Books!$A$2:$Q$100,2,FALSE)&amp;"_"&amp;Y162&amp;":"&amp;AA162&amp;IF(F162&lt;&gt;""," (JST)",""),VLOOKUP(VLOOKUP(X162,Books!$A$2:$Q$100,2,FALSE)&amp;"_"&amp;Y162&amp;":"&amp;AA162&amp;IF(F162&lt;&gt;""," (JST)",""),SpecialBooks,2,FALSE)))</f>
        <v>moro_8:12</v>
      </c>
      <c r="J162" s="7" t="str">
        <f>VLOOKUP(C162,Talks!$A$2:$X$35,6,FALSE)</f>
        <v>GWG</v>
      </c>
      <c r="K162" s="32">
        <v>42</v>
      </c>
      <c r="L162" s="56">
        <f t="shared" si="99"/>
        <v>38</v>
      </c>
      <c r="M162" s="56">
        <f t="shared" si="100"/>
        <v>42</v>
      </c>
      <c r="N162" s="56" t="str">
        <f t="shared" si="98"/>
        <v/>
      </c>
      <c r="O162" s="7" t="str">
        <f t="shared" si="104"/>
        <v>moro_8:12 / (20-O,42,GWG)</v>
      </c>
      <c r="P162" s="51" t="str">
        <f t="shared" si="105"/>
        <v/>
      </c>
      <c r="Q162" s="7">
        <f t="shared" si="106"/>
        <v>23</v>
      </c>
      <c r="R162" s="7">
        <f t="shared" si="107"/>
        <v>28</v>
      </c>
      <c r="S162" s="7">
        <f t="shared" si="108"/>
        <v>33</v>
      </c>
      <c r="T162" s="7">
        <f t="shared" si="109"/>
        <v>30</v>
      </c>
      <c r="U162" s="7">
        <f t="shared" si="110"/>
        <v>42</v>
      </c>
      <c r="V162" s="7" t="str">
        <f t="shared" si="111"/>
        <v>bofm/moro/8.12?la</v>
      </c>
      <c r="W162" s="7" t="str">
        <f t="shared" si="157"/>
        <v>moro</v>
      </c>
      <c r="X162" s="7" t="str">
        <f>IF(ISERROR(VLOOKUP(W162,Books!$A$2:$Q$100,2,FALSE)),VLOOKUP(V162&amp;"/"&amp;W162,$AY$8:$AZ$10,2,FALSE),W162)</f>
        <v>moro</v>
      </c>
      <c r="Y162" s="7" t="str">
        <f t="shared" si="158"/>
        <v>8</v>
      </c>
      <c r="Z162" s="7" t="str">
        <f t="shared" si="112"/>
        <v>12</v>
      </c>
      <c r="AA162" s="7" t="str">
        <f t="shared" si="131"/>
        <v>12</v>
      </c>
      <c r="AB162" s="51">
        <f t="shared" si="113"/>
        <v>30</v>
      </c>
      <c r="AC162" s="61" t="str">
        <f t="shared" si="114"/>
        <v>p12</v>
      </c>
      <c r="AD162" s="26" t="str">
        <f t="shared" si="115"/>
        <v>moro</v>
      </c>
      <c r="AE162" s="27" t="str">
        <f t="shared" si="116"/>
        <v>moro</v>
      </c>
      <c r="AF162" s="28" t="str">
        <f t="shared" si="117"/>
        <v/>
      </c>
      <c r="AG162" s="26" t="str">
        <f t="shared" si="118"/>
        <v>8</v>
      </c>
      <c r="AH162" s="27" t="str">
        <f t="shared" si="119"/>
        <v/>
      </c>
      <c r="AI162" s="29" t="str">
        <f t="shared" si="120"/>
        <v>12</v>
      </c>
      <c r="AJ162" s="29" t="str">
        <f t="shared" si="121"/>
        <v>12</v>
      </c>
      <c r="AK162" s="29" t="str">
        <f t="shared" si="122"/>
        <v>12</v>
      </c>
      <c r="AL162" s="29">
        <f t="shared" si="123"/>
        <v>0</v>
      </c>
      <c r="AM162" s="29">
        <f t="shared" ca="1" si="124"/>
        <v>0</v>
      </c>
      <c r="AN162" s="29" t="str">
        <f t="shared" si="125"/>
        <v>12</v>
      </c>
      <c r="AO162" s="29" t="str">
        <f t="shared" ca="1" si="126"/>
        <v>12</v>
      </c>
      <c r="AP162" s="28" t="str">
        <f t="shared" si="127"/>
        <v/>
      </c>
      <c r="AQ162" s="34">
        <f t="shared" si="130"/>
        <v>136784</v>
      </c>
      <c r="AR162" s="7">
        <f>VLOOKUP(W162,Books!$A$2:$Q$100,7,FALSE)</f>
        <v>219</v>
      </c>
      <c r="AS162" s="51" t="str">
        <f t="shared" si="128"/>
        <v/>
      </c>
      <c r="AT162" s="7" t="str">
        <f t="shared" si="129"/>
        <v>INSERT INTO citation (ID,TalkID,BookID,Chapter,Verses,Flag,PageColumn,MinVerse,MaxVerse) VALUES (136784, 8469, 219, 8, '12', '', 42, 0, 0);</v>
      </c>
    </row>
    <row r="163" spans="1:46" x14ac:dyDescent="0.2">
      <c r="A163" s="7">
        <f>VLOOKUP(C163,Talks!$A$2:$X$35,2,FALSE)</f>
        <v>10</v>
      </c>
      <c r="B163">
        <v>161</v>
      </c>
      <c r="C163" t="s">
        <v>2726</v>
      </c>
      <c r="D163" t="s">
        <v>3042</v>
      </c>
      <c r="E163" t="s">
        <v>3043</v>
      </c>
      <c r="F163" s="4"/>
      <c r="G163" s="7">
        <f>VLOOKUP(C163,Talks!$A$2:$X$35,11,FALSE)</f>
        <v>8469</v>
      </c>
      <c r="H163" s="7">
        <f t="shared" si="103"/>
        <v>0</v>
      </c>
      <c r="I163" s="75" t="str">
        <f>IF(H163&lt;&gt;0,H163,IF(ISERROR(VLOOKUP(VLOOKUP(X163,Books!$A$2:$Q$100,2,FALSE)&amp;"_"&amp;Y163&amp;":"&amp;AA163&amp;IF(F163&lt;&gt;""," (JST)",""),SpecialBooks,2,FALSE)),VLOOKUP(X163,Books!$A$2:$Q$100,2,FALSE)&amp;"_"&amp;Y163&amp;":"&amp;AA163&amp;IF(F163&lt;&gt;""," (JST)",""),VLOOKUP(VLOOKUP(X163,Books!$A$2:$Q$100,2,FALSE)&amp;"_"&amp;Y163&amp;":"&amp;AA163&amp;IF(F163&lt;&gt;""," (JST)",""),SpecialBooks,2,FALSE)))</f>
        <v>sec_137:10</v>
      </c>
      <c r="J163" s="7" t="str">
        <f>VLOOKUP(C163,Talks!$A$2:$X$35,6,FALSE)</f>
        <v>GWG</v>
      </c>
      <c r="K163" s="32">
        <v>42</v>
      </c>
      <c r="L163" s="56">
        <f t="shared" si="99"/>
        <v>38</v>
      </c>
      <c r="M163" s="56">
        <f t="shared" si="100"/>
        <v>42</v>
      </c>
      <c r="N163" s="56" t="str">
        <f t="shared" si="98"/>
        <v/>
      </c>
      <c r="O163" s="7" t="str">
        <f t="shared" si="104"/>
        <v>sec_137:10 / (20-O,42,GWG)</v>
      </c>
      <c r="P163" s="51" t="str">
        <f t="shared" si="105"/>
        <v/>
      </c>
      <c r="Q163" s="7">
        <f t="shared" si="106"/>
        <v>31</v>
      </c>
      <c r="R163" s="7">
        <f t="shared" si="107"/>
        <v>34</v>
      </c>
      <c r="S163" s="7">
        <f t="shared" si="108"/>
        <v>41</v>
      </c>
      <c r="T163" s="7">
        <f t="shared" si="109"/>
        <v>38</v>
      </c>
      <c r="U163" s="7">
        <f t="shared" si="110"/>
        <v>50</v>
      </c>
      <c r="V163" s="7" t="str">
        <f t="shared" si="111"/>
        <v>dc-testament/dc/137.10?la</v>
      </c>
      <c r="W163" s="7" t="str">
        <f t="shared" si="157"/>
        <v>dc</v>
      </c>
      <c r="X163" s="7" t="str">
        <f>IF(ISERROR(VLOOKUP(W163,Books!$A$2:$Q$100,2,FALSE)),VLOOKUP(V163&amp;"/"&amp;W163,$AY$8:$AZ$10,2,FALSE),W163)</f>
        <v>dc</v>
      </c>
      <c r="Y163" s="7" t="str">
        <f t="shared" si="158"/>
        <v>137</v>
      </c>
      <c r="Z163" s="7" t="str">
        <f t="shared" si="112"/>
        <v>10</v>
      </c>
      <c r="AA163" s="7" t="str">
        <f t="shared" si="131"/>
        <v>10</v>
      </c>
      <c r="AB163" s="51">
        <f t="shared" si="113"/>
        <v>10</v>
      </c>
      <c r="AC163" s="61" t="str">
        <f t="shared" si="114"/>
        <v>p10</v>
      </c>
      <c r="AD163" s="26" t="str">
        <f t="shared" si="115"/>
        <v>sec</v>
      </c>
      <c r="AE163" s="27" t="str">
        <f t="shared" si="116"/>
        <v>dc</v>
      </c>
      <c r="AF163" s="28" t="str">
        <f t="shared" si="117"/>
        <v/>
      </c>
      <c r="AG163" s="26" t="str">
        <f t="shared" si="118"/>
        <v>137</v>
      </c>
      <c r="AH163" s="27" t="str">
        <f t="shared" si="119"/>
        <v/>
      </c>
      <c r="AI163" s="29" t="str">
        <f t="shared" si="120"/>
        <v>10</v>
      </c>
      <c r="AJ163" s="29" t="str">
        <f t="shared" si="121"/>
        <v>10</v>
      </c>
      <c r="AK163" s="29" t="str">
        <f t="shared" si="122"/>
        <v>10</v>
      </c>
      <c r="AL163" s="29">
        <f t="shared" si="123"/>
        <v>0</v>
      </c>
      <c r="AM163" s="29">
        <f t="shared" ca="1" si="124"/>
        <v>0</v>
      </c>
      <c r="AN163" s="29" t="str">
        <f t="shared" si="125"/>
        <v>10</v>
      </c>
      <c r="AO163" s="29" t="str">
        <f t="shared" ca="1" si="126"/>
        <v>10</v>
      </c>
      <c r="AP163" s="28" t="str">
        <f t="shared" si="127"/>
        <v/>
      </c>
      <c r="AQ163" s="34">
        <f t="shared" si="130"/>
        <v>136785</v>
      </c>
      <c r="AR163" s="7">
        <f>VLOOKUP(W163,Books!$A$2:$Q$100,7,FALSE)</f>
        <v>302</v>
      </c>
      <c r="AS163" s="51" t="str">
        <f t="shared" si="128"/>
        <v/>
      </c>
      <c r="AT163" s="7" t="str">
        <f t="shared" si="129"/>
        <v>INSERT INTO citation (ID,TalkID,BookID,Chapter,Verses,Flag,PageColumn,MinVerse,MaxVerse) VALUES (136785, 8469, 302, 137, '10', '', 42, 0, 0);</v>
      </c>
    </row>
    <row r="164" spans="1:46" x14ac:dyDescent="0.2">
      <c r="A164" s="7">
        <f>VLOOKUP(C164,Talks!$A$2:$X$35,2,FALSE)</f>
        <v>10</v>
      </c>
      <c r="B164">
        <v>162</v>
      </c>
      <c r="C164" t="s">
        <v>2726</v>
      </c>
      <c r="D164" t="s">
        <v>2670</v>
      </c>
      <c r="E164" t="s">
        <v>2671</v>
      </c>
      <c r="F164" s="4"/>
      <c r="G164" s="7">
        <f>VLOOKUP(C164,Talks!$A$2:$X$35,11,FALSE)</f>
        <v>8469</v>
      </c>
      <c r="H164" s="7">
        <f t="shared" si="103"/>
        <v>0</v>
      </c>
      <c r="I164" s="75" t="str">
        <f>IF(H164&lt;&gt;0,H164,IF(ISERROR(VLOOKUP(VLOOKUP(X164,Books!$A$2:$Q$100,2,FALSE)&amp;"_"&amp;Y164&amp;":"&amp;AA164&amp;IF(F164&lt;&gt;""," (JST)",""),SpecialBooks,2,FALSE)),VLOOKUP(X164,Books!$A$2:$Q$100,2,FALSE)&amp;"_"&amp;Y164&amp;":"&amp;AA164&amp;IF(F164&lt;&gt;""," (JST)",""),VLOOKUP(VLOOKUP(X164,Books!$A$2:$Q$100,2,FALSE)&amp;"_"&amp;Y164&amp;":"&amp;AA164&amp;IF(F164&lt;&gt;""," (JST)",""),SpecialBooks,2,FALSE)))</f>
        <v>1 cor_15:29</v>
      </c>
      <c r="J164" s="7" t="str">
        <f>VLOOKUP(C164,Talks!$A$2:$X$35,6,FALSE)</f>
        <v>GWG</v>
      </c>
      <c r="K164" s="32">
        <v>42</v>
      </c>
      <c r="L164" s="56">
        <f t="shared" si="99"/>
        <v>38</v>
      </c>
      <c r="M164" s="56">
        <f t="shared" si="100"/>
        <v>42</v>
      </c>
      <c r="N164" s="56" t="str">
        <f t="shared" si="98"/>
        <v/>
      </c>
      <c r="O164" s="7" t="str">
        <f t="shared" si="104"/>
        <v>1 cor_15:29 / (20-O,42,GWG)</v>
      </c>
      <c r="P164" s="51" t="str">
        <f t="shared" si="105"/>
        <v/>
      </c>
      <c r="Q164" s="7">
        <f t="shared" si="106"/>
        <v>21</v>
      </c>
      <c r="R164" s="7">
        <f t="shared" si="107"/>
        <v>27</v>
      </c>
      <c r="S164" s="7">
        <f t="shared" si="108"/>
        <v>33</v>
      </c>
      <c r="T164" s="7">
        <f t="shared" si="109"/>
        <v>30</v>
      </c>
      <c r="U164" s="7">
        <f t="shared" si="110"/>
        <v>42</v>
      </c>
      <c r="V164" s="7" t="str">
        <f t="shared" si="111"/>
        <v>nt/1-cor/15.29?</v>
      </c>
      <c r="W164" s="7" t="str">
        <f t="shared" si="157"/>
        <v>1-cor</v>
      </c>
      <c r="X164" s="7" t="str">
        <f>IF(ISERROR(VLOOKUP(W164,Books!$A$2:$Q$100,2,FALSE)),VLOOKUP(V164&amp;"/"&amp;W164,$AY$8:$AZ$10,2,FALSE),W164)</f>
        <v>1-cor</v>
      </c>
      <c r="Y164" s="7" t="str">
        <f t="shared" si="158"/>
        <v>15</v>
      </c>
      <c r="Z164" s="7" t="str">
        <f t="shared" si="112"/>
        <v>29</v>
      </c>
      <c r="AA164" s="7" t="str">
        <f t="shared" si="131"/>
        <v>29</v>
      </c>
      <c r="AB164" s="51">
        <f t="shared" si="113"/>
        <v>58</v>
      </c>
      <c r="AC164" s="61" t="str">
        <f t="shared" si="114"/>
        <v>p29</v>
      </c>
      <c r="AD164" s="26" t="str">
        <f t="shared" si="115"/>
        <v>1-cor</v>
      </c>
      <c r="AE164" s="27" t="str">
        <f t="shared" si="116"/>
        <v>1-cor</v>
      </c>
      <c r="AF164" s="28" t="str">
        <f t="shared" si="117"/>
        <v/>
      </c>
      <c r="AG164" s="26" t="str">
        <f t="shared" si="118"/>
        <v>15</v>
      </c>
      <c r="AH164" s="27" t="str">
        <f t="shared" si="119"/>
        <v/>
      </c>
      <c r="AI164" s="29" t="str">
        <f t="shared" si="120"/>
        <v>29</v>
      </c>
      <c r="AJ164" s="29" t="str">
        <f t="shared" si="121"/>
        <v>29</v>
      </c>
      <c r="AK164" s="29" t="str">
        <f t="shared" si="122"/>
        <v>29</v>
      </c>
      <c r="AL164" s="29">
        <f t="shared" si="123"/>
        <v>0</v>
      </c>
      <c r="AM164" s="29">
        <f t="shared" ca="1" si="124"/>
        <v>0</v>
      </c>
      <c r="AN164" s="29" t="str">
        <f t="shared" si="125"/>
        <v>29</v>
      </c>
      <c r="AO164" s="29" t="str">
        <f t="shared" ca="1" si="126"/>
        <v>29</v>
      </c>
      <c r="AP164" s="28" t="str">
        <f t="shared" si="127"/>
        <v/>
      </c>
      <c r="AQ164" s="34">
        <f t="shared" si="130"/>
        <v>136786</v>
      </c>
      <c r="AR164" s="7">
        <f>VLOOKUP(W164,Books!$A$2:$Q$100,7,FALSE)</f>
        <v>146</v>
      </c>
      <c r="AS164" s="51" t="str">
        <f t="shared" si="128"/>
        <v/>
      </c>
      <c r="AT164" s="7" t="str">
        <f t="shared" si="129"/>
        <v>INSERT INTO citation (ID,TalkID,BookID,Chapter,Verses,Flag,PageColumn,MinVerse,MaxVerse) VALUES (136786, 8469, 146, 15, '29', '', 42, 0, 0);</v>
      </c>
    </row>
    <row r="165" spans="1:46" x14ac:dyDescent="0.2">
      <c r="A165" s="7">
        <f>VLOOKUP(C165,Talks!$A$2:$X$35,2,FALSE)</f>
        <v>11</v>
      </c>
      <c r="B165">
        <v>163</v>
      </c>
      <c r="C165" t="s">
        <v>2727</v>
      </c>
      <c r="D165" t="s">
        <v>3044</v>
      </c>
      <c r="E165" t="s">
        <v>3045</v>
      </c>
      <c r="F165" s="4"/>
      <c r="G165" s="7">
        <f>VLOOKUP(C165,Talks!$A$2:$X$35,11,FALSE)</f>
        <v>8470</v>
      </c>
      <c r="H165" s="7">
        <f t="shared" si="103"/>
        <v>0</v>
      </c>
      <c r="I165" s="75" t="str">
        <f>IF(H165&lt;&gt;0,H165,IF(ISERROR(VLOOKUP(VLOOKUP(X165,Books!$A$2:$Q$100,2,FALSE)&amp;"_"&amp;Y165&amp;":"&amp;AA165&amp;IF(F165&lt;&gt;""," (JST)",""),SpecialBooks,2,FALSE)),VLOOKUP(X165,Books!$A$2:$Q$100,2,FALSE)&amp;"_"&amp;Y165&amp;":"&amp;AA165&amp;IF(F165&lt;&gt;""," (JST)",""),VLOOKUP(VLOOKUP(X165,Books!$A$2:$Q$100,2,FALSE)&amp;"_"&amp;Y165&amp;":"&amp;AA165&amp;IF(F165&lt;&gt;""," (JST)",""),SpecialBooks,2,FALSE)))</f>
        <v>sec_104:15</v>
      </c>
      <c r="J165" s="7" t="str">
        <f>VLOOKUP(C165,Talks!$A$2:$X$35,6,FALSE)</f>
        <v>WCW</v>
      </c>
      <c r="K165" s="32">
        <v>43</v>
      </c>
      <c r="L165" s="56">
        <f t="shared" si="99"/>
        <v>42</v>
      </c>
      <c r="M165" s="56">
        <f t="shared" si="100"/>
        <v>45</v>
      </c>
      <c r="N165" s="56" t="str">
        <f t="shared" si="98"/>
        <v/>
      </c>
      <c r="O165" s="7" t="str">
        <f t="shared" si="104"/>
        <v>sec_104:15 / (20-O,43,WCW)</v>
      </c>
      <c r="P165" s="51" t="str">
        <f t="shared" si="105"/>
        <v/>
      </c>
      <c r="Q165" s="7">
        <f t="shared" si="106"/>
        <v>31</v>
      </c>
      <c r="R165" s="7">
        <f t="shared" si="107"/>
        <v>34</v>
      </c>
      <c r="S165" s="7">
        <f t="shared" si="108"/>
        <v>41</v>
      </c>
      <c r="T165" s="7">
        <f t="shared" si="109"/>
        <v>38</v>
      </c>
      <c r="U165" s="7">
        <f t="shared" si="110"/>
        <v>50</v>
      </c>
      <c r="V165" s="7" t="str">
        <f t="shared" si="111"/>
        <v>dc-testament/dc/104.15?la</v>
      </c>
      <c r="W165" s="7" t="str">
        <f t="shared" si="157"/>
        <v>dc</v>
      </c>
      <c r="X165" s="7" t="str">
        <f>IF(ISERROR(VLOOKUP(W165,Books!$A$2:$Q$100,2,FALSE)),VLOOKUP(V165&amp;"/"&amp;W165,$AY$8:$AZ$10,2,FALSE),W165)</f>
        <v>dc</v>
      </c>
      <c r="Y165" s="7" t="str">
        <f t="shared" si="158"/>
        <v>104</v>
      </c>
      <c r="Z165" s="7" t="str">
        <f t="shared" si="112"/>
        <v>15</v>
      </c>
      <c r="AA165" s="7" t="str">
        <f t="shared" si="131"/>
        <v>15</v>
      </c>
      <c r="AB165" s="51">
        <f t="shared" si="113"/>
        <v>86</v>
      </c>
      <c r="AC165" s="61" t="str">
        <f t="shared" si="114"/>
        <v>p15</v>
      </c>
      <c r="AD165" s="26" t="str">
        <f t="shared" si="115"/>
        <v>sec</v>
      </c>
      <c r="AE165" s="27" t="str">
        <f t="shared" si="116"/>
        <v>dc</v>
      </c>
      <c r="AF165" s="28" t="str">
        <f t="shared" si="117"/>
        <v/>
      </c>
      <c r="AG165" s="26" t="str">
        <f t="shared" si="118"/>
        <v>104</v>
      </c>
      <c r="AH165" s="27" t="str">
        <f t="shared" si="119"/>
        <v/>
      </c>
      <c r="AI165" s="29" t="str">
        <f t="shared" si="120"/>
        <v>15</v>
      </c>
      <c r="AJ165" s="29" t="str">
        <f t="shared" si="121"/>
        <v>15</v>
      </c>
      <c r="AK165" s="29" t="str">
        <f t="shared" si="122"/>
        <v>15</v>
      </c>
      <c r="AL165" s="29">
        <f t="shared" si="123"/>
        <v>0</v>
      </c>
      <c r="AM165" s="29">
        <f t="shared" ca="1" si="124"/>
        <v>0</v>
      </c>
      <c r="AN165" s="29" t="str">
        <f t="shared" si="125"/>
        <v>15</v>
      </c>
      <c r="AO165" s="29" t="str">
        <f t="shared" ca="1" si="126"/>
        <v>15</v>
      </c>
      <c r="AP165" s="28" t="str">
        <f t="shared" si="127"/>
        <v/>
      </c>
      <c r="AQ165" s="34">
        <f t="shared" si="130"/>
        <v>136787</v>
      </c>
      <c r="AR165" s="7">
        <f>VLOOKUP(W165,Books!$A$2:$Q$100,7,FALSE)</f>
        <v>302</v>
      </c>
      <c r="AS165" s="51" t="str">
        <f t="shared" si="128"/>
        <v/>
      </c>
      <c r="AT165" s="7" t="str">
        <f t="shared" si="129"/>
        <v>INSERT INTO citation (ID,TalkID,BookID,Chapter,Verses,Flag,PageColumn,MinVerse,MaxVerse) VALUES (136787, 8470, 302, 104, '15', '', 43, 0, 0);</v>
      </c>
    </row>
    <row r="166" spans="1:46" x14ac:dyDescent="0.2">
      <c r="A166" s="7">
        <f>VLOOKUP(C166,Talks!$A$2:$X$35,2,FALSE)</f>
        <v>11</v>
      </c>
      <c r="B166">
        <v>164</v>
      </c>
      <c r="C166" t="s">
        <v>2727</v>
      </c>
      <c r="D166" t="s">
        <v>3046</v>
      </c>
      <c r="E166" t="s">
        <v>3047</v>
      </c>
      <c r="F166" s="4"/>
      <c r="G166" s="7">
        <f>VLOOKUP(C166,Talks!$A$2:$X$35,11,FALSE)</f>
        <v>8470</v>
      </c>
      <c r="H166" s="7">
        <f t="shared" si="103"/>
        <v>0</v>
      </c>
      <c r="I166" s="75" t="str">
        <f>IF(H166&lt;&gt;0,H166,IF(ISERROR(VLOOKUP(VLOOKUP(X166,Books!$A$2:$Q$100,2,FALSE)&amp;"_"&amp;Y166&amp;":"&amp;AA166&amp;IF(F166&lt;&gt;""," (JST)",""),SpecialBooks,2,FALSE)),VLOOKUP(X166,Books!$A$2:$Q$100,2,FALSE)&amp;"_"&amp;Y166&amp;":"&amp;AA166&amp;IF(F166&lt;&gt;""," (JST)",""),VLOOKUP(VLOOKUP(X166,Books!$A$2:$Q$100,2,FALSE)&amp;"_"&amp;Y166&amp;":"&amp;AA166&amp;IF(F166&lt;&gt;""," (JST)",""),SpecialBooks,2,FALSE)))</f>
        <v>gen_41:25-30</v>
      </c>
      <c r="J166" s="7" t="str">
        <f>VLOOKUP(C166,Talks!$A$2:$X$35,6,FALSE)</f>
        <v>WCW</v>
      </c>
      <c r="K166" s="32">
        <v>45</v>
      </c>
      <c r="L166" s="56">
        <f t="shared" si="99"/>
        <v>42</v>
      </c>
      <c r="M166" s="56">
        <f t="shared" si="100"/>
        <v>45</v>
      </c>
      <c r="N166" s="56" t="str">
        <f t="shared" si="98"/>
        <v/>
      </c>
      <c r="O166" s="7" t="str">
        <f t="shared" si="104"/>
        <v>gen_41:25-30 / (20-O,45,WCW)</v>
      </c>
      <c r="P166" s="51" t="str">
        <f t="shared" si="105"/>
        <v/>
      </c>
      <c r="Q166" s="7">
        <f t="shared" si="106"/>
        <v>21</v>
      </c>
      <c r="R166" s="7">
        <f t="shared" si="107"/>
        <v>25</v>
      </c>
      <c r="S166" s="7">
        <f t="shared" si="108"/>
        <v>34</v>
      </c>
      <c r="T166" s="7">
        <f t="shared" si="109"/>
        <v>28</v>
      </c>
      <c r="U166" s="7">
        <f t="shared" si="110"/>
        <v>43</v>
      </c>
      <c r="V166" s="7" t="str">
        <f t="shared" si="111"/>
        <v>ot/gen/41.25-30</v>
      </c>
      <c r="W166" s="7" t="str">
        <f t="shared" si="157"/>
        <v>gen</v>
      </c>
      <c r="X166" s="7" t="str">
        <f>IF(ISERROR(VLOOKUP(W166,Books!$A$2:$Q$100,2,FALSE)),VLOOKUP(V166&amp;"/"&amp;W166,$AY$8:$AZ$10,2,FALSE),W166)</f>
        <v>gen</v>
      </c>
      <c r="Y166" s="7" t="str">
        <f t="shared" si="158"/>
        <v>41</v>
      </c>
      <c r="Z166" s="7" t="str">
        <f t="shared" si="112"/>
        <v>25-30</v>
      </c>
      <c r="AA166" s="7" t="str">
        <f t="shared" si="131"/>
        <v>25-30</v>
      </c>
      <c r="AB166" s="51">
        <f t="shared" si="113"/>
        <v>57</v>
      </c>
      <c r="AC166" s="61" t="str">
        <f t="shared" si="114"/>
        <v>p25</v>
      </c>
      <c r="AD166" s="26" t="str">
        <f t="shared" si="115"/>
        <v>gen</v>
      </c>
      <c r="AE166" s="27" t="str">
        <f t="shared" si="116"/>
        <v>gen</v>
      </c>
      <c r="AF166" s="28" t="str">
        <f t="shared" si="117"/>
        <v/>
      </c>
      <c r="AG166" s="26" t="str">
        <f t="shared" si="118"/>
        <v>41</v>
      </c>
      <c r="AH166" s="27" t="str">
        <f t="shared" si="119"/>
        <v/>
      </c>
      <c r="AI166" s="29" t="str">
        <f t="shared" si="120"/>
        <v>25-30</v>
      </c>
      <c r="AJ166" s="29" t="str">
        <f t="shared" si="121"/>
        <v>25-30</v>
      </c>
      <c r="AK166" s="29" t="str">
        <f t="shared" si="122"/>
        <v>25 30</v>
      </c>
      <c r="AL166" s="29">
        <f t="shared" si="123"/>
        <v>3</v>
      </c>
      <c r="AM166" s="29">
        <f t="shared" ca="1" si="124"/>
        <v>3</v>
      </c>
      <c r="AN166" s="29" t="str">
        <f t="shared" si="125"/>
        <v>25</v>
      </c>
      <c r="AO166" s="29" t="str">
        <f t="shared" ca="1" si="126"/>
        <v>30</v>
      </c>
      <c r="AP166" s="28" t="str">
        <f t="shared" si="127"/>
        <v/>
      </c>
      <c r="AQ166" s="34">
        <f t="shared" si="130"/>
        <v>136788</v>
      </c>
      <c r="AR166" s="7">
        <f>VLOOKUP(W166,Books!$A$2:$Q$100,7,FALSE)</f>
        <v>101</v>
      </c>
      <c r="AS166" s="51" t="str">
        <f t="shared" si="128"/>
        <v/>
      </c>
      <c r="AT166" s="7" t="str">
        <f t="shared" si="129"/>
        <v>INSERT INTO citation (ID,TalkID,BookID,Chapter,Verses,Flag,PageColumn,MinVerse,MaxVerse) VALUES (136788, 8470, 101, 41, '25-30', '', 45, 0, 0);</v>
      </c>
    </row>
    <row r="167" spans="1:46" x14ac:dyDescent="0.2">
      <c r="A167" s="7">
        <f>VLOOKUP(C167,Talks!$A$2:$X$35,2,FALSE)</f>
        <v>11</v>
      </c>
      <c r="B167">
        <v>165</v>
      </c>
      <c r="C167" t="s">
        <v>2727</v>
      </c>
      <c r="D167" t="s">
        <v>3049</v>
      </c>
      <c r="E167" t="s">
        <v>3050</v>
      </c>
      <c r="F167" s="4"/>
      <c r="G167" s="7">
        <f>VLOOKUP(C167,Talks!$A$2:$X$35,11,FALSE)</f>
        <v>8470</v>
      </c>
      <c r="H167" s="7">
        <f t="shared" si="103"/>
        <v>0</v>
      </c>
      <c r="I167" s="75" t="str">
        <f>IF(H167&lt;&gt;0,H167,IF(ISERROR(VLOOKUP(VLOOKUP(X167,Books!$A$2:$Q$100,2,FALSE)&amp;"_"&amp;Y167&amp;":"&amp;AA167&amp;IF(F167&lt;&gt;""," (JST)",""),SpecialBooks,2,FALSE)),VLOOKUP(X167,Books!$A$2:$Q$100,2,FALSE)&amp;"_"&amp;Y167&amp;":"&amp;AA167&amp;IF(F167&lt;&gt;""," (JST)",""),VLOOKUP(VLOOKUP(X167,Books!$A$2:$Q$100,2,FALSE)&amp;"_"&amp;Y167&amp;":"&amp;AA167&amp;IF(F167&lt;&gt;""," (JST)",""),SpecialBooks,2,FALSE)))</f>
        <v>gen_41:47-49</v>
      </c>
      <c r="J167" s="7" t="str">
        <f>VLOOKUP(C167,Talks!$A$2:$X$35,6,FALSE)</f>
        <v>WCW</v>
      </c>
      <c r="K167" s="32">
        <v>45</v>
      </c>
      <c r="L167" s="56">
        <f t="shared" si="99"/>
        <v>42</v>
      </c>
      <c r="M167" s="56">
        <f t="shared" si="100"/>
        <v>45</v>
      </c>
      <c r="N167" s="56" t="str">
        <f t="shared" si="98"/>
        <v/>
      </c>
      <c r="O167" s="7" t="str">
        <f t="shared" si="104"/>
        <v>gen_41:47-49 / (20-O,45,WCW)</v>
      </c>
      <c r="P167" s="51" t="str">
        <f t="shared" si="105"/>
        <v/>
      </c>
      <c r="Q167" s="7">
        <f t="shared" si="106"/>
        <v>21</v>
      </c>
      <c r="R167" s="7">
        <f t="shared" si="107"/>
        <v>25</v>
      </c>
      <c r="S167" s="7">
        <f t="shared" si="108"/>
        <v>34</v>
      </c>
      <c r="T167" s="7">
        <f t="shared" si="109"/>
        <v>28</v>
      </c>
      <c r="U167" s="7">
        <f t="shared" si="110"/>
        <v>43</v>
      </c>
      <c r="V167" s="7" t="str">
        <f t="shared" si="111"/>
        <v>ot/gen/41.47-49</v>
      </c>
      <c r="W167" s="7" t="str">
        <f t="shared" si="157"/>
        <v>gen</v>
      </c>
      <c r="X167" s="7" t="str">
        <f>IF(ISERROR(VLOOKUP(W167,Books!$A$2:$Q$100,2,FALSE)),VLOOKUP(V167&amp;"/"&amp;W167,$AY$8:$AZ$10,2,FALSE),W167)</f>
        <v>gen</v>
      </c>
      <c r="Y167" s="7" t="str">
        <f t="shared" si="158"/>
        <v>41</v>
      </c>
      <c r="Z167" s="7" t="str">
        <f t="shared" si="112"/>
        <v>47-49</v>
      </c>
      <c r="AA167" s="7" t="str">
        <f t="shared" si="131"/>
        <v>47-49</v>
      </c>
      <c r="AB167" s="51">
        <f t="shared" si="113"/>
        <v>57</v>
      </c>
      <c r="AC167" s="61" t="str">
        <f t="shared" si="114"/>
        <v>p47</v>
      </c>
      <c r="AD167" s="26" t="str">
        <f t="shared" si="115"/>
        <v>gen</v>
      </c>
      <c r="AE167" s="27" t="str">
        <f t="shared" si="116"/>
        <v>gen</v>
      </c>
      <c r="AF167" s="28" t="str">
        <f t="shared" si="117"/>
        <v/>
      </c>
      <c r="AG167" s="26" t="str">
        <f t="shared" si="118"/>
        <v>41</v>
      </c>
      <c r="AH167" s="27" t="str">
        <f t="shared" si="119"/>
        <v/>
      </c>
      <c r="AI167" s="29" t="str">
        <f t="shared" si="120"/>
        <v>47-49</v>
      </c>
      <c r="AJ167" s="29" t="str">
        <f t="shared" si="121"/>
        <v>47-49</v>
      </c>
      <c r="AK167" s="29" t="str">
        <f t="shared" si="122"/>
        <v>47 49</v>
      </c>
      <c r="AL167" s="29">
        <f t="shared" si="123"/>
        <v>3</v>
      </c>
      <c r="AM167" s="29">
        <f t="shared" ca="1" si="124"/>
        <v>3</v>
      </c>
      <c r="AN167" s="29" t="str">
        <f t="shared" si="125"/>
        <v>47</v>
      </c>
      <c r="AO167" s="29" t="str">
        <f t="shared" ca="1" si="126"/>
        <v>49</v>
      </c>
      <c r="AP167" s="28" t="str">
        <f t="shared" si="127"/>
        <v/>
      </c>
      <c r="AQ167" s="34">
        <f t="shared" si="130"/>
        <v>136789</v>
      </c>
      <c r="AR167" s="7">
        <f>VLOOKUP(W167,Books!$A$2:$Q$100,7,FALSE)</f>
        <v>101</v>
      </c>
      <c r="AS167" s="51" t="str">
        <f t="shared" si="128"/>
        <v/>
      </c>
      <c r="AT167" s="7" t="str">
        <f t="shared" si="129"/>
        <v>INSERT INTO citation (ID,TalkID,BookID,Chapter,Verses,Flag,PageColumn,MinVerse,MaxVerse) VALUES (136789, 8470, 101, 41, '47-49', '', 45, 0, 0);</v>
      </c>
    </row>
    <row r="168" spans="1:46" x14ac:dyDescent="0.2">
      <c r="A168" s="7">
        <f>VLOOKUP(C168,Talks!$A$2:$X$35,2,FALSE)</f>
        <v>11</v>
      </c>
      <c r="B168">
        <v>166</v>
      </c>
      <c r="C168" t="s">
        <v>2727</v>
      </c>
      <c r="D168" t="s">
        <v>3052</v>
      </c>
      <c r="E168" t="s">
        <v>3053</v>
      </c>
      <c r="F168" s="4"/>
      <c r="G168" s="7">
        <f>VLOOKUP(C168,Talks!$A$2:$X$35,11,FALSE)</f>
        <v>8470</v>
      </c>
      <c r="H168" s="7">
        <f t="shared" si="103"/>
        <v>0</v>
      </c>
      <c r="I168" s="75" t="str">
        <f>IF(H168&lt;&gt;0,H168,IF(ISERROR(VLOOKUP(VLOOKUP(X168,Books!$A$2:$Q$100,2,FALSE)&amp;"_"&amp;Y168&amp;":"&amp;AA168&amp;IF(F168&lt;&gt;""," (JST)",""),SpecialBooks,2,FALSE)),VLOOKUP(X168,Books!$A$2:$Q$100,2,FALSE)&amp;"_"&amp;Y168&amp;":"&amp;AA168&amp;IF(F168&lt;&gt;""," (JST)",""),VLOOKUP(VLOOKUP(X168,Books!$A$2:$Q$100,2,FALSE)&amp;"_"&amp;Y168&amp;":"&amp;AA168&amp;IF(F168&lt;&gt;""," (JST)",""),SpecialBooks,2,FALSE)))</f>
        <v>gen_41:54</v>
      </c>
      <c r="J168" s="7" t="str">
        <f>VLOOKUP(C168,Talks!$A$2:$X$35,6,FALSE)</f>
        <v>WCW</v>
      </c>
      <c r="K168" s="32">
        <v>45</v>
      </c>
      <c r="L168" s="56">
        <f t="shared" si="99"/>
        <v>42</v>
      </c>
      <c r="M168" s="56">
        <f t="shared" si="100"/>
        <v>45</v>
      </c>
      <c r="N168" s="56" t="str">
        <f t="shared" si="98"/>
        <v/>
      </c>
      <c r="O168" s="7" t="str">
        <f t="shared" si="104"/>
        <v>gen_41:54 / (20-O,45,WCW)</v>
      </c>
      <c r="P168" s="51" t="str">
        <f t="shared" si="105"/>
        <v/>
      </c>
      <c r="Q168" s="7">
        <f t="shared" si="106"/>
        <v>21</v>
      </c>
      <c r="R168" s="7">
        <f t="shared" si="107"/>
        <v>25</v>
      </c>
      <c r="S168" s="7">
        <f t="shared" si="108"/>
        <v>31</v>
      </c>
      <c r="T168" s="7">
        <f t="shared" si="109"/>
        <v>28</v>
      </c>
      <c r="U168" s="7">
        <f t="shared" si="110"/>
        <v>40</v>
      </c>
      <c r="V168" s="7" t="str">
        <f t="shared" si="111"/>
        <v>ot/gen/41.54?la</v>
      </c>
      <c r="W168" s="7" t="str">
        <f t="shared" si="157"/>
        <v>gen</v>
      </c>
      <c r="X168" s="7" t="str">
        <f>IF(ISERROR(VLOOKUP(W168,Books!$A$2:$Q$100,2,FALSE)),VLOOKUP(V168&amp;"/"&amp;W168,$AY$8:$AZ$10,2,FALSE),W168)</f>
        <v>gen</v>
      </c>
      <c r="Y168" s="7" t="str">
        <f t="shared" si="158"/>
        <v>41</v>
      </c>
      <c r="Z168" s="7" t="str">
        <f t="shared" si="112"/>
        <v>54</v>
      </c>
      <c r="AA168" s="7" t="str">
        <f t="shared" si="131"/>
        <v>54</v>
      </c>
      <c r="AB168" s="51">
        <f t="shared" si="113"/>
        <v>57</v>
      </c>
      <c r="AC168" s="61" t="str">
        <f t="shared" si="114"/>
        <v>p54</v>
      </c>
      <c r="AD168" s="26" t="str">
        <f t="shared" si="115"/>
        <v>gen</v>
      </c>
      <c r="AE168" s="27" t="str">
        <f t="shared" si="116"/>
        <v>gen</v>
      </c>
      <c r="AF168" s="28" t="str">
        <f t="shared" si="117"/>
        <v/>
      </c>
      <c r="AG168" s="26" t="str">
        <f t="shared" si="118"/>
        <v>41</v>
      </c>
      <c r="AH168" s="27" t="str">
        <f t="shared" si="119"/>
        <v/>
      </c>
      <c r="AI168" s="29" t="str">
        <f t="shared" si="120"/>
        <v>54</v>
      </c>
      <c r="AJ168" s="29" t="str">
        <f t="shared" si="121"/>
        <v>54</v>
      </c>
      <c r="AK168" s="29" t="str">
        <f t="shared" si="122"/>
        <v>54</v>
      </c>
      <c r="AL168" s="29">
        <f t="shared" si="123"/>
        <v>0</v>
      </c>
      <c r="AM168" s="29">
        <f t="shared" ca="1" si="124"/>
        <v>0</v>
      </c>
      <c r="AN168" s="29" t="str">
        <f t="shared" si="125"/>
        <v>54</v>
      </c>
      <c r="AO168" s="29" t="str">
        <f t="shared" ca="1" si="126"/>
        <v>54</v>
      </c>
      <c r="AP168" s="28" t="str">
        <f t="shared" si="127"/>
        <v/>
      </c>
      <c r="AQ168" s="34">
        <f t="shared" si="130"/>
        <v>136790</v>
      </c>
      <c r="AR168" s="7">
        <f>VLOOKUP(W168,Books!$A$2:$Q$100,7,FALSE)</f>
        <v>101</v>
      </c>
      <c r="AS168" s="51" t="str">
        <f t="shared" si="128"/>
        <v/>
      </c>
      <c r="AT168" s="7" t="str">
        <f t="shared" si="129"/>
        <v>INSERT INTO citation (ID,TalkID,BookID,Chapter,Verses,Flag,PageColumn,MinVerse,MaxVerse) VALUES (136790, 8470, 101, 41, '54', '', 45, 0, 0);</v>
      </c>
    </row>
    <row r="169" spans="1:46" x14ac:dyDescent="0.2">
      <c r="A169" s="7">
        <f>VLOOKUP(C169,Talks!$A$2:$X$35,2,FALSE)</f>
        <v>11</v>
      </c>
      <c r="B169">
        <v>167</v>
      </c>
      <c r="C169" t="s">
        <v>2727</v>
      </c>
      <c r="D169" t="s">
        <v>3054</v>
      </c>
      <c r="E169" t="s">
        <v>3055</v>
      </c>
      <c r="F169" s="4"/>
      <c r="G169" s="7">
        <f>VLOOKUP(C169,Talks!$A$2:$X$35,11,FALSE)</f>
        <v>8470</v>
      </c>
      <c r="H169" s="7">
        <f t="shared" si="103"/>
        <v>0</v>
      </c>
      <c r="I169" s="75" t="str">
        <f>IF(H169&lt;&gt;0,H169,IF(ISERROR(VLOOKUP(VLOOKUP(X169,Books!$A$2:$Q$100,2,FALSE)&amp;"_"&amp;Y169&amp;":"&amp;AA169&amp;IF(F169&lt;&gt;""," (JST)",""),SpecialBooks,2,FALSE)),VLOOKUP(X169,Books!$A$2:$Q$100,2,FALSE)&amp;"_"&amp;Y169&amp;":"&amp;AA169&amp;IF(F169&lt;&gt;""," (JST)",""),VLOOKUP(VLOOKUP(X169,Books!$A$2:$Q$100,2,FALSE)&amp;"_"&amp;Y169&amp;":"&amp;AA169&amp;IF(F169&lt;&gt;""," (JST)",""),SpecialBooks,2,FALSE)))</f>
        <v>sec_1:17</v>
      </c>
      <c r="J169" s="7" t="str">
        <f>VLOOKUP(C169,Talks!$A$2:$X$35,6,FALSE)</f>
        <v>WCW</v>
      </c>
      <c r="K169" s="32">
        <v>45</v>
      </c>
      <c r="L169" s="56">
        <f t="shared" si="99"/>
        <v>42</v>
      </c>
      <c r="M169" s="56">
        <f t="shared" si="100"/>
        <v>45</v>
      </c>
      <c r="N169" s="56" t="str">
        <f t="shared" si="98"/>
        <v/>
      </c>
      <c r="O169" s="7" t="str">
        <f t="shared" si="104"/>
        <v>sec_1:17 / (20-O,45,WCW)</v>
      </c>
      <c r="P169" s="51" t="str">
        <f t="shared" si="105"/>
        <v/>
      </c>
      <c r="Q169" s="7">
        <f t="shared" si="106"/>
        <v>31</v>
      </c>
      <c r="R169" s="7">
        <f t="shared" si="107"/>
        <v>34</v>
      </c>
      <c r="S169" s="7">
        <f t="shared" si="108"/>
        <v>39</v>
      </c>
      <c r="T169" s="7">
        <f t="shared" si="109"/>
        <v>36</v>
      </c>
      <c r="U169" s="7">
        <f t="shared" si="110"/>
        <v>48</v>
      </c>
      <c r="V169" s="7" t="str">
        <f t="shared" si="111"/>
        <v>dc-testament/dc/1.17?lang</v>
      </c>
      <c r="W169" s="7" t="str">
        <f t="shared" si="157"/>
        <v>dc</v>
      </c>
      <c r="X169" s="7" t="str">
        <f>IF(ISERROR(VLOOKUP(W169,Books!$A$2:$Q$100,2,FALSE)),VLOOKUP(V169&amp;"/"&amp;W169,$AY$8:$AZ$10,2,FALSE),W169)</f>
        <v>dc</v>
      </c>
      <c r="Y169" s="7" t="str">
        <f t="shared" si="158"/>
        <v>1</v>
      </c>
      <c r="Z169" s="7" t="str">
        <f t="shared" si="112"/>
        <v>17</v>
      </c>
      <c r="AA169" s="7" t="str">
        <f t="shared" si="131"/>
        <v>17</v>
      </c>
      <c r="AB169" s="51">
        <f t="shared" si="113"/>
        <v>39</v>
      </c>
      <c r="AC169" s="61" t="str">
        <f t="shared" si="114"/>
        <v>p17</v>
      </c>
      <c r="AD169" s="26" t="str">
        <f t="shared" si="115"/>
        <v>sec</v>
      </c>
      <c r="AE169" s="27" t="str">
        <f t="shared" si="116"/>
        <v>dc</v>
      </c>
      <c r="AF169" s="28" t="str">
        <f t="shared" si="117"/>
        <v/>
      </c>
      <c r="AG169" s="26" t="str">
        <f t="shared" si="118"/>
        <v>1</v>
      </c>
      <c r="AH169" s="27" t="str">
        <f t="shared" si="119"/>
        <v/>
      </c>
      <c r="AI169" s="29" t="str">
        <f t="shared" si="120"/>
        <v>17</v>
      </c>
      <c r="AJ169" s="29" t="str">
        <f t="shared" si="121"/>
        <v>17</v>
      </c>
      <c r="AK169" s="29" t="str">
        <f t="shared" si="122"/>
        <v>17</v>
      </c>
      <c r="AL169" s="29">
        <f t="shared" si="123"/>
        <v>0</v>
      </c>
      <c r="AM169" s="29">
        <f t="shared" ca="1" si="124"/>
        <v>0</v>
      </c>
      <c r="AN169" s="29" t="str">
        <f t="shared" si="125"/>
        <v>17</v>
      </c>
      <c r="AO169" s="29" t="str">
        <f t="shared" ca="1" si="126"/>
        <v>17</v>
      </c>
      <c r="AP169" s="28" t="str">
        <f t="shared" si="127"/>
        <v/>
      </c>
      <c r="AQ169" s="34">
        <f t="shared" si="130"/>
        <v>136791</v>
      </c>
      <c r="AR169" s="7">
        <f>VLOOKUP(W169,Books!$A$2:$Q$100,7,FALSE)</f>
        <v>302</v>
      </c>
      <c r="AS169" s="51" t="str">
        <f t="shared" si="128"/>
        <v/>
      </c>
      <c r="AT169" s="7" t="str">
        <f t="shared" si="129"/>
        <v>INSERT INTO citation (ID,TalkID,BookID,Chapter,Verses,Flag,PageColumn,MinVerse,MaxVerse) VALUES (136791, 8470, 302, 1, '17', '', 45, 0, 0);</v>
      </c>
    </row>
    <row r="170" spans="1:46" x14ac:dyDescent="0.2">
      <c r="A170" s="7">
        <f>VLOOKUP(C170,Talks!$A$2:$X$35,2,FALSE)</f>
        <v>11</v>
      </c>
      <c r="B170">
        <v>168</v>
      </c>
      <c r="C170" t="s">
        <v>2727</v>
      </c>
      <c r="D170" t="s">
        <v>3056</v>
      </c>
      <c r="E170" t="s">
        <v>3057</v>
      </c>
      <c r="F170" s="4"/>
      <c r="G170" s="7">
        <f>VLOOKUP(C170,Talks!$A$2:$X$35,11,FALSE)</f>
        <v>8470</v>
      </c>
      <c r="H170" s="7">
        <f t="shared" si="103"/>
        <v>0</v>
      </c>
      <c r="I170" s="75" t="str">
        <f>IF(H170&lt;&gt;0,H170,IF(ISERROR(VLOOKUP(VLOOKUP(X170,Books!$A$2:$Q$100,2,FALSE)&amp;"_"&amp;Y170&amp;":"&amp;AA170&amp;IF(F170&lt;&gt;""," (JST)",""),SpecialBooks,2,FALSE)),VLOOKUP(X170,Books!$A$2:$Q$100,2,FALSE)&amp;"_"&amp;Y170&amp;":"&amp;AA170&amp;IF(F170&lt;&gt;""," (JST)",""),VLOOKUP(VLOOKUP(X170,Books!$A$2:$Q$100,2,FALSE)&amp;"_"&amp;Y170&amp;":"&amp;AA170&amp;IF(F170&lt;&gt;""," (JST)",""),SpecialBooks,2,FALSE)))</f>
        <v>mosiah_4:27</v>
      </c>
      <c r="J170" s="7" t="str">
        <f>VLOOKUP(C170,Talks!$A$2:$X$35,6,FALSE)</f>
        <v>WCW</v>
      </c>
      <c r="K170" s="32">
        <v>45</v>
      </c>
      <c r="L170" s="56">
        <f t="shared" si="99"/>
        <v>42</v>
      </c>
      <c r="M170" s="56">
        <f t="shared" si="100"/>
        <v>45</v>
      </c>
      <c r="N170" s="56" t="str">
        <f t="shared" si="98"/>
        <v/>
      </c>
      <c r="O170" s="7" t="str">
        <f t="shared" si="104"/>
        <v>mosiah_4:27 / (20-O,45,WCW)</v>
      </c>
      <c r="P170" s="51" t="str">
        <f t="shared" si="105"/>
        <v/>
      </c>
      <c r="Q170" s="7">
        <f t="shared" si="106"/>
        <v>23</v>
      </c>
      <c r="R170" s="7">
        <f t="shared" si="107"/>
        <v>30</v>
      </c>
      <c r="S170" s="7">
        <f t="shared" si="108"/>
        <v>35</v>
      </c>
      <c r="T170" s="7">
        <f t="shared" si="109"/>
        <v>32</v>
      </c>
      <c r="U170" s="7">
        <f t="shared" si="110"/>
        <v>44</v>
      </c>
      <c r="V170" s="7" t="str">
        <f t="shared" si="111"/>
        <v>bofm/mosiah/4.27?</v>
      </c>
      <c r="W170" s="7" t="str">
        <f t="shared" si="157"/>
        <v>mosiah</v>
      </c>
      <c r="X170" s="7" t="str">
        <f>IF(ISERROR(VLOOKUP(W170,Books!$A$2:$Q$100,2,FALSE)),VLOOKUP(V170&amp;"/"&amp;W170,$AY$8:$AZ$10,2,FALSE),W170)</f>
        <v>mosiah</v>
      </c>
      <c r="Y170" s="7" t="str">
        <f t="shared" si="158"/>
        <v>4</v>
      </c>
      <c r="Z170" s="7" t="str">
        <f t="shared" si="112"/>
        <v>27</v>
      </c>
      <c r="AA170" s="7" t="str">
        <f t="shared" si="131"/>
        <v>27</v>
      </c>
      <c r="AB170" s="51">
        <f t="shared" si="113"/>
        <v>30</v>
      </c>
      <c r="AC170" s="61" t="str">
        <f t="shared" si="114"/>
        <v>p27</v>
      </c>
      <c r="AD170" s="26" t="str">
        <f t="shared" si="115"/>
        <v>mosiah</v>
      </c>
      <c r="AE170" s="27" t="str">
        <f t="shared" si="116"/>
        <v>mosiah</v>
      </c>
      <c r="AF170" s="28" t="str">
        <f t="shared" si="117"/>
        <v/>
      </c>
      <c r="AG170" s="26" t="str">
        <f t="shared" si="118"/>
        <v>4</v>
      </c>
      <c r="AH170" s="27" t="str">
        <f t="shared" si="119"/>
        <v/>
      </c>
      <c r="AI170" s="29" t="str">
        <f t="shared" si="120"/>
        <v>27</v>
      </c>
      <c r="AJ170" s="29" t="str">
        <f t="shared" si="121"/>
        <v>27</v>
      </c>
      <c r="AK170" s="29" t="str">
        <f t="shared" si="122"/>
        <v>27</v>
      </c>
      <c r="AL170" s="29">
        <f t="shared" si="123"/>
        <v>0</v>
      </c>
      <c r="AM170" s="29">
        <f t="shared" ca="1" si="124"/>
        <v>0</v>
      </c>
      <c r="AN170" s="29" t="str">
        <f t="shared" si="125"/>
        <v>27</v>
      </c>
      <c r="AO170" s="29" t="str">
        <f t="shared" ca="1" si="126"/>
        <v>27</v>
      </c>
      <c r="AP170" s="28" t="str">
        <f t="shared" si="127"/>
        <v/>
      </c>
      <c r="AQ170" s="34">
        <f t="shared" si="130"/>
        <v>136792</v>
      </c>
      <c r="AR170" s="7">
        <f>VLOOKUP(W170,Books!$A$2:$Q$100,7,FALSE)</f>
        <v>212</v>
      </c>
      <c r="AS170" s="51" t="str">
        <f t="shared" si="128"/>
        <v/>
      </c>
      <c r="AT170" s="7" t="str">
        <f t="shared" si="129"/>
        <v>INSERT INTO citation (ID,TalkID,BookID,Chapter,Verses,Flag,PageColumn,MinVerse,MaxVerse) VALUES (136792, 8470, 212, 4, '27', '', 45, 0, 0);</v>
      </c>
    </row>
    <row r="171" spans="1:46" x14ac:dyDescent="0.2">
      <c r="A171" s="7">
        <f>VLOOKUP(C171,Talks!$A$2:$X$35,2,FALSE)</f>
        <v>11</v>
      </c>
      <c r="B171">
        <v>169</v>
      </c>
      <c r="C171" t="s">
        <v>2727</v>
      </c>
      <c r="D171" t="s">
        <v>3052</v>
      </c>
      <c r="E171" t="s">
        <v>3053</v>
      </c>
      <c r="F171" s="4"/>
      <c r="G171" s="7">
        <f>VLOOKUP(C171,Talks!$A$2:$X$35,11,FALSE)</f>
        <v>8470</v>
      </c>
      <c r="H171" s="7">
        <f t="shared" si="103"/>
        <v>0</v>
      </c>
      <c r="I171" s="75" t="str">
        <f>IF(H171&lt;&gt;0,H171,IF(ISERROR(VLOOKUP(VLOOKUP(X171,Books!$A$2:$Q$100,2,FALSE)&amp;"_"&amp;Y171&amp;":"&amp;AA171&amp;IF(F171&lt;&gt;""," (JST)",""),SpecialBooks,2,FALSE)),VLOOKUP(X171,Books!$A$2:$Q$100,2,FALSE)&amp;"_"&amp;Y171&amp;":"&amp;AA171&amp;IF(F171&lt;&gt;""," (JST)",""),VLOOKUP(VLOOKUP(X171,Books!$A$2:$Q$100,2,FALSE)&amp;"_"&amp;Y171&amp;":"&amp;AA171&amp;IF(F171&lt;&gt;""," (JST)",""),SpecialBooks,2,FALSE)))</f>
        <v>gen_41:54</v>
      </c>
      <c r="J171" s="7" t="str">
        <f>VLOOKUP(C171,Talks!$A$2:$X$35,6,FALSE)</f>
        <v>WCW</v>
      </c>
      <c r="K171" s="32">
        <v>45</v>
      </c>
      <c r="L171" s="56">
        <f t="shared" si="99"/>
        <v>42</v>
      </c>
      <c r="M171" s="56">
        <f t="shared" si="100"/>
        <v>45</v>
      </c>
      <c r="N171" s="56" t="str">
        <f t="shared" si="98"/>
        <v/>
      </c>
      <c r="O171" s="7" t="str">
        <f t="shared" si="104"/>
        <v>gen_41:54 / (20-O,45,WCW)</v>
      </c>
      <c r="P171" s="51" t="str">
        <f t="shared" si="105"/>
        <v/>
      </c>
      <c r="Q171" s="7">
        <f t="shared" si="106"/>
        <v>21</v>
      </c>
      <c r="R171" s="7">
        <f t="shared" si="107"/>
        <v>25</v>
      </c>
      <c r="S171" s="7">
        <f t="shared" si="108"/>
        <v>31</v>
      </c>
      <c r="T171" s="7">
        <f t="shared" si="109"/>
        <v>28</v>
      </c>
      <c r="U171" s="7">
        <f t="shared" si="110"/>
        <v>40</v>
      </c>
      <c r="V171" s="7" t="str">
        <f t="shared" si="111"/>
        <v>ot/gen/41.54?la</v>
      </c>
      <c r="W171" s="7" t="str">
        <f t="shared" si="157"/>
        <v>gen</v>
      </c>
      <c r="X171" s="7" t="str">
        <f>IF(ISERROR(VLOOKUP(W171,Books!$A$2:$Q$100,2,FALSE)),VLOOKUP(V171&amp;"/"&amp;W171,$AY$8:$AZ$10,2,FALSE),W171)</f>
        <v>gen</v>
      </c>
      <c r="Y171" s="7" t="str">
        <f t="shared" si="158"/>
        <v>41</v>
      </c>
      <c r="Z171" s="7" t="str">
        <f t="shared" si="112"/>
        <v>54</v>
      </c>
      <c r="AA171" s="7" t="str">
        <f t="shared" si="131"/>
        <v>54</v>
      </c>
      <c r="AB171" s="51">
        <f t="shared" si="113"/>
        <v>57</v>
      </c>
      <c r="AC171" s="61" t="str">
        <f t="shared" si="114"/>
        <v>p54</v>
      </c>
      <c r="AD171" s="26" t="str">
        <f t="shared" si="115"/>
        <v>gen</v>
      </c>
      <c r="AE171" s="27" t="str">
        <f t="shared" si="116"/>
        <v>gen</v>
      </c>
      <c r="AF171" s="28" t="str">
        <f t="shared" si="117"/>
        <v/>
      </c>
      <c r="AG171" s="26" t="str">
        <f t="shared" si="118"/>
        <v>41</v>
      </c>
      <c r="AH171" s="27" t="str">
        <f t="shared" si="119"/>
        <v/>
      </c>
      <c r="AI171" s="29" t="str">
        <f t="shared" si="120"/>
        <v>54</v>
      </c>
      <c r="AJ171" s="29" t="str">
        <f t="shared" si="121"/>
        <v>54</v>
      </c>
      <c r="AK171" s="29" t="str">
        <f t="shared" si="122"/>
        <v>54</v>
      </c>
      <c r="AL171" s="29">
        <f t="shared" si="123"/>
        <v>0</v>
      </c>
      <c r="AM171" s="29">
        <f t="shared" ca="1" si="124"/>
        <v>0</v>
      </c>
      <c r="AN171" s="29" t="str">
        <f t="shared" si="125"/>
        <v>54</v>
      </c>
      <c r="AO171" s="29" t="str">
        <f t="shared" ca="1" si="126"/>
        <v>54</v>
      </c>
      <c r="AP171" s="28" t="str">
        <f t="shared" si="127"/>
        <v/>
      </c>
      <c r="AQ171" s="34">
        <f t="shared" si="130"/>
        <v>136793</v>
      </c>
      <c r="AR171" s="7">
        <f>VLOOKUP(W171,Books!$A$2:$Q$100,7,FALSE)</f>
        <v>101</v>
      </c>
      <c r="AS171" s="51" t="str">
        <f t="shared" si="128"/>
        <v/>
      </c>
      <c r="AT171" s="7" t="str">
        <f t="shared" si="129"/>
        <v>INSERT INTO citation (ID,TalkID,BookID,Chapter,Verses,Flag,PageColumn,MinVerse,MaxVerse) VALUES (136793, 8470, 101, 41, '54', '', 45, 0, 0);</v>
      </c>
    </row>
    <row r="172" spans="1:46" x14ac:dyDescent="0.2">
      <c r="A172" s="7">
        <f>VLOOKUP(C172,Talks!$A$2:$X$35,2,FALSE)</f>
        <v>11</v>
      </c>
      <c r="B172">
        <v>170</v>
      </c>
      <c r="C172" t="s">
        <v>2727</v>
      </c>
      <c r="D172" t="s">
        <v>3052</v>
      </c>
      <c r="E172" t="s">
        <v>3053</v>
      </c>
      <c r="F172" s="4"/>
      <c r="G172" s="7">
        <f>VLOOKUP(C172,Talks!$A$2:$X$35,11,FALSE)</f>
        <v>8470</v>
      </c>
      <c r="H172" s="7">
        <f t="shared" si="103"/>
        <v>0</v>
      </c>
      <c r="I172" s="75" t="str">
        <f>IF(H172&lt;&gt;0,H172,IF(ISERROR(VLOOKUP(VLOOKUP(X172,Books!$A$2:$Q$100,2,FALSE)&amp;"_"&amp;Y172&amp;":"&amp;AA172&amp;IF(F172&lt;&gt;""," (JST)",""),SpecialBooks,2,FALSE)),VLOOKUP(X172,Books!$A$2:$Q$100,2,FALSE)&amp;"_"&amp;Y172&amp;":"&amp;AA172&amp;IF(F172&lt;&gt;""," (JST)",""),VLOOKUP(VLOOKUP(X172,Books!$A$2:$Q$100,2,FALSE)&amp;"_"&amp;Y172&amp;":"&amp;AA172&amp;IF(F172&lt;&gt;""," (JST)",""),SpecialBooks,2,FALSE)))</f>
        <v>gen_41:54</v>
      </c>
      <c r="J172" s="7" t="str">
        <f>VLOOKUP(C172,Talks!$A$2:$X$35,6,FALSE)</f>
        <v>WCW</v>
      </c>
      <c r="K172" s="32">
        <v>45</v>
      </c>
      <c r="L172" s="56">
        <f t="shared" si="99"/>
        <v>42</v>
      </c>
      <c r="M172" s="56">
        <f t="shared" si="100"/>
        <v>45</v>
      </c>
      <c r="N172" s="56" t="str">
        <f t="shared" si="98"/>
        <v/>
      </c>
      <c r="O172" s="7" t="str">
        <f t="shared" si="104"/>
        <v>gen_41:54 / (20-O,45,WCW)</v>
      </c>
      <c r="P172" s="51" t="str">
        <f t="shared" si="105"/>
        <v/>
      </c>
      <c r="Q172" s="7">
        <f t="shared" si="106"/>
        <v>21</v>
      </c>
      <c r="R172" s="7">
        <f t="shared" si="107"/>
        <v>25</v>
      </c>
      <c r="S172" s="7">
        <f t="shared" si="108"/>
        <v>31</v>
      </c>
      <c r="T172" s="7">
        <f t="shared" si="109"/>
        <v>28</v>
      </c>
      <c r="U172" s="7">
        <f t="shared" si="110"/>
        <v>40</v>
      </c>
      <c r="V172" s="7" t="str">
        <f t="shared" si="111"/>
        <v>ot/gen/41.54?la</v>
      </c>
      <c r="W172" s="7" t="str">
        <f t="shared" si="157"/>
        <v>gen</v>
      </c>
      <c r="X172" s="7" t="str">
        <f>IF(ISERROR(VLOOKUP(W172,Books!$A$2:$Q$100,2,FALSE)),VLOOKUP(V172&amp;"/"&amp;W172,$AY$8:$AZ$10,2,FALSE),W172)</f>
        <v>gen</v>
      </c>
      <c r="Y172" s="7" t="str">
        <f t="shared" si="158"/>
        <v>41</v>
      </c>
      <c r="Z172" s="7" t="str">
        <f t="shared" si="112"/>
        <v>54</v>
      </c>
      <c r="AA172" s="7" t="str">
        <f t="shared" si="131"/>
        <v>54</v>
      </c>
      <c r="AB172" s="51">
        <f t="shared" si="113"/>
        <v>57</v>
      </c>
      <c r="AC172" s="61" t="str">
        <f t="shared" si="114"/>
        <v>p54</v>
      </c>
      <c r="AD172" s="26" t="str">
        <f t="shared" si="115"/>
        <v>gen</v>
      </c>
      <c r="AE172" s="27" t="str">
        <f t="shared" si="116"/>
        <v>gen</v>
      </c>
      <c r="AF172" s="28" t="str">
        <f t="shared" si="117"/>
        <v/>
      </c>
      <c r="AG172" s="26" t="str">
        <f t="shared" si="118"/>
        <v>41</v>
      </c>
      <c r="AH172" s="27" t="str">
        <f t="shared" si="119"/>
        <v/>
      </c>
      <c r="AI172" s="29" t="str">
        <f t="shared" si="120"/>
        <v>54</v>
      </c>
      <c r="AJ172" s="29" t="str">
        <f t="shared" si="121"/>
        <v>54</v>
      </c>
      <c r="AK172" s="29" t="str">
        <f t="shared" si="122"/>
        <v>54</v>
      </c>
      <c r="AL172" s="29">
        <f t="shared" si="123"/>
        <v>0</v>
      </c>
      <c r="AM172" s="29">
        <f t="shared" ca="1" si="124"/>
        <v>0</v>
      </c>
      <c r="AN172" s="29" t="str">
        <f t="shared" si="125"/>
        <v>54</v>
      </c>
      <c r="AO172" s="29" t="str">
        <f t="shared" ca="1" si="126"/>
        <v>54</v>
      </c>
      <c r="AP172" s="28" t="str">
        <f t="shared" si="127"/>
        <v/>
      </c>
      <c r="AQ172" s="34">
        <f t="shared" si="130"/>
        <v>136794</v>
      </c>
      <c r="AR172" s="7">
        <f>VLOOKUP(W172,Books!$A$2:$Q$100,7,FALSE)</f>
        <v>101</v>
      </c>
      <c r="AS172" s="51" t="str">
        <f t="shared" si="128"/>
        <v/>
      </c>
      <c r="AT172" s="7" t="str">
        <f t="shared" si="129"/>
        <v>INSERT INTO citation (ID,TalkID,BookID,Chapter,Verses,Flag,PageColumn,MinVerse,MaxVerse) VALUES (136794, 8470, 101, 41, '54', '', 45, 0, 0);</v>
      </c>
    </row>
    <row r="173" spans="1:46" x14ac:dyDescent="0.2">
      <c r="A173" s="7">
        <f>VLOOKUP(C173,Talks!$A$2:$X$35,2,FALSE)</f>
        <v>11</v>
      </c>
      <c r="B173">
        <v>171</v>
      </c>
      <c r="C173" t="s">
        <v>2727</v>
      </c>
      <c r="D173" t="s">
        <v>3058</v>
      </c>
      <c r="E173" t="s">
        <v>3059</v>
      </c>
      <c r="F173" s="4"/>
      <c r="G173" s="7">
        <f>VLOOKUP(C173,Talks!$A$2:$X$35,11,FALSE)</f>
        <v>8470</v>
      </c>
      <c r="H173" s="7">
        <f t="shared" si="103"/>
        <v>0</v>
      </c>
      <c r="I173" s="75" t="str">
        <f>IF(H173&lt;&gt;0,H173,IF(ISERROR(VLOOKUP(VLOOKUP(X173,Books!$A$2:$Q$100,2,FALSE)&amp;"_"&amp;Y173&amp;":"&amp;AA173&amp;IF(F173&lt;&gt;""," (JST)",""),SpecialBooks,2,FALSE)),VLOOKUP(X173,Books!$A$2:$Q$100,2,FALSE)&amp;"_"&amp;Y173&amp;":"&amp;AA173&amp;IF(F173&lt;&gt;""," (JST)",""),VLOOKUP(VLOOKUP(X173,Books!$A$2:$Q$100,2,FALSE)&amp;"_"&amp;Y173&amp;":"&amp;AA173&amp;IF(F173&lt;&gt;""," (JST)",""),SpecialBooks,2,FALSE)))</f>
        <v>sec_29:34-35</v>
      </c>
      <c r="J173" s="7" t="str">
        <f>VLOOKUP(C173,Talks!$A$2:$X$35,6,FALSE)</f>
        <v>WCW</v>
      </c>
      <c r="K173" s="32">
        <v>45</v>
      </c>
      <c r="L173" s="56">
        <f t="shared" si="99"/>
        <v>42</v>
      </c>
      <c r="M173" s="56">
        <f t="shared" si="100"/>
        <v>45</v>
      </c>
      <c r="N173" s="56" t="str">
        <f t="shared" si="98"/>
        <v/>
      </c>
      <c r="O173" s="7" t="str">
        <f t="shared" si="104"/>
        <v>sec_29:34-35 / (20-O,45,WCW)</v>
      </c>
      <c r="P173" s="51" t="str">
        <f t="shared" si="105"/>
        <v/>
      </c>
      <c r="Q173" s="7">
        <f t="shared" si="106"/>
        <v>31</v>
      </c>
      <c r="R173" s="7">
        <f t="shared" si="107"/>
        <v>34</v>
      </c>
      <c r="S173" s="7">
        <f t="shared" si="108"/>
        <v>43</v>
      </c>
      <c r="T173" s="7">
        <f t="shared" si="109"/>
        <v>37</v>
      </c>
      <c r="U173" s="7">
        <f t="shared" si="110"/>
        <v>52</v>
      </c>
      <c r="V173" s="7" t="str">
        <f t="shared" si="111"/>
        <v>dc-testament/dc/29.34-35?</v>
      </c>
      <c r="W173" s="7" t="str">
        <f t="shared" si="157"/>
        <v>dc</v>
      </c>
      <c r="X173" s="7" t="str">
        <f>IF(ISERROR(VLOOKUP(W173,Books!$A$2:$Q$100,2,FALSE)),VLOOKUP(V173&amp;"/"&amp;W173,$AY$8:$AZ$10,2,FALSE),W173)</f>
        <v>dc</v>
      </c>
      <c r="Y173" s="7" t="str">
        <f t="shared" si="158"/>
        <v>29</v>
      </c>
      <c r="Z173" s="7" t="str">
        <f t="shared" si="112"/>
        <v>34-35</v>
      </c>
      <c r="AA173" s="7" t="str">
        <f t="shared" si="131"/>
        <v>34-35</v>
      </c>
      <c r="AB173" s="51">
        <f t="shared" si="113"/>
        <v>50</v>
      </c>
      <c r="AC173" s="61" t="str">
        <f t="shared" si="114"/>
        <v>p34</v>
      </c>
      <c r="AD173" s="26" t="str">
        <f t="shared" si="115"/>
        <v>sec</v>
      </c>
      <c r="AE173" s="27" t="str">
        <f t="shared" si="116"/>
        <v>dc</v>
      </c>
      <c r="AF173" s="28" t="str">
        <f t="shared" si="117"/>
        <v/>
      </c>
      <c r="AG173" s="26" t="str">
        <f t="shared" si="118"/>
        <v>29</v>
      </c>
      <c r="AH173" s="27" t="str">
        <f t="shared" si="119"/>
        <v/>
      </c>
      <c r="AI173" s="29" t="str">
        <f t="shared" si="120"/>
        <v>34-35</v>
      </c>
      <c r="AJ173" s="29" t="str">
        <f t="shared" si="121"/>
        <v>34-35</v>
      </c>
      <c r="AK173" s="29" t="str">
        <f t="shared" si="122"/>
        <v>34 35</v>
      </c>
      <c r="AL173" s="29">
        <f t="shared" si="123"/>
        <v>3</v>
      </c>
      <c r="AM173" s="29">
        <f t="shared" ca="1" si="124"/>
        <v>3</v>
      </c>
      <c r="AN173" s="29" t="str">
        <f t="shared" si="125"/>
        <v>34</v>
      </c>
      <c r="AO173" s="29" t="str">
        <f t="shared" ca="1" si="126"/>
        <v>35</v>
      </c>
      <c r="AP173" s="28" t="str">
        <f t="shared" si="127"/>
        <v/>
      </c>
      <c r="AQ173" s="34">
        <f t="shared" si="130"/>
        <v>136795</v>
      </c>
      <c r="AR173" s="7">
        <f>VLOOKUP(W173,Books!$A$2:$Q$100,7,FALSE)</f>
        <v>302</v>
      </c>
      <c r="AS173" s="51" t="str">
        <f t="shared" si="128"/>
        <v/>
      </c>
      <c r="AT173" s="7" t="str">
        <f t="shared" si="129"/>
        <v>INSERT INTO citation (ID,TalkID,BookID,Chapter,Verses,Flag,PageColumn,MinVerse,MaxVerse) VALUES (136795, 8470, 302, 29, '34-35', '', 45, 0, 0);</v>
      </c>
    </row>
    <row r="174" spans="1:46" x14ac:dyDescent="0.2">
      <c r="A174" s="7">
        <f>VLOOKUP(C174,Talks!$A$2:$X$35,2,FALSE)</f>
        <v>11</v>
      </c>
      <c r="B174">
        <v>172</v>
      </c>
      <c r="C174" t="s">
        <v>2727</v>
      </c>
      <c r="D174" t="s">
        <v>3056</v>
      </c>
      <c r="E174" t="s">
        <v>3057</v>
      </c>
      <c r="F174" s="4"/>
      <c r="G174" s="7">
        <f>VLOOKUP(C174,Talks!$A$2:$X$35,11,FALSE)</f>
        <v>8470</v>
      </c>
      <c r="H174" s="7">
        <f t="shared" si="103"/>
        <v>0</v>
      </c>
      <c r="I174" s="75" t="str">
        <f>IF(H174&lt;&gt;0,H174,IF(ISERROR(VLOOKUP(VLOOKUP(X174,Books!$A$2:$Q$100,2,FALSE)&amp;"_"&amp;Y174&amp;":"&amp;AA174&amp;IF(F174&lt;&gt;""," (JST)",""),SpecialBooks,2,FALSE)),VLOOKUP(X174,Books!$A$2:$Q$100,2,FALSE)&amp;"_"&amp;Y174&amp;":"&amp;AA174&amp;IF(F174&lt;&gt;""," (JST)",""),VLOOKUP(VLOOKUP(X174,Books!$A$2:$Q$100,2,FALSE)&amp;"_"&amp;Y174&amp;":"&amp;AA174&amp;IF(F174&lt;&gt;""," (JST)",""),SpecialBooks,2,FALSE)))</f>
        <v>mosiah_4:27</v>
      </c>
      <c r="J174" s="7" t="str">
        <f>VLOOKUP(C174,Talks!$A$2:$X$35,6,FALSE)</f>
        <v>WCW</v>
      </c>
      <c r="K174" s="32">
        <v>45</v>
      </c>
      <c r="L174" s="56">
        <f t="shared" si="99"/>
        <v>42</v>
      </c>
      <c r="M174" s="56">
        <f t="shared" si="100"/>
        <v>45</v>
      </c>
      <c r="N174" s="56" t="str">
        <f t="shared" si="98"/>
        <v/>
      </c>
      <c r="O174" s="7" t="str">
        <f t="shared" si="104"/>
        <v>mosiah_4:27 / (20-O,45,WCW)</v>
      </c>
      <c r="P174" s="51" t="str">
        <f t="shared" si="105"/>
        <v/>
      </c>
      <c r="Q174" s="7">
        <f t="shared" si="106"/>
        <v>23</v>
      </c>
      <c r="R174" s="7">
        <f t="shared" si="107"/>
        <v>30</v>
      </c>
      <c r="S174" s="7">
        <f t="shared" si="108"/>
        <v>35</v>
      </c>
      <c r="T174" s="7">
        <f t="shared" si="109"/>
        <v>32</v>
      </c>
      <c r="U174" s="7">
        <f t="shared" si="110"/>
        <v>44</v>
      </c>
      <c r="V174" s="7" t="str">
        <f t="shared" si="111"/>
        <v>bofm/mosiah/4.27?</v>
      </c>
      <c r="W174" s="7" t="str">
        <f t="shared" si="157"/>
        <v>mosiah</v>
      </c>
      <c r="X174" s="7" t="str">
        <f>IF(ISERROR(VLOOKUP(W174,Books!$A$2:$Q$100,2,FALSE)),VLOOKUP(V174&amp;"/"&amp;W174,$AY$8:$AZ$10,2,FALSE),W174)</f>
        <v>mosiah</v>
      </c>
      <c r="Y174" s="7" t="str">
        <f t="shared" si="158"/>
        <v>4</v>
      </c>
      <c r="Z174" s="7" t="str">
        <f t="shared" si="112"/>
        <v>27</v>
      </c>
      <c r="AA174" s="7" t="str">
        <f t="shared" si="131"/>
        <v>27</v>
      </c>
      <c r="AB174" s="51">
        <f t="shared" si="113"/>
        <v>30</v>
      </c>
      <c r="AC174" s="61" t="str">
        <f t="shared" si="114"/>
        <v>p27</v>
      </c>
      <c r="AD174" s="26" t="str">
        <f t="shared" si="115"/>
        <v>mosiah</v>
      </c>
      <c r="AE174" s="27" t="str">
        <f t="shared" si="116"/>
        <v>mosiah</v>
      </c>
      <c r="AF174" s="28" t="str">
        <f t="shared" si="117"/>
        <v/>
      </c>
      <c r="AG174" s="26" t="str">
        <f t="shared" si="118"/>
        <v>4</v>
      </c>
      <c r="AH174" s="27" t="str">
        <f t="shared" si="119"/>
        <v/>
      </c>
      <c r="AI174" s="29" t="str">
        <f t="shared" si="120"/>
        <v>27</v>
      </c>
      <c r="AJ174" s="29" t="str">
        <f t="shared" si="121"/>
        <v>27</v>
      </c>
      <c r="AK174" s="29" t="str">
        <f t="shared" si="122"/>
        <v>27</v>
      </c>
      <c r="AL174" s="29">
        <f t="shared" si="123"/>
        <v>0</v>
      </c>
      <c r="AM174" s="29">
        <f t="shared" ca="1" si="124"/>
        <v>0</v>
      </c>
      <c r="AN174" s="29" t="str">
        <f t="shared" si="125"/>
        <v>27</v>
      </c>
      <c r="AO174" s="29" t="str">
        <f t="shared" ca="1" si="126"/>
        <v>27</v>
      </c>
      <c r="AP174" s="28" t="str">
        <f t="shared" si="127"/>
        <v/>
      </c>
      <c r="AQ174" s="34">
        <f t="shared" si="130"/>
        <v>136796</v>
      </c>
      <c r="AR174" s="7">
        <f>VLOOKUP(W174,Books!$A$2:$Q$100,7,FALSE)</f>
        <v>212</v>
      </c>
      <c r="AS174" s="51" t="str">
        <f t="shared" si="128"/>
        <v/>
      </c>
      <c r="AT174" s="7" t="str">
        <f t="shared" si="129"/>
        <v>INSERT INTO citation (ID,TalkID,BookID,Chapter,Verses,Flag,PageColumn,MinVerse,MaxVerse) VALUES (136796, 8470, 212, 4, '27', '', 45, 0, 0);</v>
      </c>
    </row>
    <row r="175" spans="1:46" x14ac:dyDescent="0.2">
      <c r="A175" s="7">
        <f>VLOOKUP(C175,Talks!$A$2:$X$35,2,FALSE)</f>
        <v>11</v>
      </c>
      <c r="B175">
        <v>173</v>
      </c>
      <c r="C175" t="s">
        <v>2727</v>
      </c>
      <c r="D175" t="s">
        <v>2656</v>
      </c>
      <c r="E175" t="s">
        <v>2543</v>
      </c>
      <c r="F175" s="4"/>
      <c r="G175" s="7">
        <f>VLOOKUP(C175,Talks!$A$2:$X$35,11,FALSE)</f>
        <v>8470</v>
      </c>
      <c r="H175" s="7">
        <f t="shared" si="103"/>
        <v>0</v>
      </c>
      <c r="I175" s="75" t="str">
        <f>IF(H175&lt;&gt;0,H175,IF(ISERROR(VLOOKUP(VLOOKUP(X175,Books!$A$2:$Q$100,2,FALSE)&amp;"_"&amp;Y175&amp;":"&amp;AA175&amp;IF(F175&lt;&gt;""," (JST)",""),SpecialBooks,2,FALSE)),VLOOKUP(X175,Books!$A$2:$Q$100,2,FALSE)&amp;"_"&amp;Y175&amp;":"&amp;AA175&amp;IF(F175&lt;&gt;""," (JST)",""),VLOOKUP(VLOOKUP(X175,Books!$A$2:$Q$100,2,FALSE)&amp;"_"&amp;Y175&amp;":"&amp;AA175&amp;IF(F175&lt;&gt;""," (JST)",""),SpecialBooks,2,FALSE)))</f>
        <v>alma_37:6</v>
      </c>
      <c r="J175" s="7" t="str">
        <f>VLOOKUP(C175,Talks!$A$2:$X$35,6,FALSE)</f>
        <v>WCW</v>
      </c>
      <c r="K175" s="32">
        <v>45</v>
      </c>
      <c r="L175" s="56">
        <f t="shared" si="99"/>
        <v>42</v>
      </c>
      <c r="M175" s="56">
        <f t="shared" si="100"/>
        <v>45</v>
      </c>
      <c r="N175" s="56" t="str">
        <f t="shared" si="98"/>
        <v/>
      </c>
      <c r="O175" s="7" t="str">
        <f t="shared" si="104"/>
        <v>alma_37:6 / (20-O,45,WCW)</v>
      </c>
      <c r="P175" s="51" t="str">
        <f t="shared" si="105"/>
        <v/>
      </c>
      <c r="Q175" s="7">
        <f t="shared" si="106"/>
        <v>23</v>
      </c>
      <c r="R175" s="7">
        <f t="shared" si="107"/>
        <v>28</v>
      </c>
      <c r="S175" s="7">
        <f t="shared" si="108"/>
        <v>33</v>
      </c>
      <c r="T175" s="7">
        <f t="shared" si="109"/>
        <v>31</v>
      </c>
      <c r="U175" s="7">
        <f t="shared" si="110"/>
        <v>42</v>
      </c>
      <c r="V175" s="7" t="str">
        <f t="shared" si="111"/>
        <v>bofm/alma/37.6?la</v>
      </c>
      <c r="W175" s="7" t="str">
        <f t="shared" si="157"/>
        <v>alma</v>
      </c>
      <c r="X175" s="7" t="str">
        <f>IF(ISERROR(VLOOKUP(W175,Books!$A$2:$Q$100,2,FALSE)),VLOOKUP(V175&amp;"/"&amp;W175,$AY$8:$AZ$10,2,FALSE),W175)</f>
        <v>alma</v>
      </c>
      <c r="Y175" s="7" t="str">
        <f t="shared" si="158"/>
        <v>37</v>
      </c>
      <c r="Z175" s="7" t="str">
        <f t="shared" si="112"/>
        <v>6</v>
      </c>
      <c r="AA175" s="7" t="str">
        <f t="shared" si="131"/>
        <v>6</v>
      </c>
      <c r="AB175" s="51">
        <f t="shared" si="113"/>
        <v>47</v>
      </c>
      <c r="AC175" s="61" t="str">
        <f t="shared" si="114"/>
        <v>p6</v>
      </c>
      <c r="AD175" s="26" t="str">
        <f t="shared" si="115"/>
        <v>alma</v>
      </c>
      <c r="AE175" s="27" t="str">
        <f t="shared" si="116"/>
        <v>alma</v>
      </c>
      <c r="AF175" s="28" t="str">
        <f t="shared" si="117"/>
        <v/>
      </c>
      <c r="AG175" s="26" t="str">
        <f t="shared" si="118"/>
        <v>37</v>
      </c>
      <c r="AH175" s="27" t="str">
        <f t="shared" si="119"/>
        <v/>
      </c>
      <c r="AI175" s="29" t="str">
        <f t="shared" si="120"/>
        <v>6</v>
      </c>
      <c r="AJ175" s="29" t="str">
        <f t="shared" si="121"/>
        <v>6</v>
      </c>
      <c r="AK175" s="29" t="str">
        <f t="shared" si="122"/>
        <v>6</v>
      </c>
      <c r="AL175" s="29">
        <f t="shared" si="123"/>
        <v>0</v>
      </c>
      <c r="AM175" s="29">
        <f t="shared" ca="1" si="124"/>
        <v>0</v>
      </c>
      <c r="AN175" s="29" t="str">
        <f t="shared" si="125"/>
        <v>6</v>
      </c>
      <c r="AO175" s="29" t="str">
        <f t="shared" ca="1" si="126"/>
        <v>6</v>
      </c>
      <c r="AP175" s="28" t="str">
        <f t="shared" si="127"/>
        <v/>
      </c>
      <c r="AQ175" s="34">
        <f t="shared" si="130"/>
        <v>136797</v>
      </c>
      <c r="AR175" s="7">
        <f>VLOOKUP(W175,Books!$A$2:$Q$100,7,FALSE)</f>
        <v>213</v>
      </c>
      <c r="AS175" s="51" t="str">
        <f t="shared" si="128"/>
        <v/>
      </c>
      <c r="AT175" s="7" t="str">
        <f t="shared" si="129"/>
        <v>INSERT INTO citation (ID,TalkID,BookID,Chapter,Verses,Flag,PageColumn,MinVerse,MaxVerse) VALUES (136797, 8470, 213, 37, '6', '', 45, 0, 0);</v>
      </c>
    </row>
    <row r="176" spans="1:46" x14ac:dyDescent="0.2">
      <c r="A176" s="7">
        <f>VLOOKUP(C176,Talks!$A$2:$X$35,2,FALSE)</f>
        <v>11</v>
      </c>
      <c r="B176">
        <v>174</v>
      </c>
      <c r="C176" t="s">
        <v>2727</v>
      </c>
      <c r="D176" t="s">
        <v>3052</v>
      </c>
      <c r="E176" t="s">
        <v>3053</v>
      </c>
      <c r="F176" s="4"/>
      <c r="G176" s="7">
        <f>VLOOKUP(C176,Talks!$A$2:$X$35,11,FALSE)</f>
        <v>8470</v>
      </c>
      <c r="H176" s="7">
        <f t="shared" si="103"/>
        <v>0</v>
      </c>
      <c r="I176" s="75" t="str">
        <f>IF(H176&lt;&gt;0,H176,IF(ISERROR(VLOOKUP(VLOOKUP(X176,Books!$A$2:$Q$100,2,FALSE)&amp;"_"&amp;Y176&amp;":"&amp;AA176&amp;IF(F176&lt;&gt;""," (JST)",""),SpecialBooks,2,FALSE)),VLOOKUP(X176,Books!$A$2:$Q$100,2,FALSE)&amp;"_"&amp;Y176&amp;":"&amp;AA176&amp;IF(F176&lt;&gt;""," (JST)",""),VLOOKUP(VLOOKUP(X176,Books!$A$2:$Q$100,2,FALSE)&amp;"_"&amp;Y176&amp;":"&amp;AA176&amp;IF(F176&lt;&gt;""," (JST)",""),SpecialBooks,2,FALSE)))</f>
        <v>gen_41:54</v>
      </c>
      <c r="J176" s="7" t="str">
        <f>VLOOKUP(C176,Talks!$A$2:$X$35,6,FALSE)</f>
        <v>WCW</v>
      </c>
      <c r="K176" s="32">
        <v>45</v>
      </c>
      <c r="L176" s="56">
        <f t="shared" si="99"/>
        <v>42</v>
      </c>
      <c r="M176" s="56">
        <f t="shared" si="100"/>
        <v>45</v>
      </c>
      <c r="N176" s="56" t="str">
        <f t="shared" si="98"/>
        <v/>
      </c>
      <c r="O176" s="7" t="str">
        <f t="shared" si="104"/>
        <v>gen_41:54 / (20-O,45,WCW)</v>
      </c>
      <c r="P176" s="51" t="str">
        <f t="shared" si="105"/>
        <v/>
      </c>
      <c r="Q176" s="7">
        <f t="shared" si="106"/>
        <v>21</v>
      </c>
      <c r="R176" s="7">
        <f t="shared" si="107"/>
        <v>25</v>
      </c>
      <c r="S176" s="7">
        <f t="shared" si="108"/>
        <v>31</v>
      </c>
      <c r="T176" s="7">
        <f t="shared" si="109"/>
        <v>28</v>
      </c>
      <c r="U176" s="7">
        <f t="shared" si="110"/>
        <v>40</v>
      </c>
      <c r="V176" s="7" t="str">
        <f t="shared" si="111"/>
        <v>ot/gen/41.54?la</v>
      </c>
      <c r="W176" s="7" t="str">
        <f t="shared" si="157"/>
        <v>gen</v>
      </c>
      <c r="X176" s="7" t="str">
        <f>IF(ISERROR(VLOOKUP(W176,Books!$A$2:$Q$100,2,FALSE)),VLOOKUP(V176&amp;"/"&amp;W176,$AY$8:$AZ$10,2,FALSE),W176)</f>
        <v>gen</v>
      </c>
      <c r="Y176" s="7" t="str">
        <f t="shared" si="158"/>
        <v>41</v>
      </c>
      <c r="Z176" s="7" t="str">
        <f t="shared" si="112"/>
        <v>54</v>
      </c>
      <c r="AA176" s="7" t="str">
        <f t="shared" si="131"/>
        <v>54</v>
      </c>
      <c r="AB176" s="51">
        <f t="shared" si="113"/>
        <v>57</v>
      </c>
      <c r="AC176" s="61" t="str">
        <f t="shared" si="114"/>
        <v>p54</v>
      </c>
      <c r="AD176" s="26" t="str">
        <f t="shared" si="115"/>
        <v>gen</v>
      </c>
      <c r="AE176" s="27" t="str">
        <f t="shared" si="116"/>
        <v>gen</v>
      </c>
      <c r="AF176" s="28" t="str">
        <f t="shared" si="117"/>
        <v/>
      </c>
      <c r="AG176" s="26" t="str">
        <f t="shared" si="118"/>
        <v>41</v>
      </c>
      <c r="AH176" s="27" t="str">
        <f t="shared" si="119"/>
        <v/>
      </c>
      <c r="AI176" s="29" t="str">
        <f t="shared" si="120"/>
        <v>54</v>
      </c>
      <c r="AJ176" s="29" t="str">
        <f t="shared" si="121"/>
        <v>54</v>
      </c>
      <c r="AK176" s="29" t="str">
        <f t="shared" si="122"/>
        <v>54</v>
      </c>
      <c r="AL176" s="29">
        <f t="shared" si="123"/>
        <v>0</v>
      </c>
      <c r="AM176" s="29">
        <f t="shared" ca="1" si="124"/>
        <v>0</v>
      </c>
      <c r="AN176" s="29" t="str">
        <f t="shared" si="125"/>
        <v>54</v>
      </c>
      <c r="AO176" s="29" t="str">
        <f t="shared" ca="1" si="126"/>
        <v>54</v>
      </c>
      <c r="AP176" s="28" t="str">
        <f t="shared" si="127"/>
        <v/>
      </c>
      <c r="AQ176" s="34">
        <f t="shared" si="130"/>
        <v>136798</v>
      </c>
      <c r="AR176" s="7">
        <f>VLOOKUP(W176,Books!$A$2:$Q$100,7,FALSE)</f>
        <v>101</v>
      </c>
      <c r="AS176" s="51" t="str">
        <f t="shared" si="128"/>
        <v/>
      </c>
      <c r="AT176" s="7" t="str">
        <f t="shared" si="129"/>
        <v>INSERT INTO citation (ID,TalkID,BookID,Chapter,Verses,Flag,PageColumn,MinVerse,MaxVerse) VALUES (136798, 8470, 101, 41, '54', '', 45, 0, 0);</v>
      </c>
    </row>
    <row r="177" spans="1:46" x14ac:dyDescent="0.2">
      <c r="A177" s="7">
        <f>VLOOKUP(C177,Talks!$A$2:$X$35,2,FALSE)</f>
        <v>12</v>
      </c>
      <c r="B177">
        <v>175</v>
      </c>
      <c r="C177" t="s">
        <v>2728</v>
      </c>
      <c r="D177" t="s">
        <v>2582</v>
      </c>
      <c r="E177" t="s">
        <v>2583</v>
      </c>
      <c r="F177" s="4"/>
      <c r="G177" s="7">
        <f>VLOOKUP(C177,Talks!$A$2:$X$35,11,FALSE)</f>
        <v>8471</v>
      </c>
      <c r="H177" s="7">
        <f t="shared" si="103"/>
        <v>0</v>
      </c>
      <c r="I177" s="75" t="str">
        <f>IF(H177&lt;&gt;0,H177,IF(ISERROR(VLOOKUP(VLOOKUP(X177,Books!$A$2:$Q$100,2,FALSE)&amp;"_"&amp;Y177&amp;":"&amp;AA177&amp;IF(F177&lt;&gt;""," (JST)",""),SpecialBooks,2,FALSE)),VLOOKUP(X177,Books!$A$2:$Q$100,2,FALSE)&amp;"_"&amp;Y177&amp;":"&amp;AA177&amp;IF(F177&lt;&gt;""," (JST)",""),VLOOKUP(VLOOKUP(X177,Books!$A$2:$Q$100,2,FALSE)&amp;"_"&amp;Y177&amp;":"&amp;AA177&amp;IF(F177&lt;&gt;""," (JST)",""),SpecialBooks,2,FALSE)))</f>
        <v>alma_36:21</v>
      </c>
      <c r="J177" s="7" t="str">
        <f>VLOOKUP(C177,Talks!$A$2:$X$35,6,FALSE)</f>
        <v>MSH</v>
      </c>
      <c r="K177" s="32">
        <v>47</v>
      </c>
      <c r="L177" s="56">
        <f t="shared" si="99"/>
        <v>45</v>
      </c>
      <c r="M177" s="56">
        <f t="shared" si="100"/>
        <v>47</v>
      </c>
      <c r="N177" s="56" t="str">
        <f t="shared" si="98"/>
        <v/>
      </c>
      <c r="O177" s="7" t="str">
        <f t="shared" si="104"/>
        <v>alma_36:21 / (20-O,47,MSH)</v>
      </c>
      <c r="P177" s="51" t="str">
        <f t="shared" si="105"/>
        <v/>
      </c>
      <c r="Q177" s="7">
        <f t="shared" si="106"/>
        <v>23</v>
      </c>
      <c r="R177" s="7">
        <f t="shared" si="107"/>
        <v>28</v>
      </c>
      <c r="S177" s="7">
        <f t="shared" si="108"/>
        <v>34</v>
      </c>
      <c r="T177" s="7">
        <f t="shared" si="109"/>
        <v>31</v>
      </c>
      <c r="U177" s="7">
        <f t="shared" si="110"/>
        <v>43</v>
      </c>
      <c r="V177" s="7" t="str">
        <f t="shared" si="111"/>
        <v>bofm/alma/36.21?l</v>
      </c>
      <c r="W177" s="7" t="str">
        <f t="shared" si="157"/>
        <v>alma</v>
      </c>
      <c r="X177" s="7" t="str">
        <f>IF(ISERROR(VLOOKUP(W177,Books!$A$2:$Q$100,2,FALSE)),VLOOKUP(V177&amp;"/"&amp;W177,$AY$8:$AZ$10,2,FALSE),W177)</f>
        <v>alma</v>
      </c>
      <c r="Y177" s="7" t="str">
        <f t="shared" si="158"/>
        <v>36</v>
      </c>
      <c r="Z177" s="7" t="str">
        <f t="shared" si="112"/>
        <v>21</v>
      </c>
      <c r="AA177" s="7" t="str">
        <f t="shared" si="131"/>
        <v>21</v>
      </c>
      <c r="AB177" s="51">
        <f t="shared" si="113"/>
        <v>30</v>
      </c>
      <c r="AC177" s="61" t="str">
        <f t="shared" si="114"/>
        <v>p21</v>
      </c>
      <c r="AD177" s="26" t="str">
        <f t="shared" si="115"/>
        <v>alma</v>
      </c>
      <c r="AE177" s="27" t="str">
        <f t="shared" si="116"/>
        <v>alma</v>
      </c>
      <c r="AF177" s="28" t="str">
        <f t="shared" si="117"/>
        <v/>
      </c>
      <c r="AG177" s="26" t="str">
        <f t="shared" si="118"/>
        <v>36</v>
      </c>
      <c r="AH177" s="27" t="str">
        <f t="shared" si="119"/>
        <v/>
      </c>
      <c r="AI177" s="29" t="str">
        <f t="shared" si="120"/>
        <v>21</v>
      </c>
      <c r="AJ177" s="29" t="str">
        <f t="shared" si="121"/>
        <v>21</v>
      </c>
      <c r="AK177" s="29" t="str">
        <f t="shared" si="122"/>
        <v>21</v>
      </c>
      <c r="AL177" s="29">
        <f t="shared" si="123"/>
        <v>0</v>
      </c>
      <c r="AM177" s="29">
        <f t="shared" ca="1" si="124"/>
        <v>0</v>
      </c>
      <c r="AN177" s="29" t="str">
        <f t="shared" si="125"/>
        <v>21</v>
      </c>
      <c r="AO177" s="29" t="str">
        <f t="shared" ca="1" si="126"/>
        <v>21</v>
      </c>
      <c r="AP177" s="28" t="str">
        <f t="shared" si="127"/>
        <v/>
      </c>
      <c r="AQ177" s="34">
        <f t="shared" si="130"/>
        <v>136799</v>
      </c>
      <c r="AR177" s="7">
        <f>VLOOKUP(W177,Books!$A$2:$Q$100,7,FALSE)</f>
        <v>213</v>
      </c>
      <c r="AS177" s="51" t="str">
        <f t="shared" si="128"/>
        <v/>
      </c>
      <c r="AT177" s="7" t="str">
        <f t="shared" si="129"/>
        <v>INSERT INTO citation (ID,TalkID,BookID,Chapter,Verses,Flag,PageColumn,MinVerse,MaxVerse) VALUES (136799, 8471, 213, 36, '21', '', 47, 0, 0);</v>
      </c>
    </row>
    <row r="178" spans="1:46" x14ac:dyDescent="0.2">
      <c r="A178" s="7">
        <f>VLOOKUP(C178,Talks!$A$2:$X$35,2,FALSE)</f>
        <v>12</v>
      </c>
      <c r="B178">
        <v>176</v>
      </c>
      <c r="C178" t="s">
        <v>2728</v>
      </c>
      <c r="D178" t="s">
        <v>2656</v>
      </c>
      <c r="E178" t="s">
        <v>2543</v>
      </c>
      <c r="F178" s="4"/>
      <c r="G178" s="7">
        <f>VLOOKUP(C178,Talks!$A$2:$X$35,11,FALSE)</f>
        <v>8471</v>
      </c>
      <c r="H178" s="7">
        <f t="shared" si="103"/>
        <v>0</v>
      </c>
      <c r="I178" s="75" t="str">
        <f>IF(H178&lt;&gt;0,H178,IF(ISERROR(VLOOKUP(VLOOKUP(X178,Books!$A$2:$Q$100,2,FALSE)&amp;"_"&amp;Y178&amp;":"&amp;AA178&amp;IF(F178&lt;&gt;""," (JST)",""),SpecialBooks,2,FALSE)),VLOOKUP(X178,Books!$A$2:$Q$100,2,FALSE)&amp;"_"&amp;Y178&amp;":"&amp;AA178&amp;IF(F178&lt;&gt;""," (JST)",""),VLOOKUP(VLOOKUP(X178,Books!$A$2:$Q$100,2,FALSE)&amp;"_"&amp;Y178&amp;":"&amp;AA178&amp;IF(F178&lt;&gt;""," (JST)",""),SpecialBooks,2,FALSE)))</f>
        <v>alma_37:6</v>
      </c>
      <c r="J178" s="7" t="str">
        <f>VLOOKUP(C178,Talks!$A$2:$X$35,6,FALSE)</f>
        <v>MSH</v>
      </c>
      <c r="K178" s="32">
        <v>47</v>
      </c>
      <c r="L178" s="56">
        <f t="shared" si="99"/>
        <v>45</v>
      </c>
      <c r="M178" s="56">
        <f t="shared" si="100"/>
        <v>47</v>
      </c>
      <c r="N178" s="56" t="str">
        <f t="shared" ref="N178:N257" si="159">IF(K178&lt;L178,"***",IF(K178&gt;M178,"***",""))</f>
        <v/>
      </c>
      <c r="O178" s="7" t="str">
        <f t="shared" si="104"/>
        <v>alma_37:6 / (20-O,47,MSH)</v>
      </c>
      <c r="P178" s="51" t="str">
        <f t="shared" si="105"/>
        <v/>
      </c>
      <c r="Q178" s="7">
        <f t="shared" si="106"/>
        <v>23</v>
      </c>
      <c r="R178" s="7">
        <f t="shared" si="107"/>
        <v>28</v>
      </c>
      <c r="S178" s="7">
        <f t="shared" si="108"/>
        <v>33</v>
      </c>
      <c r="T178" s="7">
        <f t="shared" si="109"/>
        <v>31</v>
      </c>
      <c r="U178" s="7">
        <f t="shared" si="110"/>
        <v>42</v>
      </c>
      <c r="V178" s="7" t="str">
        <f t="shared" si="111"/>
        <v>bofm/alma/37.6?la</v>
      </c>
      <c r="W178" s="7" t="str">
        <f t="shared" si="157"/>
        <v>alma</v>
      </c>
      <c r="X178" s="7" t="str">
        <f>IF(ISERROR(VLOOKUP(W178,Books!$A$2:$Q$100,2,FALSE)),VLOOKUP(V178&amp;"/"&amp;W178,$AY$8:$AZ$10,2,FALSE),W178)</f>
        <v>alma</v>
      </c>
      <c r="Y178" s="7" t="str">
        <f t="shared" si="158"/>
        <v>37</v>
      </c>
      <c r="Z178" s="7" t="str">
        <f t="shared" si="112"/>
        <v>6</v>
      </c>
      <c r="AA178" s="7" t="str">
        <f t="shared" si="131"/>
        <v>6</v>
      </c>
      <c r="AB178" s="51">
        <f t="shared" si="113"/>
        <v>47</v>
      </c>
      <c r="AC178" s="61" t="str">
        <f t="shared" si="114"/>
        <v>p6</v>
      </c>
      <c r="AD178" s="26" t="str">
        <f t="shared" si="115"/>
        <v>alma</v>
      </c>
      <c r="AE178" s="27" t="str">
        <f t="shared" si="116"/>
        <v>alma</v>
      </c>
      <c r="AF178" s="28" t="str">
        <f t="shared" si="117"/>
        <v/>
      </c>
      <c r="AG178" s="26" t="str">
        <f t="shared" si="118"/>
        <v>37</v>
      </c>
      <c r="AH178" s="27" t="str">
        <f t="shared" si="119"/>
        <v/>
      </c>
      <c r="AI178" s="29" t="str">
        <f t="shared" si="120"/>
        <v>6</v>
      </c>
      <c r="AJ178" s="29" t="str">
        <f t="shared" si="121"/>
        <v>6</v>
      </c>
      <c r="AK178" s="29" t="str">
        <f t="shared" si="122"/>
        <v>6</v>
      </c>
      <c r="AL178" s="29">
        <f t="shared" si="123"/>
        <v>0</v>
      </c>
      <c r="AM178" s="29">
        <f t="shared" ca="1" si="124"/>
        <v>0</v>
      </c>
      <c r="AN178" s="29" t="str">
        <f t="shared" si="125"/>
        <v>6</v>
      </c>
      <c r="AO178" s="29" t="str">
        <f t="shared" ca="1" si="126"/>
        <v>6</v>
      </c>
      <c r="AP178" s="28" t="str">
        <f t="shared" si="127"/>
        <v/>
      </c>
      <c r="AQ178" s="34">
        <f t="shared" si="130"/>
        <v>136800</v>
      </c>
      <c r="AR178" s="7">
        <f>VLOOKUP(W178,Books!$A$2:$Q$100,7,FALSE)</f>
        <v>213</v>
      </c>
      <c r="AS178" s="51" t="str">
        <f t="shared" si="128"/>
        <v/>
      </c>
      <c r="AT178" s="7" t="str">
        <f t="shared" si="129"/>
        <v>INSERT INTO citation (ID,TalkID,BookID,Chapter,Verses,Flag,PageColumn,MinVerse,MaxVerse) VALUES (136800, 8471, 213, 37, '6', '', 47, 0, 0);</v>
      </c>
    </row>
    <row r="179" spans="1:46" x14ac:dyDescent="0.2">
      <c r="A179" s="7">
        <f>VLOOKUP(C179,Talks!$A$2:$X$35,2,FALSE)</f>
        <v>12</v>
      </c>
      <c r="B179">
        <v>177</v>
      </c>
      <c r="C179" t="s">
        <v>2728</v>
      </c>
      <c r="D179" t="s">
        <v>3061</v>
      </c>
      <c r="E179" t="s">
        <v>3062</v>
      </c>
      <c r="F179" s="4"/>
      <c r="G179" s="7">
        <f>VLOOKUP(C179,Talks!$A$2:$X$35,11,FALSE)</f>
        <v>8471</v>
      </c>
      <c r="H179" s="7">
        <f t="shared" si="103"/>
        <v>0</v>
      </c>
      <c r="I179" s="75" t="str">
        <f>IF(H179&lt;&gt;0,H179,IF(ISERROR(VLOOKUP(VLOOKUP(X179,Books!$A$2:$Q$100,2,FALSE)&amp;"_"&amp;Y179&amp;":"&amp;AA179&amp;IF(F179&lt;&gt;""," (JST)",""),SpecialBooks,2,FALSE)),VLOOKUP(X179,Books!$A$2:$Q$100,2,FALSE)&amp;"_"&amp;Y179&amp;":"&amp;AA179&amp;IF(F179&lt;&gt;""," (JST)",""),VLOOKUP(VLOOKUP(X179,Books!$A$2:$Q$100,2,FALSE)&amp;"_"&amp;Y179&amp;":"&amp;AA179&amp;IF(F179&lt;&gt;""," (JST)",""),SpecialBooks,2,FALSE)))</f>
        <v>js h_1:31</v>
      </c>
      <c r="J179" s="7" t="str">
        <f>VLOOKUP(C179,Talks!$A$2:$X$35,6,FALSE)</f>
        <v>MSH</v>
      </c>
      <c r="K179" s="32">
        <v>47</v>
      </c>
      <c r="L179" s="56">
        <f t="shared" si="99"/>
        <v>45</v>
      </c>
      <c r="M179" s="56">
        <f t="shared" si="100"/>
        <v>47</v>
      </c>
      <c r="N179" s="56" t="str">
        <f t="shared" si="159"/>
        <v/>
      </c>
      <c r="O179" s="7" t="str">
        <f t="shared" si="104"/>
        <v>js h_1:31 / (20-O,47,MSH)</v>
      </c>
      <c r="P179" s="51" t="str">
        <f t="shared" si="105"/>
        <v/>
      </c>
      <c r="Q179" s="7">
        <f t="shared" si="106"/>
        <v>22</v>
      </c>
      <c r="R179" s="7">
        <f t="shared" si="107"/>
        <v>27</v>
      </c>
      <c r="S179" s="7">
        <f t="shared" si="108"/>
        <v>32</v>
      </c>
      <c r="T179" s="7">
        <f t="shared" si="109"/>
        <v>29</v>
      </c>
      <c r="U179" s="7">
        <f t="shared" si="110"/>
        <v>41</v>
      </c>
      <c r="V179" s="7" t="str">
        <f t="shared" si="111"/>
        <v>pgp/js-h/1.31?la</v>
      </c>
      <c r="W179" s="7" t="str">
        <f t="shared" si="157"/>
        <v>js-h</v>
      </c>
      <c r="X179" s="7" t="str">
        <f>IF(ISERROR(VLOOKUP(W179,Books!$A$2:$Q$100,2,FALSE)),VLOOKUP(V179&amp;"/"&amp;W179,$AY$8:$AZ$10,2,FALSE),W179)</f>
        <v>js-h</v>
      </c>
      <c r="Y179" s="7" t="str">
        <f t="shared" si="158"/>
        <v>1</v>
      </c>
      <c r="Z179" s="7" t="str">
        <f t="shared" si="112"/>
        <v>31</v>
      </c>
      <c r="AA179" s="7" t="str">
        <f t="shared" si="131"/>
        <v>31</v>
      </c>
      <c r="AB179" s="51">
        <f t="shared" si="113"/>
        <v>1000</v>
      </c>
      <c r="AC179" s="61" t="str">
        <f t="shared" si="114"/>
        <v>p31</v>
      </c>
      <c r="AD179" s="26" t="str">
        <f t="shared" si="115"/>
        <v>js-h</v>
      </c>
      <c r="AE179" s="27" t="str">
        <f t="shared" si="116"/>
        <v>js-h</v>
      </c>
      <c r="AF179" s="28" t="str">
        <f t="shared" si="117"/>
        <v/>
      </c>
      <c r="AG179" s="26" t="str">
        <f t="shared" si="118"/>
        <v>1</v>
      </c>
      <c r="AH179" s="27" t="str">
        <f t="shared" si="119"/>
        <v/>
      </c>
      <c r="AI179" s="29" t="str">
        <f t="shared" si="120"/>
        <v>31</v>
      </c>
      <c r="AJ179" s="29" t="str">
        <f t="shared" si="121"/>
        <v>31</v>
      </c>
      <c r="AK179" s="29" t="str">
        <f t="shared" si="122"/>
        <v>31</v>
      </c>
      <c r="AL179" s="29">
        <f t="shared" si="123"/>
        <v>0</v>
      </c>
      <c r="AM179" s="29">
        <f t="shared" ca="1" si="124"/>
        <v>0</v>
      </c>
      <c r="AN179" s="29" t="str">
        <f t="shared" si="125"/>
        <v>31</v>
      </c>
      <c r="AO179" s="29" t="str">
        <f t="shared" ca="1" si="126"/>
        <v>31</v>
      </c>
      <c r="AP179" s="28" t="str">
        <f t="shared" si="127"/>
        <v/>
      </c>
      <c r="AQ179" s="34">
        <f t="shared" si="130"/>
        <v>136801</v>
      </c>
      <c r="AR179" s="7">
        <f>VLOOKUP(W179,Books!$A$2:$Q$100,7,FALSE)</f>
        <v>405</v>
      </c>
      <c r="AS179" s="51" t="str">
        <f t="shared" si="128"/>
        <v/>
      </c>
      <c r="AT179" s="7" t="str">
        <f t="shared" si="129"/>
        <v>INSERT INTO citation (ID,TalkID,BookID,Chapter,Verses,Flag,PageColumn,MinVerse,MaxVerse) VALUES (136801, 8471, 405, 1, '31', '', 47, 0, 0);</v>
      </c>
    </row>
    <row r="180" spans="1:46" x14ac:dyDescent="0.2">
      <c r="A180" s="7">
        <f>VLOOKUP(C180,Talks!$A$2:$X$35,2,FALSE)</f>
        <v>12</v>
      </c>
      <c r="B180">
        <v>178</v>
      </c>
      <c r="C180" t="s">
        <v>2728</v>
      </c>
      <c r="D180" t="s">
        <v>3063</v>
      </c>
      <c r="E180" t="s">
        <v>3064</v>
      </c>
      <c r="F180" s="4"/>
      <c r="G180" s="7">
        <f>VLOOKUP(C180,Talks!$A$2:$X$35,11,FALSE)</f>
        <v>8471</v>
      </c>
      <c r="H180" s="7">
        <f t="shared" si="103"/>
        <v>0</v>
      </c>
      <c r="I180" s="75" t="str">
        <f>IF(H180&lt;&gt;0,H180,IF(ISERROR(VLOOKUP(VLOOKUP(X180,Books!$A$2:$Q$100,2,FALSE)&amp;"_"&amp;Y180&amp;":"&amp;AA180&amp;IF(F180&lt;&gt;""," (JST)",""),SpecialBooks,2,FALSE)),VLOOKUP(X180,Books!$A$2:$Q$100,2,FALSE)&amp;"_"&amp;Y180&amp;":"&amp;AA180&amp;IF(F180&lt;&gt;""," (JST)",""),VLOOKUP(VLOOKUP(X180,Books!$A$2:$Q$100,2,FALSE)&amp;"_"&amp;Y180&amp;":"&amp;AA180&amp;IF(F180&lt;&gt;""," (JST)",""),SpecialBooks,2,FALSE)))</f>
        <v>alma_36:11-17</v>
      </c>
      <c r="J180" s="7" t="str">
        <f>VLOOKUP(C180,Talks!$A$2:$X$35,6,FALSE)</f>
        <v>MSH</v>
      </c>
      <c r="K180" s="32">
        <v>47</v>
      </c>
      <c r="L180" s="56">
        <f t="shared" si="99"/>
        <v>45</v>
      </c>
      <c r="M180" s="56">
        <f t="shared" si="100"/>
        <v>47</v>
      </c>
      <c r="N180" s="56" t="str">
        <f t="shared" si="159"/>
        <v/>
      </c>
      <c r="O180" s="7" t="str">
        <f t="shared" si="104"/>
        <v>alma_36:11-17 / (20-O,47,MSH)</v>
      </c>
      <c r="P180" s="51" t="str">
        <f t="shared" si="105"/>
        <v/>
      </c>
      <c r="Q180" s="7">
        <f t="shared" si="106"/>
        <v>23</v>
      </c>
      <c r="R180" s="7">
        <f t="shared" si="107"/>
        <v>28</v>
      </c>
      <c r="S180" s="7">
        <f t="shared" si="108"/>
        <v>37</v>
      </c>
      <c r="T180" s="7">
        <f t="shared" si="109"/>
        <v>31</v>
      </c>
      <c r="U180" s="7">
        <f t="shared" si="110"/>
        <v>46</v>
      </c>
      <c r="V180" s="7" t="str">
        <f t="shared" si="111"/>
        <v>bofm/alma/36.11-1</v>
      </c>
      <c r="W180" s="7" t="str">
        <f t="shared" si="157"/>
        <v>alma</v>
      </c>
      <c r="X180" s="7" t="str">
        <f>IF(ISERROR(VLOOKUP(W180,Books!$A$2:$Q$100,2,FALSE)),VLOOKUP(V180&amp;"/"&amp;W180,$AY$8:$AZ$10,2,FALSE),W180)</f>
        <v>alma</v>
      </c>
      <c r="Y180" s="7" t="str">
        <f t="shared" si="158"/>
        <v>36</v>
      </c>
      <c r="Z180" s="7" t="str">
        <f t="shared" si="112"/>
        <v>11-17</v>
      </c>
      <c r="AA180" s="7" t="str">
        <f t="shared" si="131"/>
        <v>11-17</v>
      </c>
      <c r="AB180" s="51">
        <f t="shared" si="113"/>
        <v>30</v>
      </c>
      <c r="AC180" s="61" t="str">
        <f t="shared" si="114"/>
        <v>p11</v>
      </c>
      <c r="AD180" s="26" t="str">
        <f t="shared" si="115"/>
        <v>alma</v>
      </c>
      <c r="AE180" s="27" t="str">
        <f t="shared" si="116"/>
        <v>alma</v>
      </c>
      <c r="AF180" s="28" t="str">
        <f t="shared" si="117"/>
        <v/>
      </c>
      <c r="AG180" s="26" t="str">
        <f t="shared" si="118"/>
        <v>36</v>
      </c>
      <c r="AH180" s="27" t="str">
        <f t="shared" si="119"/>
        <v/>
      </c>
      <c r="AI180" s="29" t="str">
        <f t="shared" si="120"/>
        <v>11-17</v>
      </c>
      <c r="AJ180" s="29" t="str">
        <f t="shared" si="121"/>
        <v>11-17</v>
      </c>
      <c r="AK180" s="29" t="str">
        <f t="shared" si="122"/>
        <v>11 17</v>
      </c>
      <c r="AL180" s="29">
        <f t="shared" si="123"/>
        <v>3</v>
      </c>
      <c r="AM180" s="29">
        <f t="shared" ca="1" si="124"/>
        <v>3</v>
      </c>
      <c r="AN180" s="29" t="str">
        <f t="shared" si="125"/>
        <v>11</v>
      </c>
      <c r="AO180" s="29" t="str">
        <f t="shared" ca="1" si="126"/>
        <v>17</v>
      </c>
      <c r="AP180" s="28" t="str">
        <f t="shared" si="127"/>
        <v/>
      </c>
      <c r="AQ180" s="34">
        <f t="shared" si="130"/>
        <v>136802</v>
      </c>
      <c r="AR180" s="7">
        <f>VLOOKUP(W180,Books!$A$2:$Q$100,7,FALSE)</f>
        <v>213</v>
      </c>
      <c r="AS180" s="51" t="str">
        <f t="shared" si="128"/>
        <v/>
      </c>
      <c r="AT180" s="7" t="str">
        <f t="shared" si="129"/>
        <v>INSERT INTO citation (ID,TalkID,BookID,Chapter,Verses,Flag,PageColumn,MinVerse,MaxVerse) VALUES (136802, 8471, 213, 36, '11-17', '', 47, 0, 0);</v>
      </c>
    </row>
    <row r="181" spans="1:46" x14ac:dyDescent="0.2">
      <c r="A181" s="7">
        <f>VLOOKUP(C181,Talks!$A$2:$X$35,2,FALSE)</f>
        <v>12</v>
      </c>
      <c r="B181">
        <v>179</v>
      </c>
      <c r="C181" t="s">
        <v>2728</v>
      </c>
      <c r="D181" t="s">
        <v>3065</v>
      </c>
      <c r="E181" t="s">
        <v>3066</v>
      </c>
      <c r="F181" s="4"/>
      <c r="G181" s="7">
        <f>VLOOKUP(C181,Talks!$A$2:$X$35,11,FALSE)</f>
        <v>8471</v>
      </c>
      <c r="H181" s="7">
        <f t="shared" si="103"/>
        <v>0</v>
      </c>
      <c r="I181" s="75" t="str">
        <f>IF(H181&lt;&gt;0,H181,IF(ISERROR(VLOOKUP(VLOOKUP(X181,Books!$A$2:$Q$100,2,FALSE)&amp;"_"&amp;Y181&amp;":"&amp;AA181&amp;IF(F181&lt;&gt;""," (JST)",""),SpecialBooks,2,FALSE)),VLOOKUP(X181,Books!$A$2:$Q$100,2,FALSE)&amp;"_"&amp;Y181&amp;":"&amp;AA181&amp;IF(F181&lt;&gt;""," (JST)",""),VLOOKUP(VLOOKUP(X181,Books!$A$2:$Q$100,2,FALSE)&amp;"_"&amp;Y181&amp;":"&amp;AA181&amp;IF(F181&lt;&gt;""," (JST)",""),SpecialBooks,2,FALSE)))</f>
        <v>alma_42:13</v>
      </c>
      <c r="J181" s="7" t="str">
        <f>VLOOKUP(C181,Talks!$A$2:$X$35,6,FALSE)</f>
        <v>MSH</v>
      </c>
      <c r="K181" s="32">
        <v>47</v>
      </c>
      <c r="L181" s="56">
        <f t="shared" si="99"/>
        <v>45</v>
      </c>
      <c r="M181" s="56">
        <f t="shared" si="100"/>
        <v>47</v>
      </c>
      <c r="N181" s="56" t="str">
        <f t="shared" si="159"/>
        <v/>
      </c>
      <c r="O181" s="7" t="str">
        <f t="shared" si="104"/>
        <v>alma_42:13 / (20-O,47,MSH)</v>
      </c>
      <c r="P181" s="51" t="str">
        <f t="shared" si="105"/>
        <v/>
      </c>
      <c r="Q181" s="7">
        <f t="shared" si="106"/>
        <v>23</v>
      </c>
      <c r="R181" s="7">
        <f t="shared" si="107"/>
        <v>28</v>
      </c>
      <c r="S181" s="7">
        <f t="shared" si="108"/>
        <v>34</v>
      </c>
      <c r="T181" s="7">
        <f t="shared" si="109"/>
        <v>31</v>
      </c>
      <c r="U181" s="7">
        <f t="shared" si="110"/>
        <v>43</v>
      </c>
      <c r="V181" s="7" t="str">
        <f t="shared" si="111"/>
        <v>bofm/alma/42.13?l</v>
      </c>
      <c r="W181" s="7" t="str">
        <f t="shared" si="157"/>
        <v>alma</v>
      </c>
      <c r="X181" s="7" t="str">
        <f>IF(ISERROR(VLOOKUP(W181,Books!$A$2:$Q$100,2,FALSE)),VLOOKUP(V181&amp;"/"&amp;W181,$AY$8:$AZ$10,2,FALSE),W181)</f>
        <v>alma</v>
      </c>
      <c r="Y181" s="7" t="str">
        <f t="shared" si="158"/>
        <v>42</v>
      </c>
      <c r="Z181" s="7" t="str">
        <f t="shared" si="112"/>
        <v>13</v>
      </c>
      <c r="AA181" s="7" t="str">
        <f t="shared" si="131"/>
        <v>13</v>
      </c>
      <c r="AB181" s="51">
        <f t="shared" si="113"/>
        <v>31</v>
      </c>
      <c r="AC181" s="61" t="str">
        <f t="shared" si="114"/>
        <v>p13</v>
      </c>
      <c r="AD181" s="26" t="str">
        <f t="shared" si="115"/>
        <v>alma</v>
      </c>
      <c r="AE181" s="27" t="str">
        <f t="shared" si="116"/>
        <v>alma</v>
      </c>
      <c r="AF181" s="28" t="str">
        <f t="shared" si="117"/>
        <v/>
      </c>
      <c r="AG181" s="26" t="str">
        <f t="shared" si="118"/>
        <v>42</v>
      </c>
      <c r="AH181" s="27" t="str">
        <f t="shared" si="119"/>
        <v/>
      </c>
      <c r="AI181" s="29" t="str">
        <f t="shared" si="120"/>
        <v>13</v>
      </c>
      <c r="AJ181" s="29" t="str">
        <f t="shared" si="121"/>
        <v>13</v>
      </c>
      <c r="AK181" s="29" t="str">
        <f t="shared" si="122"/>
        <v>13</v>
      </c>
      <c r="AL181" s="29">
        <f t="shared" si="123"/>
        <v>0</v>
      </c>
      <c r="AM181" s="29">
        <f t="shared" ca="1" si="124"/>
        <v>0</v>
      </c>
      <c r="AN181" s="29" t="str">
        <f t="shared" si="125"/>
        <v>13</v>
      </c>
      <c r="AO181" s="29" t="str">
        <f t="shared" ca="1" si="126"/>
        <v>13</v>
      </c>
      <c r="AP181" s="28" t="str">
        <f t="shared" si="127"/>
        <v/>
      </c>
      <c r="AQ181" s="34">
        <f t="shared" si="130"/>
        <v>136803</v>
      </c>
      <c r="AR181" s="7">
        <f>VLOOKUP(W181,Books!$A$2:$Q$100,7,FALSE)</f>
        <v>213</v>
      </c>
      <c r="AS181" s="51" t="str">
        <f t="shared" si="128"/>
        <v/>
      </c>
      <c r="AT181" s="7" t="str">
        <f t="shared" si="129"/>
        <v>INSERT INTO citation (ID,TalkID,BookID,Chapter,Verses,Flag,PageColumn,MinVerse,MaxVerse) VALUES (136803, 8471, 213, 42, '13', '', 47, 0, 0);</v>
      </c>
    </row>
    <row r="182" spans="1:46" x14ac:dyDescent="0.2">
      <c r="A182" s="7">
        <f>VLOOKUP(C182,Talks!$A$2:$X$35,2,FALSE)</f>
        <v>12</v>
      </c>
      <c r="B182">
        <v>180</v>
      </c>
      <c r="C182" t="s">
        <v>2728</v>
      </c>
      <c r="D182" t="s">
        <v>3067</v>
      </c>
      <c r="E182" t="s">
        <v>3068</v>
      </c>
      <c r="F182" s="4"/>
      <c r="G182" s="7">
        <f>VLOOKUP(C182,Talks!$A$2:$X$35,11,FALSE)</f>
        <v>8471</v>
      </c>
      <c r="H182" s="7">
        <f t="shared" si="103"/>
        <v>0</v>
      </c>
      <c r="I182" s="75" t="str">
        <f>IF(H182&lt;&gt;0,H182,IF(ISERROR(VLOOKUP(VLOOKUP(X182,Books!$A$2:$Q$100,2,FALSE)&amp;"_"&amp;Y182&amp;":"&amp;AA182&amp;IF(F182&lt;&gt;""," (JST)",""),SpecialBooks,2,FALSE)),VLOOKUP(X182,Books!$A$2:$Q$100,2,FALSE)&amp;"_"&amp;Y182&amp;":"&amp;AA182&amp;IF(F182&lt;&gt;""," (JST)",""),VLOOKUP(VLOOKUP(X182,Books!$A$2:$Q$100,2,FALSE)&amp;"_"&amp;Y182&amp;":"&amp;AA182&amp;IF(F182&lt;&gt;""," (JST)",""),SpecialBooks,2,FALSE)))</f>
        <v>alma_36:13-15</v>
      </c>
      <c r="J182" s="7" t="str">
        <f>VLOOKUP(C182,Talks!$A$2:$X$35,6,FALSE)</f>
        <v>MSH</v>
      </c>
      <c r="K182" s="32">
        <v>47</v>
      </c>
      <c r="L182" s="56">
        <f t="shared" si="99"/>
        <v>45</v>
      </c>
      <c r="M182" s="56">
        <f t="shared" si="100"/>
        <v>47</v>
      </c>
      <c r="N182" s="56" t="str">
        <f t="shared" si="159"/>
        <v/>
      </c>
      <c r="O182" s="7" t="str">
        <f t="shared" si="104"/>
        <v>alma_36:13-15 / (20-O,47,MSH)</v>
      </c>
      <c r="P182" s="51" t="str">
        <f t="shared" si="105"/>
        <v/>
      </c>
      <c r="Q182" s="7">
        <f t="shared" si="106"/>
        <v>23</v>
      </c>
      <c r="R182" s="7">
        <f t="shared" si="107"/>
        <v>28</v>
      </c>
      <c r="S182" s="7">
        <f t="shared" si="108"/>
        <v>37</v>
      </c>
      <c r="T182" s="7">
        <f t="shared" si="109"/>
        <v>31</v>
      </c>
      <c r="U182" s="7">
        <f t="shared" si="110"/>
        <v>46</v>
      </c>
      <c r="V182" s="7" t="str">
        <f t="shared" si="111"/>
        <v>bofm/alma/36.13-1</v>
      </c>
      <c r="W182" s="7" t="str">
        <f t="shared" si="157"/>
        <v>alma</v>
      </c>
      <c r="X182" s="7" t="str">
        <f>IF(ISERROR(VLOOKUP(W182,Books!$A$2:$Q$100,2,FALSE)),VLOOKUP(V182&amp;"/"&amp;W182,$AY$8:$AZ$10,2,FALSE),W182)</f>
        <v>alma</v>
      </c>
      <c r="Y182" s="7" t="str">
        <f t="shared" si="158"/>
        <v>36</v>
      </c>
      <c r="Z182" s="7" t="str">
        <f t="shared" si="112"/>
        <v>13-15</v>
      </c>
      <c r="AA182" s="7" t="str">
        <f t="shared" si="131"/>
        <v>13-15</v>
      </c>
      <c r="AB182" s="51">
        <f t="shared" si="113"/>
        <v>30</v>
      </c>
      <c r="AC182" s="61" t="str">
        <f t="shared" si="114"/>
        <v>p13</v>
      </c>
      <c r="AD182" s="26" t="str">
        <f t="shared" si="115"/>
        <v>alma</v>
      </c>
      <c r="AE182" s="27" t="str">
        <f t="shared" si="116"/>
        <v>alma</v>
      </c>
      <c r="AF182" s="28" t="str">
        <f t="shared" si="117"/>
        <v/>
      </c>
      <c r="AG182" s="26" t="str">
        <f t="shared" si="118"/>
        <v>36</v>
      </c>
      <c r="AH182" s="27" t="str">
        <f t="shared" si="119"/>
        <v/>
      </c>
      <c r="AI182" s="29" t="str">
        <f t="shared" si="120"/>
        <v>13-15</v>
      </c>
      <c r="AJ182" s="29" t="str">
        <f t="shared" si="121"/>
        <v>13-15</v>
      </c>
      <c r="AK182" s="29" t="str">
        <f t="shared" si="122"/>
        <v>13 15</v>
      </c>
      <c r="AL182" s="29">
        <f t="shared" si="123"/>
        <v>3</v>
      </c>
      <c r="AM182" s="29">
        <f t="shared" ca="1" si="124"/>
        <v>3</v>
      </c>
      <c r="AN182" s="29" t="str">
        <f t="shared" si="125"/>
        <v>13</v>
      </c>
      <c r="AO182" s="29" t="str">
        <f t="shared" ca="1" si="126"/>
        <v>15</v>
      </c>
      <c r="AP182" s="28" t="str">
        <f t="shared" si="127"/>
        <v/>
      </c>
      <c r="AQ182" s="34">
        <f t="shared" si="130"/>
        <v>136804</v>
      </c>
      <c r="AR182" s="7">
        <f>VLOOKUP(W182,Books!$A$2:$Q$100,7,FALSE)</f>
        <v>213</v>
      </c>
      <c r="AS182" s="51" t="str">
        <f t="shared" si="128"/>
        <v/>
      </c>
      <c r="AT182" s="7" t="str">
        <f t="shared" si="129"/>
        <v>INSERT INTO citation (ID,TalkID,BookID,Chapter,Verses,Flag,PageColumn,MinVerse,MaxVerse) VALUES (136804, 8471, 213, 36, '13-15', '', 47, 0, 0);</v>
      </c>
    </row>
    <row r="183" spans="1:46" x14ac:dyDescent="0.2">
      <c r="A183" s="7">
        <f>VLOOKUP(C183,Talks!$A$2:$X$35,2,FALSE)</f>
        <v>12</v>
      </c>
      <c r="B183">
        <v>181</v>
      </c>
      <c r="C183" t="s">
        <v>2728</v>
      </c>
      <c r="D183" t="s">
        <v>3070</v>
      </c>
      <c r="E183" t="s">
        <v>3071</v>
      </c>
      <c r="F183" s="4"/>
      <c r="G183" s="7">
        <f>VLOOKUP(C183,Talks!$A$2:$X$35,11,FALSE)</f>
        <v>8471</v>
      </c>
      <c r="H183" s="7">
        <f t="shared" si="103"/>
        <v>0</v>
      </c>
      <c r="I183" s="75" t="str">
        <f>IF(H183&lt;&gt;0,H183,IF(ISERROR(VLOOKUP(VLOOKUP(X183,Books!$A$2:$Q$100,2,FALSE)&amp;"_"&amp;Y183&amp;":"&amp;AA183&amp;IF(F183&lt;&gt;""," (JST)",""),SpecialBooks,2,FALSE)),VLOOKUP(X183,Books!$A$2:$Q$100,2,FALSE)&amp;"_"&amp;Y183&amp;":"&amp;AA183&amp;IF(F183&lt;&gt;""," (JST)",""),VLOOKUP(VLOOKUP(X183,Books!$A$2:$Q$100,2,FALSE)&amp;"_"&amp;Y183&amp;":"&amp;AA183&amp;IF(F183&lt;&gt;""," (JST)",""),SpecialBooks,2,FALSE)))</f>
        <v>alma_36:17-21</v>
      </c>
      <c r="J183" s="7" t="str">
        <f>VLOOKUP(C183,Talks!$A$2:$X$35,6,FALSE)</f>
        <v>MSH</v>
      </c>
      <c r="K183" s="32">
        <v>47</v>
      </c>
      <c r="L183" s="56">
        <f t="shared" si="99"/>
        <v>45</v>
      </c>
      <c r="M183" s="56">
        <f t="shared" si="100"/>
        <v>47</v>
      </c>
      <c r="N183" s="56" t="str">
        <f t="shared" si="159"/>
        <v/>
      </c>
      <c r="O183" s="7" t="str">
        <f t="shared" si="104"/>
        <v>alma_36:17-21 / (20-O,47,MSH)</v>
      </c>
      <c r="P183" s="51" t="str">
        <f t="shared" si="105"/>
        <v/>
      </c>
      <c r="Q183" s="7">
        <f t="shared" si="106"/>
        <v>23</v>
      </c>
      <c r="R183" s="7">
        <f t="shared" si="107"/>
        <v>28</v>
      </c>
      <c r="S183" s="7">
        <f t="shared" si="108"/>
        <v>37</v>
      </c>
      <c r="T183" s="7">
        <f t="shared" si="109"/>
        <v>31</v>
      </c>
      <c r="U183" s="7">
        <f t="shared" si="110"/>
        <v>46</v>
      </c>
      <c r="V183" s="7" t="str">
        <f t="shared" si="111"/>
        <v>bofm/alma/36.17-2</v>
      </c>
      <c r="W183" s="7" t="str">
        <f t="shared" si="157"/>
        <v>alma</v>
      </c>
      <c r="X183" s="7" t="str">
        <f>IF(ISERROR(VLOOKUP(W183,Books!$A$2:$Q$100,2,FALSE)),VLOOKUP(V183&amp;"/"&amp;W183,$AY$8:$AZ$10,2,FALSE),W183)</f>
        <v>alma</v>
      </c>
      <c r="Y183" s="7" t="str">
        <f t="shared" si="158"/>
        <v>36</v>
      </c>
      <c r="Z183" s="7" t="str">
        <f t="shared" si="112"/>
        <v>17-21</v>
      </c>
      <c r="AA183" s="7" t="str">
        <f t="shared" si="131"/>
        <v>17-21</v>
      </c>
      <c r="AB183" s="51">
        <f t="shared" si="113"/>
        <v>30</v>
      </c>
      <c r="AC183" s="61" t="str">
        <f t="shared" si="114"/>
        <v>p17</v>
      </c>
      <c r="AD183" s="26" t="str">
        <f t="shared" si="115"/>
        <v>alma</v>
      </c>
      <c r="AE183" s="27" t="str">
        <f t="shared" si="116"/>
        <v>alma</v>
      </c>
      <c r="AF183" s="28" t="str">
        <f t="shared" si="117"/>
        <v/>
      </c>
      <c r="AG183" s="26" t="str">
        <f t="shared" si="118"/>
        <v>36</v>
      </c>
      <c r="AH183" s="27" t="str">
        <f t="shared" si="119"/>
        <v/>
      </c>
      <c r="AI183" s="29" t="str">
        <f t="shared" si="120"/>
        <v>17-21</v>
      </c>
      <c r="AJ183" s="29" t="str">
        <f t="shared" si="121"/>
        <v>17-21</v>
      </c>
      <c r="AK183" s="29" t="str">
        <f t="shared" si="122"/>
        <v>17 21</v>
      </c>
      <c r="AL183" s="29">
        <f t="shared" si="123"/>
        <v>3</v>
      </c>
      <c r="AM183" s="29">
        <f t="shared" ca="1" si="124"/>
        <v>3</v>
      </c>
      <c r="AN183" s="29" t="str">
        <f t="shared" si="125"/>
        <v>17</v>
      </c>
      <c r="AO183" s="29" t="str">
        <f t="shared" ca="1" si="126"/>
        <v>21</v>
      </c>
      <c r="AP183" s="28" t="str">
        <f t="shared" si="127"/>
        <v/>
      </c>
      <c r="AQ183" s="34">
        <f t="shared" si="130"/>
        <v>136805</v>
      </c>
      <c r="AR183" s="7">
        <f>VLOOKUP(W183,Books!$A$2:$Q$100,7,FALSE)</f>
        <v>213</v>
      </c>
      <c r="AS183" s="51" t="str">
        <f t="shared" si="128"/>
        <v/>
      </c>
      <c r="AT183" s="7" t="str">
        <f t="shared" si="129"/>
        <v>INSERT INTO citation (ID,TalkID,BookID,Chapter,Verses,Flag,PageColumn,MinVerse,MaxVerse) VALUES (136805, 8471, 213, 36, '17-21', '', 47, 0, 0);</v>
      </c>
    </row>
    <row r="184" spans="1:46" x14ac:dyDescent="0.2">
      <c r="A184" s="7">
        <f>VLOOKUP(C184,Talks!$A$2:$X$35,2,FALSE)</f>
        <v>12</v>
      </c>
      <c r="B184">
        <v>182</v>
      </c>
      <c r="C184" t="s">
        <v>2728</v>
      </c>
      <c r="D184" t="s">
        <v>2624</v>
      </c>
      <c r="E184" t="s">
        <v>3073</v>
      </c>
      <c r="F184" s="4"/>
      <c r="G184" s="7">
        <f>VLOOKUP(C184,Talks!$A$2:$X$35,11,FALSE)</f>
        <v>8471</v>
      </c>
      <c r="H184" s="7">
        <f t="shared" si="103"/>
        <v>0</v>
      </c>
      <c r="I184" s="75" t="str">
        <f>IF(H184&lt;&gt;0,H184,IF(ISERROR(VLOOKUP(VLOOKUP(X184,Books!$A$2:$Q$100,2,FALSE)&amp;"_"&amp;Y184&amp;":"&amp;AA184&amp;IF(F184&lt;&gt;""," (JST)",""),SpecialBooks,2,FALSE)),VLOOKUP(X184,Books!$A$2:$Q$100,2,FALSE)&amp;"_"&amp;Y184&amp;":"&amp;AA184&amp;IF(F184&lt;&gt;""," (JST)",""),VLOOKUP(VLOOKUP(X184,Books!$A$2:$Q$100,2,FALSE)&amp;"_"&amp;Y184&amp;":"&amp;AA184&amp;IF(F184&lt;&gt;""," (JST)",""),SpecialBooks,2,FALSE)))</f>
        <v>mosiah_25:10</v>
      </c>
      <c r="J184" s="7" t="str">
        <f>VLOOKUP(C184,Talks!$A$2:$X$35,6,FALSE)</f>
        <v>MSH</v>
      </c>
      <c r="K184" s="32">
        <v>47</v>
      </c>
      <c r="L184" s="56">
        <f t="shared" si="99"/>
        <v>45</v>
      </c>
      <c r="M184" s="56">
        <f t="shared" si="100"/>
        <v>47</v>
      </c>
      <c r="N184" s="56" t="str">
        <f t="shared" si="159"/>
        <v/>
      </c>
      <c r="O184" s="7" t="str">
        <f t="shared" si="104"/>
        <v>mosiah_25:10 / (20-O,47,MSH)</v>
      </c>
      <c r="P184" s="51" t="str">
        <f t="shared" si="105"/>
        <v/>
      </c>
      <c r="Q184" s="7">
        <f t="shared" si="106"/>
        <v>23</v>
      </c>
      <c r="R184" s="7">
        <f t="shared" si="107"/>
        <v>30</v>
      </c>
      <c r="S184" s="7">
        <f t="shared" si="108"/>
        <v>36</v>
      </c>
      <c r="T184" s="7">
        <f t="shared" si="109"/>
        <v>33</v>
      </c>
      <c r="U184" s="7">
        <f t="shared" si="110"/>
        <v>45</v>
      </c>
      <c r="V184" s="7" t="str">
        <f t="shared" si="111"/>
        <v>bofm/mosiah/25.10</v>
      </c>
      <c r="W184" s="7" t="str">
        <f t="shared" si="157"/>
        <v>mosiah</v>
      </c>
      <c r="X184" s="7" t="str">
        <f>IF(ISERROR(VLOOKUP(W184,Books!$A$2:$Q$100,2,FALSE)),VLOOKUP(V184&amp;"/"&amp;W184,$AY$8:$AZ$10,2,FALSE),W184)</f>
        <v>mosiah</v>
      </c>
      <c r="Y184" s="7" t="str">
        <f t="shared" si="158"/>
        <v>25</v>
      </c>
      <c r="Z184" s="7" t="str">
        <f t="shared" si="112"/>
        <v>10</v>
      </c>
      <c r="AA184" s="7" t="str">
        <f t="shared" si="131"/>
        <v>10</v>
      </c>
      <c r="AB184" s="51">
        <f t="shared" si="113"/>
        <v>24</v>
      </c>
      <c r="AC184" s="61" t="str">
        <f t="shared" si="114"/>
        <v>p10</v>
      </c>
      <c r="AD184" s="26" t="str">
        <f t="shared" si="115"/>
        <v>mosiah</v>
      </c>
      <c r="AE184" s="27" t="str">
        <f t="shared" si="116"/>
        <v>mosiah</v>
      </c>
      <c r="AF184" s="28" t="str">
        <f t="shared" si="117"/>
        <v/>
      </c>
      <c r="AG184" s="26" t="str">
        <f t="shared" si="118"/>
        <v>25</v>
      </c>
      <c r="AH184" s="27" t="str">
        <f t="shared" si="119"/>
        <v/>
      </c>
      <c r="AI184" s="29" t="str">
        <f t="shared" si="120"/>
        <v>10</v>
      </c>
      <c r="AJ184" s="29" t="str">
        <f t="shared" si="121"/>
        <v>10</v>
      </c>
      <c r="AK184" s="29" t="str">
        <f t="shared" si="122"/>
        <v>10</v>
      </c>
      <c r="AL184" s="29">
        <f t="shared" si="123"/>
        <v>0</v>
      </c>
      <c r="AM184" s="29">
        <f t="shared" ca="1" si="124"/>
        <v>0</v>
      </c>
      <c r="AN184" s="29" t="str">
        <f t="shared" si="125"/>
        <v>10</v>
      </c>
      <c r="AO184" s="29" t="str">
        <f t="shared" ca="1" si="126"/>
        <v>10</v>
      </c>
      <c r="AP184" s="28" t="str">
        <f t="shared" si="127"/>
        <v/>
      </c>
      <c r="AQ184" s="34">
        <f t="shared" si="130"/>
        <v>136806</v>
      </c>
      <c r="AR184" s="7">
        <f>VLOOKUP(W184,Books!$A$2:$Q$100,7,FALSE)</f>
        <v>212</v>
      </c>
      <c r="AS184" s="51" t="str">
        <f t="shared" si="128"/>
        <v/>
      </c>
      <c r="AT184" s="7" t="str">
        <f t="shared" si="129"/>
        <v>INSERT INTO citation (ID,TalkID,BookID,Chapter,Verses,Flag,PageColumn,MinVerse,MaxVerse) VALUES (136806, 8471, 212, 25, '10', '', 47, 0, 0);</v>
      </c>
    </row>
    <row r="185" spans="1:46" x14ac:dyDescent="0.2">
      <c r="A185" s="7">
        <f>VLOOKUP(C185,Talks!$A$2:$X$35,2,FALSE)</f>
        <v>12</v>
      </c>
      <c r="B185">
        <v>183</v>
      </c>
      <c r="C185" t="s">
        <v>2728</v>
      </c>
      <c r="D185" t="s">
        <v>3074</v>
      </c>
      <c r="E185" t="s">
        <v>3075</v>
      </c>
      <c r="F185" s="4"/>
      <c r="G185" s="7">
        <f>VLOOKUP(C185,Talks!$A$2:$X$35,11,FALSE)</f>
        <v>8471</v>
      </c>
      <c r="H185" s="7">
        <f t="shared" si="103"/>
        <v>0</v>
      </c>
      <c r="I185" s="75" t="str">
        <f>IF(H185&lt;&gt;0,H185,IF(ISERROR(VLOOKUP(VLOOKUP(X185,Books!$A$2:$Q$100,2,FALSE)&amp;"_"&amp;Y185&amp;":"&amp;AA185&amp;IF(F185&lt;&gt;""," (JST)",""),SpecialBooks,2,FALSE)),VLOOKUP(X185,Books!$A$2:$Q$100,2,FALSE)&amp;"_"&amp;Y185&amp;":"&amp;AA185&amp;IF(F185&lt;&gt;""," (JST)",""),VLOOKUP(VLOOKUP(X185,Books!$A$2:$Q$100,2,FALSE)&amp;"_"&amp;Y185&amp;":"&amp;AA185&amp;IF(F185&lt;&gt;""," (JST)",""),SpecialBooks,2,FALSE)))</f>
        <v>sec_19:15-16</v>
      </c>
      <c r="J185" s="7" t="str">
        <f>VLOOKUP(C185,Talks!$A$2:$X$35,6,FALSE)</f>
        <v>MSH</v>
      </c>
      <c r="K185" s="32">
        <v>47</v>
      </c>
      <c r="L185" s="56">
        <f t="shared" si="99"/>
        <v>45</v>
      </c>
      <c r="M185" s="56">
        <f t="shared" si="100"/>
        <v>47</v>
      </c>
      <c r="N185" s="56" t="str">
        <f t="shared" si="159"/>
        <v/>
      </c>
      <c r="O185" s="7" t="str">
        <f t="shared" si="104"/>
        <v>sec_19:15-16 / (20-O,47,MSH)</v>
      </c>
      <c r="P185" s="51" t="str">
        <f t="shared" si="105"/>
        <v/>
      </c>
      <c r="Q185" s="7">
        <f t="shared" si="106"/>
        <v>31</v>
      </c>
      <c r="R185" s="7">
        <f t="shared" si="107"/>
        <v>34</v>
      </c>
      <c r="S185" s="7">
        <f t="shared" si="108"/>
        <v>43</v>
      </c>
      <c r="T185" s="7">
        <f t="shared" si="109"/>
        <v>37</v>
      </c>
      <c r="U185" s="7">
        <f t="shared" si="110"/>
        <v>52</v>
      </c>
      <c r="V185" s="7" t="str">
        <f t="shared" si="111"/>
        <v>dc-testament/dc/19.15-16?</v>
      </c>
      <c r="W185" s="7" t="str">
        <f t="shared" si="157"/>
        <v>dc</v>
      </c>
      <c r="X185" s="7" t="str">
        <f>IF(ISERROR(VLOOKUP(W185,Books!$A$2:$Q$100,2,FALSE)),VLOOKUP(V185&amp;"/"&amp;W185,$AY$8:$AZ$10,2,FALSE),W185)</f>
        <v>dc</v>
      </c>
      <c r="Y185" s="7" t="str">
        <f t="shared" si="158"/>
        <v>19</v>
      </c>
      <c r="Z185" s="7" t="str">
        <f t="shared" si="112"/>
        <v>15-16</v>
      </c>
      <c r="AA185" s="7" t="str">
        <f t="shared" si="131"/>
        <v>15-16</v>
      </c>
      <c r="AB185" s="51">
        <f t="shared" si="113"/>
        <v>41</v>
      </c>
      <c r="AC185" s="61" t="str">
        <f t="shared" si="114"/>
        <v>p15</v>
      </c>
      <c r="AD185" s="26" t="str">
        <f t="shared" si="115"/>
        <v>sec</v>
      </c>
      <c r="AE185" s="27" t="str">
        <f t="shared" si="116"/>
        <v>dc</v>
      </c>
      <c r="AF185" s="28" t="str">
        <f t="shared" si="117"/>
        <v/>
      </c>
      <c r="AG185" s="26" t="str">
        <f t="shared" si="118"/>
        <v>19</v>
      </c>
      <c r="AH185" s="27" t="str">
        <f t="shared" si="119"/>
        <v/>
      </c>
      <c r="AI185" s="29" t="str">
        <f t="shared" si="120"/>
        <v>15-16</v>
      </c>
      <c r="AJ185" s="29" t="str">
        <f t="shared" si="121"/>
        <v>15-16</v>
      </c>
      <c r="AK185" s="29" t="str">
        <f t="shared" si="122"/>
        <v>15 16</v>
      </c>
      <c r="AL185" s="29">
        <f t="shared" si="123"/>
        <v>3</v>
      </c>
      <c r="AM185" s="29">
        <f t="shared" ca="1" si="124"/>
        <v>3</v>
      </c>
      <c r="AN185" s="29" t="str">
        <f t="shared" si="125"/>
        <v>15</v>
      </c>
      <c r="AO185" s="29" t="str">
        <f t="shared" ca="1" si="126"/>
        <v>16</v>
      </c>
      <c r="AP185" s="28" t="str">
        <f t="shared" si="127"/>
        <v/>
      </c>
      <c r="AQ185" s="34">
        <f t="shared" si="130"/>
        <v>136807</v>
      </c>
      <c r="AR185" s="7">
        <f>VLOOKUP(W185,Books!$A$2:$Q$100,7,FALSE)</f>
        <v>302</v>
      </c>
      <c r="AS185" s="51" t="str">
        <f t="shared" si="128"/>
        <v/>
      </c>
      <c r="AT185" s="7" t="str">
        <f t="shared" si="129"/>
        <v>INSERT INTO citation (ID,TalkID,BookID,Chapter,Verses,Flag,PageColumn,MinVerse,MaxVerse) VALUES (136807, 8471, 302, 19, '15-16', '', 47, 0, 0);</v>
      </c>
    </row>
    <row r="186" spans="1:46" x14ac:dyDescent="0.2">
      <c r="A186" s="7">
        <f>VLOOKUP(C186,Talks!$A$2:$X$35,2,FALSE)</f>
        <v>12</v>
      </c>
      <c r="B186">
        <v>184</v>
      </c>
      <c r="C186" t="s">
        <v>2728</v>
      </c>
      <c r="D186" t="s">
        <v>3077</v>
      </c>
      <c r="E186" t="s">
        <v>3078</v>
      </c>
      <c r="F186" s="4"/>
      <c r="G186" s="7">
        <f>VLOOKUP(C186,Talks!$A$2:$X$35,11,FALSE)</f>
        <v>8471</v>
      </c>
      <c r="H186" s="7">
        <f t="shared" si="103"/>
        <v>0</v>
      </c>
      <c r="I186" s="75" t="str">
        <f>IF(H186&lt;&gt;0,H186,IF(ISERROR(VLOOKUP(VLOOKUP(X186,Books!$A$2:$Q$100,2,FALSE)&amp;"_"&amp;Y186&amp;":"&amp;AA186&amp;IF(F186&lt;&gt;""," (JST)",""),SpecialBooks,2,FALSE)),VLOOKUP(X186,Books!$A$2:$Q$100,2,FALSE)&amp;"_"&amp;Y186&amp;":"&amp;AA186&amp;IF(F186&lt;&gt;""," (JST)",""),VLOOKUP(VLOOKUP(X186,Books!$A$2:$Q$100,2,FALSE)&amp;"_"&amp;Y186&amp;":"&amp;AA186&amp;IF(F186&lt;&gt;""," (JST)",""),SpecialBooks,2,FALSE)))</f>
        <v>alma_36:24-26</v>
      </c>
      <c r="J186" s="7" t="str">
        <f>VLOOKUP(C186,Talks!$A$2:$X$35,6,FALSE)</f>
        <v>MSH</v>
      </c>
      <c r="K186" s="32">
        <v>47</v>
      </c>
      <c r="L186" s="56">
        <f t="shared" si="99"/>
        <v>45</v>
      </c>
      <c r="M186" s="56">
        <f t="shared" si="100"/>
        <v>47</v>
      </c>
      <c r="N186" s="56" t="str">
        <f t="shared" si="159"/>
        <v/>
      </c>
      <c r="O186" s="7" t="str">
        <f t="shared" si="104"/>
        <v>alma_36:24-26 / (20-O,47,MSH)</v>
      </c>
      <c r="P186" s="51" t="str">
        <f t="shared" si="105"/>
        <v/>
      </c>
      <c r="Q186" s="7">
        <f t="shared" si="106"/>
        <v>23</v>
      </c>
      <c r="R186" s="7">
        <f t="shared" si="107"/>
        <v>28</v>
      </c>
      <c r="S186" s="7">
        <f t="shared" si="108"/>
        <v>37</v>
      </c>
      <c r="T186" s="7">
        <f t="shared" si="109"/>
        <v>31</v>
      </c>
      <c r="U186" s="7">
        <f t="shared" si="110"/>
        <v>46</v>
      </c>
      <c r="V186" s="7" t="str">
        <f t="shared" si="111"/>
        <v>bofm/alma/36.24-2</v>
      </c>
      <c r="W186" s="7" t="str">
        <f t="shared" si="157"/>
        <v>alma</v>
      </c>
      <c r="X186" s="7" t="str">
        <f>IF(ISERROR(VLOOKUP(W186,Books!$A$2:$Q$100,2,FALSE)),VLOOKUP(V186&amp;"/"&amp;W186,$AY$8:$AZ$10,2,FALSE),W186)</f>
        <v>alma</v>
      </c>
      <c r="Y186" s="7" t="str">
        <f t="shared" si="158"/>
        <v>36</v>
      </c>
      <c r="Z186" s="7" t="str">
        <f t="shared" si="112"/>
        <v>24-26</v>
      </c>
      <c r="AA186" s="7" t="str">
        <f t="shared" si="131"/>
        <v>24-26</v>
      </c>
      <c r="AB186" s="51">
        <f t="shared" si="113"/>
        <v>30</v>
      </c>
      <c r="AC186" s="61" t="str">
        <f t="shared" si="114"/>
        <v>p24</v>
      </c>
      <c r="AD186" s="26" t="str">
        <f t="shared" si="115"/>
        <v>alma</v>
      </c>
      <c r="AE186" s="27" t="str">
        <f t="shared" si="116"/>
        <v>alma</v>
      </c>
      <c r="AF186" s="28" t="str">
        <f t="shared" si="117"/>
        <v/>
      </c>
      <c r="AG186" s="26" t="str">
        <f t="shared" si="118"/>
        <v>36</v>
      </c>
      <c r="AH186" s="27" t="str">
        <f t="shared" si="119"/>
        <v/>
      </c>
      <c r="AI186" s="29" t="str">
        <f t="shared" si="120"/>
        <v>24-26</v>
      </c>
      <c r="AJ186" s="29" t="str">
        <f t="shared" si="121"/>
        <v>24-26</v>
      </c>
      <c r="AK186" s="29" t="str">
        <f t="shared" si="122"/>
        <v>24 26</v>
      </c>
      <c r="AL186" s="29">
        <f t="shared" si="123"/>
        <v>3</v>
      </c>
      <c r="AM186" s="29">
        <f t="shared" ca="1" si="124"/>
        <v>3</v>
      </c>
      <c r="AN186" s="29" t="str">
        <f t="shared" si="125"/>
        <v>24</v>
      </c>
      <c r="AO186" s="29" t="str">
        <f t="shared" ca="1" si="126"/>
        <v>26</v>
      </c>
      <c r="AP186" s="28" t="str">
        <f t="shared" si="127"/>
        <v/>
      </c>
      <c r="AQ186" s="34">
        <f t="shared" si="130"/>
        <v>136808</v>
      </c>
      <c r="AR186" s="7">
        <f>VLOOKUP(W186,Books!$A$2:$Q$100,7,FALSE)</f>
        <v>213</v>
      </c>
      <c r="AS186" s="51" t="str">
        <f t="shared" si="128"/>
        <v/>
      </c>
      <c r="AT186" s="7" t="str">
        <f t="shared" si="129"/>
        <v>INSERT INTO citation (ID,TalkID,BookID,Chapter,Verses,Flag,PageColumn,MinVerse,MaxVerse) VALUES (136808, 8471, 213, 36, '24-26', '', 47, 0, 0);</v>
      </c>
    </row>
    <row r="187" spans="1:46" x14ac:dyDescent="0.2">
      <c r="A187" s="7">
        <f>VLOOKUP(C187,Talks!$A$2:$X$35,2,FALSE)</f>
        <v>12</v>
      </c>
      <c r="B187">
        <v>185</v>
      </c>
      <c r="C187" t="s">
        <v>2728</v>
      </c>
      <c r="D187" t="s">
        <v>3080</v>
      </c>
      <c r="E187" t="s">
        <v>3081</v>
      </c>
      <c r="F187" s="4"/>
      <c r="G187" s="7">
        <f>VLOOKUP(C187,Talks!$A$2:$X$35,11,FALSE)</f>
        <v>8471</v>
      </c>
      <c r="H187" s="7">
        <f t="shared" si="103"/>
        <v>0</v>
      </c>
      <c r="I187" s="75" t="str">
        <f>IF(H187&lt;&gt;0,H187,IF(ISERROR(VLOOKUP(VLOOKUP(X187,Books!$A$2:$Q$100,2,FALSE)&amp;"_"&amp;Y187&amp;":"&amp;AA187&amp;IF(F187&lt;&gt;""," (JST)",""),SpecialBooks,2,FALSE)),VLOOKUP(X187,Books!$A$2:$Q$100,2,FALSE)&amp;"_"&amp;Y187&amp;":"&amp;AA187&amp;IF(F187&lt;&gt;""," (JST)",""),VLOOKUP(VLOOKUP(X187,Books!$A$2:$Q$100,2,FALSE)&amp;"_"&amp;Y187&amp;":"&amp;AA187&amp;IF(F187&lt;&gt;""," (JST)",""),SpecialBooks,2,FALSE)))</f>
        <v>ps_55:4-6</v>
      </c>
      <c r="J187" s="7" t="str">
        <f>VLOOKUP(C187,Talks!$A$2:$X$35,6,FALSE)</f>
        <v>MSH</v>
      </c>
      <c r="K187" s="32">
        <v>47</v>
      </c>
      <c r="L187" s="56">
        <f t="shared" si="99"/>
        <v>45</v>
      </c>
      <c r="M187" s="56">
        <f t="shared" si="100"/>
        <v>47</v>
      </c>
      <c r="N187" s="56" t="str">
        <f t="shared" si="159"/>
        <v/>
      </c>
      <c r="O187" s="7" t="str">
        <f t="shared" si="104"/>
        <v>ps_55:4-6 / (20-O,47,MSH)</v>
      </c>
      <c r="P187" s="51" t="str">
        <f t="shared" si="105"/>
        <v/>
      </c>
      <c r="Q187" s="7">
        <f t="shared" si="106"/>
        <v>21</v>
      </c>
      <c r="R187" s="7">
        <f t="shared" si="107"/>
        <v>24</v>
      </c>
      <c r="S187" s="7">
        <f t="shared" si="108"/>
        <v>31</v>
      </c>
      <c r="T187" s="7">
        <f t="shared" si="109"/>
        <v>27</v>
      </c>
      <c r="U187" s="7">
        <f t="shared" si="110"/>
        <v>40</v>
      </c>
      <c r="V187" s="7" t="str">
        <f t="shared" si="111"/>
        <v>ot/ps/55.4-6?la</v>
      </c>
      <c r="W187" s="7" t="str">
        <f t="shared" si="157"/>
        <v>ps</v>
      </c>
      <c r="X187" s="7" t="str">
        <f>IF(ISERROR(VLOOKUP(W187,Books!$A$2:$Q$100,2,FALSE)),VLOOKUP(V187&amp;"/"&amp;W187,$AY$8:$AZ$10,2,FALSE),W187)</f>
        <v>ps</v>
      </c>
      <c r="Y187" s="7" t="str">
        <f t="shared" si="158"/>
        <v>55</v>
      </c>
      <c r="Z187" s="7" t="str">
        <f t="shared" si="112"/>
        <v>4-6</v>
      </c>
      <c r="AA187" s="7" t="str">
        <f t="shared" si="131"/>
        <v>4-6</v>
      </c>
      <c r="AB187" s="51">
        <f t="shared" si="113"/>
        <v>23</v>
      </c>
      <c r="AC187" s="61" t="str">
        <f t="shared" si="114"/>
        <v>p4</v>
      </c>
      <c r="AD187" s="26" t="str">
        <f t="shared" si="115"/>
        <v>ps</v>
      </c>
      <c r="AE187" s="27" t="str">
        <f t="shared" si="116"/>
        <v>ps</v>
      </c>
      <c r="AF187" s="28" t="str">
        <f t="shared" si="117"/>
        <v/>
      </c>
      <c r="AG187" s="26" t="str">
        <f t="shared" si="118"/>
        <v>55</v>
      </c>
      <c r="AH187" s="27" t="str">
        <f t="shared" si="119"/>
        <v/>
      </c>
      <c r="AI187" s="29" t="str">
        <f t="shared" si="120"/>
        <v>4-6</v>
      </c>
      <c r="AJ187" s="29" t="str">
        <f t="shared" si="121"/>
        <v>4-6</v>
      </c>
      <c r="AK187" s="29" t="str">
        <f t="shared" si="122"/>
        <v>4 6</v>
      </c>
      <c r="AL187" s="29">
        <f t="shared" si="123"/>
        <v>2</v>
      </c>
      <c r="AM187" s="29">
        <f t="shared" ca="1" si="124"/>
        <v>2</v>
      </c>
      <c r="AN187" s="29" t="str">
        <f t="shared" si="125"/>
        <v>4</v>
      </c>
      <c r="AO187" s="29" t="str">
        <f t="shared" ca="1" si="126"/>
        <v>6</v>
      </c>
      <c r="AP187" s="28" t="str">
        <f t="shared" si="127"/>
        <v/>
      </c>
      <c r="AQ187" s="34">
        <f t="shared" si="130"/>
        <v>136809</v>
      </c>
      <c r="AR187" s="7">
        <f>VLOOKUP(W187,Books!$A$2:$Q$100,7,FALSE)</f>
        <v>119</v>
      </c>
      <c r="AS187" s="51" t="str">
        <f t="shared" si="128"/>
        <v/>
      </c>
      <c r="AT187" s="7" t="str">
        <f t="shared" si="129"/>
        <v>INSERT INTO citation (ID,TalkID,BookID,Chapter,Verses,Flag,PageColumn,MinVerse,MaxVerse) VALUES (136809, 8471, 119, 55, '4-6', '', 47, 0, 0);</v>
      </c>
    </row>
    <row r="188" spans="1:46" x14ac:dyDescent="0.2">
      <c r="A188" s="7">
        <f>VLOOKUP(C188,Talks!$A$2:$X$35,2,FALSE)</f>
        <v>12</v>
      </c>
      <c r="B188">
        <v>186</v>
      </c>
      <c r="C188" t="s">
        <v>2728</v>
      </c>
      <c r="D188" t="s">
        <v>3082</v>
      </c>
      <c r="E188" t="s">
        <v>3083</v>
      </c>
      <c r="F188" s="4"/>
      <c r="G188" s="7">
        <f>VLOOKUP(C188,Talks!$A$2:$X$35,11,FALSE)</f>
        <v>8471</v>
      </c>
      <c r="H188" s="7">
        <f t="shared" si="103"/>
        <v>0</v>
      </c>
      <c r="I188" s="75" t="str">
        <f>IF(H188&lt;&gt;0,H188,IF(ISERROR(VLOOKUP(VLOOKUP(X188,Books!$A$2:$Q$100,2,FALSE)&amp;"_"&amp;Y188&amp;":"&amp;AA188&amp;IF(F188&lt;&gt;""," (JST)",""),SpecialBooks,2,FALSE)),VLOOKUP(X188,Books!$A$2:$Q$100,2,FALSE)&amp;"_"&amp;Y188&amp;":"&amp;AA188&amp;IF(F188&lt;&gt;""," (JST)",""),VLOOKUP(VLOOKUP(X188,Books!$A$2:$Q$100,2,FALSE)&amp;"_"&amp;Y188&amp;":"&amp;AA188&amp;IF(F188&lt;&gt;""," (JST)",""),SpecialBooks,2,FALSE)))</f>
        <v>moro_7:24</v>
      </c>
      <c r="J188" s="7" t="str">
        <f>VLOOKUP(C188,Talks!$A$2:$X$35,6,FALSE)</f>
        <v>MSH</v>
      </c>
      <c r="K188" s="32">
        <v>47</v>
      </c>
      <c r="L188" s="56">
        <f t="shared" si="99"/>
        <v>45</v>
      </c>
      <c r="M188" s="56">
        <f t="shared" si="100"/>
        <v>47</v>
      </c>
      <c r="N188" s="56" t="str">
        <f t="shared" si="159"/>
        <v/>
      </c>
      <c r="O188" s="7" t="str">
        <f t="shared" si="104"/>
        <v>moro_7:24 / (20-O,47,MSH)</v>
      </c>
      <c r="P188" s="51" t="str">
        <f t="shared" si="105"/>
        <v/>
      </c>
      <c r="Q188" s="7">
        <f t="shared" si="106"/>
        <v>23</v>
      </c>
      <c r="R188" s="7">
        <f t="shared" si="107"/>
        <v>28</v>
      </c>
      <c r="S188" s="7">
        <f t="shared" si="108"/>
        <v>33</v>
      </c>
      <c r="T188" s="7">
        <f t="shared" si="109"/>
        <v>30</v>
      </c>
      <c r="U188" s="7">
        <f t="shared" si="110"/>
        <v>42</v>
      </c>
      <c r="V188" s="7" t="str">
        <f t="shared" si="111"/>
        <v>bofm/moro/7.24?la</v>
      </c>
      <c r="W188" s="7" t="str">
        <f t="shared" si="157"/>
        <v>moro</v>
      </c>
      <c r="X188" s="7" t="str">
        <f>IF(ISERROR(VLOOKUP(W188,Books!$A$2:$Q$100,2,FALSE)),VLOOKUP(V188&amp;"/"&amp;W188,$AY$8:$AZ$10,2,FALSE),W188)</f>
        <v>moro</v>
      </c>
      <c r="Y188" s="7" t="str">
        <f t="shared" si="158"/>
        <v>7</v>
      </c>
      <c r="Z188" s="7" t="str">
        <f t="shared" si="112"/>
        <v>24</v>
      </c>
      <c r="AA188" s="7" t="str">
        <f t="shared" si="131"/>
        <v>24</v>
      </c>
      <c r="AB188" s="51">
        <f t="shared" si="113"/>
        <v>48</v>
      </c>
      <c r="AC188" s="61" t="str">
        <f t="shared" si="114"/>
        <v>p24</v>
      </c>
      <c r="AD188" s="26" t="str">
        <f t="shared" si="115"/>
        <v>moro</v>
      </c>
      <c r="AE188" s="27" t="str">
        <f t="shared" si="116"/>
        <v>moro</v>
      </c>
      <c r="AF188" s="28" t="str">
        <f t="shared" si="117"/>
        <v/>
      </c>
      <c r="AG188" s="26" t="str">
        <f t="shared" si="118"/>
        <v>7</v>
      </c>
      <c r="AH188" s="27" t="str">
        <f t="shared" si="119"/>
        <v/>
      </c>
      <c r="AI188" s="29" t="str">
        <f t="shared" si="120"/>
        <v>24</v>
      </c>
      <c r="AJ188" s="29" t="str">
        <f t="shared" si="121"/>
        <v>24</v>
      </c>
      <c r="AK188" s="29" t="str">
        <f t="shared" si="122"/>
        <v>24</v>
      </c>
      <c r="AL188" s="29">
        <f t="shared" si="123"/>
        <v>0</v>
      </c>
      <c r="AM188" s="29">
        <f t="shared" ca="1" si="124"/>
        <v>0</v>
      </c>
      <c r="AN188" s="29" t="str">
        <f t="shared" si="125"/>
        <v>24</v>
      </c>
      <c r="AO188" s="29" t="str">
        <f t="shared" ca="1" si="126"/>
        <v>24</v>
      </c>
      <c r="AP188" s="28" t="str">
        <f t="shared" si="127"/>
        <v/>
      </c>
      <c r="AQ188" s="34">
        <f t="shared" si="130"/>
        <v>136810</v>
      </c>
      <c r="AR188" s="7">
        <f>VLOOKUP(W188,Books!$A$2:$Q$100,7,FALSE)</f>
        <v>219</v>
      </c>
      <c r="AS188" s="51" t="str">
        <f t="shared" si="128"/>
        <v/>
      </c>
      <c r="AT188" s="7" t="str">
        <f t="shared" si="129"/>
        <v>INSERT INTO citation (ID,TalkID,BookID,Chapter,Verses,Flag,PageColumn,MinVerse,MaxVerse) VALUES (136810, 8471, 219, 7, '24', '', 47, 0, 0);</v>
      </c>
    </row>
    <row r="189" spans="1:46" x14ac:dyDescent="0.2">
      <c r="A189" s="7">
        <f>VLOOKUP(C189,Talks!$A$2:$X$35,2,FALSE)</f>
        <v>12</v>
      </c>
      <c r="B189">
        <v>187</v>
      </c>
      <c r="C189" t="s">
        <v>2728</v>
      </c>
      <c r="D189" t="s">
        <v>3084</v>
      </c>
      <c r="E189" t="s">
        <v>3085</v>
      </c>
      <c r="F189" s="4"/>
      <c r="G189" s="7">
        <f>VLOOKUP(C189,Talks!$A$2:$X$35,11,FALSE)</f>
        <v>8471</v>
      </c>
      <c r="H189" s="7">
        <f t="shared" si="103"/>
        <v>0</v>
      </c>
      <c r="I189" s="75" t="str">
        <f>IF(H189&lt;&gt;0,H189,IF(ISERROR(VLOOKUP(VLOOKUP(X189,Books!$A$2:$Q$100,2,FALSE)&amp;"_"&amp;Y189&amp;":"&amp;AA189&amp;IF(F189&lt;&gt;""," (JST)",""),SpecialBooks,2,FALSE)),VLOOKUP(X189,Books!$A$2:$Q$100,2,FALSE)&amp;"_"&amp;Y189&amp;":"&amp;AA189&amp;IF(F189&lt;&gt;""," (JST)",""),VLOOKUP(VLOOKUP(X189,Books!$A$2:$Q$100,2,FALSE)&amp;"_"&amp;Y189&amp;":"&amp;AA189&amp;IF(F189&lt;&gt;""," (JST)",""),SpecialBooks,2,FALSE)))</f>
        <v>heb_4:15</v>
      </c>
      <c r="J189" s="7" t="str">
        <f>VLOOKUP(C189,Talks!$A$2:$X$35,6,FALSE)</f>
        <v>MSH</v>
      </c>
      <c r="K189" s="32">
        <v>47</v>
      </c>
      <c r="L189" s="56">
        <f t="shared" si="99"/>
        <v>45</v>
      </c>
      <c r="M189" s="56">
        <f t="shared" si="100"/>
        <v>47</v>
      </c>
      <c r="N189" s="56" t="str">
        <f t="shared" si="159"/>
        <v/>
      </c>
      <c r="O189" s="7" t="str">
        <f t="shared" si="104"/>
        <v>heb_4:15 / (20-O,47,MSH)</v>
      </c>
      <c r="P189" s="51" t="str">
        <f t="shared" si="105"/>
        <v/>
      </c>
      <c r="Q189" s="7">
        <f t="shared" si="106"/>
        <v>21</v>
      </c>
      <c r="R189" s="7">
        <f t="shared" si="107"/>
        <v>25</v>
      </c>
      <c r="S189" s="7">
        <f t="shared" si="108"/>
        <v>30</v>
      </c>
      <c r="T189" s="7">
        <f t="shared" si="109"/>
        <v>27</v>
      </c>
      <c r="U189" s="7">
        <f t="shared" si="110"/>
        <v>39</v>
      </c>
      <c r="V189" s="7" t="str">
        <f t="shared" si="111"/>
        <v>nt/heb/4.15?lan</v>
      </c>
      <c r="W189" s="7" t="str">
        <f t="shared" si="157"/>
        <v>heb</v>
      </c>
      <c r="X189" s="7" t="str">
        <f>IF(ISERROR(VLOOKUP(W189,Books!$A$2:$Q$100,2,FALSE)),VLOOKUP(V189&amp;"/"&amp;W189,$AY$8:$AZ$10,2,FALSE),W189)</f>
        <v>heb</v>
      </c>
      <c r="Y189" s="7" t="str">
        <f t="shared" si="158"/>
        <v>4</v>
      </c>
      <c r="Z189" s="7" t="str">
        <f t="shared" si="112"/>
        <v>15</v>
      </c>
      <c r="AA189" s="7" t="str">
        <f t="shared" si="131"/>
        <v>15</v>
      </c>
      <c r="AB189" s="51">
        <f t="shared" si="113"/>
        <v>16</v>
      </c>
      <c r="AC189" s="61" t="str">
        <f t="shared" si="114"/>
        <v>p15</v>
      </c>
      <c r="AD189" s="26" t="str">
        <f t="shared" si="115"/>
        <v>heb</v>
      </c>
      <c r="AE189" s="27" t="str">
        <f t="shared" si="116"/>
        <v>heb</v>
      </c>
      <c r="AF189" s="28" t="str">
        <f t="shared" si="117"/>
        <v/>
      </c>
      <c r="AG189" s="26" t="str">
        <f t="shared" si="118"/>
        <v>4</v>
      </c>
      <c r="AH189" s="27" t="str">
        <f t="shared" si="119"/>
        <v/>
      </c>
      <c r="AI189" s="29" t="str">
        <f t="shared" si="120"/>
        <v>15</v>
      </c>
      <c r="AJ189" s="29" t="str">
        <f t="shared" si="121"/>
        <v>15</v>
      </c>
      <c r="AK189" s="29" t="str">
        <f t="shared" si="122"/>
        <v>15</v>
      </c>
      <c r="AL189" s="29">
        <f t="shared" si="123"/>
        <v>0</v>
      </c>
      <c r="AM189" s="29">
        <f t="shared" ca="1" si="124"/>
        <v>0</v>
      </c>
      <c r="AN189" s="29" t="str">
        <f t="shared" si="125"/>
        <v>15</v>
      </c>
      <c r="AO189" s="29" t="str">
        <f t="shared" ca="1" si="126"/>
        <v>15</v>
      </c>
      <c r="AP189" s="28" t="str">
        <f t="shared" si="127"/>
        <v/>
      </c>
      <c r="AQ189" s="34">
        <f t="shared" si="130"/>
        <v>136811</v>
      </c>
      <c r="AR189" s="7">
        <f>VLOOKUP(W189,Books!$A$2:$Q$100,7,FALSE)</f>
        <v>158</v>
      </c>
      <c r="AS189" s="51" t="str">
        <f t="shared" si="128"/>
        <v/>
      </c>
      <c r="AT189" s="7" t="str">
        <f t="shared" si="129"/>
        <v>INSERT INTO citation (ID,TalkID,BookID,Chapter,Verses,Flag,PageColumn,MinVerse,MaxVerse) VALUES (136811, 8471, 158, 4, '15', '', 47, 0, 0);</v>
      </c>
    </row>
    <row r="190" spans="1:46" x14ac:dyDescent="0.2">
      <c r="A190" s="7">
        <f>VLOOKUP(C190,Talks!$A$2:$X$35,2,FALSE)</f>
        <v>12</v>
      </c>
      <c r="B190">
        <v>188</v>
      </c>
      <c r="C190" t="s">
        <v>2728</v>
      </c>
      <c r="D190" t="s">
        <v>2584</v>
      </c>
      <c r="E190" t="s">
        <v>2585</v>
      </c>
      <c r="F190" s="4"/>
      <c r="G190" s="7">
        <f>VLOOKUP(C190,Talks!$A$2:$X$35,11,FALSE)</f>
        <v>8471</v>
      </c>
      <c r="H190" s="7">
        <f t="shared" si="103"/>
        <v>0</v>
      </c>
      <c r="I190" s="75" t="str">
        <f>IF(H190&lt;&gt;0,H190,IF(ISERROR(VLOOKUP(VLOOKUP(X190,Books!$A$2:$Q$100,2,FALSE)&amp;"_"&amp;Y190&amp;":"&amp;AA190&amp;IF(F190&lt;&gt;""," (JST)",""),SpecialBooks,2,FALSE)),VLOOKUP(X190,Books!$A$2:$Q$100,2,FALSE)&amp;"_"&amp;Y190&amp;":"&amp;AA190&amp;IF(F190&lt;&gt;""," (JST)",""),VLOOKUP(VLOOKUP(X190,Books!$A$2:$Q$100,2,FALSE)&amp;"_"&amp;Y190&amp;":"&amp;AA190&amp;IF(F190&lt;&gt;""," (JST)",""),SpecialBooks,2,FALSE)))</f>
        <v>alma_7:11-12</v>
      </c>
      <c r="J190" s="7" t="str">
        <f>VLOOKUP(C190,Talks!$A$2:$X$35,6,FALSE)</f>
        <v>MSH</v>
      </c>
      <c r="K190" s="32">
        <v>47</v>
      </c>
      <c r="L190" s="56">
        <f t="shared" si="99"/>
        <v>45</v>
      </c>
      <c r="M190" s="56">
        <f t="shared" si="100"/>
        <v>47</v>
      </c>
      <c r="N190" s="56" t="str">
        <f t="shared" si="159"/>
        <v/>
      </c>
      <c r="O190" s="7" t="str">
        <f t="shared" si="104"/>
        <v>alma_7:11-12 / (20-O,47,MSH)</v>
      </c>
      <c r="P190" s="51" t="str">
        <f t="shared" si="105"/>
        <v/>
      </c>
      <c r="Q190" s="7">
        <f t="shared" si="106"/>
        <v>23</v>
      </c>
      <c r="R190" s="7">
        <f t="shared" si="107"/>
        <v>28</v>
      </c>
      <c r="S190" s="7">
        <f t="shared" si="108"/>
        <v>36</v>
      </c>
      <c r="T190" s="7">
        <f t="shared" si="109"/>
        <v>30</v>
      </c>
      <c r="U190" s="7">
        <f t="shared" si="110"/>
        <v>45</v>
      </c>
      <c r="V190" s="7" t="str">
        <f t="shared" si="111"/>
        <v>bofm/alma/7.11-12</v>
      </c>
      <c r="W190" s="7" t="str">
        <f t="shared" si="157"/>
        <v>alma</v>
      </c>
      <c r="X190" s="7" t="str">
        <f>IF(ISERROR(VLOOKUP(W190,Books!$A$2:$Q$100,2,FALSE)),VLOOKUP(V190&amp;"/"&amp;W190,$AY$8:$AZ$10,2,FALSE),W190)</f>
        <v>alma</v>
      </c>
      <c r="Y190" s="7" t="str">
        <f t="shared" si="158"/>
        <v>7</v>
      </c>
      <c r="Z190" s="7" t="str">
        <f t="shared" si="112"/>
        <v>11-12</v>
      </c>
      <c r="AA190" s="7" t="str">
        <f t="shared" si="131"/>
        <v>11-12</v>
      </c>
      <c r="AB190" s="51">
        <f t="shared" si="113"/>
        <v>27</v>
      </c>
      <c r="AC190" s="61" t="str">
        <f t="shared" si="114"/>
        <v>p11</v>
      </c>
      <c r="AD190" s="26" t="str">
        <f t="shared" si="115"/>
        <v>alma</v>
      </c>
      <c r="AE190" s="27" t="str">
        <f t="shared" si="116"/>
        <v>alma</v>
      </c>
      <c r="AF190" s="28" t="str">
        <f t="shared" si="117"/>
        <v/>
      </c>
      <c r="AG190" s="26" t="str">
        <f t="shared" si="118"/>
        <v>7</v>
      </c>
      <c r="AH190" s="27" t="str">
        <f t="shared" si="119"/>
        <v/>
      </c>
      <c r="AI190" s="29" t="str">
        <f t="shared" si="120"/>
        <v>11-12</v>
      </c>
      <c r="AJ190" s="29" t="str">
        <f t="shared" si="121"/>
        <v>11-12</v>
      </c>
      <c r="AK190" s="29" t="str">
        <f t="shared" si="122"/>
        <v>11 12</v>
      </c>
      <c r="AL190" s="29">
        <f t="shared" si="123"/>
        <v>3</v>
      </c>
      <c r="AM190" s="29">
        <f t="shared" ca="1" si="124"/>
        <v>3</v>
      </c>
      <c r="AN190" s="29" t="str">
        <f t="shared" si="125"/>
        <v>11</v>
      </c>
      <c r="AO190" s="29" t="str">
        <f t="shared" ca="1" si="126"/>
        <v>12</v>
      </c>
      <c r="AP190" s="28" t="str">
        <f t="shared" si="127"/>
        <v/>
      </c>
      <c r="AQ190" s="34">
        <f t="shared" si="130"/>
        <v>136812</v>
      </c>
      <c r="AR190" s="7">
        <f>VLOOKUP(W190,Books!$A$2:$Q$100,7,FALSE)</f>
        <v>213</v>
      </c>
      <c r="AS190" s="51" t="str">
        <f t="shared" si="128"/>
        <v/>
      </c>
      <c r="AT190" s="7" t="str">
        <f t="shared" si="129"/>
        <v>INSERT INTO citation (ID,TalkID,BookID,Chapter,Verses,Flag,PageColumn,MinVerse,MaxVerse) VALUES (136812, 8471, 213, 7, '11-12', '', 47, 0, 0);</v>
      </c>
    </row>
    <row r="191" spans="1:46" x14ac:dyDescent="0.2">
      <c r="A191" s="7">
        <f>VLOOKUP(C191,Talks!$A$2:$X$35,2,FALSE)</f>
        <v>12</v>
      </c>
      <c r="B191">
        <v>189</v>
      </c>
      <c r="C191" t="s">
        <v>2728</v>
      </c>
      <c r="D191" t="s">
        <v>3086</v>
      </c>
      <c r="E191" t="s">
        <v>3087</v>
      </c>
      <c r="F191" s="4"/>
      <c r="G191" s="7">
        <f>VLOOKUP(C191,Talks!$A$2:$X$35,11,FALSE)</f>
        <v>8471</v>
      </c>
      <c r="H191" s="7">
        <f t="shared" si="103"/>
        <v>0</v>
      </c>
      <c r="I191" s="75" t="str">
        <f>IF(H191&lt;&gt;0,H191,IF(ISERROR(VLOOKUP(VLOOKUP(X191,Books!$A$2:$Q$100,2,FALSE)&amp;"_"&amp;Y191&amp;":"&amp;AA191&amp;IF(F191&lt;&gt;""," (JST)",""),SpecialBooks,2,FALSE)),VLOOKUP(X191,Books!$A$2:$Q$100,2,FALSE)&amp;"_"&amp;Y191&amp;":"&amp;AA191&amp;IF(F191&lt;&gt;""," (JST)",""),VLOOKUP(VLOOKUP(X191,Books!$A$2:$Q$100,2,FALSE)&amp;"_"&amp;Y191&amp;":"&amp;AA191&amp;IF(F191&lt;&gt;""," (JST)",""),SpecialBooks,2,FALSE)))</f>
        <v>1 ne_4:1</v>
      </c>
      <c r="J191" s="7" t="str">
        <f>VLOOKUP(C191,Talks!$A$2:$X$35,6,FALSE)</f>
        <v>MSH</v>
      </c>
      <c r="K191" s="32">
        <v>47</v>
      </c>
      <c r="L191" s="56">
        <f t="shared" si="99"/>
        <v>45</v>
      </c>
      <c r="M191" s="56">
        <f t="shared" si="100"/>
        <v>47</v>
      </c>
      <c r="N191" s="56" t="str">
        <f t="shared" si="159"/>
        <v/>
      </c>
      <c r="O191" s="7" t="str">
        <f t="shared" si="104"/>
        <v>1 ne_4:1 / (20-O,47,MSH)</v>
      </c>
      <c r="P191" s="51" t="str">
        <f t="shared" si="105"/>
        <v/>
      </c>
      <c r="Q191" s="7">
        <f t="shared" si="106"/>
        <v>23</v>
      </c>
      <c r="R191" s="7">
        <f t="shared" si="107"/>
        <v>28</v>
      </c>
      <c r="S191" s="7">
        <f t="shared" si="108"/>
        <v>32</v>
      </c>
      <c r="T191" s="7">
        <f t="shared" si="109"/>
        <v>30</v>
      </c>
      <c r="U191" s="7">
        <f t="shared" si="110"/>
        <v>41</v>
      </c>
      <c r="V191" s="7" t="str">
        <f t="shared" si="111"/>
        <v>bofm/1-ne/4.1?lan</v>
      </c>
      <c r="W191" s="7" t="str">
        <f t="shared" si="157"/>
        <v>1-ne</v>
      </c>
      <c r="X191" s="7" t="str">
        <f>IF(ISERROR(VLOOKUP(W191,Books!$A$2:$Q$100,2,FALSE)),VLOOKUP(V191&amp;"/"&amp;W191,$AY$8:$AZ$10,2,FALSE),W191)</f>
        <v>1-ne</v>
      </c>
      <c r="Y191" s="7" t="str">
        <f t="shared" si="158"/>
        <v>4</v>
      </c>
      <c r="Z191" s="7" t="str">
        <f t="shared" si="112"/>
        <v>1</v>
      </c>
      <c r="AA191" s="7" t="str">
        <f t="shared" si="131"/>
        <v>1</v>
      </c>
      <c r="AB191" s="51">
        <f t="shared" si="113"/>
        <v>38</v>
      </c>
      <c r="AC191" s="61" t="str">
        <f t="shared" si="114"/>
        <v>p1</v>
      </c>
      <c r="AD191" s="26" t="str">
        <f t="shared" si="115"/>
        <v>1-ne</v>
      </c>
      <c r="AE191" s="27" t="str">
        <f t="shared" si="116"/>
        <v>1-ne</v>
      </c>
      <c r="AF191" s="28" t="str">
        <f t="shared" si="117"/>
        <v/>
      </c>
      <c r="AG191" s="26" t="str">
        <f t="shared" si="118"/>
        <v>4</v>
      </c>
      <c r="AH191" s="27" t="str">
        <f t="shared" si="119"/>
        <v/>
      </c>
      <c r="AI191" s="29" t="str">
        <f t="shared" si="120"/>
        <v>1</v>
      </c>
      <c r="AJ191" s="29" t="str">
        <f t="shared" si="121"/>
        <v>1</v>
      </c>
      <c r="AK191" s="29" t="str">
        <f t="shared" si="122"/>
        <v>1</v>
      </c>
      <c r="AL191" s="29">
        <f t="shared" si="123"/>
        <v>0</v>
      </c>
      <c r="AM191" s="29">
        <f t="shared" ca="1" si="124"/>
        <v>0</v>
      </c>
      <c r="AN191" s="29" t="str">
        <f t="shared" si="125"/>
        <v>1</v>
      </c>
      <c r="AO191" s="29" t="str">
        <f t="shared" ca="1" si="126"/>
        <v>1</v>
      </c>
      <c r="AP191" s="28" t="str">
        <f t="shared" si="127"/>
        <v/>
      </c>
      <c r="AQ191" s="34">
        <f t="shared" si="130"/>
        <v>136813</v>
      </c>
      <c r="AR191" s="7">
        <f>VLOOKUP(W191,Books!$A$2:$Q$100,7,FALSE)</f>
        <v>205</v>
      </c>
      <c r="AS191" s="51" t="str">
        <f t="shared" si="128"/>
        <v/>
      </c>
      <c r="AT191" s="7" t="str">
        <f t="shared" si="129"/>
        <v>INSERT INTO citation (ID,TalkID,BookID,Chapter,Verses,Flag,PageColumn,MinVerse,MaxVerse) VALUES (136813, 8471, 205, 4, '1', '', 47, 0, 0);</v>
      </c>
    </row>
    <row r="192" spans="1:46" x14ac:dyDescent="0.2">
      <c r="A192" s="7">
        <f>VLOOKUP(C192,Talks!$A$2:$X$35,2,FALSE)</f>
        <v>12</v>
      </c>
      <c r="B192">
        <v>190</v>
      </c>
      <c r="C192" t="s">
        <v>2728</v>
      </c>
      <c r="D192" t="s">
        <v>3088</v>
      </c>
      <c r="E192" t="s">
        <v>3089</v>
      </c>
      <c r="F192" s="4"/>
      <c r="G192" s="7">
        <f>VLOOKUP(C192,Talks!$A$2:$X$35,11,FALSE)</f>
        <v>8471</v>
      </c>
      <c r="H192" s="7">
        <f t="shared" si="103"/>
        <v>0</v>
      </c>
      <c r="I192" s="75" t="str">
        <f>IF(H192&lt;&gt;0,H192,IF(ISERROR(VLOOKUP(VLOOKUP(X192,Books!$A$2:$Q$100,2,FALSE)&amp;"_"&amp;Y192&amp;":"&amp;AA192&amp;IF(F192&lt;&gt;""," (JST)",""),SpecialBooks,2,FALSE)),VLOOKUP(X192,Books!$A$2:$Q$100,2,FALSE)&amp;"_"&amp;Y192&amp;":"&amp;AA192&amp;IF(F192&lt;&gt;""," (JST)",""),VLOOKUP(VLOOKUP(X192,Books!$A$2:$Q$100,2,FALSE)&amp;"_"&amp;Y192&amp;":"&amp;AA192&amp;IF(F192&lt;&gt;""," (JST)",""),SpecialBooks,2,FALSE)))</f>
        <v>eph_3:20</v>
      </c>
      <c r="J192" s="7" t="str">
        <f>VLOOKUP(C192,Talks!$A$2:$X$35,6,FALSE)</f>
        <v>MSH</v>
      </c>
      <c r="K192" s="32">
        <v>47</v>
      </c>
      <c r="L192" s="56">
        <f t="shared" si="99"/>
        <v>45</v>
      </c>
      <c r="M192" s="56">
        <f t="shared" si="100"/>
        <v>47</v>
      </c>
      <c r="N192" s="56" t="str">
        <f t="shared" si="159"/>
        <v/>
      </c>
      <c r="O192" s="7" t="str">
        <f t="shared" si="104"/>
        <v>eph_3:20 / (20-O,47,MSH)</v>
      </c>
      <c r="P192" s="51" t="str">
        <f t="shared" si="105"/>
        <v/>
      </c>
      <c r="Q192" s="7">
        <f t="shared" si="106"/>
        <v>21</v>
      </c>
      <c r="R192" s="7">
        <f t="shared" si="107"/>
        <v>25</v>
      </c>
      <c r="S192" s="7">
        <f t="shared" si="108"/>
        <v>30</v>
      </c>
      <c r="T192" s="7">
        <f t="shared" si="109"/>
        <v>27</v>
      </c>
      <c r="U192" s="7">
        <f t="shared" si="110"/>
        <v>39</v>
      </c>
      <c r="V192" s="7" t="str">
        <f t="shared" si="111"/>
        <v>nt/eph/3.20?lan</v>
      </c>
      <c r="W192" s="7" t="str">
        <f t="shared" si="157"/>
        <v>eph</v>
      </c>
      <c r="X192" s="7" t="str">
        <f>IF(ISERROR(VLOOKUP(W192,Books!$A$2:$Q$100,2,FALSE)),VLOOKUP(V192&amp;"/"&amp;W192,$AY$8:$AZ$10,2,FALSE),W192)</f>
        <v>eph</v>
      </c>
      <c r="Y192" s="7" t="str">
        <f t="shared" si="158"/>
        <v>3</v>
      </c>
      <c r="Z192" s="7" t="str">
        <f t="shared" si="112"/>
        <v>20</v>
      </c>
      <c r="AA192" s="7" t="str">
        <f t="shared" si="131"/>
        <v>20</v>
      </c>
      <c r="AB192" s="51">
        <f t="shared" si="113"/>
        <v>21</v>
      </c>
      <c r="AC192" s="61" t="str">
        <f t="shared" si="114"/>
        <v>p20</v>
      </c>
      <c r="AD192" s="26" t="str">
        <f t="shared" si="115"/>
        <v>eph</v>
      </c>
      <c r="AE192" s="27" t="str">
        <f t="shared" si="116"/>
        <v>eph</v>
      </c>
      <c r="AF192" s="28" t="str">
        <f t="shared" si="117"/>
        <v/>
      </c>
      <c r="AG192" s="26" t="str">
        <f t="shared" si="118"/>
        <v>3</v>
      </c>
      <c r="AH192" s="27" t="str">
        <f t="shared" si="119"/>
        <v/>
      </c>
      <c r="AI192" s="29" t="str">
        <f t="shared" si="120"/>
        <v>20</v>
      </c>
      <c r="AJ192" s="29" t="str">
        <f t="shared" si="121"/>
        <v>20</v>
      </c>
      <c r="AK192" s="29" t="str">
        <f t="shared" si="122"/>
        <v>20</v>
      </c>
      <c r="AL192" s="29">
        <f t="shared" si="123"/>
        <v>0</v>
      </c>
      <c r="AM192" s="29">
        <f t="shared" ca="1" si="124"/>
        <v>0</v>
      </c>
      <c r="AN192" s="29" t="str">
        <f t="shared" si="125"/>
        <v>20</v>
      </c>
      <c r="AO192" s="29" t="str">
        <f t="shared" ca="1" si="126"/>
        <v>20</v>
      </c>
      <c r="AP192" s="28" t="str">
        <f t="shared" si="127"/>
        <v/>
      </c>
      <c r="AQ192" s="34">
        <f t="shared" si="130"/>
        <v>136814</v>
      </c>
      <c r="AR192" s="7">
        <f>VLOOKUP(W192,Books!$A$2:$Q$100,7,FALSE)</f>
        <v>149</v>
      </c>
      <c r="AS192" s="51" t="str">
        <f t="shared" si="128"/>
        <v/>
      </c>
      <c r="AT192" s="7" t="str">
        <f t="shared" si="129"/>
        <v>INSERT INTO citation (ID,TalkID,BookID,Chapter,Verses,Flag,PageColumn,MinVerse,MaxVerse) VALUES (136814, 8471, 149, 3, '20', '', 47, 0, 0);</v>
      </c>
    </row>
    <row r="193" spans="1:46" x14ac:dyDescent="0.2">
      <c r="A193" s="7">
        <f>VLOOKUP(C193,Talks!$A$2:$X$35,2,FALSE)</f>
        <v>12</v>
      </c>
      <c r="B193">
        <v>191</v>
      </c>
      <c r="C193" t="s">
        <v>2728</v>
      </c>
      <c r="D193" t="s">
        <v>3090</v>
      </c>
      <c r="E193" t="s">
        <v>3091</v>
      </c>
      <c r="F193" s="4"/>
      <c r="G193" s="7">
        <f>VLOOKUP(C193,Talks!$A$2:$X$35,11,FALSE)</f>
        <v>8471</v>
      </c>
      <c r="H193" s="7">
        <f t="shared" si="103"/>
        <v>0</v>
      </c>
      <c r="I193" s="75" t="str">
        <f>IF(H193&lt;&gt;0,H193,IF(ISERROR(VLOOKUP(VLOOKUP(X193,Books!$A$2:$Q$100,2,FALSE)&amp;"_"&amp;Y193&amp;":"&amp;AA193&amp;IF(F193&lt;&gt;""," (JST)",""),SpecialBooks,2,FALSE)),VLOOKUP(X193,Books!$A$2:$Q$100,2,FALSE)&amp;"_"&amp;Y193&amp;":"&amp;AA193&amp;IF(F193&lt;&gt;""," (JST)",""),VLOOKUP(VLOOKUP(X193,Books!$A$2:$Q$100,2,FALSE)&amp;"_"&amp;Y193&amp;":"&amp;AA193&amp;IF(F193&lt;&gt;""," (JST)",""),SpecialBooks,2,FALSE)))</f>
        <v>heb_11:40</v>
      </c>
      <c r="J193" s="7" t="str">
        <f>VLOOKUP(C193,Talks!$A$2:$X$35,6,FALSE)</f>
        <v>MSH</v>
      </c>
      <c r="K193" s="32">
        <v>47</v>
      </c>
      <c r="L193" s="56">
        <f t="shared" si="99"/>
        <v>45</v>
      </c>
      <c r="M193" s="56">
        <f t="shared" si="100"/>
        <v>47</v>
      </c>
      <c r="N193" s="56" t="str">
        <f t="shared" si="159"/>
        <v/>
      </c>
      <c r="O193" s="7" t="str">
        <f t="shared" si="104"/>
        <v>heb_11:40 / (20-O,47,MSH)</v>
      </c>
      <c r="P193" s="51" t="str">
        <f t="shared" si="105"/>
        <v/>
      </c>
      <c r="Q193" s="7">
        <f t="shared" si="106"/>
        <v>21</v>
      </c>
      <c r="R193" s="7">
        <f t="shared" si="107"/>
        <v>25</v>
      </c>
      <c r="S193" s="7">
        <f t="shared" si="108"/>
        <v>31</v>
      </c>
      <c r="T193" s="7">
        <f t="shared" si="109"/>
        <v>28</v>
      </c>
      <c r="U193" s="7">
        <f t="shared" si="110"/>
        <v>40</v>
      </c>
      <c r="V193" s="7" t="str">
        <f t="shared" si="111"/>
        <v>nt/heb/11.40?la</v>
      </c>
      <c r="W193" s="7" t="str">
        <f t="shared" si="157"/>
        <v>heb</v>
      </c>
      <c r="X193" s="7" t="str">
        <f>IF(ISERROR(VLOOKUP(W193,Books!$A$2:$Q$100,2,FALSE)),VLOOKUP(V193&amp;"/"&amp;W193,$AY$8:$AZ$10,2,FALSE),W193)</f>
        <v>heb</v>
      </c>
      <c r="Y193" s="7" t="str">
        <f t="shared" si="158"/>
        <v>11</v>
      </c>
      <c r="Z193" s="7" t="str">
        <f t="shared" si="112"/>
        <v>40</v>
      </c>
      <c r="AA193" s="7" t="str">
        <f t="shared" si="131"/>
        <v>40</v>
      </c>
      <c r="AB193" s="51">
        <f t="shared" si="113"/>
        <v>40</v>
      </c>
      <c r="AC193" s="61" t="str">
        <f t="shared" si="114"/>
        <v>p40</v>
      </c>
      <c r="AD193" s="26" t="str">
        <f t="shared" si="115"/>
        <v>heb</v>
      </c>
      <c r="AE193" s="27" t="str">
        <f t="shared" si="116"/>
        <v>heb</v>
      </c>
      <c r="AF193" s="28" t="str">
        <f t="shared" si="117"/>
        <v/>
      </c>
      <c r="AG193" s="26" t="str">
        <f t="shared" si="118"/>
        <v>11</v>
      </c>
      <c r="AH193" s="27" t="str">
        <f t="shared" si="119"/>
        <v/>
      </c>
      <c r="AI193" s="29" t="str">
        <f t="shared" si="120"/>
        <v>40</v>
      </c>
      <c r="AJ193" s="29" t="str">
        <f t="shared" si="121"/>
        <v>40</v>
      </c>
      <c r="AK193" s="29" t="str">
        <f t="shared" si="122"/>
        <v>40</v>
      </c>
      <c r="AL193" s="29">
        <f t="shared" si="123"/>
        <v>0</v>
      </c>
      <c r="AM193" s="29">
        <f t="shared" ca="1" si="124"/>
        <v>0</v>
      </c>
      <c r="AN193" s="29" t="str">
        <f t="shared" si="125"/>
        <v>40</v>
      </c>
      <c r="AO193" s="29" t="str">
        <f t="shared" ca="1" si="126"/>
        <v>40</v>
      </c>
      <c r="AP193" s="28" t="str">
        <f t="shared" si="127"/>
        <v/>
      </c>
      <c r="AQ193" s="34">
        <f t="shared" si="130"/>
        <v>136815</v>
      </c>
      <c r="AR193" s="7">
        <f>VLOOKUP(W193,Books!$A$2:$Q$100,7,FALSE)</f>
        <v>158</v>
      </c>
      <c r="AS193" s="51" t="str">
        <f t="shared" si="128"/>
        <v/>
      </c>
      <c r="AT193" s="7" t="str">
        <f t="shared" si="129"/>
        <v>INSERT INTO citation (ID,TalkID,BookID,Chapter,Verses,Flag,PageColumn,MinVerse,MaxVerse) VALUES (136815, 8471, 158, 11, '40', '', 47, 0, 0);</v>
      </c>
    </row>
    <row r="194" spans="1:46" x14ac:dyDescent="0.2">
      <c r="A194" s="7">
        <f>VLOOKUP(C194,Talks!$A$2:$X$35,2,FALSE)</f>
        <v>12</v>
      </c>
      <c r="B194">
        <v>192</v>
      </c>
      <c r="C194" t="s">
        <v>2728</v>
      </c>
      <c r="D194" t="s">
        <v>3090</v>
      </c>
      <c r="E194" t="s">
        <v>3654</v>
      </c>
      <c r="F194" s="4" t="s">
        <v>3658</v>
      </c>
      <c r="G194" s="7">
        <f>VLOOKUP(C194,Talks!$A$2:$X$35,11,FALSE)</f>
        <v>8471</v>
      </c>
      <c r="H194" s="7">
        <f t="shared" si="103"/>
        <v>0</v>
      </c>
      <c r="I194" s="75" t="str">
        <f>IF(H194&lt;&gt;0,H194,IF(ISERROR(VLOOKUP(VLOOKUP(X194,Books!$A$2:$Q$100,2,FALSE)&amp;"_"&amp;Y194&amp;":"&amp;AA194&amp;IF(F194&lt;&gt;""," (JST)",""),SpecialBooks,2,FALSE)),VLOOKUP(X194,Books!$A$2:$Q$100,2,FALSE)&amp;"_"&amp;Y194&amp;":"&amp;AA194&amp;IF(F194&lt;&gt;""," (JST)",""),VLOOKUP(VLOOKUP(X194,Books!$A$2:$Q$100,2,FALSE)&amp;"_"&amp;Y194&amp;":"&amp;AA194&amp;IF(F194&lt;&gt;""," (JST)",""),SpecialBooks,2,FALSE)))</f>
        <v>heb_11:40 (JST)</v>
      </c>
      <c r="J194" s="7" t="str">
        <f>VLOOKUP(C194,Talks!$A$2:$X$35,6,FALSE)</f>
        <v>MSH</v>
      </c>
      <c r="K194" s="32">
        <v>47</v>
      </c>
      <c r="L194" s="56">
        <f t="shared" ref="L194:L260" si="160">VLOOKUP(A194,StartPage,13,FALSE)</f>
        <v>45</v>
      </c>
      <c r="M194" s="56">
        <f t="shared" ref="M194:M260" si="161">VLOOKUP(A194,EndPage,14,FALSE)</f>
        <v>47</v>
      </c>
      <c r="N194" s="56" t="str">
        <f t="shared" si="159"/>
        <v/>
      </c>
      <c r="O194" s="7" t="str">
        <f t="shared" si="104"/>
        <v>heb_11:40 (JST) / (20-O,47,MSH)</v>
      </c>
      <c r="P194" s="51" t="str">
        <f t="shared" si="105"/>
        <v/>
      </c>
      <c r="Q194" s="7">
        <f t="shared" si="106"/>
        <v>21</v>
      </c>
      <c r="R194" s="7">
        <f t="shared" si="107"/>
        <v>25</v>
      </c>
      <c r="S194" s="7">
        <f t="shared" si="108"/>
        <v>31</v>
      </c>
      <c r="T194" s="7">
        <f t="shared" si="109"/>
        <v>28</v>
      </c>
      <c r="U194" s="7">
        <f t="shared" si="110"/>
        <v>40</v>
      </c>
      <c r="V194" s="7" t="str">
        <f t="shared" si="111"/>
        <v>nt/heb/11.40?la</v>
      </c>
      <c r="W194" s="7" t="str">
        <f t="shared" si="157"/>
        <v>heb</v>
      </c>
      <c r="X194" s="7" t="str">
        <f>IF(ISERROR(VLOOKUP(W194,Books!$A$2:$Q$100,2,FALSE)),VLOOKUP(V194&amp;"/"&amp;W194,$AY$8:$AZ$10,2,FALSE),W194)</f>
        <v>heb</v>
      </c>
      <c r="Y194" s="7" t="str">
        <f t="shared" si="158"/>
        <v>11</v>
      </c>
      <c r="Z194" s="7" t="str">
        <f t="shared" si="112"/>
        <v>40</v>
      </c>
      <c r="AA194" s="7" t="str">
        <f t="shared" si="131"/>
        <v>40</v>
      </c>
      <c r="AB194" s="51">
        <f t="shared" si="113"/>
        <v>40</v>
      </c>
      <c r="AC194" s="61" t="str">
        <f t="shared" si="114"/>
        <v>p40</v>
      </c>
      <c r="AD194" s="26" t="str">
        <f t="shared" si="115"/>
        <v>heb</v>
      </c>
      <c r="AE194" s="27" t="str">
        <f t="shared" si="116"/>
        <v>heb</v>
      </c>
      <c r="AF194" s="28" t="str">
        <f t="shared" si="117"/>
        <v/>
      </c>
      <c r="AG194" s="26" t="str">
        <f t="shared" si="118"/>
        <v>11</v>
      </c>
      <c r="AH194" s="27" t="str">
        <f t="shared" si="119"/>
        <v/>
      </c>
      <c r="AI194" s="29" t="str">
        <f t="shared" si="120"/>
        <v>40 (JST)</v>
      </c>
      <c r="AJ194" s="29" t="str">
        <f t="shared" si="121"/>
        <v>40</v>
      </c>
      <c r="AK194" s="29" t="str">
        <f t="shared" si="122"/>
        <v>40</v>
      </c>
      <c r="AL194" s="29">
        <f t="shared" si="123"/>
        <v>0</v>
      </c>
      <c r="AM194" s="29">
        <f t="shared" ca="1" si="124"/>
        <v>0</v>
      </c>
      <c r="AN194" s="29" t="str">
        <f t="shared" si="125"/>
        <v>40</v>
      </c>
      <c r="AO194" s="29" t="str">
        <f t="shared" ca="1" si="126"/>
        <v>40</v>
      </c>
      <c r="AP194" s="28" t="str">
        <f t="shared" si="127"/>
        <v/>
      </c>
      <c r="AQ194" s="34">
        <f t="shared" si="130"/>
        <v>136816</v>
      </c>
      <c r="AR194" s="7">
        <f>VLOOKUP(W194,Books!$A$2:$Q$100,7,FALSE)</f>
        <v>158</v>
      </c>
      <c r="AS194" s="51" t="str">
        <f t="shared" si="128"/>
        <v>J</v>
      </c>
      <c r="AT194" s="7" t="str">
        <f t="shared" si="129"/>
        <v>INSERT INTO citation (ID,TalkID,BookID,Chapter,Verses,Flag,PageColumn,MinVerse,MaxVerse) VALUES (136816, 8471, 158, 11, '40', 'J', 47, 0, 0);</v>
      </c>
    </row>
    <row r="195" spans="1:46" x14ac:dyDescent="0.2">
      <c r="A195" s="7">
        <f>VLOOKUP(C195,Talks!$A$2:$X$35,2,FALSE)</f>
        <v>12</v>
      </c>
      <c r="B195">
        <v>193</v>
      </c>
      <c r="C195" t="s">
        <v>2728</v>
      </c>
      <c r="D195" t="s">
        <v>2639</v>
      </c>
      <c r="E195" t="s">
        <v>2238</v>
      </c>
      <c r="F195" s="4"/>
      <c r="G195" s="7">
        <f>VLOOKUP(C195,Talks!$A$2:$X$35,11,FALSE)</f>
        <v>8471</v>
      </c>
      <c r="H195" s="7">
        <f t="shared" si="103"/>
        <v>0</v>
      </c>
      <c r="I195" s="75" t="str">
        <f>IF(H195&lt;&gt;0,H195,IF(ISERROR(VLOOKUP(VLOOKUP(X195,Books!$A$2:$Q$100,2,FALSE)&amp;"_"&amp;Y195&amp;":"&amp;AA195&amp;IF(F195&lt;&gt;""," (JST)",""),SpecialBooks,2,FALSE)),VLOOKUP(X195,Books!$A$2:$Q$100,2,FALSE)&amp;"_"&amp;Y195&amp;":"&amp;AA195&amp;IF(F195&lt;&gt;""," (JST)",""),VLOOKUP(VLOOKUP(X195,Books!$A$2:$Q$100,2,FALSE)&amp;"_"&amp;Y195&amp;":"&amp;AA195&amp;IF(F195&lt;&gt;""," (JST)",""),SpecialBooks,2,FALSE)))</f>
        <v>2 ne_2:25</v>
      </c>
      <c r="J195" s="7" t="str">
        <f>VLOOKUP(C195,Talks!$A$2:$X$35,6,FALSE)</f>
        <v>MSH</v>
      </c>
      <c r="K195" s="32">
        <v>47</v>
      </c>
      <c r="L195" s="56">
        <f t="shared" si="160"/>
        <v>45</v>
      </c>
      <c r="M195" s="56">
        <f t="shared" si="161"/>
        <v>47</v>
      </c>
      <c r="N195" s="56" t="str">
        <f t="shared" si="159"/>
        <v/>
      </c>
      <c r="O195" s="7" t="str">
        <f t="shared" si="104"/>
        <v>2 ne_2:25 / (20-O,47,MSH)</v>
      </c>
      <c r="P195" s="51" t="str">
        <f t="shared" si="105"/>
        <v/>
      </c>
      <c r="Q195" s="7">
        <f t="shared" si="106"/>
        <v>23</v>
      </c>
      <c r="R195" s="7">
        <f t="shared" si="107"/>
        <v>28</v>
      </c>
      <c r="S195" s="7">
        <f t="shared" si="108"/>
        <v>33</v>
      </c>
      <c r="T195" s="7">
        <f t="shared" si="109"/>
        <v>30</v>
      </c>
      <c r="U195" s="7">
        <f t="shared" si="110"/>
        <v>42</v>
      </c>
      <c r="V195" s="7" t="str">
        <f t="shared" si="111"/>
        <v>bofm/2-ne/2.25?la</v>
      </c>
      <c r="W195" s="7" t="str">
        <f t="shared" si="157"/>
        <v>2-ne</v>
      </c>
      <c r="X195" s="7" t="str">
        <f>IF(ISERROR(VLOOKUP(W195,Books!$A$2:$Q$100,2,FALSE)),VLOOKUP(V195&amp;"/"&amp;W195,$AY$8:$AZ$10,2,FALSE),W195)</f>
        <v>2-ne</v>
      </c>
      <c r="Y195" s="7" t="str">
        <f t="shared" si="158"/>
        <v>2</v>
      </c>
      <c r="Z195" s="7" t="str">
        <f t="shared" si="112"/>
        <v>25</v>
      </c>
      <c r="AA195" s="7" t="str">
        <f t="shared" si="131"/>
        <v>25</v>
      </c>
      <c r="AB195" s="51">
        <f t="shared" si="113"/>
        <v>30</v>
      </c>
      <c r="AC195" s="61" t="str">
        <f t="shared" si="114"/>
        <v>p25</v>
      </c>
      <c r="AD195" s="26" t="str">
        <f t="shared" si="115"/>
        <v>2-ne</v>
      </c>
      <c r="AE195" s="27" t="str">
        <f t="shared" si="116"/>
        <v>2-ne</v>
      </c>
      <c r="AF195" s="28" t="str">
        <f t="shared" si="117"/>
        <v/>
      </c>
      <c r="AG195" s="26" t="str">
        <f t="shared" si="118"/>
        <v>2</v>
      </c>
      <c r="AH195" s="27" t="str">
        <f t="shared" si="119"/>
        <v/>
      </c>
      <c r="AI195" s="29" t="str">
        <f t="shared" si="120"/>
        <v>25</v>
      </c>
      <c r="AJ195" s="29" t="str">
        <f t="shared" si="121"/>
        <v>25</v>
      </c>
      <c r="AK195" s="29" t="str">
        <f t="shared" si="122"/>
        <v>25</v>
      </c>
      <c r="AL195" s="29">
        <f t="shared" si="123"/>
        <v>0</v>
      </c>
      <c r="AM195" s="29">
        <f t="shared" ca="1" si="124"/>
        <v>0</v>
      </c>
      <c r="AN195" s="29" t="str">
        <f t="shared" si="125"/>
        <v>25</v>
      </c>
      <c r="AO195" s="29" t="str">
        <f t="shared" ca="1" si="126"/>
        <v>25</v>
      </c>
      <c r="AP195" s="28" t="str">
        <f t="shared" si="127"/>
        <v/>
      </c>
      <c r="AQ195" s="34">
        <f t="shared" si="130"/>
        <v>136817</v>
      </c>
      <c r="AR195" s="7">
        <f>VLOOKUP(W195,Books!$A$2:$Q$100,7,FALSE)</f>
        <v>206</v>
      </c>
      <c r="AS195" s="51" t="str">
        <f t="shared" si="128"/>
        <v/>
      </c>
      <c r="AT195" s="7" t="str">
        <f t="shared" si="129"/>
        <v>INSERT INTO citation (ID,TalkID,BookID,Chapter,Verses,Flag,PageColumn,MinVerse,MaxVerse) VALUES (136817, 8471, 206, 2, '25', '', 47, 0, 0);</v>
      </c>
    </row>
    <row r="196" spans="1:46" x14ac:dyDescent="0.2">
      <c r="A196" s="7">
        <f>VLOOKUP(C196,Talks!$A$2:$X$35,2,FALSE)</f>
        <v>12</v>
      </c>
      <c r="B196">
        <v>194</v>
      </c>
      <c r="C196" t="s">
        <v>2728</v>
      </c>
      <c r="D196" t="s">
        <v>3092</v>
      </c>
      <c r="E196" t="s">
        <v>3093</v>
      </c>
      <c r="F196" s="4"/>
      <c r="G196" s="7">
        <f>VLOOKUP(C196,Talks!$A$2:$X$35,11,FALSE)</f>
        <v>8471</v>
      </c>
      <c r="H196" s="7">
        <f t="shared" ref="H196:H260" si="162">IF(ISERROR(FIND($BA$2,D196)),IF(ISERROR(FIND($BA$3,D196)),IF(ISERROR(FIND($BA$4,D196)),IF(ISERROR(FIND($BA$5,D196)),IF(ISERROR(FIND($BA$6,D196)),0,$AZ$6),$AZ$5),$AZ$4),$AZ$3),$AZ$2)</f>
        <v>0</v>
      </c>
      <c r="I196" s="75" t="str">
        <f>IF(H196&lt;&gt;0,H196,IF(ISERROR(VLOOKUP(VLOOKUP(X196,Books!$A$2:$Q$100,2,FALSE)&amp;"_"&amp;Y196&amp;":"&amp;AA196&amp;IF(F196&lt;&gt;""," (JST)",""),SpecialBooks,2,FALSE)),VLOOKUP(X196,Books!$A$2:$Q$100,2,FALSE)&amp;"_"&amp;Y196&amp;":"&amp;AA196&amp;IF(F196&lt;&gt;""," (JST)",""),VLOOKUP(VLOOKUP(X196,Books!$A$2:$Q$100,2,FALSE)&amp;"_"&amp;Y196&amp;":"&amp;AA196&amp;IF(F196&lt;&gt;""," (JST)",""),SpecialBooks,2,FALSE)))</f>
        <v>alma_41:11</v>
      </c>
      <c r="J196" s="7" t="str">
        <f>VLOOKUP(C196,Talks!$A$2:$X$35,6,FALSE)</f>
        <v>MSH</v>
      </c>
      <c r="K196" s="32">
        <v>47</v>
      </c>
      <c r="L196" s="56">
        <f t="shared" si="160"/>
        <v>45</v>
      </c>
      <c r="M196" s="56">
        <f t="shared" si="161"/>
        <v>47</v>
      </c>
      <c r="N196" s="56" t="str">
        <f t="shared" si="159"/>
        <v/>
      </c>
      <c r="O196" s="7" t="str">
        <f t="shared" ref="O196:O260" si="163">I196&amp;" / ("&amp;$D$1&amp;","&amp;K196&amp;","&amp;J196&amp;")"</f>
        <v>alma_41:11 / (20-O,47,MSH)</v>
      </c>
      <c r="P196" s="51" t="str">
        <f t="shared" ref="P196:P260" si="164">IF(ISERROR(FIND("#",D196)),"***","")</f>
        <v/>
      </c>
      <c r="Q196" s="7">
        <f t="shared" ref="Q196:Q260" si="165">FIND("/",D196,19)</f>
        <v>23</v>
      </c>
      <c r="R196" s="7">
        <f t="shared" ref="R196:R260" si="166">IF(ISERROR(FIND("/",D196,Q196+1)),FIND("?",D196,Q196+1),FIND("/",D196,Q196+1))</f>
        <v>28</v>
      </c>
      <c r="S196" s="7">
        <f t="shared" ref="S196:S260" si="167">FIND("?",D196,R196+1)</f>
        <v>34</v>
      </c>
      <c r="T196" s="7">
        <f t="shared" ref="T196:T260" si="168">FIND(".",D196,R196+1)</f>
        <v>31</v>
      </c>
      <c r="U196" s="7">
        <f t="shared" ref="U196:U260" si="169">FIND("#",D196,S196+1)</f>
        <v>43</v>
      </c>
      <c r="V196" s="7" t="str">
        <f t="shared" ref="V196:V260" si="170">MID(D196,19,Q196-6)</f>
        <v>bofm/alma/41.11?l</v>
      </c>
      <c r="W196" s="7" t="str">
        <f t="shared" si="157"/>
        <v>alma</v>
      </c>
      <c r="X196" s="7" t="str">
        <f>IF(ISERROR(VLOOKUP(W196,Books!$A$2:$Q$100,2,FALSE)),VLOOKUP(V196&amp;"/"&amp;W196,$AY$8:$AZ$10,2,FALSE),W196)</f>
        <v>alma</v>
      </c>
      <c r="Y196" s="7" t="str">
        <f t="shared" si="158"/>
        <v>41</v>
      </c>
      <c r="Z196" s="7" t="str">
        <f t="shared" ref="Z196:Z260" si="171">IF(VLOOKUP(AR196,Books,12,FALSE)="Y",IF(ISERROR(MID(D196,T196+1,S196-T196-1)),"1-"&amp;VLOOKUP(W196&amp;"_"&amp;Y196&amp;"_",BookChapMaxVerse,2,FALSE),MID(D196,T196+1,S196-T196-1)),"")</f>
        <v>11</v>
      </c>
      <c r="AA196" s="7" t="str">
        <f t="shared" si="131"/>
        <v>11</v>
      </c>
      <c r="AB196" s="51">
        <f t="shared" ref="AB196:AB260" si="172">VLOOKUP(W196&amp;"_"&amp;Y196&amp;"_",BookChapMaxVerse,2,FALSE)</f>
        <v>15</v>
      </c>
      <c r="AC196" s="61" t="str">
        <f t="shared" ref="AC196:AC260" si="173">IF(ISERROR(U196),0,RIGHT(D196,LEN(D196)-U196))</f>
        <v>p11</v>
      </c>
      <c r="AD196" s="26" t="str">
        <f t="shared" ref="AD196:AD260" si="174">SUBSTITUTE(LEFT(O196,FIND("_",O196)-1)," ","-")</f>
        <v>alma</v>
      </c>
      <c r="AE196" s="27" t="str">
        <f t="shared" ref="AE196:AE260" si="175">IF(AD196="sec","dc",AD196)</f>
        <v>alma</v>
      </c>
      <c r="AF196" s="28" t="str">
        <f t="shared" ref="AF196:AF260" si="176">IF(AE196&lt;&gt;W196,"***","")</f>
        <v/>
      </c>
      <c r="AG196" s="26" t="str">
        <f t="shared" ref="AG196:AG260" si="177">MID(O196,FIND("_",O196)+1,FIND(":",O196)-FIND("_",O196)-1)</f>
        <v>41</v>
      </c>
      <c r="AH196" s="27" t="str">
        <f t="shared" ref="AH196:AH260" si="178">IF(AG196&lt;&gt;Y196,"***","")</f>
        <v/>
      </c>
      <c r="AI196" s="29" t="str">
        <f t="shared" ref="AI196:AI260" si="179">IF(ISERROR(MID(O196,FIND(":",O196)+1,FIND(" /",O196)-FIND(":",O196)-1)),"",MID(O196,FIND(":",O196)+1,FIND(" /",O196)-FIND(":",O196)-1))</f>
        <v>11</v>
      </c>
      <c r="AJ196" s="29" t="str">
        <f t="shared" ref="AJ196:AJ260" si="180">IF(ISERROR(FIND(" (JST)",AI196)),AI196,LEFT(AI196,FIND(" (JST)",AI196)-1))</f>
        <v>11</v>
      </c>
      <c r="AK196" s="29" t="str">
        <f t="shared" ref="AK196:AK260" si="181">SUBSTITUTE(SUBSTITUTE(AJ196,"-"," "),","," ")</f>
        <v>11</v>
      </c>
      <c r="AL196" s="29">
        <f t="shared" ref="AL196:AL260" si="182">IF(ISERROR(FIND(" ",AK196)),0,FIND(" ",AK196))</f>
        <v>0</v>
      </c>
      <c r="AM196" s="29">
        <f t="shared" ref="AM196:AM260" ca="1" si="183">IF(AL196&gt;0,LOOKUP(2^15,FIND(" ",AK196,ROW(INDIRECT("1:"&amp;LEN(AK196))))),0)</f>
        <v>0</v>
      </c>
      <c r="AN196" s="29" t="str">
        <f t="shared" ref="AN196:AN260" si="184">IF(AL196&gt;0,LEFT(AJ196,AL196-1),AJ196)</f>
        <v>11</v>
      </c>
      <c r="AO196" s="29" t="str">
        <f t="shared" ref="AO196:AO260" ca="1" si="185">IF(AM196&gt;0,RIGHT(AJ196,LEN(AJ196)-AM196),AJ196)</f>
        <v>11</v>
      </c>
      <c r="AP196" s="28" t="str">
        <f t="shared" ref="AP196:AP260" si="186">IF(AJ196&lt;&gt;AA196,"***","")</f>
        <v/>
      </c>
      <c r="AQ196" s="34">
        <f t="shared" si="130"/>
        <v>136818</v>
      </c>
      <c r="AR196" s="7">
        <f>VLOOKUP(W196,Books!$A$2:$Q$100,7,FALSE)</f>
        <v>213</v>
      </c>
      <c r="AS196" s="51" t="str">
        <f t="shared" ref="AS196:AS260" si="187">IF(ISERROR(FIND("(JST)",O196)),"","J")</f>
        <v/>
      </c>
      <c r="AT196" s="7" t="str">
        <f t="shared" ref="AT196:AT260" si="188">"INSERT INTO citation (ID,TalkID,BookID,Chapter,Verses,Flag,PageColumn,MinVerse,MaxVerse) VALUES ("&amp;AQ196&amp;", "&amp;G196&amp;", "&amp;AR196&amp;", "&amp;IF(Y196="",0,Y196)&amp;", '"&amp;AA196&amp;"', '"&amp;AS196&amp;"', "&amp;K196&amp;", 0, 0);"</f>
        <v>INSERT INTO citation (ID,TalkID,BookID,Chapter,Verses,Flag,PageColumn,MinVerse,MaxVerse) VALUES (136818, 8471, 213, 41, '11', '', 47, 0, 0);</v>
      </c>
    </row>
    <row r="197" spans="1:46" x14ac:dyDescent="0.2">
      <c r="A197" s="7">
        <f>VLOOKUP(C197,Talks!$A$2:$X$35,2,FALSE)</f>
        <v>12</v>
      </c>
      <c r="B197">
        <v>195</v>
      </c>
      <c r="C197" t="s">
        <v>2728</v>
      </c>
      <c r="D197" t="s">
        <v>3094</v>
      </c>
      <c r="E197" t="s">
        <v>3095</v>
      </c>
      <c r="F197" s="4"/>
      <c r="G197" s="7">
        <f>VLOOKUP(C197,Talks!$A$2:$X$35,11,FALSE)</f>
        <v>8471</v>
      </c>
      <c r="H197" s="7">
        <f t="shared" si="162"/>
        <v>0</v>
      </c>
      <c r="I197" s="75" t="str">
        <f>IF(H197&lt;&gt;0,H197,IF(ISERROR(VLOOKUP(VLOOKUP(X197,Books!$A$2:$Q$100,2,FALSE)&amp;"_"&amp;Y197&amp;":"&amp;AA197&amp;IF(F197&lt;&gt;""," (JST)",""),SpecialBooks,2,FALSE)),VLOOKUP(X197,Books!$A$2:$Q$100,2,FALSE)&amp;"_"&amp;Y197&amp;":"&amp;AA197&amp;IF(F197&lt;&gt;""," (JST)",""),VLOOKUP(VLOOKUP(X197,Books!$A$2:$Q$100,2,FALSE)&amp;"_"&amp;Y197&amp;":"&amp;AA197&amp;IF(F197&lt;&gt;""," (JST)",""),SpecialBooks,2,FALSE)))</f>
        <v>heb_2:10</v>
      </c>
      <c r="J197" s="7" t="str">
        <f>VLOOKUP(C197,Talks!$A$2:$X$35,6,FALSE)</f>
        <v>MSH</v>
      </c>
      <c r="K197" s="32">
        <v>47</v>
      </c>
      <c r="L197" s="56">
        <f t="shared" si="160"/>
        <v>45</v>
      </c>
      <c r="M197" s="56">
        <f t="shared" si="161"/>
        <v>47</v>
      </c>
      <c r="N197" s="56" t="str">
        <f t="shared" si="159"/>
        <v/>
      </c>
      <c r="O197" s="7" t="str">
        <f t="shared" si="163"/>
        <v>heb_2:10 / (20-O,47,MSH)</v>
      </c>
      <c r="P197" s="51" t="str">
        <f t="shared" si="164"/>
        <v/>
      </c>
      <c r="Q197" s="7">
        <f t="shared" si="165"/>
        <v>21</v>
      </c>
      <c r="R197" s="7">
        <f t="shared" si="166"/>
        <v>25</v>
      </c>
      <c r="S197" s="7">
        <f t="shared" si="167"/>
        <v>30</v>
      </c>
      <c r="T197" s="7">
        <f t="shared" si="168"/>
        <v>27</v>
      </c>
      <c r="U197" s="7">
        <f t="shared" si="169"/>
        <v>39</v>
      </c>
      <c r="V197" s="7" t="str">
        <f t="shared" si="170"/>
        <v>nt/heb/2.10?lan</v>
      </c>
      <c r="W197" s="7" t="str">
        <f t="shared" si="157"/>
        <v>heb</v>
      </c>
      <c r="X197" s="7" t="str">
        <f>IF(ISERROR(VLOOKUP(W197,Books!$A$2:$Q$100,2,FALSE)),VLOOKUP(V197&amp;"/"&amp;W197,$AY$8:$AZ$10,2,FALSE),W197)</f>
        <v>heb</v>
      </c>
      <c r="Y197" s="7" t="str">
        <f t="shared" si="158"/>
        <v>2</v>
      </c>
      <c r="Z197" s="7" t="str">
        <f t="shared" si="171"/>
        <v>10</v>
      </c>
      <c r="AA197" s="7" t="str">
        <f t="shared" si="131"/>
        <v>10</v>
      </c>
      <c r="AB197" s="51">
        <f t="shared" si="172"/>
        <v>18</v>
      </c>
      <c r="AC197" s="61" t="str">
        <f t="shared" si="173"/>
        <v>p10</v>
      </c>
      <c r="AD197" s="26" t="str">
        <f t="shared" si="174"/>
        <v>heb</v>
      </c>
      <c r="AE197" s="27" t="str">
        <f t="shared" si="175"/>
        <v>heb</v>
      </c>
      <c r="AF197" s="28" t="str">
        <f t="shared" si="176"/>
        <v/>
      </c>
      <c r="AG197" s="26" t="str">
        <f t="shared" si="177"/>
        <v>2</v>
      </c>
      <c r="AH197" s="27" t="str">
        <f t="shared" si="178"/>
        <v/>
      </c>
      <c r="AI197" s="29" t="str">
        <f t="shared" si="179"/>
        <v>10</v>
      </c>
      <c r="AJ197" s="29" t="str">
        <f t="shared" si="180"/>
        <v>10</v>
      </c>
      <c r="AK197" s="29" t="str">
        <f t="shared" si="181"/>
        <v>10</v>
      </c>
      <c r="AL197" s="29">
        <f t="shared" si="182"/>
        <v>0</v>
      </c>
      <c r="AM197" s="29">
        <f t="shared" ca="1" si="183"/>
        <v>0</v>
      </c>
      <c r="AN197" s="29" t="str">
        <f t="shared" si="184"/>
        <v>10</v>
      </c>
      <c r="AO197" s="29" t="str">
        <f t="shared" ca="1" si="185"/>
        <v>10</v>
      </c>
      <c r="AP197" s="28" t="str">
        <f t="shared" si="186"/>
        <v/>
      </c>
      <c r="AQ197" s="34">
        <f t="shared" ref="AQ197:AQ260" si="189">AQ196+1</f>
        <v>136819</v>
      </c>
      <c r="AR197" s="7">
        <f>VLOOKUP(W197,Books!$A$2:$Q$100,7,FALSE)</f>
        <v>158</v>
      </c>
      <c r="AS197" s="51" t="str">
        <f t="shared" si="187"/>
        <v/>
      </c>
      <c r="AT197" s="7" t="str">
        <f t="shared" si="188"/>
        <v>INSERT INTO citation (ID,TalkID,BookID,Chapter,Verses,Flag,PageColumn,MinVerse,MaxVerse) VALUES (136819, 8471, 158, 2, '10', '', 47, 0, 0);</v>
      </c>
    </row>
    <row r="198" spans="1:46" x14ac:dyDescent="0.2">
      <c r="A198" s="7">
        <f>VLOOKUP(C198,Talks!$A$2:$X$35,2,FALSE)</f>
        <v>12</v>
      </c>
      <c r="B198">
        <v>196</v>
      </c>
      <c r="C198" t="s">
        <v>2728</v>
      </c>
      <c r="D198" t="s">
        <v>3096</v>
      </c>
      <c r="E198" t="s">
        <v>3097</v>
      </c>
      <c r="F198" s="4"/>
      <c r="G198" s="7">
        <f>VLOOKUP(C198,Talks!$A$2:$X$35,11,FALSE)</f>
        <v>8471</v>
      </c>
      <c r="H198" s="7">
        <f t="shared" si="162"/>
        <v>0</v>
      </c>
      <c r="I198" s="75" t="str">
        <f>IF(H198&lt;&gt;0,H198,IF(ISERROR(VLOOKUP(VLOOKUP(X198,Books!$A$2:$Q$100,2,FALSE)&amp;"_"&amp;Y198&amp;":"&amp;AA198&amp;IF(F198&lt;&gt;""," (JST)",""),SpecialBooks,2,FALSE)),VLOOKUP(X198,Books!$A$2:$Q$100,2,FALSE)&amp;"_"&amp;Y198&amp;":"&amp;AA198&amp;IF(F198&lt;&gt;""," (JST)",""),VLOOKUP(VLOOKUP(X198,Books!$A$2:$Q$100,2,FALSE)&amp;"_"&amp;Y198&amp;":"&amp;AA198&amp;IF(F198&lt;&gt;""," (JST)",""),SpecialBooks,2,FALSE)))</f>
        <v>heb_5:8</v>
      </c>
      <c r="J198" s="7" t="str">
        <f>VLOOKUP(C198,Talks!$A$2:$X$35,6,FALSE)</f>
        <v>MSH</v>
      </c>
      <c r="K198" s="32">
        <v>47</v>
      </c>
      <c r="L198" s="56">
        <f t="shared" ref="L198:L204" si="190">VLOOKUP(A198,StartPage,13,FALSE)</f>
        <v>45</v>
      </c>
      <c r="M198" s="56">
        <f t="shared" ref="M198:M204" si="191">VLOOKUP(A198,EndPage,14,FALSE)</f>
        <v>47</v>
      </c>
      <c r="N198" s="56" t="str">
        <f t="shared" ref="N198:N204" si="192">IF(K198&lt;L198,"***",IF(K198&gt;M198,"***",""))</f>
        <v/>
      </c>
      <c r="O198" s="7" t="str">
        <f t="shared" si="163"/>
        <v>heb_5:8 / (20-O,47,MSH)</v>
      </c>
      <c r="P198" s="51" t="str">
        <f t="shared" si="164"/>
        <v/>
      </c>
      <c r="Q198" s="7">
        <f t="shared" si="165"/>
        <v>21</v>
      </c>
      <c r="R198" s="7">
        <f t="shared" si="166"/>
        <v>25</v>
      </c>
      <c r="S198" s="7">
        <f t="shared" si="167"/>
        <v>29</v>
      </c>
      <c r="T198" s="7">
        <f t="shared" si="168"/>
        <v>27</v>
      </c>
      <c r="U198" s="7">
        <f t="shared" si="169"/>
        <v>38</v>
      </c>
      <c r="V198" s="7" t="str">
        <f t="shared" si="170"/>
        <v>nt/heb/5.8?lang</v>
      </c>
      <c r="W198" s="7" t="str">
        <f t="shared" si="157"/>
        <v>heb</v>
      </c>
      <c r="X198" s="7" t="str">
        <f>IF(ISERROR(VLOOKUP(W198,Books!$A$2:$Q$100,2,FALSE)),VLOOKUP(V198&amp;"/"&amp;W198,$AY$8:$AZ$10,2,FALSE),W198)</f>
        <v>heb</v>
      </c>
      <c r="Y198" s="7" t="str">
        <f t="shared" si="158"/>
        <v>5</v>
      </c>
      <c r="Z198" s="7" t="str">
        <f t="shared" si="171"/>
        <v>8</v>
      </c>
      <c r="AA198" s="7" t="str">
        <f t="shared" si="131"/>
        <v>8</v>
      </c>
      <c r="AB198" s="51">
        <f t="shared" si="172"/>
        <v>14</v>
      </c>
      <c r="AC198" s="61" t="str">
        <f t="shared" si="173"/>
        <v>p8</v>
      </c>
      <c r="AD198" s="26" t="str">
        <f t="shared" si="174"/>
        <v>heb</v>
      </c>
      <c r="AE198" s="27" t="str">
        <f t="shared" si="175"/>
        <v>heb</v>
      </c>
      <c r="AF198" s="28" t="str">
        <f t="shared" si="176"/>
        <v/>
      </c>
      <c r="AG198" s="26" t="str">
        <f t="shared" si="177"/>
        <v>5</v>
      </c>
      <c r="AH198" s="27" t="str">
        <f t="shared" si="178"/>
        <v/>
      </c>
      <c r="AI198" s="29" t="str">
        <f t="shared" si="179"/>
        <v>8</v>
      </c>
      <c r="AJ198" s="29" t="str">
        <f t="shared" si="180"/>
        <v>8</v>
      </c>
      <c r="AK198" s="29" t="str">
        <f t="shared" si="181"/>
        <v>8</v>
      </c>
      <c r="AL198" s="29">
        <f t="shared" si="182"/>
        <v>0</v>
      </c>
      <c r="AM198" s="29">
        <f t="shared" ca="1" si="183"/>
        <v>0</v>
      </c>
      <c r="AN198" s="29" t="str">
        <f t="shared" si="184"/>
        <v>8</v>
      </c>
      <c r="AO198" s="29" t="str">
        <f t="shared" ca="1" si="185"/>
        <v>8</v>
      </c>
      <c r="AP198" s="28" t="str">
        <f t="shared" si="186"/>
        <v/>
      </c>
      <c r="AQ198" s="34">
        <f t="shared" si="189"/>
        <v>136820</v>
      </c>
      <c r="AR198" s="7">
        <f>VLOOKUP(W198,Books!$A$2:$Q$100,7,FALSE)</f>
        <v>158</v>
      </c>
      <c r="AS198" s="51" t="str">
        <f t="shared" si="187"/>
        <v/>
      </c>
      <c r="AT198" s="7" t="str">
        <f t="shared" si="188"/>
        <v>INSERT INTO citation (ID,TalkID,BookID,Chapter,Verses,Flag,PageColumn,MinVerse,MaxVerse) VALUES (136820, 8471, 158, 5, '8', '', 47, 0, 0);</v>
      </c>
    </row>
    <row r="199" spans="1:46" x14ac:dyDescent="0.2">
      <c r="A199" s="7">
        <f>VLOOKUP(C199,Talks!$A$2:$X$35,2,FALSE)</f>
        <v>12</v>
      </c>
      <c r="B199">
        <v>197</v>
      </c>
      <c r="C199" t="s">
        <v>2728</v>
      </c>
      <c r="D199" t="s">
        <v>3098</v>
      </c>
      <c r="E199" t="s">
        <v>3099</v>
      </c>
      <c r="F199" s="4"/>
      <c r="G199" s="7">
        <f>VLOOKUP(C199,Talks!$A$2:$X$35,11,FALSE)</f>
        <v>8471</v>
      </c>
      <c r="H199" s="7">
        <f t="shared" si="162"/>
        <v>0</v>
      </c>
      <c r="I199" s="75" t="str">
        <f>IF(H199&lt;&gt;0,H199,IF(ISERROR(VLOOKUP(VLOOKUP(X199,Books!$A$2:$Q$100,2,FALSE)&amp;"_"&amp;Y199&amp;":"&amp;AA199&amp;IF(F199&lt;&gt;""," (JST)",""),SpecialBooks,2,FALSE)),VLOOKUP(X199,Books!$A$2:$Q$100,2,FALSE)&amp;"_"&amp;Y199&amp;":"&amp;AA199&amp;IF(F199&lt;&gt;""," (JST)",""),VLOOKUP(VLOOKUP(X199,Books!$A$2:$Q$100,2,FALSE)&amp;"_"&amp;Y199&amp;":"&amp;AA199&amp;IF(F199&lt;&gt;""," (JST)",""),SpecialBooks,2,FALSE)))</f>
        <v>rev_7:9-10</v>
      </c>
      <c r="J199" s="7" t="str">
        <f>VLOOKUP(C199,Talks!$A$2:$X$35,6,FALSE)</f>
        <v>MSH</v>
      </c>
      <c r="K199" s="32">
        <v>47</v>
      </c>
      <c r="L199" s="56">
        <f t="shared" si="190"/>
        <v>45</v>
      </c>
      <c r="M199" s="56">
        <f t="shared" si="191"/>
        <v>47</v>
      </c>
      <c r="N199" s="56" t="str">
        <f t="shared" si="192"/>
        <v/>
      </c>
      <c r="O199" s="7" t="str">
        <f t="shared" si="163"/>
        <v>rev_7:9-10 / (20-O,47,MSH)</v>
      </c>
      <c r="P199" s="51" t="str">
        <f t="shared" si="164"/>
        <v/>
      </c>
      <c r="Q199" s="7">
        <f t="shared" si="165"/>
        <v>21</v>
      </c>
      <c r="R199" s="7">
        <f t="shared" si="166"/>
        <v>25</v>
      </c>
      <c r="S199" s="7">
        <f t="shared" si="167"/>
        <v>32</v>
      </c>
      <c r="T199" s="7">
        <f t="shared" si="168"/>
        <v>27</v>
      </c>
      <c r="U199" s="7">
        <f t="shared" si="169"/>
        <v>41</v>
      </c>
      <c r="V199" s="7" t="str">
        <f t="shared" si="170"/>
        <v>nt/rev/7.9-10?l</v>
      </c>
      <c r="W199" s="7" t="str">
        <f t="shared" si="157"/>
        <v>rev</v>
      </c>
      <c r="X199" s="7" t="str">
        <f>IF(ISERROR(VLOOKUP(W199,Books!$A$2:$Q$100,2,FALSE)),VLOOKUP(V199&amp;"/"&amp;W199,$AY$8:$AZ$10,2,FALSE),W199)</f>
        <v>rev</v>
      </c>
      <c r="Y199" s="7" t="str">
        <f t="shared" si="158"/>
        <v>7</v>
      </c>
      <c r="Z199" s="7" t="str">
        <f t="shared" si="171"/>
        <v>9-10</v>
      </c>
      <c r="AA199" s="7" t="str">
        <f t="shared" si="131"/>
        <v>9-10</v>
      </c>
      <c r="AB199" s="51">
        <f t="shared" si="172"/>
        <v>17</v>
      </c>
      <c r="AC199" s="61" t="str">
        <f t="shared" si="173"/>
        <v>p9</v>
      </c>
      <c r="AD199" s="26" t="str">
        <f t="shared" si="174"/>
        <v>rev</v>
      </c>
      <c r="AE199" s="27" t="str">
        <f t="shared" si="175"/>
        <v>rev</v>
      </c>
      <c r="AF199" s="28" t="str">
        <f t="shared" si="176"/>
        <v/>
      </c>
      <c r="AG199" s="26" t="str">
        <f t="shared" si="177"/>
        <v>7</v>
      </c>
      <c r="AH199" s="27" t="str">
        <f t="shared" si="178"/>
        <v/>
      </c>
      <c r="AI199" s="29" t="str">
        <f t="shared" si="179"/>
        <v>9-10</v>
      </c>
      <c r="AJ199" s="29" t="str">
        <f t="shared" si="180"/>
        <v>9-10</v>
      </c>
      <c r="AK199" s="29" t="str">
        <f t="shared" si="181"/>
        <v>9 10</v>
      </c>
      <c r="AL199" s="29">
        <f t="shared" si="182"/>
        <v>2</v>
      </c>
      <c r="AM199" s="29">
        <f t="shared" ca="1" si="183"/>
        <v>2</v>
      </c>
      <c r="AN199" s="29" t="str">
        <f t="shared" si="184"/>
        <v>9</v>
      </c>
      <c r="AO199" s="29" t="str">
        <f t="shared" ca="1" si="185"/>
        <v>10</v>
      </c>
      <c r="AP199" s="28" t="str">
        <f t="shared" si="186"/>
        <v/>
      </c>
      <c r="AQ199" s="34">
        <f t="shared" si="189"/>
        <v>136821</v>
      </c>
      <c r="AR199" s="7">
        <f>VLOOKUP(W199,Books!$A$2:$Q$100,7,FALSE)</f>
        <v>166</v>
      </c>
      <c r="AS199" s="51" t="str">
        <f t="shared" si="187"/>
        <v/>
      </c>
      <c r="AT199" s="7" t="str">
        <f t="shared" si="188"/>
        <v>INSERT INTO citation (ID,TalkID,BookID,Chapter,Verses,Flag,PageColumn,MinVerse,MaxVerse) VALUES (136821, 8471, 166, 7, '9-10', '', 47, 0, 0);</v>
      </c>
    </row>
    <row r="200" spans="1:46" x14ac:dyDescent="0.2">
      <c r="A200" s="7">
        <f>VLOOKUP(C200,Talks!$A$2:$X$35,2,FALSE)</f>
        <v>12</v>
      </c>
      <c r="B200">
        <v>198</v>
      </c>
      <c r="C200" t="s">
        <v>2728</v>
      </c>
      <c r="D200" t="s">
        <v>3100</v>
      </c>
      <c r="E200" t="s">
        <v>3101</v>
      </c>
      <c r="F200" s="4"/>
      <c r="G200" s="7">
        <f>VLOOKUP(C200,Talks!$A$2:$X$35,11,FALSE)</f>
        <v>8471</v>
      </c>
      <c r="H200" s="7">
        <f t="shared" si="162"/>
        <v>0</v>
      </c>
      <c r="I200" s="75" t="str">
        <f>IF(H200&lt;&gt;0,H200,IF(ISERROR(VLOOKUP(VLOOKUP(X200,Books!$A$2:$Q$100,2,FALSE)&amp;"_"&amp;Y200&amp;":"&amp;AA200&amp;IF(F200&lt;&gt;""," (JST)",""),SpecialBooks,2,FALSE)),VLOOKUP(X200,Books!$A$2:$Q$100,2,FALSE)&amp;"_"&amp;Y200&amp;":"&amp;AA200&amp;IF(F200&lt;&gt;""," (JST)",""),VLOOKUP(VLOOKUP(X200,Books!$A$2:$Q$100,2,FALSE)&amp;"_"&amp;Y200&amp;":"&amp;AA200&amp;IF(F200&lt;&gt;""," (JST)",""),SpecialBooks,2,FALSE)))</f>
        <v>rev_7:13-14</v>
      </c>
      <c r="J200" s="7" t="str">
        <f>VLOOKUP(C200,Talks!$A$2:$X$35,6,FALSE)</f>
        <v>MSH</v>
      </c>
      <c r="K200" s="32">
        <v>47</v>
      </c>
      <c r="L200" s="56">
        <f t="shared" si="190"/>
        <v>45</v>
      </c>
      <c r="M200" s="56">
        <f t="shared" si="191"/>
        <v>47</v>
      </c>
      <c r="N200" s="56" t="str">
        <f t="shared" si="192"/>
        <v/>
      </c>
      <c r="O200" s="7" t="str">
        <f t="shared" si="163"/>
        <v>rev_7:13-14 / (20-O,47,MSH)</v>
      </c>
      <c r="P200" s="51" t="str">
        <f t="shared" si="164"/>
        <v/>
      </c>
      <c r="Q200" s="7">
        <f t="shared" si="165"/>
        <v>21</v>
      </c>
      <c r="R200" s="7">
        <f t="shared" si="166"/>
        <v>25</v>
      </c>
      <c r="S200" s="7">
        <f t="shared" si="167"/>
        <v>33</v>
      </c>
      <c r="T200" s="7">
        <f t="shared" si="168"/>
        <v>27</v>
      </c>
      <c r="U200" s="7">
        <f t="shared" si="169"/>
        <v>42</v>
      </c>
      <c r="V200" s="7" t="str">
        <f t="shared" si="170"/>
        <v>nt/rev/7.13-14?</v>
      </c>
      <c r="W200" s="7" t="str">
        <f t="shared" si="157"/>
        <v>rev</v>
      </c>
      <c r="X200" s="7" t="str">
        <f>IF(ISERROR(VLOOKUP(W200,Books!$A$2:$Q$100,2,FALSE)),VLOOKUP(V200&amp;"/"&amp;W200,$AY$8:$AZ$10,2,FALSE),W200)</f>
        <v>rev</v>
      </c>
      <c r="Y200" s="7" t="str">
        <f t="shared" si="158"/>
        <v>7</v>
      </c>
      <c r="Z200" s="7" t="str">
        <f t="shared" si="171"/>
        <v>13-14</v>
      </c>
      <c r="AA200" s="7" t="str">
        <f t="shared" si="131"/>
        <v>13-14</v>
      </c>
      <c r="AB200" s="51">
        <f t="shared" si="172"/>
        <v>17</v>
      </c>
      <c r="AC200" s="61" t="str">
        <f t="shared" si="173"/>
        <v>p13</v>
      </c>
      <c r="AD200" s="26" t="str">
        <f t="shared" si="174"/>
        <v>rev</v>
      </c>
      <c r="AE200" s="27" t="str">
        <f t="shared" si="175"/>
        <v>rev</v>
      </c>
      <c r="AF200" s="28" t="str">
        <f t="shared" si="176"/>
        <v/>
      </c>
      <c r="AG200" s="26" t="str">
        <f t="shared" si="177"/>
        <v>7</v>
      </c>
      <c r="AH200" s="27" t="str">
        <f t="shared" si="178"/>
        <v/>
      </c>
      <c r="AI200" s="29" t="str">
        <f t="shared" si="179"/>
        <v>13-14</v>
      </c>
      <c r="AJ200" s="29" t="str">
        <f t="shared" si="180"/>
        <v>13-14</v>
      </c>
      <c r="AK200" s="29" t="str">
        <f t="shared" si="181"/>
        <v>13 14</v>
      </c>
      <c r="AL200" s="29">
        <f t="shared" si="182"/>
        <v>3</v>
      </c>
      <c r="AM200" s="29">
        <f t="shared" ca="1" si="183"/>
        <v>3</v>
      </c>
      <c r="AN200" s="29" t="str">
        <f t="shared" si="184"/>
        <v>13</v>
      </c>
      <c r="AO200" s="29" t="str">
        <f t="shared" ca="1" si="185"/>
        <v>14</v>
      </c>
      <c r="AP200" s="28" t="str">
        <f t="shared" si="186"/>
        <v/>
      </c>
      <c r="AQ200" s="34">
        <f t="shared" si="189"/>
        <v>136822</v>
      </c>
      <c r="AR200" s="7">
        <f>VLOOKUP(W200,Books!$A$2:$Q$100,7,FALSE)</f>
        <v>166</v>
      </c>
      <c r="AS200" s="51" t="str">
        <f t="shared" si="187"/>
        <v/>
      </c>
      <c r="AT200" s="7" t="str">
        <f t="shared" si="188"/>
        <v>INSERT INTO citation (ID,TalkID,BookID,Chapter,Verses,Flag,PageColumn,MinVerse,MaxVerse) VALUES (136822, 8471, 166, 7, '13-14', '', 47, 0, 0);</v>
      </c>
    </row>
    <row r="201" spans="1:46" x14ac:dyDescent="0.2">
      <c r="A201" s="7">
        <f>VLOOKUP(C201,Talks!$A$2:$X$35,2,FALSE)</f>
        <v>12</v>
      </c>
      <c r="B201">
        <v>199</v>
      </c>
      <c r="C201" t="s">
        <v>2728</v>
      </c>
      <c r="D201" t="s">
        <v>3102</v>
      </c>
      <c r="E201" t="s">
        <v>3103</v>
      </c>
      <c r="F201" s="4"/>
      <c r="G201" s="7">
        <f>VLOOKUP(C201,Talks!$A$2:$X$35,11,FALSE)</f>
        <v>8471</v>
      </c>
      <c r="H201" s="7">
        <f t="shared" si="162"/>
        <v>0</v>
      </c>
      <c r="I201" s="75" t="str">
        <f>IF(H201&lt;&gt;0,H201,IF(ISERROR(VLOOKUP(VLOOKUP(X201,Books!$A$2:$Q$100,2,FALSE)&amp;"_"&amp;Y201&amp;":"&amp;AA201&amp;IF(F201&lt;&gt;""," (JST)",""),SpecialBooks,2,FALSE)),VLOOKUP(X201,Books!$A$2:$Q$100,2,FALSE)&amp;"_"&amp;Y201&amp;":"&amp;AA201&amp;IF(F201&lt;&gt;""," (JST)",""),VLOOKUP(VLOOKUP(X201,Books!$A$2:$Q$100,2,FALSE)&amp;"_"&amp;Y201&amp;":"&amp;AA201&amp;IF(F201&lt;&gt;""," (JST)",""),SpecialBooks,2,FALSE)))</f>
        <v>rev_7:16-17</v>
      </c>
      <c r="J201" s="7" t="str">
        <f>VLOOKUP(C201,Talks!$A$2:$X$35,6,FALSE)</f>
        <v>MSH</v>
      </c>
      <c r="K201" s="32">
        <v>47</v>
      </c>
      <c r="L201" s="56">
        <f t="shared" si="190"/>
        <v>45</v>
      </c>
      <c r="M201" s="56">
        <f t="shared" si="191"/>
        <v>47</v>
      </c>
      <c r="N201" s="56" t="str">
        <f t="shared" si="192"/>
        <v/>
      </c>
      <c r="O201" s="7" t="str">
        <f t="shared" si="163"/>
        <v>rev_7:16-17 / (20-O,47,MSH)</v>
      </c>
      <c r="P201" s="51" t="str">
        <f t="shared" si="164"/>
        <v/>
      </c>
      <c r="Q201" s="7">
        <f t="shared" si="165"/>
        <v>21</v>
      </c>
      <c r="R201" s="7">
        <f t="shared" si="166"/>
        <v>25</v>
      </c>
      <c r="S201" s="7">
        <f t="shared" si="167"/>
        <v>33</v>
      </c>
      <c r="T201" s="7">
        <f t="shared" si="168"/>
        <v>27</v>
      </c>
      <c r="U201" s="7">
        <f t="shared" si="169"/>
        <v>42</v>
      </c>
      <c r="V201" s="7" t="str">
        <f t="shared" si="170"/>
        <v>nt/rev/7.16-17?</v>
      </c>
      <c r="W201" s="7" t="str">
        <f t="shared" si="157"/>
        <v>rev</v>
      </c>
      <c r="X201" s="7" t="str">
        <f>IF(ISERROR(VLOOKUP(W201,Books!$A$2:$Q$100,2,FALSE)),VLOOKUP(V201&amp;"/"&amp;W201,$AY$8:$AZ$10,2,FALSE),W201)</f>
        <v>rev</v>
      </c>
      <c r="Y201" s="7" t="str">
        <f t="shared" si="158"/>
        <v>7</v>
      </c>
      <c r="Z201" s="7" t="str">
        <f t="shared" si="171"/>
        <v>16-17</v>
      </c>
      <c r="AA201" s="7" t="str">
        <f t="shared" si="131"/>
        <v>16-17</v>
      </c>
      <c r="AB201" s="51">
        <f t="shared" si="172"/>
        <v>17</v>
      </c>
      <c r="AC201" s="61" t="str">
        <f t="shared" si="173"/>
        <v>p16</v>
      </c>
      <c r="AD201" s="26" t="str">
        <f t="shared" si="174"/>
        <v>rev</v>
      </c>
      <c r="AE201" s="27" t="str">
        <f t="shared" si="175"/>
        <v>rev</v>
      </c>
      <c r="AF201" s="28" t="str">
        <f t="shared" si="176"/>
        <v/>
      </c>
      <c r="AG201" s="26" t="str">
        <f t="shared" si="177"/>
        <v>7</v>
      </c>
      <c r="AH201" s="27" t="str">
        <f t="shared" si="178"/>
        <v/>
      </c>
      <c r="AI201" s="29" t="str">
        <f t="shared" si="179"/>
        <v>16-17</v>
      </c>
      <c r="AJ201" s="29" t="str">
        <f t="shared" si="180"/>
        <v>16-17</v>
      </c>
      <c r="AK201" s="29" t="str">
        <f t="shared" si="181"/>
        <v>16 17</v>
      </c>
      <c r="AL201" s="29">
        <f t="shared" si="182"/>
        <v>3</v>
      </c>
      <c r="AM201" s="29">
        <f t="shared" ca="1" si="183"/>
        <v>3</v>
      </c>
      <c r="AN201" s="29" t="str">
        <f t="shared" si="184"/>
        <v>16</v>
      </c>
      <c r="AO201" s="29" t="str">
        <f t="shared" ca="1" si="185"/>
        <v>17</v>
      </c>
      <c r="AP201" s="28" t="str">
        <f t="shared" si="186"/>
        <v/>
      </c>
      <c r="AQ201" s="34">
        <f t="shared" si="189"/>
        <v>136823</v>
      </c>
      <c r="AR201" s="7">
        <f>VLOOKUP(W201,Books!$A$2:$Q$100,7,FALSE)</f>
        <v>166</v>
      </c>
      <c r="AS201" s="51" t="str">
        <f t="shared" si="187"/>
        <v/>
      </c>
      <c r="AT201" s="7" t="str">
        <f t="shared" si="188"/>
        <v>INSERT INTO citation (ID,TalkID,BookID,Chapter,Verses,Flag,PageColumn,MinVerse,MaxVerse) VALUES (136823, 8471, 166, 7, '16-17', '', 47, 0, 0);</v>
      </c>
    </row>
    <row r="202" spans="1:46" x14ac:dyDescent="0.2">
      <c r="A202" s="7">
        <f>VLOOKUP(C202,Talks!$A$2:$X$35,2,FALSE)</f>
        <v>12</v>
      </c>
      <c r="B202">
        <v>200</v>
      </c>
      <c r="C202" t="s">
        <v>2728</v>
      </c>
      <c r="D202" t="s">
        <v>2626</v>
      </c>
      <c r="E202" t="s">
        <v>2545</v>
      </c>
      <c r="F202" s="4"/>
      <c r="G202" s="7">
        <f>VLOOKUP(C202,Talks!$A$2:$X$35,11,FALSE)</f>
        <v>8471</v>
      </c>
      <c r="H202" s="7">
        <f t="shared" si="162"/>
        <v>0</v>
      </c>
      <c r="I202" s="75" t="str">
        <f>IF(H202&lt;&gt;0,H202,IF(ISERROR(VLOOKUP(VLOOKUP(X202,Books!$A$2:$Q$100,2,FALSE)&amp;"_"&amp;Y202&amp;":"&amp;AA202&amp;IF(F202&lt;&gt;""," (JST)",""),SpecialBooks,2,FALSE)),VLOOKUP(X202,Books!$A$2:$Q$100,2,FALSE)&amp;"_"&amp;Y202&amp;":"&amp;AA202&amp;IF(F202&lt;&gt;""," (JST)",""),VLOOKUP(VLOOKUP(X202,Books!$A$2:$Q$100,2,FALSE)&amp;"_"&amp;Y202&amp;":"&amp;AA202&amp;IF(F202&lt;&gt;""," (JST)",""),SpecialBooks,2,FALSE)))</f>
        <v>rev_21:4</v>
      </c>
      <c r="J202" s="7" t="str">
        <f>VLOOKUP(C202,Talks!$A$2:$X$35,6,FALSE)</f>
        <v>MSH</v>
      </c>
      <c r="K202" s="32">
        <v>47</v>
      </c>
      <c r="L202" s="56">
        <f t="shared" si="190"/>
        <v>45</v>
      </c>
      <c r="M202" s="56">
        <f t="shared" si="191"/>
        <v>47</v>
      </c>
      <c r="N202" s="56" t="str">
        <f t="shared" si="192"/>
        <v/>
      </c>
      <c r="O202" s="7" t="str">
        <f t="shared" si="163"/>
        <v>rev_21:4 / (20-O,47,MSH)</v>
      </c>
      <c r="P202" s="51" t="str">
        <f t="shared" si="164"/>
        <v/>
      </c>
      <c r="Q202" s="7">
        <f t="shared" si="165"/>
        <v>21</v>
      </c>
      <c r="R202" s="7">
        <f t="shared" si="166"/>
        <v>25</v>
      </c>
      <c r="S202" s="7">
        <f t="shared" si="167"/>
        <v>30</v>
      </c>
      <c r="T202" s="7">
        <f t="shared" si="168"/>
        <v>28</v>
      </c>
      <c r="U202" s="7">
        <f t="shared" si="169"/>
        <v>39</v>
      </c>
      <c r="V202" s="7" t="str">
        <f t="shared" si="170"/>
        <v>nt/rev/21.4?lan</v>
      </c>
      <c r="W202" s="7" t="str">
        <f t="shared" si="157"/>
        <v>rev</v>
      </c>
      <c r="X202" s="7" t="str">
        <f>IF(ISERROR(VLOOKUP(W202,Books!$A$2:$Q$100,2,FALSE)),VLOOKUP(V202&amp;"/"&amp;W202,$AY$8:$AZ$10,2,FALSE),W202)</f>
        <v>rev</v>
      </c>
      <c r="Y202" s="7" t="str">
        <f t="shared" si="158"/>
        <v>21</v>
      </c>
      <c r="Z202" s="7" t="str">
        <f t="shared" si="171"/>
        <v>4</v>
      </c>
      <c r="AA202" s="7" t="str">
        <f t="shared" si="131"/>
        <v>4</v>
      </c>
      <c r="AB202" s="51">
        <f t="shared" si="172"/>
        <v>27</v>
      </c>
      <c r="AC202" s="61" t="str">
        <f t="shared" si="173"/>
        <v>p4</v>
      </c>
      <c r="AD202" s="26" t="str">
        <f t="shared" si="174"/>
        <v>rev</v>
      </c>
      <c r="AE202" s="27" t="str">
        <f t="shared" si="175"/>
        <v>rev</v>
      </c>
      <c r="AF202" s="28" t="str">
        <f t="shared" si="176"/>
        <v/>
      </c>
      <c r="AG202" s="26" t="str">
        <f t="shared" si="177"/>
        <v>21</v>
      </c>
      <c r="AH202" s="27" t="str">
        <f t="shared" si="178"/>
        <v/>
      </c>
      <c r="AI202" s="29" t="str">
        <f t="shared" si="179"/>
        <v>4</v>
      </c>
      <c r="AJ202" s="29" t="str">
        <f t="shared" si="180"/>
        <v>4</v>
      </c>
      <c r="AK202" s="29" t="str">
        <f t="shared" si="181"/>
        <v>4</v>
      </c>
      <c r="AL202" s="29">
        <f t="shared" si="182"/>
        <v>0</v>
      </c>
      <c r="AM202" s="29">
        <f t="shared" ca="1" si="183"/>
        <v>0</v>
      </c>
      <c r="AN202" s="29" t="str">
        <f t="shared" si="184"/>
        <v>4</v>
      </c>
      <c r="AO202" s="29" t="str">
        <f t="shared" ca="1" si="185"/>
        <v>4</v>
      </c>
      <c r="AP202" s="28" t="str">
        <f t="shared" si="186"/>
        <v/>
      </c>
      <c r="AQ202" s="34">
        <f t="shared" si="189"/>
        <v>136824</v>
      </c>
      <c r="AR202" s="7">
        <f>VLOOKUP(W202,Books!$A$2:$Q$100,7,FALSE)</f>
        <v>166</v>
      </c>
      <c r="AS202" s="51" t="str">
        <f t="shared" si="187"/>
        <v/>
      </c>
      <c r="AT202" s="7" t="str">
        <f t="shared" si="188"/>
        <v>INSERT INTO citation (ID,TalkID,BookID,Chapter,Verses,Flag,PageColumn,MinVerse,MaxVerse) VALUES (136824, 8471, 166, 21, '4', '', 47, 0, 0);</v>
      </c>
    </row>
    <row r="203" spans="1:46" x14ac:dyDescent="0.2">
      <c r="A203" s="7">
        <f>VLOOKUP(C203,Talks!$A$2:$X$35,2,FALSE)</f>
        <v>12</v>
      </c>
      <c r="B203">
        <v>201</v>
      </c>
      <c r="C203" t="s">
        <v>2728</v>
      </c>
      <c r="D203" t="s">
        <v>3104</v>
      </c>
      <c r="E203" t="s">
        <v>3105</v>
      </c>
      <c r="F203" s="4"/>
      <c r="G203" s="7">
        <f>VLOOKUP(C203,Talks!$A$2:$X$35,11,FALSE)</f>
        <v>8471</v>
      </c>
      <c r="H203" s="7">
        <f t="shared" si="162"/>
        <v>0</v>
      </c>
      <c r="I203" s="75" t="str">
        <f>IF(H203&lt;&gt;0,H203,IF(ISERROR(VLOOKUP(VLOOKUP(X203,Books!$A$2:$Q$100,2,FALSE)&amp;"_"&amp;Y203&amp;":"&amp;AA203&amp;IF(F203&lt;&gt;""," (JST)",""),SpecialBooks,2,FALSE)),VLOOKUP(X203,Books!$A$2:$Q$100,2,FALSE)&amp;"_"&amp;Y203&amp;":"&amp;AA203&amp;IF(F203&lt;&gt;""," (JST)",""),VLOOKUP(VLOOKUP(X203,Books!$A$2:$Q$100,2,FALSE)&amp;"_"&amp;Y203&amp;":"&amp;AA203&amp;IF(F203&lt;&gt;""," (JST)",""),SpecialBooks,2,FALSE)))</f>
        <v>isa_61:3</v>
      </c>
      <c r="J203" s="7" t="str">
        <f>VLOOKUP(C203,Talks!$A$2:$X$35,6,FALSE)</f>
        <v>MSH</v>
      </c>
      <c r="K203" s="32">
        <v>47</v>
      </c>
      <c r="L203" s="56">
        <f t="shared" si="190"/>
        <v>45</v>
      </c>
      <c r="M203" s="56">
        <f t="shared" si="191"/>
        <v>47</v>
      </c>
      <c r="N203" s="56" t="str">
        <f t="shared" si="192"/>
        <v/>
      </c>
      <c r="O203" s="7" t="str">
        <f t="shared" si="163"/>
        <v>isa_61:3 / (20-O,47,MSH)</v>
      </c>
      <c r="P203" s="51" t="str">
        <f t="shared" si="164"/>
        <v/>
      </c>
      <c r="Q203" s="7">
        <f t="shared" si="165"/>
        <v>21</v>
      </c>
      <c r="R203" s="7">
        <f t="shared" si="166"/>
        <v>25</v>
      </c>
      <c r="S203" s="7">
        <f t="shared" si="167"/>
        <v>30</v>
      </c>
      <c r="T203" s="7">
        <f t="shared" si="168"/>
        <v>28</v>
      </c>
      <c r="U203" s="7">
        <f t="shared" si="169"/>
        <v>39</v>
      </c>
      <c r="V203" s="7" t="str">
        <f t="shared" si="170"/>
        <v>ot/isa/61.3?lan</v>
      </c>
      <c r="W203" s="7" t="str">
        <f t="shared" si="157"/>
        <v>isa</v>
      </c>
      <c r="X203" s="7" t="str">
        <f>IF(ISERROR(VLOOKUP(W203,Books!$A$2:$Q$100,2,FALSE)),VLOOKUP(V203&amp;"/"&amp;W203,$AY$8:$AZ$10,2,FALSE),W203)</f>
        <v>isa</v>
      </c>
      <c r="Y203" s="7" t="str">
        <f t="shared" si="158"/>
        <v>61</v>
      </c>
      <c r="Z203" s="7" t="str">
        <f t="shared" si="171"/>
        <v>3</v>
      </c>
      <c r="AA203" s="7" t="str">
        <f t="shared" si="131"/>
        <v>3</v>
      </c>
      <c r="AB203" s="51">
        <f t="shared" si="172"/>
        <v>11</v>
      </c>
      <c r="AC203" s="61" t="str">
        <f t="shared" si="173"/>
        <v>p3</v>
      </c>
      <c r="AD203" s="26" t="str">
        <f t="shared" si="174"/>
        <v>isa</v>
      </c>
      <c r="AE203" s="27" t="str">
        <f t="shared" si="175"/>
        <v>isa</v>
      </c>
      <c r="AF203" s="28" t="str">
        <f t="shared" si="176"/>
        <v/>
      </c>
      <c r="AG203" s="26" t="str">
        <f t="shared" si="177"/>
        <v>61</v>
      </c>
      <c r="AH203" s="27" t="str">
        <f t="shared" si="178"/>
        <v/>
      </c>
      <c r="AI203" s="29" t="str">
        <f t="shared" si="179"/>
        <v>3</v>
      </c>
      <c r="AJ203" s="29" t="str">
        <f t="shared" si="180"/>
        <v>3</v>
      </c>
      <c r="AK203" s="29" t="str">
        <f t="shared" si="181"/>
        <v>3</v>
      </c>
      <c r="AL203" s="29">
        <f t="shared" si="182"/>
        <v>0</v>
      </c>
      <c r="AM203" s="29">
        <f t="shared" ca="1" si="183"/>
        <v>0</v>
      </c>
      <c r="AN203" s="29" t="str">
        <f t="shared" si="184"/>
        <v>3</v>
      </c>
      <c r="AO203" s="29" t="str">
        <f t="shared" ca="1" si="185"/>
        <v>3</v>
      </c>
      <c r="AP203" s="28" t="str">
        <f t="shared" si="186"/>
        <v/>
      </c>
      <c r="AQ203" s="34">
        <f t="shared" si="189"/>
        <v>136825</v>
      </c>
      <c r="AR203" s="7">
        <f>VLOOKUP(W203,Books!$A$2:$Q$100,7,FALSE)</f>
        <v>123</v>
      </c>
      <c r="AS203" s="51" t="str">
        <f t="shared" si="187"/>
        <v/>
      </c>
      <c r="AT203" s="7" t="str">
        <f t="shared" si="188"/>
        <v>INSERT INTO citation (ID,TalkID,BookID,Chapter,Verses,Flag,PageColumn,MinVerse,MaxVerse) VALUES (136825, 8471, 123, 61, '3', '', 47, 0, 0);</v>
      </c>
    </row>
    <row r="204" spans="1:46" x14ac:dyDescent="0.2">
      <c r="A204" s="7">
        <f>VLOOKUP(C204,Talks!$A$2:$X$35,2,FALSE)</f>
        <v>12</v>
      </c>
      <c r="B204">
        <v>202</v>
      </c>
      <c r="C204" t="s">
        <v>2728</v>
      </c>
      <c r="D204" t="s">
        <v>3061</v>
      </c>
      <c r="E204" t="s">
        <v>3062</v>
      </c>
      <c r="F204" s="4"/>
      <c r="G204" s="7">
        <f>VLOOKUP(C204,Talks!$A$2:$X$35,11,FALSE)</f>
        <v>8471</v>
      </c>
      <c r="H204" s="7">
        <f t="shared" si="162"/>
        <v>0</v>
      </c>
      <c r="I204" s="75" t="str">
        <f>IF(H204&lt;&gt;0,H204,IF(ISERROR(VLOOKUP(VLOOKUP(X204,Books!$A$2:$Q$100,2,FALSE)&amp;"_"&amp;Y204&amp;":"&amp;AA204&amp;IF(F204&lt;&gt;""," (JST)",""),SpecialBooks,2,FALSE)),VLOOKUP(X204,Books!$A$2:$Q$100,2,FALSE)&amp;"_"&amp;Y204&amp;":"&amp;AA204&amp;IF(F204&lt;&gt;""," (JST)",""),VLOOKUP(VLOOKUP(X204,Books!$A$2:$Q$100,2,FALSE)&amp;"_"&amp;Y204&amp;":"&amp;AA204&amp;IF(F204&lt;&gt;""," (JST)",""),SpecialBooks,2,FALSE)))</f>
        <v>js h_1:31</v>
      </c>
      <c r="J204" s="7" t="str">
        <f>VLOOKUP(C204,Talks!$A$2:$X$35,6,FALSE)</f>
        <v>MSH</v>
      </c>
      <c r="K204" s="32">
        <v>47</v>
      </c>
      <c r="L204" s="56">
        <f t="shared" si="190"/>
        <v>45</v>
      </c>
      <c r="M204" s="56">
        <f t="shared" si="191"/>
        <v>47</v>
      </c>
      <c r="N204" s="56" t="str">
        <f t="shared" si="192"/>
        <v/>
      </c>
      <c r="O204" s="7" t="str">
        <f t="shared" si="163"/>
        <v>js h_1:31 / (20-O,47,MSH)</v>
      </c>
      <c r="P204" s="51" t="str">
        <f t="shared" si="164"/>
        <v/>
      </c>
      <c r="Q204" s="7">
        <f t="shared" si="165"/>
        <v>22</v>
      </c>
      <c r="R204" s="7">
        <f t="shared" si="166"/>
        <v>27</v>
      </c>
      <c r="S204" s="7">
        <f t="shared" si="167"/>
        <v>32</v>
      </c>
      <c r="T204" s="7">
        <f t="shared" si="168"/>
        <v>29</v>
      </c>
      <c r="U204" s="7">
        <f t="shared" si="169"/>
        <v>41</v>
      </c>
      <c r="V204" s="7" t="str">
        <f t="shared" si="170"/>
        <v>pgp/js-h/1.31?la</v>
      </c>
      <c r="W204" s="7" t="str">
        <f t="shared" si="157"/>
        <v>js-h</v>
      </c>
      <c r="X204" s="7" t="str">
        <f>IF(ISERROR(VLOOKUP(W204,Books!$A$2:$Q$100,2,FALSE)),VLOOKUP(V204&amp;"/"&amp;W204,$AY$8:$AZ$10,2,FALSE),W204)</f>
        <v>js-h</v>
      </c>
      <c r="Y204" s="7" t="str">
        <f t="shared" si="158"/>
        <v>1</v>
      </c>
      <c r="Z204" s="7" t="str">
        <f t="shared" si="171"/>
        <v>31</v>
      </c>
      <c r="AA204" s="7" t="str">
        <f t="shared" si="131"/>
        <v>31</v>
      </c>
      <c r="AB204" s="51">
        <f t="shared" si="172"/>
        <v>1000</v>
      </c>
      <c r="AC204" s="61" t="str">
        <f t="shared" si="173"/>
        <v>p31</v>
      </c>
      <c r="AD204" s="26" t="str">
        <f t="shared" si="174"/>
        <v>js-h</v>
      </c>
      <c r="AE204" s="27" t="str">
        <f t="shared" si="175"/>
        <v>js-h</v>
      </c>
      <c r="AF204" s="28" t="str">
        <f t="shared" si="176"/>
        <v/>
      </c>
      <c r="AG204" s="26" t="str">
        <f t="shared" si="177"/>
        <v>1</v>
      </c>
      <c r="AH204" s="27" t="str">
        <f t="shared" si="178"/>
        <v/>
      </c>
      <c r="AI204" s="29" t="str">
        <f t="shared" si="179"/>
        <v>31</v>
      </c>
      <c r="AJ204" s="29" t="str">
        <f t="shared" si="180"/>
        <v>31</v>
      </c>
      <c r="AK204" s="29" t="str">
        <f t="shared" si="181"/>
        <v>31</v>
      </c>
      <c r="AL204" s="29">
        <f t="shared" si="182"/>
        <v>0</v>
      </c>
      <c r="AM204" s="29">
        <f t="shared" ca="1" si="183"/>
        <v>0</v>
      </c>
      <c r="AN204" s="29" t="str">
        <f t="shared" si="184"/>
        <v>31</v>
      </c>
      <c r="AO204" s="29" t="str">
        <f t="shared" ca="1" si="185"/>
        <v>31</v>
      </c>
      <c r="AP204" s="28" t="str">
        <f t="shared" si="186"/>
        <v/>
      </c>
      <c r="AQ204" s="34">
        <f t="shared" si="189"/>
        <v>136826</v>
      </c>
      <c r="AR204" s="7">
        <f>VLOOKUP(W204,Books!$A$2:$Q$100,7,FALSE)</f>
        <v>405</v>
      </c>
      <c r="AS204" s="51" t="str">
        <f t="shared" si="187"/>
        <v/>
      </c>
      <c r="AT204" s="7" t="str">
        <f t="shared" si="188"/>
        <v>INSERT INTO citation (ID,TalkID,BookID,Chapter,Verses,Flag,PageColumn,MinVerse,MaxVerse) VALUES (136826, 8471, 405, 1, '31', '', 47, 0, 0);</v>
      </c>
    </row>
    <row r="205" spans="1:46" x14ac:dyDescent="0.2">
      <c r="A205" s="7">
        <f>VLOOKUP(C205,Talks!$A$2:$X$35,2,FALSE)</f>
        <v>13</v>
      </c>
      <c r="B205">
        <v>203</v>
      </c>
      <c r="C205" t="s">
        <v>2729</v>
      </c>
      <c r="D205" t="s">
        <v>2547</v>
      </c>
      <c r="E205" t="s">
        <v>1996</v>
      </c>
      <c r="F205" s="4"/>
      <c r="G205" s="7">
        <f>VLOOKUP(C205,Talks!$A$2:$X$35,11,FALSE)</f>
        <v>8472</v>
      </c>
      <c r="H205" s="7">
        <f t="shared" si="162"/>
        <v>0</v>
      </c>
      <c r="I205" s="75" t="str">
        <f>IF(H205&lt;&gt;0,H205,IF(ISERROR(VLOOKUP(VLOOKUP(X205,Books!$A$2:$Q$100,2,FALSE)&amp;"_"&amp;Y205&amp;":"&amp;AA205&amp;IF(F205&lt;&gt;""," (JST)",""),SpecialBooks,2,FALSE)),VLOOKUP(X205,Books!$A$2:$Q$100,2,FALSE)&amp;"_"&amp;Y205&amp;":"&amp;AA205&amp;IF(F205&lt;&gt;""," (JST)",""),VLOOKUP(VLOOKUP(X205,Books!$A$2:$Q$100,2,FALSE)&amp;"_"&amp;Y205&amp;":"&amp;AA205&amp;IF(F205&lt;&gt;""," (JST)",""),SpecialBooks,2,FALSE)))</f>
        <v>moses_1:39</v>
      </c>
      <c r="J205" s="7" t="str">
        <f>VLOOKUP(C205,Talks!$A$2:$X$35,6,FALSE)</f>
        <v>WKJ</v>
      </c>
      <c r="K205" s="32">
        <v>50</v>
      </c>
      <c r="L205" s="56">
        <f t="shared" si="160"/>
        <v>48</v>
      </c>
      <c r="M205" s="56">
        <f t="shared" si="161"/>
        <v>50</v>
      </c>
      <c r="N205" s="56" t="str">
        <f t="shared" si="159"/>
        <v/>
      </c>
      <c r="O205" s="7" t="str">
        <f t="shared" si="163"/>
        <v>moses_1:39 / (20-O,50,WKJ)</v>
      </c>
      <c r="P205" s="51" t="str">
        <f t="shared" si="164"/>
        <v/>
      </c>
      <c r="Q205" s="7">
        <f t="shared" si="165"/>
        <v>22</v>
      </c>
      <c r="R205" s="7">
        <f t="shared" si="166"/>
        <v>28</v>
      </c>
      <c r="S205" s="7">
        <f t="shared" si="167"/>
        <v>33</v>
      </c>
      <c r="T205" s="7">
        <f t="shared" si="168"/>
        <v>30</v>
      </c>
      <c r="U205" s="7">
        <f t="shared" si="169"/>
        <v>42</v>
      </c>
      <c r="V205" s="7" t="str">
        <f t="shared" si="170"/>
        <v>pgp/moses/1.39?l</v>
      </c>
      <c r="W205" s="7" t="str">
        <f t="shared" si="157"/>
        <v>moses</v>
      </c>
      <c r="X205" s="7" t="str">
        <f>IF(ISERROR(VLOOKUP(W205,Books!$A$2:$Q$100,2,FALSE)),VLOOKUP(V205&amp;"/"&amp;W205,$AY$8:$AZ$10,2,FALSE),W205)</f>
        <v>moses</v>
      </c>
      <c r="Y205" s="7" t="str">
        <f t="shared" si="158"/>
        <v>1</v>
      </c>
      <c r="Z205" s="7" t="str">
        <f t="shared" si="171"/>
        <v>39</v>
      </c>
      <c r="AA205" s="7" t="str">
        <f t="shared" si="131"/>
        <v>39</v>
      </c>
      <c r="AB205" s="51">
        <f t="shared" si="172"/>
        <v>42</v>
      </c>
      <c r="AC205" s="61" t="str">
        <f t="shared" si="173"/>
        <v>p39</v>
      </c>
      <c r="AD205" s="26" t="str">
        <f t="shared" si="174"/>
        <v>moses</v>
      </c>
      <c r="AE205" s="27" t="str">
        <f t="shared" si="175"/>
        <v>moses</v>
      </c>
      <c r="AF205" s="28" t="str">
        <f t="shared" si="176"/>
        <v/>
      </c>
      <c r="AG205" s="26" t="str">
        <f t="shared" si="177"/>
        <v>1</v>
      </c>
      <c r="AH205" s="27" t="str">
        <f t="shared" si="178"/>
        <v/>
      </c>
      <c r="AI205" s="29" t="str">
        <f t="shared" si="179"/>
        <v>39</v>
      </c>
      <c r="AJ205" s="29" t="str">
        <f t="shared" si="180"/>
        <v>39</v>
      </c>
      <c r="AK205" s="29" t="str">
        <f t="shared" si="181"/>
        <v>39</v>
      </c>
      <c r="AL205" s="29">
        <f t="shared" si="182"/>
        <v>0</v>
      </c>
      <c r="AM205" s="29">
        <f t="shared" ca="1" si="183"/>
        <v>0</v>
      </c>
      <c r="AN205" s="29" t="str">
        <f t="shared" si="184"/>
        <v>39</v>
      </c>
      <c r="AO205" s="29" t="str">
        <f t="shared" ca="1" si="185"/>
        <v>39</v>
      </c>
      <c r="AP205" s="28" t="str">
        <f t="shared" si="186"/>
        <v/>
      </c>
      <c r="AQ205" s="34">
        <f t="shared" si="189"/>
        <v>136827</v>
      </c>
      <c r="AR205" s="7">
        <f>VLOOKUP(W205,Books!$A$2:$Q$100,7,FALSE)</f>
        <v>401</v>
      </c>
      <c r="AS205" s="51" t="str">
        <f t="shared" si="187"/>
        <v/>
      </c>
      <c r="AT205" s="7" t="str">
        <f t="shared" si="188"/>
        <v>INSERT INTO citation (ID,TalkID,BookID,Chapter,Verses,Flag,PageColumn,MinVerse,MaxVerse) VALUES (136827, 8472, 401, 1, '39', '', 50, 0, 0);</v>
      </c>
    </row>
    <row r="206" spans="1:46" x14ac:dyDescent="0.2">
      <c r="A206" s="7">
        <f>VLOOKUP(C206,Talks!$A$2:$X$35,2,FALSE)</f>
        <v>14</v>
      </c>
      <c r="B206">
        <v>204</v>
      </c>
      <c r="C206" t="s">
        <v>2730</v>
      </c>
      <c r="D206" t="s">
        <v>3106</v>
      </c>
      <c r="E206" t="s">
        <v>3107</v>
      </c>
      <c r="F206" s="4"/>
      <c r="G206" s="7">
        <f>VLOOKUP(C206,Talks!$A$2:$X$35,11,FALSE)</f>
        <v>8473</v>
      </c>
      <c r="H206" s="7">
        <f t="shared" si="162"/>
        <v>0</v>
      </c>
      <c r="I206" s="75" t="str">
        <f>IF(H206&lt;&gt;0,H206,IF(ISERROR(VLOOKUP(VLOOKUP(X206,Books!$A$2:$Q$100,2,FALSE)&amp;"_"&amp;Y206&amp;":"&amp;AA206&amp;IF(F206&lt;&gt;""," (JST)",""),SpecialBooks,2,FALSE)),VLOOKUP(X206,Books!$A$2:$Q$100,2,FALSE)&amp;"_"&amp;Y206&amp;":"&amp;AA206&amp;IF(F206&lt;&gt;""," (JST)",""),VLOOKUP(VLOOKUP(X206,Books!$A$2:$Q$100,2,FALSE)&amp;"_"&amp;Y206&amp;":"&amp;AA206&amp;IF(F206&lt;&gt;""," (JST)",""),SpecialBooks,2,FALSE)))</f>
        <v>moses_7:13-18</v>
      </c>
      <c r="J206" s="7" t="str">
        <f>VLOOKUP(C206,Talks!$A$2:$X$35,6,FALSE)</f>
        <v>DFU</v>
      </c>
      <c r="K206" s="32">
        <v>54</v>
      </c>
      <c r="L206" s="56">
        <f t="shared" si="160"/>
        <v>51</v>
      </c>
      <c r="M206" s="56">
        <f t="shared" si="161"/>
        <v>54</v>
      </c>
      <c r="N206" s="56" t="str">
        <f t="shared" si="159"/>
        <v/>
      </c>
      <c r="O206" s="7" t="str">
        <f t="shared" si="163"/>
        <v>moses_7:13-18 / (20-O,54,DFU)</v>
      </c>
      <c r="P206" s="51" t="str">
        <f t="shared" si="164"/>
        <v/>
      </c>
      <c r="Q206" s="7">
        <f t="shared" si="165"/>
        <v>22</v>
      </c>
      <c r="R206" s="7">
        <f t="shared" si="166"/>
        <v>28</v>
      </c>
      <c r="S206" s="7">
        <f t="shared" si="167"/>
        <v>36</v>
      </c>
      <c r="T206" s="7">
        <f t="shared" si="168"/>
        <v>30</v>
      </c>
      <c r="U206" s="7">
        <f t="shared" si="169"/>
        <v>45</v>
      </c>
      <c r="V206" s="7" t="str">
        <f t="shared" si="170"/>
        <v>pgp/moses/7.13-1</v>
      </c>
      <c r="W206" s="7" t="str">
        <f t="shared" si="157"/>
        <v>moses</v>
      </c>
      <c r="X206" s="7" t="str">
        <f>IF(ISERROR(VLOOKUP(W206,Books!$A$2:$Q$100,2,FALSE)),VLOOKUP(V206&amp;"/"&amp;W206,$AY$8:$AZ$10,2,FALSE),W206)</f>
        <v>moses</v>
      </c>
      <c r="Y206" s="7" t="str">
        <f t="shared" si="158"/>
        <v>7</v>
      </c>
      <c r="Z206" s="7" t="str">
        <f t="shared" si="171"/>
        <v>13-18</v>
      </c>
      <c r="AA206" s="7" t="str">
        <f t="shared" si="131"/>
        <v>13-18</v>
      </c>
      <c r="AB206" s="51">
        <f t="shared" si="172"/>
        <v>69</v>
      </c>
      <c r="AC206" s="61" t="str">
        <f t="shared" si="173"/>
        <v>p13</v>
      </c>
      <c r="AD206" s="26" t="str">
        <f t="shared" si="174"/>
        <v>moses</v>
      </c>
      <c r="AE206" s="27" t="str">
        <f t="shared" si="175"/>
        <v>moses</v>
      </c>
      <c r="AF206" s="28" t="str">
        <f t="shared" si="176"/>
        <v/>
      </c>
      <c r="AG206" s="26" t="str">
        <f t="shared" si="177"/>
        <v>7</v>
      </c>
      <c r="AH206" s="27" t="str">
        <f t="shared" si="178"/>
        <v/>
      </c>
      <c r="AI206" s="29" t="str">
        <f t="shared" si="179"/>
        <v>13-18</v>
      </c>
      <c r="AJ206" s="29" t="str">
        <f t="shared" si="180"/>
        <v>13-18</v>
      </c>
      <c r="AK206" s="29" t="str">
        <f t="shared" si="181"/>
        <v>13 18</v>
      </c>
      <c r="AL206" s="29">
        <f t="shared" si="182"/>
        <v>3</v>
      </c>
      <c r="AM206" s="29">
        <f t="shared" ca="1" si="183"/>
        <v>3</v>
      </c>
      <c r="AN206" s="29" t="str">
        <f t="shared" si="184"/>
        <v>13</v>
      </c>
      <c r="AO206" s="29" t="str">
        <f t="shared" ca="1" si="185"/>
        <v>18</v>
      </c>
      <c r="AP206" s="28" t="str">
        <f t="shared" si="186"/>
        <v/>
      </c>
      <c r="AQ206" s="34">
        <f t="shared" si="189"/>
        <v>136828</v>
      </c>
      <c r="AR206" s="7">
        <f>VLOOKUP(W206,Books!$A$2:$Q$100,7,FALSE)</f>
        <v>401</v>
      </c>
      <c r="AS206" s="51" t="str">
        <f t="shared" si="187"/>
        <v/>
      </c>
      <c r="AT206" s="7" t="str">
        <f t="shared" si="188"/>
        <v>INSERT INTO citation (ID,TalkID,BookID,Chapter,Verses,Flag,PageColumn,MinVerse,MaxVerse) VALUES (136828, 8473, 401, 7, '13-18', '', 54, 0, 0);</v>
      </c>
    </row>
    <row r="207" spans="1:46" x14ac:dyDescent="0.2">
      <c r="A207" s="7">
        <f>VLOOKUP(C207,Talks!$A$2:$X$35,2,FALSE)</f>
        <v>14</v>
      </c>
      <c r="B207">
        <v>205</v>
      </c>
      <c r="C207" t="s">
        <v>2730</v>
      </c>
      <c r="D207" t="s">
        <v>3109</v>
      </c>
      <c r="E207" t="s">
        <v>3110</v>
      </c>
      <c r="F207" s="4"/>
      <c r="G207" s="7">
        <f>VLOOKUP(C207,Talks!$A$2:$X$35,11,FALSE)</f>
        <v>8473</v>
      </c>
      <c r="H207" s="7">
        <f t="shared" si="162"/>
        <v>0</v>
      </c>
      <c r="I207" s="75" t="str">
        <f>IF(H207&lt;&gt;0,H207,IF(ISERROR(VLOOKUP(VLOOKUP(X207,Books!$A$2:$Q$100,2,FALSE)&amp;"_"&amp;Y207&amp;":"&amp;AA207&amp;IF(F207&lt;&gt;""," (JST)",""),SpecialBooks,2,FALSE)),VLOOKUP(X207,Books!$A$2:$Q$100,2,FALSE)&amp;"_"&amp;Y207&amp;":"&amp;AA207&amp;IF(F207&lt;&gt;""," (JST)",""),VLOOKUP(VLOOKUP(X207,Books!$A$2:$Q$100,2,FALSE)&amp;"_"&amp;Y207&amp;":"&amp;AA207&amp;IF(F207&lt;&gt;""," (JST)",""),SpecialBooks,2,FALSE)))</f>
        <v>gen_37:2</v>
      </c>
      <c r="J207" s="7" t="str">
        <f>VLOOKUP(C207,Talks!$A$2:$X$35,6,FALSE)</f>
        <v>DFU</v>
      </c>
      <c r="K207" s="32">
        <v>54</v>
      </c>
      <c r="L207" s="56">
        <f t="shared" si="160"/>
        <v>51</v>
      </c>
      <c r="M207" s="56">
        <f t="shared" si="161"/>
        <v>54</v>
      </c>
      <c r="N207" s="56" t="str">
        <f t="shared" si="159"/>
        <v/>
      </c>
      <c r="O207" s="7" t="str">
        <f t="shared" si="163"/>
        <v>gen_37:2 / (20-O,54,DFU)</v>
      </c>
      <c r="P207" s="51" t="str">
        <f t="shared" si="164"/>
        <v/>
      </c>
      <c r="Q207" s="7">
        <f t="shared" si="165"/>
        <v>21</v>
      </c>
      <c r="R207" s="7">
        <f t="shared" si="166"/>
        <v>25</v>
      </c>
      <c r="S207" s="7">
        <f t="shared" si="167"/>
        <v>30</v>
      </c>
      <c r="T207" s="7">
        <f t="shared" si="168"/>
        <v>28</v>
      </c>
      <c r="U207" s="7">
        <f t="shared" si="169"/>
        <v>39</v>
      </c>
      <c r="V207" s="7" t="str">
        <f t="shared" si="170"/>
        <v>ot/gen/37.2?lan</v>
      </c>
      <c r="W207" s="7" t="str">
        <f t="shared" si="157"/>
        <v>gen</v>
      </c>
      <c r="X207" s="7" t="str">
        <f>IF(ISERROR(VLOOKUP(W207,Books!$A$2:$Q$100,2,FALSE)),VLOOKUP(V207&amp;"/"&amp;W207,$AY$8:$AZ$10,2,FALSE),W207)</f>
        <v>gen</v>
      </c>
      <c r="Y207" s="7" t="str">
        <f t="shared" si="158"/>
        <v>37</v>
      </c>
      <c r="Z207" s="7" t="str">
        <f t="shared" si="171"/>
        <v>2</v>
      </c>
      <c r="AA207" s="7" t="str">
        <f t="shared" si="131"/>
        <v>2</v>
      </c>
      <c r="AB207" s="51">
        <f t="shared" si="172"/>
        <v>36</v>
      </c>
      <c r="AC207" s="61" t="str">
        <f t="shared" si="173"/>
        <v>p2</v>
      </c>
      <c r="AD207" s="26" t="str">
        <f t="shared" si="174"/>
        <v>gen</v>
      </c>
      <c r="AE207" s="27" t="str">
        <f t="shared" si="175"/>
        <v>gen</v>
      </c>
      <c r="AF207" s="28" t="str">
        <f t="shared" si="176"/>
        <v/>
      </c>
      <c r="AG207" s="26" t="str">
        <f t="shared" si="177"/>
        <v>37</v>
      </c>
      <c r="AH207" s="27" t="str">
        <f t="shared" si="178"/>
        <v/>
      </c>
      <c r="AI207" s="29" t="str">
        <f t="shared" si="179"/>
        <v>2</v>
      </c>
      <c r="AJ207" s="29" t="str">
        <f t="shared" si="180"/>
        <v>2</v>
      </c>
      <c r="AK207" s="29" t="str">
        <f t="shared" si="181"/>
        <v>2</v>
      </c>
      <c r="AL207" s="29">
        <f t="shared" si="182"/>
        <v>0</v>
      </c>
      <c r="AM207" s="29">
        <f t="shared" ca="1" si="183"/>
        <v>0</v>
      </c>
      <c r="AN207" s="29" t="str">
        <f t="shared" si="184"/>
        <v>2</v>
      </c>
      <c r="AO207" s="29" t="str">
        <f t="shared" ca="1" si="185"/>
        <v>2</v>
      </c>
      <c r="AP207" s="28" t="str">
        <f t="shared" si="186"/>
        <v/>
      </c>
      <c r="AQ207" s="34">
        <f t="shared" si="189"/>
        <v>136829</v>
      </c>
      <c r="AR207" s="7">
        <f>VLOOKUP(W207,Books!$A$2:$Q$100,7,FALSE)</f>
        <v>101</v>
      </c>
      <c r="AS207" s="51" t="str">
        <f t="shared" si="187"/>
        <v/>
      </c>
      <c r="AT207" s="7" t="str">
        <f t="shared" si="188"/>
        <v>INSERT INTO citation (ID,TalkID,BookID,Chapter,Verses,Flag,PageColumn,MinVerse,MaxVerse) VALUES (136829, 8473, 101, 37, '2', '', 54, 0, 0);</v>
      </c>
    </row>
    <row r="208" spans="1:46" x14ac:dyDescent="0.2">
      <c r="A208" s="7">
        <f>VLOOKUP(C208,Talks!$A$2:$X$35,2,FALSE)</f>
        <v>14</v>
      </c>
      <c r="B208">
        <v>206</v>
      </c>
      <c r="C208" t="s">
        <v>2730</v>
      </c>
      <c r="D208" t="s">
        <v>3111</v>
      </c>
      <c r="E208" t="s">
        <v>3112</v>
      </c>
      <c r="F208" s="4"/>
      <c r="G208" s="7">
        <f>VLOOKUP(C208,Talks!$A$2:$X$35,11,FALSE)</f>
        <v>8473</v>
      </c>
      <c r="H208" s="7">
        <f t="shared" si="162"/>
        <v>0</v>
      </c>
      <c r="I208" s="75" t="str">
        <f>IF(H208&lt;&gt;0,H208,IF(ISERROR(VLOOKUP(VLOOKUP(X208,Books!$A$2:$Q$100,2,FALSE)&amp;"_"&amp;Y208&amp;":"&amp;AA208&amp;IF(F208&lt;&gt;""," (JST)",""),SpecialBooks,2,FALSE)),VLOOKUP(X208,Books!$A$2:$Q$100,2,FALSE)&amp;"_"&amp;Y208&amp;":"&amp;AA208&amp;IF(F208&lt;&gt;""," (JST)",""),VLOOKUP(VLOOKUP(X208,Books!$A$2:$Q$100,2,FALSE)&amp;"_"&amp;Y208&amp;":"&amp;AA208&amp;IF(F208&lt;&gt;""," (JST)",""),SpecialBooks,2,FALSE)))</f>
        <v>gen_41:46</v>
      </c>
      <c r="J208" s="7" t="str">
        <f>VLOOKUP(C208,Talks!$A$2:$X$35,6,FALSE)</f>
        <v>DFU</v>
      </c>
      <c r="K208" s="32">
        <v>54</v>
      </c>
      <c r="L208" s="56">
        <f t="shared" si="160"/>
        <v>51</v>
      </c>
      <c r="M208" s="56">
        <f t="shared" si="161"/>
        <v>54</v>
      </c>
      <c r="N208" s="56" t="str">
        <f t="shared" si="159"/>
        <v/>
      </c>
      <c r="O208" s="7" t="str">
        <f t="shared" si="163"/>
        <v>gen_41:46 / (20-O,54,DFU)</v>
      </c>
      <c r="P208" s="51" t="str">
        <f t="shared" si="164"/>
        <v/>
      </c>
      <c r="Q208" s="7">
        <f t="shared" si="165"/>
        <v>21</v>
      </c>
      <c r="R208" s="7">
        <f t="shared" si="166"/>
        <v>25</v>
      </c>
      <c r="S208" s="7">
        <f t="shared" si="167"/>
        <v>31</v>
      </c>
      <c r="T208" s="7">
        <f t="shared" si="168"/>
        <v>28</v>
      </c>
      <c r="U208" s="7">
        <f t="shared" si="169"/>
        <v>40</v>
      </c>
      <c r="V208" s="7" t="str">
        <f t="shared" si="170"/>
        <v>ot/gen/41.46?la</v>
      </c>
      <c r="W208" s="7" t="str">
        <f t="shared" si="157"/>
        <v>gen</v>
      </c>
      <c r="X208" s="7" t="str">
        <f>IF(ISERROR(VLOOKUP(W208,Books!$A$2:$Q$100,2,FALSE)),VLOOKUP(V208&amp;"/"&amp;W208,$AY$8:$AZ$10,2,FALSE),W208)</f>
        <v>gen</v>
      </c>
      <c r="Y208" s="7" t="str">
        <f t="shared" si="158"/>
        <v>41</v>
      </c>
      <c r="Z208" s="7" t="str">
        <f t="shared" si="171"/>
        <v>46</v>
      </c>
      <c r="AA208" s="7" t="str">
        <f t="shared" si="131"/>
        <v>46</v>
      </c>
      <c r="AB208" s="51">
        <f t="shared" si="172"/>
        <v>57</v>
      </c>
      <c r="AC208" s="61" t="str">
        <f t="shared" si="173"/>
        <v>p46</v>
      </c>
      <c r="AD208" s="26" t="str">
        <f t="shared" si="174"/>
        <v>gen</v>
      </c>
      <c r="AE208" s="27" t="str">
        <f t="shared" si="175"/>
        <v>gen</v>
      </c>
      <c r="AF208" s="28" t="str">
        <f t="shared" si="176"/>
        <v/>
      </c>
      <c r="AG208" s="26" t="str">
        <f t="shared" si="177"/>
        <v>41</v>
      </c>
      <c r="AH208" s="27" t="str">
        <f t="shared" si="178"/>
        <v/>
      </c>
      <c r="AI208" s="29" t="str">
        <f t="shared" si="179"/>
        <v>46</v>
      </c>
      <c r="AJ208" s="29" t="str">
        <f t="shared" si="180"/>
        <v>46</v>
      </c>
      <c r="AK208" s="29" t="str">
        <f t="shared" si="181"/>
        <v>46</v>
      </c>
      <c r="AL208" s="29">
        <f t="shared" si="182"/>
        <v>0</v>
      </c>
      <c r="AM208" s="29">
        <f t="shared" ca="1" si="183"/>
        <v>0</v>
      </c>
      <c r="AN208" s="29" t="str">
        <f t="shared" si="184"/>
        <v>46</v>
      </c>
      <c r="AO208" s="29" t="str">
        <f t="shared" ca="1" si="185"/>
        <v>46</v>
      </c>
      <c r="AP208" s="28" t="str">
        <f t="shared" si="186"/>
        <v/>
      </c>
      <c r="AQ208" s="34">
        <f t="shared" si="189"/>
        <v>136830</v>
      </c>
      <c r="AR208" s="7">
        <f>VLOOKUP(W208,Books!$A$2:$Q$100,7,FALSE)</f>
        <v>101</v>
      </c>
      <c r="AS208" s="51" t="str">
        <f t="shared" si="187"/>
        <v/>
      </c>
      <c r="AT208" s="7" t="str">
        <f t="shared" si="188"/>
        <v>INSERT INTO citation (ID,TalkID,BookID,Chapter,Verses,Flag,PageColumn,MinVerse,MaxVerse) VALUES (136830, 8473, 101, 41, '46', '', 54, 0, 0);</v>
      </c>
    </row>
    <row r="209" spans="1:46" x14ac:dyDescent="0.2">
      <c r="A209" s="7">
        <f>VLOOKUP(C209,Talks!$A$2:$X$35,2,FALSE)</f>
        <v>14</v>
      </c>
      <c r="B209">
        <v>207</v>
      </c>
      <c r="C209" t="s">
        <v>2730</v>
      </c>
      <c r="D209" t="s">
        <v>3113</v>
      </c>
      <c r="E209" t="s">
        <v>3114</v>
      </c>
      <c r="F209" s="4"/>
      <c r="G209" s="7">
        <f>VLOOKUP(C209,Talks!$A$2:$X$35,11,FALSE)</f>
        <v>8473</v>
      </c>
      <c r="H209" s="7">
        <f t="shared" si="162"/>
        <v>0</v>
      </c>
      <c r="I209" s="75" t="str">
        <f>IF(H209&lt;&gt;0,H209,IF(ISERROR(VLOOKUP(VLOOKUP(X209,Books!$A$2:$Q$100,2,FALSE)&amp;"_"&amp;Y209&amp;":"&amp;AA209&amp;IF(F209&lt;&gt;""," (JST)",""),SpecialBooks,2,FALSE)),VLOOKUP(X209,Books!$A$2:$Q$100,2,FALSE)&amp;"_"&amp;Y209&amp;":"&amp;AA209&amp;IF(F209&lt;&gt;""," (JST)",""),VLOOKUP(VLOOKUP(X209,Books!$A$2:$Q$100,2,FALSE)&amp;"_"&amp;Y209&amp;":"&amp;AA209&amp;IF(F209&lt;&gt;""," (JST)",""),SpecialBooks,2,FALSE)))</f>
        <v>gen_45:4-11</v>
      </c>
      <c r="J209" s="7" t="str">
        <f>VLOOKUP(C209,Talks!$A$2:$X$35,6,FALSE)</f>
        <v>DFU</v>
      </c>
      <c r="K209" s="32">
        <v>54</v>
      </c>
      <c r="L209" s="56">
        <f t="shared" ref="L209:L213" si="193">VLOOKUP(A209,StartPage,13,FALSE)</f>
        <v>51</v>
      </c>
      <c r="M209" s="56">
        <f t="shared" ref="M209:M213" si="194">VLOOKUP(A209,EndPage,14,FALSE)</f>
        <v>54</v>
      </c>
      <c r="N209" s="56" t="str">
        <f t="shared" ref="N209:N213" si="195">IF(K209&lt;L209,"***",IF(K209&gt;M209,"***",""))</f>
        <v/>
      </c>
      <c r="O209" s="7" t="str">
        <f t="shared" si="163"/>
        <v>gen_45:4-11 / (20-O,54,DFU)</v>
      </c>
      <c r="P209" s="51" t="str">
        <f t="shared" si="164"/>
        <v/>
      </c>
      <c r="Q209" s="7">
        <f t="shared" si="165"/>
        <v>21</v>
      </c>
      <c r="R209" s="7">
        <f t="shared" si="166"/>
        <v>25</v>
      </c>
      <c r="S209" s="7">
        <f t="shared" si="167"/>
        <v>33</v>
      </c>
      <c r="T209" s="7">
        <f t="shared" si="168"/>
        <v>28</v>
      </c>
      <c r="U209" s="7">
        <f t="shared" si="169"/>
        <v>42</v>
      </c>
      <c r="V209" s="7" t="str">
        <f t="shared" si="170"/>
        <v>ot/gen/45.4-11?</v>
      </c>
      <c r="W209" s="7" t="str">
        <f t="shared" si="157"/>
        <v>gen</v>
      </c>
      <c r="X209" s="7" t="str">
        <f>IF(ISERROR(VLOOKUP(W209,Books!$A$2:$Q$100,2,FALSE)),VLOOKUP(V209&amp;"/"&amp;W209,$AY$8:$AZ$10,2,FALSE),W209)</f>
        <v>gen</v>
      </c>
      <c r="Y209" s="7" t="str">
        <f t="shared" si="158"/>
        <v>45</v>
      </c>
      <c r="Z209" s="7" t="str">
        <f t="shared" si="171"/>
        <v>4-11</v>
      </c>
      <c r="AA209" s="7" t="str">
        <f t="shared" si="131"/>
        <v>4-11</v>
      </c>
      <c r="AB209" s="51">
        <f t="shared" si="172"/>
        <v>28</v>
      </c>
      <c r="AC209" s="61" t="str">
        <f t="shared" si="173"/>
        <v>p4</v>
      </c>
      <c r="AD209" s="26" t="str">
        <f t="shared" si="174"/>
        <v>gen</v>
      </c>
      <c r="AE209" s="27" t="str">
        <f t="shared" si="175"/>
        <v>gen</v>
      </c>
      <c r="AF209" s="28" t="str">
        <f t="shared" si="176"/>
        <v/>
      </c>
      <c r="AG209" s="26" t="str">
        <f t="shared" si="177"/>
        <v>45</v>
      </c>
      <c r="AH209" s="27" t="str">
        <f t="shared" si="178"/>
        <v/>
      </c>
      <c r="AI209" s="29" t="str">
        <f t="shared" si="179"/>
        <v>4-11</v>
      </c>
      <c r="AJ209" s="29" t="str">
        <f t="shared" si="180"/>
        <v>4-11</v>
      </c>
      <c r="AK209" s="29" t="str">
        <f t="shared" si="181"/>
        <v>4 11</v>
      </c>
      <c r="AL209" s="29">
        <f t="shared" si="182"/>
        <v>2</v>
      </c>
      <c r="AM209" s="29">
        <f t="shared" ca="1" si="183"/>
        <v>2</v>
      </c>
      <c r="AN209" s="29" t="str">
        <f t="shared" si="184"/>
        <v>4</v>
      </c>
      <c r="AO209" s="29" t="str">
        <f t="shared" ca="1" si="185"/>
        <v>11</v>
      </c>
      <c r="AP209" s="28" t="str">
        <f t="shared" si="186"/>
        <v/>
      </c>
      <c r="AQ209" s="34">
        <f t="shared" si="189"/>
        <v>136831</v>
      </c>
      <c r="AR209" s="7">
        <f>VLOOKUP(W209,Books!$A$2:$Q$100,7,FALSE)</f>
        <v>101</v>
      </c>
      <c r="AS209" s="51" t="str">
        <f t="shared" si="187"/>
        <v/>
      </c>
      <c r="AT209" s="7" t="str">
        <f t="shared" si="188"/>
        <v>INSERT INTO citation (ID,TalkID,BookID,Chapter,Verses,Flag,PageColumn,MinVerse,MaxVerse) VALUES (136831, 8473, 101, 45, '4-11', '', 54, 0, 0);</v>
      </c>
    </row>
    <row r="210" spans="1:46" x14ac:dyDescent="0.2">
      <c r="A210" s="7">
        <f>VLOOKUP(C210,Talks!$A$2:$X$35,2,FALSE)</f>
        <v>14</v>
      </c>
      <c r="B210">
        <v>208</v>
      </c>
      <c r="C210" t="s">
        <v>2730</v>
      </c>
      <c r="D210" t="s">
        <v>3115</v>
      </c>
      <c r="E210" t="s">
        <v>3116</v>
      </c>
      <c r="F210" s="4"/>
      <c r="G210" s="7">
        <f>VLOOKUP(C210,Talks!$A$2:$X$35,11,FALSE)</f>
        <v>8473</v>
      </c>
      <c r="H210" s="7">
        <f t="shared" si="162"/>
        <v>0</v>
      </c>
      <c r="I210" s="75" t="str">
        <f>IF(H210&lt;&gt;0,H210,IF(ISERROR(VLOOKUP(VLOOKUP(X210,Books!$A$2:$Q$100,2,FALSE)&amp;"_"&amp;Y210&amp;":"&amp;AA210&amp;IF(F210&lt;&gt;""," (JST)",""),SpecialBooks,2,FALSE)),VLOOKUP(X210,Books!$A$2:$Q$100,2,FALSE)&amp;"_"&amp;Y210&amp;":"&amp;AA210&amp;IF(F210&lt;&gt;""," (JST)",""),VLOOKUP(VLOOKUP(X210,Books!$A$2:$Q$100,2,FALSE)&amp;"_"&amp;Y210&amp;":"&amp;AA210&amp;IF(F210&lt;&gt;""," (JST)",""),SpecialBooks,2,FALSE)))</f>
        <v>gen_50:20-21</v>
      </c>
      <c r="J210" s="7" t="str">
        <f>VLOOKUP(C210,Talks!$A$2:$X$35,6,FALSE)</f>
        <v>DFU</v>
      </c>
      <c r="K210" s="32">
        <v>54</v>
      </c>
      <c r="L210" s="56">
        <f t="shared" ref="L210:L211" si="196">VLOOKUP(A210,StartPage,13,FALSE)</f>
        <v>51</v>
      </c>
      <c r="M210" s="56">
        <f t="shared" ref="M210:M211" si="197">VLOOKUP(A210,EndPage,14,FALSE)</f>
        <v>54</v>
      </c>
      <c r="N210" s="56" t="str">
        <f t="shared" ref="N210:N211" si="198">IF(K210&lt;L210,"***",IF(K210&gt;M210,"***",""))</f>
        <v/>
      </c>
      <c r="O210" s="7" t="str">
        <f t="shared" si="163"/>
        <v>gen_50:20-21 / (20-O,54,DFU)</v>
      </c>
      <c r="P210" s="51" t="str">
        <f t="shared" si="164"/>
        <v/>
      </c>
      <c r="Q210" s="7">
        <f t="shared" si="165"/>
        <v>21</v>
      </c>
      <c r="R210" s="7">
        <f t="shared" si="166"/>
        <v>25</v>
      </c>
      <c r="S210" s="7">
        <f t="shared" si="167"/>
        <v>34</v>
      </c>
      <c r="T210" s="7">
        <f t="shared" si="168"/>
        <v>28</v>
      </c>
      <c r="U210" s="7">
        <f t="shared" si="169"/>
        <v>43</v>
      </c>
      <c r="V210" s="7" t="str">
        <f t="shared" si="170"/>
        <v>ot/gen/50.20-21</v>
      </c>
      <c r="W210" s="7" t="str">
        <f t="shared" si="157"/>
        <v>gen</v>
      </c>
      <c r="X210" s="7" t="str">
        <f>IF(ISERROR(VLOOKUP(W210,Books!$A$2:$Q$100,2,FALSE)),VLOOKUP(V210&amp;"/"&amp;W210,$AY$8:$AZ$10,2,FALSE),W210)</f>
        <v>gen</v>
      </c>
      <c r="Y210" s="7" t="str">
        <f t="shared" si="158"/>
        <v>50</v>
      </c>
      <c r="Z210" s="7" t="str">
        <f t="shared" si="171"/>
        <v>20-21</v>
      </c>
      <c r="AA210" s="7" t="str">
        <f t="shared" si="131"/>
        <v>20-21</v>
      </c>
      <c r="AB210" s="51">
        <f t="shared" si="172"/>
        <v>38</v>
      </c>
      <c r="AC210" s="61" t="str">
        <f t="shared" si="173"/>
        <v>p20</v>
      </c>
      <c r="AD210" s="26" t="str">
        <f t="shared" si="174"/>
        <v>gen</v>
      </c>
      <c r="AE210" s="27" t="str">
        <f t="shared" si="175"/>
        <v>gen</v>
      </c>
      <c r="AF210" s="28" t="str">
        <f t="shared" si="176"/>
        <v/>
      </c>
      <c r="AG210" s="26" t="str">
        <f t="shared" si="177"/>
        <v>50</v>
      </c>
      <c r="AH210" s="27" t="str">
        <f t="shared" si="178"/>
        <v/>
      </c>
      <c r="AI210" s="29" t="str">
        <f t="shared" si="179"/>
        <v>20-21</v>
      </c>
      <c r="AJ210" s="29" t="str">
        <f t="shared" si="180"/>
        <v>20-21</v>
      </c>
      <c r="AK210" s="29" t="str">
        <f t="shared" si="181"/>
        <v>20 21</v>
      </c>
      <c r="AL210" s="29">
        <f t="shared" si="182"/>
        <v>3</v>
      </c>
      <c r="AM210" s="29">
        <f t="shared" ca="1" si="183"/>
        <v>3</v>
      </c>
      <c r="AN210" s="29" t="str">
        <f t="shared" si="184"/>
        <v>20</v>
      </c>
      <c r="AO210" s="29" t="str">
        <f t="shared" ca="1" si="185"/>
        <v>21</v>
      </c>
      <c r="AP210" s="28" t="str">
        <f t="shared" si="186"/>
        <v/>
      </c>
      <c r="AQ210" s="34">
        <f t="shared" si="189"/>
        <v>136832</v>
      </c>
      <c r="AR210" s="7">
        <f>VLOOKUP(W210,Books!$A$2:$Q$100,7,FALSE)</f>
        <v>101</v>
      </c>
      <c r="AS210" s="51" t="str">
        <f t="shared" si="187"/>
        <v/>
      </c>
      <c r="AT210" s="7" t="str">
        <f t="shared" si="188"/>
        <v>INSERT INTO citation (ID,TalkID,BookID,Chapter,Verses,Flag,PageColumn,MinVerse,MaxVerse) VALUES (136832, 8473, 101, 50, '20-21', '', 54, 0, 0);</v>
      </c>
    </row>
    <row r="211" spans="1:46" x14ac:dyDescent="0.2">
      <c r="A211" s="7">
        <f>VLOOKUP(C211,Talks!$A$2:$X$35,2,FALSE)</f>
        <v>14</v>
      </c>
      <c r="B211">
        <v>209</v>
      </c>
      <c r="C211" t="s">
        <v>2730</v>
      </c>
      <c r="D211" t="s">
        <v>3118</v>
      </c>
      <c r="E211" t="s">
        <v>3119</v>
      </c>
      <c r="F211" s="4"/>
      <c r="G211" s="7">
        <f>VLOOKUP(C211,Talks!$A$2:$X$35,11,FALSE)</f>
        <v>8473</v>
      </c>
      <c r="H211" s="7">
        <f t="shared" si="162"/>
        <v>0</v>
      </c>
      <c r="I211" s="75" t="str">
        <f>IF(H211&lt;&gt;0,H211,IF(ISERROR(VLOOKUP(VLOOKUP(X211,Books!$A$2:$Q$100,2,FALSE)&amp;"_"&amp;Y211&amp;":"&amp;AA211&amp;IF(F211&lt;&gt;""," (JST)",""),SpecialBooks,2,FALSE)),VLOOKUP(X211,Books!$A$2:$Q$100,2,FALSE)&amp;"_"&amp;Y211&amp;":"&amp;AA211&amp;IF(F211&lt;&gt;""," (JST)",""),VLOOKUP(VLOOKUP(X211,Books!$A$2:$Q$100,2,FALSE)&amp;"_"&amp;Y211&amp;":"&amp;AA211&amp;IF(F211&lt;&gt;""," (JST)",""),SpecialBooks,2,FALSE)))</f>
        <v>ps_105:17-18</v>
      </c>
      <c r="J211" s="7" t="str">
        <f>VLOOKUP(C211,Talks!$A$2:$X$35,6,FALSE)</f>
        <v>DFU</v>
      </c>
      <c r="K211" s="32">
        <v>54</v>
      </c>
      <c r="L211" s="56">
        <f t="shared" si="196"/>
        <v>51</v>
      </c>
      <c r="M211" s="56">
        <f t="shared" si="197"/>
        <v>54</v>
      </c>
      <c r="N211" s="56" t="str">
        <f t="shared" si="198"/>
        <v/>
      </c>
      <c r="O211" s="7" t="str">
        <f t="shared" si="163"/>
        <v>ps_105:17-18 / (20-O,54,DFU)</v>
      </c>
      <c r="P211" s="51" t="str">
        <f t="shared" si="164"/>
        <v/>
      </c>
      <c r="Q211" s="7">
        <f t="shared" si="165"/>
        <v>21</v>
      </c>
      <c r="R211" s="7">
        <f t="shared" si="166"/>
        <v>24</v>
      </c>
      <c r="S211" s="7">
        <f t="shared" si="167"/>
        <v>34</v>
      </c>
      <c r="T211" s="7">
        <f t="shared" si="168"/>
        <v>28</v>
      </c>
      <c r="U211" s="7">
        <f t="shared" si="169"/>
        <v>43</v>
      </c>
      <c r="V211" s="7" t="str">
        <f t="shared" si="170"/>
        <v>ot/ps/105.17-18</v>
      </c>
      <c r="W211" s="7" t="str">
        <f t="shared" si="157"/>
        <v>ps</v>
      </c>
      <c r="X211" s="7" t="str">
        <f>IF(ISERROR(VLOOKUP(W211,Books!$A$2:$Q$100,2,FALSE)),VLOOKUP(V211&amp;"/"&amp;W211,$AY$8:$AZ$10,2,FALSE),W211)</f>
        <v>ps</v>
      </c>
      <c r="Y211" s="7" t="str">
        <f t="shared" si="158"/>
        <v>105</v>
      </c>
      <c r="Z211" s="7" t="str">
        <f t="shared" si="171"/>
        <v>17-18</v>
      </c>
      <c r="AA211" s="7" t="str">
        <f t="shared" ref="AA211:AA275" si="199">IF(Z211="1-1","1",IF(Z211="study_intro1","headnote",Z211))</f>
        <v>17-18</v>
      </c>
      <c r="AB211" s="51">
        <f t="shared" si="172"/>
        <v>45</v>
      </c>
      <c r="AC211" s="61" t="str">
        <f t="shared" si="173"/>
        <v>p17</v>
      </c>
      <c r="AD211" s="26" t="str">
        <f t="shared" si="174"/>
        <v>ps</v>
      </c>
      <c r="AE211" s="27" t="str">
        <f t="shared" si="175"/>
        <v>ps</v>
      </c>
      <c r="AF211" s="28" t="str">
        <f t="shared" si="176"/>
        <v/>
      </c>
      <c r="AG211" s="26" t="str">
        <f t="shared" si="177"/>
        <v>105</v>
      </c>
      <c r="AH211" s="27" t="str">
        <f t="shared" si="178"/>
        <v/>
      </c>
      <c r="AI211" s="29" t="str">
        <f t="shared" si="179"/>
        <v>17-18</v>
      </c>
      <c r="AJ211" s="29" t="str">
        <f t="shared" si="180"/>
        <v>17-18</v>
      </c>
      <c r="AK211" s="29" t="str">
        <f t="shared" si="181"/>
        <v>17 18</v>
      </c>
      <c r="AL211" s="29">
        <f t="shared" si="182"/>
        <v>3</v>
      </c>
      <c r="AM211" s="29">
        <f t="shared" ca="1" si="183"/>
        <v>3</v>
      </c>
      <c r="AN211" s="29" t="str">
        <f t="shared" si="184"/>
        <v>17</v>
      </c>
      <c r="AO211" s="29" t="str">
        <f t="shared" ca="1" si="185"/>
        <v>18</v>
      </c>
      <c r="AP211" s="28" t="str">
        <f t="shared" si="186"/>
        <v/>
      </c>
      <c r="AQ211" s="34">
        <f t="shared" si="189"/>
        <v>136833</v>
      </c>
      <c r="AR211" s="7">
        <f>VLOOKUP(W211,Books!$A$2:$Q$100,7,FALSE)</f>
        <v>119</v>
      </c>
      <c r="AS211" s="51" t="str">
        <f t="shared" si="187"/>
        <v/>
      </c>
      <c r="AT211" s="7" t="str">
        <f t="shared" si="188"/>
        <v>INSERT INTO citation (ID,TalkID,BookID,Chapter,Verses,Flag,PageColumn,MinVerse,MaxVerse) VALUES (136833, 8473, 119, 105, '17-18', '', 54, 0, 0);</v>
      </c>
    </row>
    <row r="212" spans="1:46" x14ac:dyDescent="0.2">
      <c r="A212" s="7">
        <f>VLOOKUP(C212,Talks!$A$2:$X$35,2,FALSE)</f>
        <v>14</v>
      </c>
      <c r="B212">
        <v>210</v>
      </c>
      <c r="C212" t="s">
        <v>2730</v>
      </c>
      <c r="D212" t="s">
        <v>3121</v>
      </c>
      <c r="E212" t="s">
        <v>3122</v>
      </c>
      <c r="F212" s="4"/>
      <c r="G212" s="7">
        <f>VLOOKUP(C212,Talks!$A$2:$X$35,11,FALSE)</f>
        <v>8473</v>
      </c>
      <c r="H212" s="7">
        <f t="shared" si="162"/>
        <v>0</v>
      </c>
      <c r="I212" s="75" t="str">
        <f>IF(H212&lt;&gt;0,H212,IF(ISERROR(VLOOKUP(VLOOKUP(X212,Books!$A$2:$Q$100,2,FALSE)&amp;"_"&amp;Y212&amp;":"&amp;AA212&amp;IF(F212&lt;&gt;""," (JST)",""),SpecialBooks,2,FALSE)),VLOOKUP(X212,Books!$A$2:$Q$100,2,FALSE)&amp;"_"&amp;Y212&amp;":"&amp;AA212&amp;IF(F212&lt;&gt;""," (JST)",""),VLOOKUP(VLOOKUP(X212,Books!$A$2:$Q$100,2,FALSE)&amp;"_"&amp;Y212&amp;":"&amp;AA212&amp;IF(F212&lt;&gt;""," (JST)",""),SpecialBooks,2,FALSE)))</f>
        <v>sec_121:1-46</v>
      </c>
      <c r="J212" s="7" t="str">
        <f>VLOOKUP(C212,Talks!$A$2:$X$35,6,FALSE)</f>
        <v>DFU</v>
      </c>
      <c r="K212" s="32">
        <v>54</v>
      </c>
      <c r="L212" s="56">
        <f t="shared" si="193"/>
        <v>51</v>
      </c>
      <c r="M212" s="56">
        <f t="shared" si="194"/>
        <v>54</v>
      </c>
      <c r="N212" s="56" t="str">
        <f t="shared" si="195"/>
        <v/>
      </c>
      <c r="O212" s="7" t="str">
        <f t="shared" si="163"/>
        <v>sec_121:1-46 / (20-O,54,DFU)</v>
      </c>
      <c r="P212" s="51" t="str">
        <f t="shared" si="164"/>
        <v>***</v>
      </c>
      <c r="Q212" s="7">
        <f t="shared" si="165"/>
        <v>31</v>
      </c>
      <c r="R212" s="7">
        <f t="shared" si="166"/>
        <v>34</v>
      </c>
      <c r="S212" s="7">
        <f t="shared" si="167"/>
        <v>38</v>
      </c>
      <c r="T212" s="7" t="e">
        <f t="shared" si="168"/>
        <v>#VALUE!</v>
      </c>
      <c r="U212" s="7" t="e">
        <f t="shared" si="169"/>
        <v>#VALUE!</v>
      </c>
      <c r="V212" s="7" t="str">
        <f t="shared" si="170"/>
        <v>dc-testament/dc/121?lang=</v>
      </c>
      <c r="W212" s="7" t="str">
        <f t="shared" si="157"/>
        <v>dc</v>
      </c>
      <c r="X212" s="7" t="str">
        <f>IF(ISERROR(VLOOKUP(W212,Books!$A$2:$Q$100,2,FALSE)),VLOOKUP(V212&amp;"/"&amp;W212,$AY$8:$AZ$10,2,FALSE),W212)</f>
        <v>dc</v>
      </c>
      <c r="Y212" s="7" t="str">
        <f t="shared" si="158"/>
        <v>121</v>
      </c>
      <c r="Z212" s="7" t="str">
        <f t="shared" si="171"/>
        <v>1-46</v>
      </c>
      <c r="AA212" s="7" t="str">
        <f t="shared" si="199"/>
        <v>1-46</v>
      </c>
      <c r="AB212" s="51">
        <f t="shared" si="172"/>
        <v>46</v>
      </c>
      <c r="AC212" s="61">
        <f t="shared" si="173"/>
        <v>0</v>
      </c>
      <c r="AD212" s="26" t="str">
        <f t="shared" si="174"/>
        <v>sec</v>
      </c>
      <c r="AE212" s="27" t="str">
        <f t="shared" si="175"/>
        <v>dc</v>
      </c>
      <c r="AF212" s="28" t="str">
        <f t="shared" si="176"/>
        <v/>
      </c>
      <c r="AG212" s="26" t="str">
        <f t="shared" si="177"/>
        <v>121</v>
      </c>
      <c r="AH212" s="27" t="str">
        <f t="shared" si="178"/>
        <v/>
      </c>
      <c r="AI212" s="29" t="str">
        <f t="shared" si="179"/>
        <v>1-46</v>
      </c>
      <c r="AJ212" s="29" t="str">
        <f t="shared" si="180"/>
        <v>1-46</v>
      </c>
      <c r="AK212" s="29" t="str">
        <f t="shared" si="181"/>
        <v>1 46</v>
      </c>
      <c r="AL212" s="29">
        <f t="shared" si="182"/>
        <v>2</v>
      </c>
      <c r="AM212" s="29">
        <f t="shared" ca="1" si="183"/>
        <v>2</v>
      </c>
      <c r="AN212" s="29" t="str">
        <f t="shared" si="184"/>
        <v>1</v>
      </c>
      <c r="AO212" s="29" t="str">
        <f t="shared" ca="1" si="185"/>
        <v>46</v>
      </c>
      <c r="AP212" s="28" t="str">
        <f t="shared" si="186"/>
        <v/>
      </c>
      <c r="AQ212" s="34">
        <f t="shared" si="189"/>
        <v>136834</v>
      </c>
      <c r="AR212" s="7">
        <f>VLOOKUP(W212,Books!$A$2:$Q$100,7,FALSE)</f>
        <v>302</v>
      </c>
      <c r="AS212" s="51" t="str">
        <f t="shared" si="187"/>
        <v/>
      </c>
      <c r="AT212" s="7" t="str">
        <f t="shared" si="188"/>
        <v>INSERT INTO citation (ID,TalkID,BookID,Chapter,Verses,Flag,PageColumn,MinVerse,MaxVerse) VALUES (136834, 8473, 302, 121, '1-46', '', 54, 0, 0);</v>
      </c>
    </row>
    <row r="213" spans="1:46" x14ac:dyDescent="0.2">
      <c r="A213" s="7">
        <f>VLOOKUP(C213,Talks!$A$2:$X$35,2,FALSE)</f>
        <v>14</v>
      </c>
      <c r="B213">
        <v>210.2</v>
      </c>
      <c r="C213" t="s">
        <v>2730</v>
      </c>
      <c r="D213" t="s">
        <v>3666</v>
      </c>
      <c r="E213" t="s">
        <v>3122</v>
      </c>
      <c r="F213" s="4"/>
      <c r="G213" s="7">
        <f>VLOOKUP(C213,Talks!$A$2:$X$35,11,FALSE)</f>
        <v>8473</v>
      </c>
      <c r="H213" s="7">
        <f t="shared" si="162"/>
        <v>0</v>
      </c>
      <c r="I213" s="75" t="str">
        <f>IF(H213&lt;&gt;0,H213,IF(ISERROR(VLOOKUP(VLOOKUP(X213,Books!$A$2:$Q$100,2,FALSE)&amp;"_"&amp;Y213&amp;":"&amp;AA213&amp;IF(F213&lt;&gt;""," (JST)",""),SpecialBooks,2,FALSE)),VLOOKUP(X213,Books!$A$2:$Q$100,2,FALSE)&amp;"_"&amp;Y213&amp;":"&amp;AA213&amp;IF(F213&lt;&gt;""," (JST)",""),VLOOKUP(VLOOKUP(X213,Books!$A$2:$Q$100,2,FALSE)&amp;"_"&amp;Y213&amp;":"&amp;AA213&amp;IF(F213&lt;&gt;""," (JST)",""),SpecialBooks,2,FALSE)))</f>
        <v>sec_122:1-9</v>
      </c>
      <c r="J213" s="7" t="str">
        <f>VLOOKUP(C213,Talks!$A$2:$X$35,6,FALSE)</f>
        <v>DFU</v>
      </c>
      <c r="K213" s="32">
        <v>54</v>
      </c>
      <c r="L213" s="56">
        <f t="shared" si="193"/>
        <v>51</v>
      </c>
      <c r="M213" s="56">
        <f t="shared" si="194"/>
        <v>54</v>
      </c>
      <c r="N213" s="56" t="str">
        <f t="shared" si="195"/>
        <v/>
      </c>
      <c r="O213" s="7" t="str">
        <f t="shared" si="163"/>
        <v>sec_122:1-9 / (20-O,54,DFU)</v>
      </c>
      <c r="P213" s="51" t="str">
        <f t="shared" si="164"/>
        <v>***</v>
      </c>
      <c r="Q213" s="7">
        <f t="shared" si="165"/>
        <v>31</v>
      </c>
      <c r="R213" s="7">
        <f t="shared" si="166"/>
        <v>34</v>
      </c>
      <c r="S213" s="7">
        <f t="shared" si="167"/>
        <v>38</v>
      </c>
      <c r="T213" s="7" t="e">
        <f t="shared" si="168"/>
        <v>#VALUE!</v>
      </c>
      <c r="U213" s="7" t="e">
        <f t="shared" si="169"/>
        <v>#VALUE!</v>
      </c>
      <c r="V213" s="7" t="str">
        <f t="shared" si="170"/>
        <v>dc-testament/dc/122?lang=</v>
      </c>
      <c r="W213" s="7" t="str">
        <f t="shared" si="157"/>
        <v>dc</v>
      </c>
      <c r="X213" s="7" t="str">
        <f>IF(ISERROR(VLOOKUP(W213,Books!$A$2:$Q$100,2,FALSE)),VLOOKUP(V213&amp;"/"&amp;W213,$AY$8:$AZ$10,2,FALSE),W213)</f>
        <v>dc</v>
      </c>
      <c r="Y213" s="7" t="str">
        <f t="shared" si="158"/>
        <v>122</v>
      </c>
      <c r="Z213" s="7" t="str">
        <f t="shared" si="171"/>
        <v>1-9</v>
      </c>
      <c r="AA213" s="7" t="str">
        <f t="shared" si="199"/>
        <v>1-9</v>
      </c>
      <c r="AB213" s="51">
        <f t="shared" si="172"/>
        <v>9</v>
      </c>
      <c r="AC213" s="61">
        <f t="shared" si="173"/>
        <v>0</v>
      </c>
      <c r="AD213" s="26" t="str">
        <f t="shared" si="174"/>
        <v>sec</v>
      </c>
      <c r="AE213" s="27" t="str">
        <f t="shared" si="175"/>
        <v>dc</v>
      </c>
      <c r="AF213" s="28" t="str">
        <f t="shared" si="176"/>
        <v/>
      </c>
      <c r="AG213" s="26" t="str">
        <f t="shared" si="177"/>
        <v>122</v>
      </c>
      <c r="AH213" s="27" t="str">
        <f t="shared" si="178"/>
        <v/>
      </c>
      <c r="AI213" s="29" t="str">
        <f t="shared" si="179"/>
        <v>1-9</v>
      </c>
      <c r="AJ213" s="29" t="str">
        <f t="shared" si="180"/>
        <v>1-9</v>
      </c>
      <c r="AK213" s="29" t="str">
        <f t="shared" si="181"/>
        <v>1 9</v>
      </c>
      <c r="AL213" s="29">
        <f t="shared" si="182"/>
        <v>2</v>
      </c>
      <c r="AM213" s="29">
        <f t="shared" ca="1" si="183"/>
        <v>2</v>
      </c>
      <c r="AN213" s="29" t="str">
        <f t="shared" si="184"/>
        <v>1</v>
      </c>
      <c r="AO213" s="29" t="str">
        <f t="shared" ca="1" si="185"/>
        <v>9</v>
      </c>
      <c r="AP213" s="28" t="str">
        <f t="shared" si="186"/>
        <v/>
      </c>
      <c r="AQ213" s="34">
        <f t="shared" si="189"/>
        <v>136835</v>
      </c>
      <c r="AR213" s="7">
        <f>VLOOKUP(W213,Books!$A$2:$Q$100,7,FALSE)</f>
        <v>302</v>
      </c>
      <c r="AS213" s="51" t="str">
        <f t="shared" si="187"/>
        <v/>
      </c>
      <c r="AT213" s="7" t="str">
        <f t="shared" si="188"/>
        <v>INSERT INTO citation (ID,TalkID,BookID,Chapter,Verses,Flag,PageColumn,MinVerse,MaxVerse) VALUES (136835, 8473, 302, 122, '1-9', '', 54, 0, 0);</v>
      </c>
    </row>
    <row r="214" spans="1:46" x14ac:dyDescent="0.2">
      <c r="A214" s="7">
        <f>VLOOKUP(C214,Talks!$A$2:$X$35,2,FALSE)</f>
        <v>14</v>
      </c>
      <c r="B214">
        <v>219.3</v>
      </c>
      <c r="C214" t="s">
        <v>2730</v>
      </c>
      <c r="D214" t="s">
        <v>3667</v>
      </c>
      <c r="E214" t="s">
        <v>3122</v>
      </c>
      <c r="F214" s="4"/>
      <c r="G214" s="7">
        <f>VLOOKUP(C214,Talks!$A$2:$X$35,11,FALSE)</f>
        <v>8473</v>
      </c>
      <c r="H214" s="7">
        <f t="shared" ref="H214" si="200">IF(ISERROR(FIND($BA$2,D214)),IF(ISERROR(FIND($BA$3,D214)),IF(ISERROR(FIND($BA$4,D214)),IF(ISERROR(FIND($BA$5,D214)),IF(ISERROR(FIND($BA$6,D214)),0,$AZ$6),$AZ$5),$AZ$4),$AZ$3),$AZ$2)</f>
        <v>0</v>
      </c>
      <c r="I214" s="75" t="str">
        <f>IF(H214&lt;&gt;0,H214,IF(ISERROR(VLOOKUP(VLOOKUP(X214,Books!$A$2:$Q$100,2,FALSE)&amp;"_"&amp;Y214&amp;":"&amp;AA214&amp;IF(F214&lt;&gt;""," (JST)",""),SpecialBooks,2,FALSE)),VLOOKUP(X214,Books!$A$2:$Q$100,2,FALSE)&amp;"_"&amp;Y214&amp;":"&amp;AA214&amp;IF(F214&lt;&gt;""," (JST)",""),VLOOKUP(VLOOKUP(X214,Books!$A$2:$Q$100,2,FALSE)&amp;"_"&amp;Y214&amp;":"&amp;AA214&amp;IF(F214&lt;&gt;""," (JST)",""),SpecialBooks,2,FALSE)))</f>
        <v>sec_123:1-17</v>
      </c>
      <c r="J214" s="7" t="str">
        <f>VLOOKUP(C214,Talks!$A$2:$X$35,6,FALSE)</f>
        <v>DFU</v>
      </c>
      <c r="K214" s="32">
        <v>54</v>
      </c>
      <c r="L214" s="56">
        <f t="shared" ref="L214" si="201">VLOOKUP(A214,StartPage,13,FALSE)</f>
        <v>51</v>
      </c>
      <c r="M214" s="56">
        <f t="shared" ref="M214" si="202">VLOOKUP(A214,EndPage,14,FALSE)</f>
        <v>54</v>
      </c>
      <c r="N214" s="56" t="str">
        <f t="shared" ref="N214" si="203">IF(K214&lt;L214,"***",IF(K214&gt;M214,"***",""))</f>
        <v/>
      </c>
      <c r="O214" s="7" t="str">
        <f t="shared" ref="O214" si="204">I214&amp;" / ("&amp;$D$1&amp;","&amp;K214&amp;","&amp;J214&amp;")"</f>
        <v>sec_123:1-17 / (20-O,54,DFU)</v>
      </c>
      <c r="P214" s="51" t="str">
        <f t="shared" ref="P214" si="205">IF(ISERROR(FIND("#",D214)),"***","")</f>
        <v>***</v>
      </c>
      <c r="Q214" s="7">
        <f t="shared" ref="Q214" si="206">FIND("/",D214,19)</f>
        <v>31</v>
      </c>
      <c r="R214" s="7">
        <f t="shared" ref="R214" si="207">IF(ISERROR(FIND("/",D214,Q214+1)),FIND("?",D214,Q214+1),FIND("/",D214,Q214+1))</f>
        <v>34</v>
      </c>
      <c r="S214" s="7">
        <f t="shared" ref="S214" si="208">FIND("?",D214,R214+1)</f>
        <v>38</v>
      </c>
      <c r="T214" s="7" t="e">
        <f t="shared" ref="T214" si="209">FIND(".",D214,R214+1)</f>
        <v>#VALUE!</v>
      </c>
      <c r="U214" s="7" t="e">
        <f t="shared" ref="U214" si="210">FIND("#",D214,S214+1)</f>
        <v>#VALUE!</v>
      </c>
      <c r="V214" s="7" t="str">
        <f t="shared" ref="V214" si="211">MID(D214,19,Q214-6)</f>
        <v>dc-testament/dc/123?lang=</v>
      </c>
      <c r="W214" s="7" t="str">
        <f t="shared" si="157"/>
        <v>dc</v>
      </c>
      <c r="X214" s="7" t="str">
        <f>IF(ISERROR(VLOOKUP(W214,Books!$A$2:$Q$100,2,FALSE)),VLOOKUP(V214&amp;"/"&amp;W214,$AY$8:$AZ$10,2,FALSE),W214)</f>
        <v>dc</v>
      </c>
      <c r="Y214" s="7" t="str">
        <f t="shared" si="158"/>
        <v>123</v>
      </c>
      <c r="Z214" s="7" t="str">
        <f t="shared" ref="Z214" si="212">IF(VLOOKUP(AR214,Books,12,FALSE)="Y",IF(ISERROR(MID(D214,T214+1,S214-T214-1)),"1-"&amp;VLOOKUP(W214&amp;"_"&amp;Y214&amp;"_",BookChapMaxVerse,2,FALSE),MID(D214,T214+1,S214-T214-1)),"")</f>
        <v>1-17</v>
      </c>
      <c r="AA214" s="7" t="str">
        <f t="shared" si="199"/>
        <v>1-17</v>
      </c>
      <c r="AB214" s="51">
        <f t="shared" ref="AB214" si="213">VLOOKUP(W214&amp;"_"&amp;Y214&amp;"_",BookChapMaxVerse,2,FALSE)</f>
        <v>17</v>
      </c>
      <c r="AC214" s="61">
        <f t="shared" ref="AC214" si="214">IF(ISERROR(U214),0,RIGHT(D214,LEN(D214)-U214))</f>
        <v>0</v>
      </c>
      <c r="AD214" s="26" t="str">
        <f t="shared" ref="AD214" si="215">SUBSTITUTE(LEFT(O214,FIND("_",O214)-1)," ","-")</f>
        <v>sec</v>
      </c>
      <c r="AE214" s="27" t="str">
        <f t="shared" ref="AE214" si="216">IF(AD214="sec","dc",AD214)</f>
        <v>dc</v>
      </c>
      <c r="AF214" s="28" t="str">
        <f t="shared" ref="AF214" si="217">IF(AE214&lt;&gt;W214,"***","")</f>
        <v/>
      </c>
      <c r="AG214" s="26" t="str">
        <f t="shared" ref="AG214" si="218">MID(O214,FIND("_",O214)+1,FIND(":",O214)-FIND("_",O214)-1)</f>
        <v>123</v>
      </c>
      <c r="AH214" s="27" t="str">
        <f t="shared" ref="AH214" si="219">IF(AG214&lt;&gt;Y214,"***","")</f>
        <v/>
      </c>
      <c r="AI214" s="29" t="str">
        <f t="shared" ref="AI214" si="220">IF(ISERROR(MID(O214,FIND(":",O214)+1,FIND(" /",O214)-FIND(":",O214)-1)),"",MID(O214,FIND(":",O214)+1,FIND(" /",O214)-FIND(":",O214)-1))</f>
        <v>1-17</v>
      </c>
      <c r="AJ214" s="29" t="str">
        <f t="shared" ref="AJ214" si="221">IF(ISERROR(FIND(" (JST)",AI214)),AI214,LEFT(AI214,FIND(" (JST)",AI214)-1))</f>
        <v>1-17</v>
      </c>
      <c r="AK214" s="29" t="str">
        <f t="shared" ref="AK214" si="222">SUBSTITUTE(SUBSTITUTE(AJ214,"-"," "),","," ")</f>
        <v>1 17</v>
      </c>
      <c r="AL214" s="29">
        <f t="shared" ref="AL214" si="223">IF(ISERROR(FIND(" ",AK214)),0,FIND(" ",AK214))</f>
        <v>2</v>
      </c>
      <c r="AM214" s="29">
        <f t="shared" ref="AM214" ca="1" si="224">IF(AL214&gt;0,LOOKUP(2^15,FIND(" ",AK214,ROW(INDIRECT("1:"&amp;LEN(AK214))))),0)</f>
        <v>2</v>
      </c>
      <c r="AN214" s="29" t="str">
        <f t="shared" ref="AN214" si="225">IF(AL214&gt;0,LEFT(AJ214,AL214-1),AJ214)</f>
        <v>1</v>
      </c>
      <c r="AO214" s="29" t="str">
        <f t="shared" ref="AO214" ca="1" si="226">IF(AM214&gt;0,RIGHT(AJ214,LEN(AJ214)-AM214),AJ214)</f>
        <v>17</v>
      </c>
      <c r="AP214" s="28" t="str">
        <f t="shared" ref="AP214" si="227">IF(AJ214&lt;&gt;AA214,"***","")</f>
        <v/>
      </c>
      <c r="AQ214" s="34">
        <f t="shared" si="189"/>
        <v>136836</v>
      </c>
      <c r="AR214" s="7">
        <f>VLOOKUP(W214,Books!$A$2:$Q$100,7,FALSE)</f>
        <v>302</v>
      </c>
      <c r="AS214" s="51" t="str">
        <f t="shared" ref="AS214" si="228">IF(ISERROR(FIND("(JST)",O214)),"","J")</f>
        <v/>
      </c>
      <c r="AT214" s="7" t="str">
        <f t="shared" ref="AT214" si="229">"INSERT INTO citation (ID,TalkID,BookID,Chapter,Verses,Flag,PageColumn,MinVerse,MaxVerse) VALUES ("&amp;AQ214&amp;", "&amp;G214&amp;", "&amp;AR214&amp;", "&amp;IF(Y214="",0,Y214)&amp;", '"&amp;AA214&amp;"', '"&amp;AS214&amp;"', "&amp;K214&amp;", 0, 0);"</f>
        <v>INSERT INTO citation (ID,TalkID,BookID,Chapter,Verses,Flag,PageColumn,MinVerse,MaxVerse) VALUES (136836, 8473, 302, 123, '1-17', '', 54, 0, 0);</v>
      </c>
    </row>
    <row r="215" spans="1:46" x14ac:dyDescent="0.2">
      <c r="A215" s="7">
        <f>VLOOKUP(C215,Talks!$A$2:$X$35,2,FALSE)</f>
        <v>14</v>
      </c>
      <c r="B215">
        <v>211</v>
      </c>
      <c r="C215" t="s">
        <v>2730</v>
      </c>
      <c r="D215" t="s">
        <v>3123</v>
      </c>
      <c r="E215" t="s">
        <v>3124</v>
      </c>
      <c r="F215" s="4"/>
      <c r="G215" s="7">
        <f>VLOOKUP(C215,Talks!$A$2:$X$35,11,FALSE)</f>
        <v>8473</v>
      </c>
      <c r="H215" s="7">
        <f t="shared" si="162"/>
        <v>0</v>
      </c>
      <c r="I215" s="75" t="str">
        <f>IF(H215&lt;&gt;0,H215,IF(ISERROR(VLOOKUP(VLOOKUP(X215,Books!$A$2:$Q$100,2,FALSE)&amp;"_"&amp;Y215&amp;":"&amp;AA215&amp;IF(F215&lt;&gt;""," (JST)",""),SpecialBooks,2,FALSE)),VLOOKUP(X215,Books!$A$2:$Q$100,2,FALSE)&amp;"_"&amp;Y215&amp;":"&amp;AA215&amp;IF(F215&lt;&gt;""," (JST)",""),VLOOKUP(VLOOKUP(X215,Books!$A$2:$Q$100,2,FALSE)&amp;"_"&amp;Y215&amp;":"&amp;AA215&amp;IF(F215&lt;&gt;""," (JST)",""),SpecialBooks,2,FALSE)))</f>
        <v>morm_8:39</v>
      </c>
      <c r="J215" s="7" t="str">
        <f>VLOOKUP(C215,Talks!$A$2:$X$35,6,FALSE)</f>
        <v>DFU</v>
      </c>
      <c r="K215" s="32">
        <v>54</v>
      </c>
      <c r="L215" s="56">
        <f t="shared" ref="L215" si="230">VLOOKUP(A215,StartPage,13,FALSE)</f>
        <v>51</v>
      </c>
      <c r="M215" s="56">
        <f t="shared" ref="M215" si="231">VLOOKUP(A215,EndPage,14,FALSE)</f>
        <v>54</v>
      </c>
      <c r="N215" s="56" t="str">
        <f t="shared" ref="N215" si="232">IF(K215&lt;L215,"***",IF(K215&gt;M215,"***",""))</f>
        <v/>
      </c>
      <c r="O215" s="7" t="str">
        <f t="shared" si="163"/>
        <v>morm_8:39 / (20-O,54,DFU)</v>
      </c>
      <c r="P215" s="51" t="str">
        <f t="shared" si="164"/>
        <v/>
      </c>
      <c r="Q215" s="7">
        <f t="shared" si="165"/>
        <v>23</v>
      </c>
      <c r="R215" s="7">
        <f t="shared" si="166"/>
        <v>28</v>
      </c>
      <c r="S215" s="7">
        <f t="shared" si="167"/>
        <v>33</v>
      </c>
      <c r="T215" s="7">
        <f t="shared" si="168"/>
        <v>30</v>
      </c>
      <c r="U215" s="7">
        <f t="shared" si="169"/>
        <v>42</v>
      </c>
      <c r="V215" s="7" t="str">
        <f t="shared" si="170"/>
        <v>bofm/morm/8.39?la</v>
      </c>
      <c r="W215" s="7" t="str">
        <f t="shared" si="157"/>
        <v>morm</v>
      </c>
      <c r="X215" s="7" t="str">
        <f>IF(ISERROR(VLOOKUP(W215,Books!$A$2:$Q$100,2,FALSE)),VLOOKUP(V215&amp;"/"&amp;W215,$AY$8:$AZ$10,2,FALSE),W215)</f>
        <v>morm</v>
      </c>
      <c r="Y215" s="7" t="str">
        <f t="shared" si="158"/>
        <v>8</v>
      </c>
      <c r="Z215" s="7" t="str">
        <f t="shared" si="171"/>
        <v>39</v>
      </c>
      <c r="AA215" s="7" t="str">
        <f t="shared" si="199"/>
        <v>39</v>
      </c>
      <c r="AB215" s="51">
        <f t="shared" si="172"/>
        <v>41</v>
      </c>
      <c r="AC215" s="61" t="str">
        <f t="shared" si="173"/>
        <v>p39</v>
      </c>
      <c r="AD215" s="26" t="str">
        <f t="shared" si="174"/>
        <v>morm</v>
      </c>
      <c r="AE215" s="27" t="str">
        <f t="shared" si="175"/>
        <v>morm</v>
      </c>
      <c r="AF215" s="28" t="str">
        <f t="shared" si="176"/>
        <v/>
      </c>
      <c r="AG215" s="26" t="str">
        <f t="shared" si="177"/>
        <v>8</v>
      </c>
      <c r="AH215" s="27" t="str">
        <f t="shared" si="178"/>
        <v/>
      </c>
      <c r="AI215" s="29" t="str">
        <f t="shared" si="179"/>
        <v>39</v>
      </c>
      <c r="AJ215" s="29" t="str">
        <f t="shared" si="180"/>
        <v>39</v>
      </c>
      <c r="AK215" s="29" t="str">
        <f t="shared" si="181"/>
        <v>39</v>
      </c>
      <c r="AL215" s="29">
        <f t="shared" si="182"/>
        <v>0</v>
      </c>
      <c r="AM215" s="29">
        <f t="shared" ca="1" si="183"/>
        <v>0</v>
      </c>
      <c r="AN215" s="29" t="str">
        <f t="shared" si="184"/>
        <v>39</v>
      </c>
      <c r="AO215" s="29" t="str">
        <f t="shared" ca="1" si="185"/>
        <v>39</v>
      </c>
      <c r="AP215" s="28" t="str">
        <f t="shared" si="186"/>
        <v/>
      </c>
      <c r="AQ215" s="34">
        <f t="shared" si="189"/>
        <v>136837</v>
      </c>
      <c r="AR215" s="7">
        <f>VLOOKUP(W215,Books!$A$2:$Q$100,7,FALSE)</f>
        <v>217</v>
      </c>
      <c r="AS215" s="51" t="str">
        <f t="shared" si="187"/>
        <v/>
      </c>
      <c r="AT215" s="7" t="str">
        <f t="shared" si="188"/>
        <v>INSERT INTO citation (ID,TalkID,BookID,Chapter,Verses,Flag,PageColumn,MinVerse,MaxVerse) VALUES (136837, 8473, 217, 8, '39', '', 54, 0, 0);</v>
      </c>
    </row>
    <row r="216" spans="1:46" x14ac:dyDescent="0.2">
      <c r="A216" s="7">
        <f>VLOOKUP(C216,Talks!$A$2:$X$35,2,FALSE)</f>
        <v>14</v>
      </c>
      <c r="B216">
        <v>212</v>
      </c>
      <c r="C216" t="s">
        <v>2730</v>
      </c>
      <c r="D216" t="s">
        <v>3125</v>
      </c>
      <c r="E216" t="s">
        <v>3126</v>
      </c>
      <c r="F216" s="4"/>
      <c r="G216" s="7">
        <f>VLOOKUP(C216,Talks!$A$2:$X$35,11,FALSE)</f>
        <v>8473</v>
      </c>
      <c r="H216" s="7">
        <f t="shared" si="162"/>
        <v>0</v>
      </c>
      <c r="I216" s="75" t="str">
        <f>IF(H216&lt;&gt;0,H216,IF(ISERROR(VLOOKUP(VLOOKUP(X216,Books!$A$2:$Q$100,2,FALSE)&amp;"_"&amp;Y216&amp;":"&amp;AA216&amp;IF(F216&lt;&gt;""," (JST)",""),SpecialBooks,2,FALSE)),VLOOKUP(X216,Books!$A$2:$Q$100,2,FALSE)&amp;"_"&amp;Y216&amp;":"&amp;AA216&amp;IF(F216&lt;&gt;""," (JST)",""),VLOOKUP(VLOOKUP(X216,Books!$A$2:$Q$100,2,FALSE)&amp;"_"&amp;Y216&amp;":"&amp;AA216&amp;IF(F216&lt;&gt;""," (JST)",""),SpecialBooks,2,FALSE)))</f>
        <v>luke_7:11-17</v>
      </c>
      <c r="J216" s="7" t="str">
        <f>VLOOKUP(C216,Talks!$A$2:$X$35,6,FALSE)</f>
        <v>DFU</v>
      </c>
      <c r="K216" s="32">
        <v>54</v>
      </c>
      <c r="L216" s="56">
        <f t="shared" si="160"/>
        <v>51</v>
      </c>
      <c r="M216" s="56">
        <f t="shared" si="161"/>
        <v>54</v>
      </c>
      <c r="N216" s="56" t="str">
        <f t="shared" si="159"/>
        <v/>
      </c>
      <c r="O216" s="7" t="str">
        <f t="shared" si="163"/>
        <v>luke_7:11-17 / (20-O,54,DFU)</v>
      </c>
      <c r="P216" s="51" t="str">
        <f t="shared" si="164"/>
        <v/>
      </c>
      <c r="Q216" s="7">
        <f t="shared" si="165"/>
        <v>21</v>
      </c>
      <c r="R216" s="7">
        <f t="shared" si="166"/>
        <v>26</v>
      </c>
      <c r="S216" s="7">
        <f t="shared" si="167"/>
        <v>34</v>
      </c>
      <c r="T216" s="7">
        <f t="shared" si="168"/>
        <v>28</v>
      </c>
      <c r="U216" s="7">
        <f t="shared" si="169"/>
        <v>43</v>
      </c>
      <c r="V216" s="7" t="str">
        <f t="shared" si="170"/>
        <v>nt/luke/7.11-17</v>
      </c>
      <c r="W216" s="7" t="str">
        <f t="shared" si="157"/>
        <v>luke</v>
      </c>
      <c r="X216" s="7" t="str">
        <f>IF(ISERROR(VLOOKUP(W216,Books!$A$2:$Q$100,2,FALSE)),VLOOKUP(V216&amp;"/"&amp;W216,$AY$8:$AZ$10,2,FALSE),W216)</f>
        <v>luke</v>
      </c>
      <c r="Y216" s="7" t="str">
        <f t="shared" si="158"/>
        <v>7</v>
      </c>
      <c r="Z216" s="7" t="str">
        <f t="shared" si="171"/>
        <v>11-17</v>
      </c>
      <c r="AA216" s="7" t="str">
        <f t="shared" si="199"/>
        <v>11-17</v>
      </c>
      <c r="AB216" s="51">
        <f t="shared" si="172"/>
        <v>50</v>
      </c>
      <c r="AC216" s="61" t="str">
        <f t="shared" si="173"/>
        <v>p11</v>
      </c>
      <c r="AD216" s="26" t="str">
        <f t="shared" si="174"/>
        <v>luke</v>
      </c>
      <c r="AE216" s="27" t="str">
        <f t="shared" si="175"/>
        <v>luke</v>
      </c>
      <c r="AF216" s="28" t="str">
        <f t="shared" si="176"/>
        <v/>
      </c>
      <c r="AG216" s="26" t="str">
        <f t="shared" si="177"/>
        <v>7</v>
      </c>
      <c r="AH216" s="27" t="str">
        <f t="shared" si="178"/>
        <v/>
      </c>
      <c r="AI216" s="29" t="str">
        <f t="shared" si="179"/>
        <v>11-17</v>
      </c>
      <c r="AJ216" s="29" t="str">
        <f t="shared" si="180"/>
        <v>11-17</v>
      </c>
      <c r="AK216" s="29" t="str">
        <f t="shared" si="181"/>
        <v>11 17</v>
      </c>
      <c r="AL216" s="29">
        <f t="shared" si="182"/>
        <v>3</v>
      </c>
      <c r="AM216" s="29">
        <f t="shared" ca="1" si="183"/>
        <v>3</v>
      </c>
      <c r="AN216" s="29" t="str">
        <f t="shared" si="184"/>
        <v>11</v>
      </c>
      <c r="AO216" s="29" t="str">
        <f t="shared" ca="1" si="185"/>
        <v>17</v>
      </c>
      <c r="AP216" s="28" t="str">
        <f t="shared" si="186"/>
        <v/>
      </c>
      <c r="AQ216" s="34">
        <f t="shared" si="189"/>
        <v>136838</v>
      </c>
      <c r="AR216" s="7">
        <f>VLOOKUP(W216,Books!$A$2:$Q$100,7,FALSE)</f>
        <v>142</v>
      </c>
      <c r="AS216" s="51" t="str">
        <f t="shared" si="187"/>
        <v/>
      </c>
      <c r="AT216" s="7" t="str">
        <f t="shared" si="188"/>
        <v>INSERT INTO citation (ID,TalkID,BookID,Chapter,Verses,Flag,PageColumn,MinVerse,MaxVerse) VALUES (136838, 8473, 142, 7, '11-17', '', 54, 0, 0);</v>
      </c>
    </row>
    <row r="217" spans="1:46" x14ac:dyDescent="0.2">
      <c r="A217" s="7">
        <f>VLOOKUP(C217,Talks!$A$2:$X$35,2,FALSE)</f>
        <v>14</v>
      </c>
      <c r="B217">
        <v>213</v>
      </c>
      <c r="C217" t="s">
        <v>2730</v>
      </c>
      <c r="D217" t="s">
        <v>3127</v>
      </c>
      <c r="E217" t="s">
        <v>3128</v>
      </c>
      <c r="F217" s="4"/>
      <c r="G217" s="7">
        <f>VLOOKUP(C217,Talks!$A$2:$X$35,11,FALSE)</f>
        <v>8473</v>
      </c>
      <c r="H217" s="7">
        <f t="shared" si="162"/>
        <v>0</v>
      </c>
      <c r="I217" s="75" t="str">
        <f>IF(H217&lt;&gt;0,H217,IF(ISERROR(VLOOKUP(VLOOKUP(X217,Books!$A$2:$Q$100,2,FALSE)&amp;"_"&amp;Y217&amp;":"&amp;AA217&amp;IF(F217&lt;&gt;""," (JST)",""),SpecialBooks,2,FALSE)),VLOOKUP(X217,Books!$A$2:$Q$100,2,FALSE)&amp;"_"&amp;Y217&amp;":"&amp;AA217&amp;IF(F217&lt;&gt;""," (JST)",""),VLOOKUP(VLOOKUP(X217,Books!$A$2:$Q$100,2,FALSE)&amp;"_"&amp;Y217&amp;":"&amp;AA217&amp;IF(F217&lt;&gt;""," (JST)",""),SpecialBooks,2,FALSE)))</f>
        <v>john_21:1-6</v>
      </c>
      <c r="J217" s="7" t="str">
        <f>VLOOKUP(C217,Talks!$A$2:$X$35,6,FALSE)</f>
        <v>DFU</v>
      </c>
      <c r="K217" s="32">
        <v>54</v>
      </c>
      <c r="L217" s="56">
        <f t="shared" si="160"/>
        <v>51</v>
      </c>
      <c r="M217" s="56">
        <f t="shared" si="161"/>
        <v>54</v>
      </c>
      <c r="N217" s="56" t="str">
        <f t="shared" si="159"/>
        <v/>
      </c>
      <c r="O217" s="7" t="str">
        <f t="shared" si="163"/>
        <v>john_21:1-6 / (20-O,54,DFU)</v>
      </c>
      <c r="P217" s="51" t="str">
        <f t="shared" si="164"/>
        <v/>
      </c>
      <c r="Q217" s="7">
        <f t="shared" si="165"/>
        <v>21</v>
      </c>
      <c r="R217" s="7">
        <f t="shared" si="166"/>
        <v>26</v>
      </c>
      <c r="S217" s="7">
        <f t="shared" si="167"/>
        <v>33</v>
      </c>
      <c r="T217" s="7">
        <f t="shared" si="168"/>
        <v>29</v>
      </c>
      <c r="U217" s="7">
        <f t="shared" si="169"/>
        <v>42</v>
      </c>
      <c r="V217" s="7" t="str">
        <f t="shared" si="170"/>
        <v>nt/john/21.1-6?</v>
      </c>
      <c r="W217" s="7" t="str">
        <f t="shared" si="157"/>
        <v>john</v>
      </c>
      <c r="X217" s="7" t="str">
        <f>IF(ISERROR(VLOOKUP(W217,Books!$A$2:$Q$100,2,FALSE)),VLOOKUP(V217&amp;"/"&amp;W217,$AY$8:$AZ$10,2,FALSE),W217)</f>
        <v>john</v>
      </c>
      <c r="Y217" s="7" t="str">
        <f t="shared" si="158"/>
        <v>21</v>
      </c>
      <c r="Z217" s="7" t="str">
        <f t="shared" si="171"/>
        <v>1-6</v>
      </c>
      <c r="AA217" s="7" t="str">
        <f t="shared" si="199"/>
        <v>1-6</v>
      </c>
      <c r="AB217" s="51">
        <f t="shared" si="172"/>
        <v>25</v>
      </c>
      <c r="AC217" s="61" t="str">
        <f t="shared" si="173"/>
        <v>p1</v>
      </c>
      <c r="AD217" s="26" t="str">
        <f t="shared" si="174"/>
        <v>john</v>
      </c>
      <c r="AE217" s="27" t="str">
        <f t="shared" si="175"/>
        <v>john</v>
      </c>
      <c r="AF217" s="28" t="str">
        <f t="shared" si="176"/>
        <v/>
      </c>
      <c r="AG217" s="26" t="str">
        <f t="shared" si="177"/>
        <v>21</v>
      </c>
      <c r="AH217" s="27" t="str">
        <f t="shared" si="178"/>
        <v/>
      </c>
      <c r="AI217" s="29" t="str">
        <f t="shared" si="179"/>
        <v>1-6</v>
      </c>
      <c r="AJ217" s="29" t="str">
        <f t="shared" si="180"/>
        <v>1-6</v>
      </c>
      <c r="AK217" s="29" t="str">
        <f t="shared" si="181"/>
        <v>1 6</v>
      </c>
      <c r="AL217" s="29">
        <f t="shared" si="182"/>
        <v>2</v>
      </c>
      <c r="AM217" s="29">
        <f t="shared" ca="1" si="183"/>
        <v>2</v>
      </c>
      <c r="AN217" s="29" t="str">
        <f t="shared" si="184"/>
        <v>1</v>
      </c>
      <c r="AO217" s="29" t="str">
        <f t="shared" ca="1" si="185"/>
        <v>6</v>
      </c>
      <c r="AP217" s="28" t="str">
        <f t="shared" si="186"/>
        <v/>
      </c>
      <c r="AQ217" s="34">
        <f t="shared" si="189"/>
        <v>136839</v>
      </c>
      <c r="AR217" s="7">
        <f>VLOOKUP(W217,Books!$A$2:$Q$100,7,FALSE)</f>
        <v>143</v>
      </c>
      <c r="AS217" s="51" t="str">
        <f t="shared" si="187"/>
        <v/>
      </c>
      <c r="AT217" s="7" t="str">
        <f t="shared" si="188"/>
        <v>INSERT INTO citation (ID,TalkID,BookID,Chapter,Verses,Flag,PageColumn,MinVerse,MaxVerse) VALUES (136839, 8473, 143, 21, '1-6', '', 54, 0, 0);</v>
      </c>
    </row>
    <row r="218" spans="1:46" x14ac:dyDescent="0.2">
      <c r="A218" s="7">
        <f>VLOOKUP(C218,Talks!$A$2:$X$35,2,FALSE)</f>
        <v>14</v>
      </c>
      <c r="B218">
        <v>214</v>
      </c>
      <c r="C218" t="s">
        <v>2730</v>
      </c>
      <c r="D218" t="s">
        <v>3129</v>
      </c>
      <c r="E218" t="s">
        <v>3130</v>
      </c>
      <c r="F218" s="4"/>
      <c r="G218" s="7">
        <f>VLOOKUP(C218,Talks!$A$2:$X$35,11,FALSE)</f>
        <v>8473</v>
      </c>
      <c r="H218" s="7">
        <f t="shared" si="162"/>
        <v>0</v>
      </c>
      <c r="I218" s="75" t="str">
        <f>IF(H218&lt;&gt;0,H218,IF(ISERROR(VLOOKUP(VLOOKUP(X218,Books!$A$2:$Q$100,2,FALSE)&amp;"_"&amp;Y218&amp;":"&amp;AA218&amp;IF(F218&lt;&gt;""," (JST)",""),SpecialBooks,2,FALSE)),VLOOKUP(X218,Books!$A$2:$Q$100,2,FALSE)&amp;"_"&amp;Y218&amp;":"&amp;AA218&amp;IF(F218&lt;&gt;""," (JST)",""),VLOOKUP(VLOOKUP(X218,Books!$A$2:$Q$100,2,FALSE)&amp;"_"&amp;Y218&amp;":"&amp;AA218&amp;IF(F218&lt;&gt;""," (JST)",""),SpecialBooks,2,FALSE)))</f>
        <v>sec_123:17</v>
      </c>
      <c r="J218" s="7" t="str">
        <f>VLOOKUP(C218,Talks!$A$2:$X$35,6,FALSE)</f>
        <v>DFU</v>
      </c>
      <c r="K218" s="32">
        <v>54</v>
      </c>
      <c r="L218" s="56">
        <f t="shared" si="160"/>
        <v>51</v>
      </c>
      <c r="M218" s="56">
        <f t="shared" si="161"/>
        <v>54</v>
      </c>
      <c r="N218" s="56" t="str">
        <f t="shared" si="159"/>
        <v/>
      </c>
      <c r="O218" s="7" t="str">
        <f t="shared" si="163"/>
        <v>sec_123:17 / (20-O,54,DFU)</v>
      </c>
      <c r="P218" s="51" t="str">
        <f t="shared" si="164"/>
        <v/>
      </c>
      <c r="Q218" s="7">
        <f t="shared" si="165"/>
        <v>31</v>
      </c>
      <c r="R218" s="7">
        <f t="shared" si="166"/>
        <v>34</v>
      </c>
      <c r="S218" s="7">
        <f t="shared" si="167"/>
        <v>41</v>
      </c>
      <c r="T218" s="7">
        <f t="shared" si="168"/>
        <v>38</v>
      </c>
      <c r="U218" s="7">
        <f t="shared" si="169"/>
        <v>50</v>
      </c>
      <c r="V218" s="7" t="str">
        <f t="shared" si="170"/>
        <v>dc-testament/dc/123.17?la</v>
      </c>
      <c r="W218" s="7" t="str">
        <f t="shared" ref="W218:W281" si="233">IF(H218=0,MID(D218,Q218+1,R218-Q218-1),RIGHT(H218,LEN(H218)-3))</f>
        <v>dc</v>
      </c>
      <c r="X218" s="7" t="str">
        <f>IF(ISERROR(VLOOKUP(W218,Books!$A$2:$Q$100,2,FALSE)),VLOOKUP(V218&amp;"/"&amp;W218,$AY$8:$AZ$10,2,FALSE),W218)</f>
        <v>dc</v>
      </c>
      <c r="Y218" s="7" t="str">
        <f t="shared" si="158"/>
        <v>123</v>
      </c>
      <c r="Z218" s="7" t="str">
        <f t="shared" si="171"/>
        <v>17</v>
      </c>
      <c r="AA218" s="7" t="str">
        <f t="shared" si="199"/>
        <v>17</v>
      </c>
      <c r="AB218" s="51">
        <f t="shared" si="172"/>
        <v>17</v>
      </c>
      <c r="AC218" s="61" t="str">
        <f t="shared" si="173"/>
        <v>p17</v>
      </c>
      <c r="AD218" s="26" t="str">
        <f t="shared" si="174"/>
        <v>sec</v>
      </c>
      <c r="AE218" s="27" t="str">
        <f t="shared" si="175"/>
        <v>dc</v>
      </c>
      <c r="AF218" s="28" t="str">
        <f t="shared" si="176"/>
        <v/>
      </c>
      <c r="AG218" s="26" t="str">
        <f t="shared" si="177"/>
        <v>123</v>
      </c>
      <c r="AH218" s="27" t="str">
        <f t="shared" si="178"/>
        <v/>
      </c>
      <c r="AI218" s="29" t="str">
        <f t="shared" si="179"/>
        <v>17</v>
      </c>
      <c r="AJ218" s="29" t="str">
        <f t="shared" si="180"/>
        <v>17</v>
      </c>
      <c r="AK218" s="29" t="str">
        <f t="shared" si="181"/>
        <v>17</v>
      </c>
      <c r="AL218" s="29">
        <f t="shared" si="182"/>
        <v>0</v>
      </c>
      <c r="AM218" s="29">
        <f t="shared" ca="1" si="183"/>
        <v>0</v>
      </c>
      <c r="AN218" s="29" t="str">
        <f t="shared" si="184"/>
        <v>17</v>
      </c>
      <c r="AO218" s="29" t="str">
        <f t="shared" ca="1" si="185"/>
        <v>17</v>
      </c>
      <c r="AP218" s="28" t="str">
        <f t="shared" si="186"/>
        <v/>
      </c>
      <c r="AQ218" s="34">
        <f t="shared" si="189"/>
        <v>136840</v>
      </c>
      <c r="AR218" s="7">
        <f>VLOOKUP(W218,Books!$A$2:$Q$100,7,FALSE)</f>
        <v>302</v>
      </c>
      <c r="AS218" s="51" t="str">
        <f t="shared" si="187"/>
        <v/>
      </c>
      <c r="AT218" s="7" t="str">
        <f t="shared" si="188"/>
        <v>INSERT INTO citation (ID,TalkID,BookID,Chapter,Verses,Flag,PageColumn,MinVerse,MaxVerse) VALUES (136840, 8473, 302, 123, '17', '', 54, 0, 0);</v>
      </c>
    </row>
    <row r="219" spans="1:46" x14ac:dyDescent="0.2">
      <c r="A219" s="7">
        <f>VLOOKUP(C219,Talks!$A$2:$X$35,2,FALSE)</f>
        <v>15</v>
      </c>
      <c r="B219">
        <v>215</v>
      </c>
      <c r="C219" t="s">
        <v>2731</v>
      </c>
      <c r="D219" t="s">
        <v>3131</v>
      </c>
      <c r="E219" t="s">
        <v>3132</v>
      </c>
      <c r="F219" s="4"/>
      <c r="G219" s="7">
        <f>VLOOKUP(C219,Talks!$A$2:$X$35,11,FALSE)</f>
        <v>8474</v>
      </c>
      <c r="H219" s="7">
        <f t="shared" si="162"/>
        <v>0</v>
      </c>
      <c r="I219" s="75" t="str">
        <f>IF(H219&lt;&gt;0,H219,IF(ISERROR(VLOOKUP(VLOOKUP(X219,Books!$A$2:$Q$100,2,FALSE)&amp;"_"&amp;Y219&amp;":"&amp;AA219&amp;IF(F219&lt;&gt;""," (JST)",""),SpecialBooks,2,FALSE)),VLOOKUP(X219,Books!$A$2:$Q$100,2,FALSE)&amp;"_"&amp;Y219&amp;":"&amp;AA219&amp;IF(F219&lt;&gt;""," (JST)",""),VLOOKUP(VLOOKUP(X219,Books!$A$2:$Q$100,2,FALSE)&amp;"_"&amp;Y219&amp;":"&amp;AA219&amp;IF(F219&lt;&gt;""," (JST)",""),SpecialBooks,2,FALSE)))</f>
        <v>jacob_2:17</v>
      </c>
      <c r="J219" s="7" t="str">
        <f>VLOOKUP(C219,Talks!$A$2:$X$35,6,FALSE)</f>
        <v>SE</v>
      </c>
      <c r="K219" s="32">
        <v>55</v>
      </c>
      <c r="L219" s="56">
        <f t="shared" si="160"/>
        <v>55</v>
      </c>
      <c r="M219" s="56">
        <f t="shared" si="161"/>
        <v>57</v>
      </c>
      <c r="N219" s="56" t="str">
        <f t="shared" si="159"/>
        <v/>
      </c>
      <c r="O219" s="7" t="str">
        <f t="shared" si="163"/>
        <v>jacob_2:17 / (20-O,55,SE)</v>
      </c>
      <c r="P219" s="51" t="str">
        <f t="shared" si="164"/>
        <v/>
      </c>
      <c r="Q219" s="7">
        <f t="shared" si="165"/>
        <v>23</v>
      </c>
      <c r="R219" s="7">
        <f t="shared" si="166"/>
        <v>29</v>
      </c>
      <c r="S219" s="7">
        <f t="shared" si="167"/>
        <v>34</v>
      </c>
      <c r="T219" s="7">
        <f t="shared" si="168"/>
        <v>31</v>
      </c>
      <c r="U219" s="7">
        <f t="shared" si="169"/>
        <v>43</v>
      </c>
      <c r="V219" s="7" t="str">
        <f t="shared" si="170"/>
        <v>bofm/jacob/2.17?l</v>
      </c>
      <c r="W219" s="7" t="str">
        <f t="shared" si="233"/>
        <v>jacob</v>
      </c>
      <c r="X219" s="7" t="str">
        <f>IF(ISERROR(VLOOKUP(W219,Books!$A$2:$Q$100,2,FALSE)),VLOOKUP(V219&amp;"/"&amp;W219,$AY$8:$AZ$10,2,FALSE),W219)</f>
        <v>jacob</v>
      </c>
      <c r="Y219" s="7" t="str">
        <f t="shared" si="158"/>
        <v>2</v>
      </c>
      <c r="Z219" s="7" t="str">
        <f t="shared" si="171"/>
        <v>17</v>
      </c>
      <c r="AA219" s="7" t="str">
        <f t="shared" si="199"/>
        <v>17</v>
      </c>
      <c r="AB219" s="51">
        <f t="shared" si="172"/>
        <v>35</v>
      </c>
      <c r="AC219" s="61" t="str">
        <f t="shared" si="173"/>
        <v>p17</v>
      </c>
      <c r="AD219" s="26" t="str">
        <f t="shared" si="174"/>
        <v>jacob</v>
      </c>
      <c r="AE219" s="27" t="str">
        <f t="shared" si="175"/>
        <v>jacob</v>
      </c>
      <c r="AF219" s="28" t="str">
        <f t="shared" si="176"/>
        <v/>
      </c>
      <c r="AG219" s="26" t="str">
        <f t="shared" si="177"/>
        <v>2</v>
      </c>
      <c r="AH219" s="27" t="str">
        <f t="shared" si="178"/>
        <v/>
      </c>
      <c r="AI219" s="29" t="str">
        <f t="shared" si="179"/>
        <v>17</v>
      </c>
      <c r="AJ219" s="29" t="str">
        <f t="shared" si="180"/>
        <v>17</v>
      </c>
      <c r="AK219" s="29" t="str">
        <f t="shared" si="181"/>
        <v>17</v>
      </c>
      <c r="AL219" s="29">
        <f t="shared" si="182"/>
        <v>0</v>
      </c>
      <c r="AM219" s="29">
        <f t="shared" ca="1" si="183"/>
        <v>0</v>
      </c>
      <c r="AN219" s="29" t="str">
        <f t="shared" si="184"/>
        <v>17</v>
      </c>
      <c r="AO219" s="29" t="str">
        <f t="shared" ca="1" si="185"/>
        <v>17</v>
      </c>
      <c r="AP219" s="28" t="str">
        <f t="shared" si="186"/>
        <v/>
      </c>
      <c r="AQ219" s="34">
        <f t="shared" si="189"/>
        <v>136841</v>
      </c>
      <c r="AR219" s="7">
        <f>VLOOKUP(W219,Books!$A$2:$Q$100,7,FALSE)</f>
        <v>207</v>
      </c>
      <c r="AS219" s="51" t="str">
        <f t="shared" si="187"/>
        <v/>
      </c>
      <c r="AT219" s="7" t="str">
        <f t="shared" si="188"/>
        <v>INSERT INTO citation (ID,TalkID,BookID,Chapter,Verses,Flag,PageColumn,MinVerse,MaxVerse) VALUES (136841, 8474, 207, 2, '17', '', 55, 0, 0);</v>
      </c>
    </row>
    <row r="220" spans="1:46" x14ac:dyDescent="0.2">
      <c r="A220" s="7">
        <f>VLOOKUP(C220,Talks!$A$2:$X$35,2,FALSE)</f>
        <v>15</v>
      </c>
      <c r="B220">
        <v>216</v>
      </c>
      <c r="C220" t="s">
        <v>2731</v>
      </c>
      <c r="D220" t="s">
        <v>2648</v>
      </c>
      <c r="E220" t="s">
        <v>2649</v>
      </c>
      <c r="F220" s="4"/>
      <c r="G220" s="7">
        <f>VLOOKUP(C220,Talks!$A$2:$X$35,11,FALSE)</f>
        <v>8474</v>
      </c>
      <c r="H220" s="7">
        <f t="shared" si="162"/>
        <v>0</v>
      </c>
      <c r="I220" s="75" t="str">
        <f>IF(H220&lt;&gt;0,H220,IF(ISERROR(VLOOKUP(VLOOKUP(X220,Books!$A$2:$Q$100,2,FALSE)&amp;"_"&amp;Y220&amp;":"&amp;AA220&amp;IF(F220&lt;&gt;""," (JST)",""),SpecialBooks,2,FALSE)),VLOOKUP(X220,Books!$A$2:$Q$100,2,FALSE)&amp;"_"&amp;Y220&amp;":"&amp;AA220&amp;IF(F220&lt;&gt;""," (JST)",""),VLOOKUP(VLOOKUP(X220,Books!$A$2:$Q$100,2,FALSE)&amp;"_"&amp;Y220&amp;":"&amp;AA220&amp;IF(F220&lt;&gt;""," (JST)",""),SpecialBooks,2,FALSE)))</f>
        <v>jacob_5:1-77</v>
      </c>
      <c r="J220" s="7" t="str">
        <f>VLOOKUP(C220,Talks!$A$2:$X$35,6,FALSE)</f>
        <v>SE</v>
      </c>
      <c r="K220" s="32">
        <v>56</v>
      </c>
      <c r="L220" s="56">
        <f t="shared" si="160"/>
        <v>55</v>
      </c>
      <c r="M220" s="56">
        <f t="shared" si="161"/>
        <v>57</v>
      </c>
      <c r="N220" s="56" t="str">
        <f t="shared" si="159"/>
        <v/>
      </c>
      <c r="O220" s="7" t="str">
        <f t="shared" si="163"/>
        <v>jacob_5:1-77 / (20-O,56,SE)</v>
      </c>
      <c r="P220" s="51" t="str">
        <f t="shared" si="164"/>
        <v>***</v>
      </c>
      <c r="Q220" s="7">
        <f t="shared" si="165"/>
        <v>23</v>
      </c>
      <c r="R220" s="7">
        <f t="shared" si="166"/>
        <v>29</v>
      </c>
      <c r="S220" s="7">
        <f t="shared" si="167"/>
        <v>31</v>
      </c>
      <c r="T220" s="7" t="e">
        <f t="shared" si="168"/>
        <v>#VALUE!</v>
      </c>
      <c r="U220" s="7" t="e">
        <f t="shared" si="169"/>
        <v>#VALUE!</v>
      </c>
      <c r="V220" s="7" t="str">
        <f t="shared" si="170"/>
        <v>bofm/jacob/5?lang</v>
      </c>
      <c r="W220" s="7" t="str">
        <f t="shared" si="233"/>
        <v>jacob</v>
      </c>
      <c r="X220" s="7" t="str">
        <f>IF(ISERROR(VLOOKUP(W220,Books!$A$2:$Q$100,2,FALSE)),VLOOKUP(V220&amp;"/"&amp;W220,$AY$8:$AZ$10,2,FALSE),W220)</f>
        <v>jacob</v>
      </c>
      <c r="Y220" s="7" t="str">
        <f t="shared" ref="Y220:Y283" si="234">IF(H220=0,IF(ISERROR(S220),RIGHT(D220,LEN(D220)-R220),IF(ISERROR(T220),MID(D220,R220+1,S220-R220-1),IF(ISERROR(MID(D220,R220+1,T220-R220-1)),0,MID(D220,R220+1,T220-R220-1)))),"")</f>
        <v>5</v>
      </c>
      <c r="Z220" s="7" t="str">
        <f t="shared" si="171"/>
        <v>1-77</v>
      </c>
      <c r="AA220" s="7" t="str">
        <f t="shared" si="199"/>
        <v>1-77</v>
      </c>
      <c r="AB220" s="51">
        <f t="shared" si="172"/>
        <v>77</v>
      </c>
      <c r="AC220" s="61">
        <f t="shared" si="173"/>
        <v>0</v>
      </c>
      <c r="AD220" s="26" t="str">
        <f t="shared" si="174"/>
        <v>jacob</v>
      </c>
      <c r="AE220" s="27" t="str">
        <f t="shared" si="175"/>
        <v>jacob</v>
      </c>
      <c r="AF220" s="28" t="str">
        <f t="shared" si="176"/>
        <v/>
      </c>
      <c r="AG220" s="26" t="str">
        <f t="shared" si="177"/>
        <v>5</v>
      </c>
      <c r="AH220" s="27" t="str">
        <f t="shared" si="178"/>
        <v/>
      </c>
      <c r="AI220" s="29" t="str">
        <f t="shared" si="179"/>
        <v>1-77</v>
      </c>
      <c r="AJ220" s="29" t="str">
        <f t="shared" si="180"/>
        <v>1-77</v>
      </c>
      <c r="AK220" s="29" t="str">
        <f t="shared" si="181"/>
        <v>1 77</v>
      </c>
      <c r="AL220" s="29">
        <f t="shared" si="182"/>
        <v>2</v>
      </c>
      <c r="AM220" s="29">
        <f t="shared" ca="1" si="183"/>
        <v>2</v>
      </c>
      <c r="AN220" s="29" t="str">
        <f t="shared" si="184"/>
        <v>1</v>
      </c>
      <c r="AO220" s="29" t="str">
        <f t="shared" ca="1" si="185"/>
        <v>77</v>
      </c>
      <c r="AP220" s="28" t="str">
        <f t="shared" si="186"/>
        <v/>
      </c>
      <c r="AQ220" s="34">
        <f t="shared" si="189"/>
        <v>136842</v>
      </c>
      <c r="AR220" s="7">
        <f>VLOOKUP(W220,Books!$A$2:$Q$100,7,FALSE)</f>
        <v>207</v>
      </c>
      <c r="AS220" s="51" t="str">
        <f t="shared" si="187"/>
        <v/>
      </c>
      <c r="AT220" s="7" t="str">
        <f t="shared" si="188"/>
        <v>INSERT INTO citation (ID,TalkID,BookID,Chapter,Verses,Flag,PageColumn,MinVerse,MaxVerse) VALUES (136842, 8474, 207, 5, '1-77', '', 56, 0, 0);</v>
      </c>
    </row>
    <row r="221" spans="1:46" x14ac:dyDescent="0.2">
      <c r="A221" s="7">
        <f>VLOOKUP(C221,Talks!$A$2:$X$35,2,FALSE)</f>
        <v>15</v>
      </c>
      <c r="B221">
        <v>218</v>
      </c>
      <c r="C221" t="s">
        <v>2731</v>
      </c>
      <c r="D221" t="s">
        <v>3133</v>
      </c>
      <c r="E221" t="s">
        <v>3134</v>
      </c>
      <c r="F221" s="4"/>
      <c r="G221" s="7">
        <f>VLOOKUP(C221,Talks!$A$2:$X$35,11,FALSE)</f>
        <v>8474</v>
      </c>
      <c r="H221" s="7">
        <f t="shared" si="162"/>
        <v>0</v>
      </c>
      <c r="I221" s="75" t="str">
        <f>IF(H221&lt;&gt;0,H221,IF(ISERROR(VLOOKUP(VLOOKUP(X221,Books!$A$2:$Q$100,2,FALSE)&amp;"_"&amp;Y221&amp;":"&amp;AA221&amp;IF(F221&lt;&gt;""," (JST)",""),SpecialBooks,2,FALSE)),VLOOKUP(X221,Books!$A$2:$Q$100,2,FALSE)&amp;"_"&amp;Y221&amp;":"&amp;AA221&amp;IF(F221&lt;&gt;""," (JST)",""),VLOOKUP(VLOOKUP(X221,Books!$A$2:$Q$100,2,FALSE)&amp;"_"&amp;Y221&amp;":"&amp;AA221&amp;IF(F221&lt;&gt;""," (JST)",""),SpecialBooks,2,FALSE)))</f>
        <v>jacob_5:50-51</v>
      </c>
      <c r="J221" s="7" t="str">
        <f>VLOOKUP(C221,Talks!$A$2:$X$35,6,FALSE)</f>
        <v>SE</v>
      </c>
      <c r="K221" s="32">
        <v>57</v>
      </c>
      <c r="L221" s="56">
        <f t="shared" si="160"/>
        <v>55</v>
      </c>
      <c r="M221" s="56">
        <f t="shared" si="161"/>
        <v>57</v>
      </c>
      <c r="N221" s="56" t="str">
        <f t="shared" si="159"/>
        <v/>
      </c>
      <c r="O221" s="7" t="str">
        <f t="shared" si="163"/>
        <v>jacob_5:50-51 / (20-O,57,SE)</v>
      </c>
      <c r="P221" s="51" t="str">
        <f t="shared" si="164"/>
        <v/>
      </c>
      <c r="Q221" s="7">
        <f t="shared" si="165"/>
        <v>23</v>
      </c>
      <c r="R221" s="7">
        <f t="shared" si="166"/>
        <v>29</v>
      </c>
      <c r="S221" s="7">
        <f t="shared" si="167"/>
        <v>37</v>
      </c>
      <c r="T221" s="7">
        <f t="shared" si="168"/>
        <v>31</v>
      </c>
      <c r="U221" s="7">
        <f t="shared" si="169"/>
        <v>46</v>
      </c>
      <c r="V221" s="7" t="str">
        <f t="shared" si="170"/>
        <v>bofm/jacob/5.50-5</v>
      </c>
      <c r="W221" s="7" t="str">
        <f t="shared" si="233"/>
        <v>jacob</v>
      </c>
      <c r="X221" s="7" t="str">
        <f>IF(ISERROR(VLOOKUP(W221,Books!$A$2:$Q$100,2,FALSE)),VLOOKUP(V221&amp;"/"&amp;W221,$AY$8:$AZ$10,2,FALSE),W221)</f>
        <v>jacob</v>
      </c>
      <c r="Y221" s="7" t="str">
        <f t="shared" si="234"/>
        <v>5</v>
      </c>
      <c r="Z221" s="7" t="str">
        <f t="shared" si="171"/>
        <v>50-51</v>
      </c>
      <c r="AA221" s="7" t="str">
        <f t="shared" si="199"/>
        <v>50-51</v>
      </c>
      <c r="AB221" s="51">
        <f t="shared" si="172"/>
        <v>77</v>
      </c>
      <c r="AC221" s="61" t="str">
        <f t="shared" si="173"/>
        <v>p50</v>
      </c>
      <c r="AD221" s="26" t="str">
        <f t="shared" si="174"/>
        <v>jacob</v>
      </c>
      <c r="AE221" s="27" t="str">
        <f t="shared" si="175"/>
        <v>jacob</v>
      </c>
      <c r="AF221" s="28" t="str">
        <f t="shared" si="176"/>
        <v/>
      </c>
      <c r="AG221" s="26" t="str">
        <f t="shared" si="177"/>
        <v>5</v>
      </c>
      <c r="AH221" s="27" t="str">
        <f t="shared" si="178"/>
        <v/>
      </c>
      <c r="AI221" s="29" t="str">
        <f t="shared" si="179"/>
        <v>50-51</v>
      </c>
      <c r="AJ221" s="29" t="str">
        <f t="shared" si="180"/>
        <v>50-51</v>
      </c>
      <c r="AK221" s="29" t="str">
        <f t="shared" si="181"/>
        <v>50 51</v>
      </c>
      <c r="AL221" s="29">
        <f t="shared" si="182"/>
        <v>3</v>
      </c>
      <c r="AM221" s="29">
        <f t="shared" ca="1" si="183"/>
        <v>3</v>
      </c>
      <c r="AN221" s="29" t="str">
        <f t="shared" si="184"/>
        <v>50</v>
      </c>
      <c r="AO221" s="29" t="str">
        <f t="shared" ca="1" si="185"/>
        <v>51</v>
      </c>
      <c r="AP221" s="28" t="str">
        <f t="shared" si="186"/>
        <v/>
      </c>
      <c r="AQ221" s="34">
        <f t="shared" si="189"/>
        <v>136843</v>
      </c>
      <c r="AR221" s="7">
        <f>VLOOKUP(W221,Books!$A$2:$Q$100,7,FALSE)</f>
        <v>207</v>
      </c>
      <c r="AS221" s="51" t="str">
        <f t="shared" si="187"/>
        <v/>
      </c>
      <c r="AT221" s="7" t="str">
        <f t="shared" si="188"/>
        <v>INSERT INTO citation (ID,TalkID,BookID,Chapter,Verses,Flag,PageColumn,MinVerse,MaxVerse) VALUES (136843, 8474, 207, 5, '50-51', '', 57, 0, 0);</v>
      </c>
    </row>
    <row r="222" spans="1:46" x14ac:dyDescent="0.2">
      <c r="A222" s="7">
        <f>VLOOKUP(C222,Talks!$A$2:$X$35,2,FALSE)</f>
        <v>15</v>
      </c>
      <c r="B222">
        <v>219</v>
      </c>
      <c r="C222" t="s">
        <v>2731</v>
      </c>
      <c r="D222" t="s">
        <v>3136</v>
      </c>
      <c r="E222" t="s">
        <v>3137</v>
      </c>
      <c r="F222" s="4"/>
      <c r="G222" s="7">
        <f>VLOOKUP(C222,Talks!$A$2:$X$35,11,FALSE)</f>
        <v>8474</v>
      </c>
      <c r="H222" s="7">
        <f t="shared" si="162"/>
        <v>0</v>
      </c>
      <c r="I222" s="75" t="str">
        <f>IF(H222&lt;&gt;0,H222,IF(ISERROR(VLOOKUP(VLOOKUP(X222,Books!$A$2:$Q$100,2,FALSE)&amp;"_"&amp;Y222&amp;":"&amp;AA222&amp;IF(F222&lt;&gt;""," (JST)",""),SpecialBooks,2,FALSE)),VLOOKUP(X222,Books!$A$2:$Q$100,2,FALSE)&amp;"_"&amp;Y222&amp;":"&amp;AA222&amp;IF(F222&lt;&gt;""," (JST)",""),VLOOKUP(VLOOKUP(X222,Books!$A$2:$Q$100,2,FALSE)&amp;"_"&amp;Y222&amp;":"&amp;AA222&amp;IF(F222&lt;&gt;""," (JST)",""),SpecialBooks,2,FALSE)))</f>
        <v>jacob_5:66</v>
      </c>
      <c r="J222" s="7" t="str">
        <f>VLOOKUP(C222,Talks!$A$2:$X$35,6,FALSE)</f>
        <v>SE</v>
      </c>
      <c r="K222" s="32">
        <v>57</v>
      </c>
      <c r="L222" s="56">
        <f t="shared" si="160"/>
        <v>55</v>
      </c>
      <c r="M222" s="56">
        <f t="shared" si="161"/>
        <v>57</v>
      </c>
      <c r="N222" s="56" t="str">
        <f t="shared" si="159"/>
        <v/>
      </c>
      <c r="O222" s="7" t="str">
        <f t="shared" si="163"/>
        <v>jacob_5:66 / (20-O,57,SE)</v>
      </c>
      <c r="P222" s="51" t="str">
        <f t="shared" si="164"/>
        <v/>
      </c>
      <c r="Q222" s="7">
        <f t="shared" si="165"/>
        <v>23</v>
      </c>
      <c r="R222" s="7">
        <f t="shared" si="166"/>
        <v>29</v>
      </c>
      <c r="S222" s="7">
        <f t="shared" si="167"/>
        <v>34</v>
      </c>
      <c r="T222" s="7">
        <f t="shared" si="168"/>
        <v>31</v>
      </c>
      <c r="U222" s="7">
        <f t="shared" si="169"/>
        <v>43</v>
      </c>
      <c r="V222" s="7" t="str">
        <f t="shared" si="170"/>
        <v>bofm/jacob/5.66?l</v>
      </c>
      <c r="W222" s="7" t="str">
        <f t="shared" si="233"/>
        <v>jacob</v>
      </c>
      <c r="X222" s="7" t="str">
        <f>IF(ISERROR(VLOOKUP(W222,Books!$A$2:$Q$100,2,FALSE)),VLOOKUP(V222&amp;"/"&amp;W222,$AY$8:$AZ$10,2,FALSE),W222)</f>
        <v>jacob</v>
      </c>
      <c r="Y222" s="7" t="str">
        <f t="shared" si="234"/>
        <v>5</v>
      </c>
      <c r="Z222" s="7" t="str">
        <f t="shared" si="171"/>
        <v>66</v>
      </c>
      <c r="AA222" s="7" t="str">
        <f t="shared" si="199"/>
        <v>66</v>
      </c>
      <c r="AB222" s="51">
        <f t="shared" si="172"/>
        <v>77</v>
      </c>
      <c r="AC222" s="61" t="str">
        <f t="shared" si="173"/>
        <v>p66</v>
      </c>
      <c r="AD222" s="26" t="str">
        <f t="shared" si="174"/>
        <v>jacob</v>
      </c>
      <c r="AE222" s="27" t="str">
        <f t="shared" si="175"/>
        <v>jacob</v>
      </c>
      <c r="AF222" s="28" t="str">
        <f t="shared" si="176"/>
        <v/>
      </c>
      <c r="AG222" s="26" t="str">
        <f t="shared" si="177"/>
        <v>5</v>
      </c>
      <c r="AH222" s="27" t="str">
        <f t="shared" si="178"/>
        <v/>
      </c>
      <c r="AI222" s="29" t="str">
        <f t="shared" si="179"/>
        <v>66</v>
      </c>
      <c r="AJ222" s="29" t="str">
        <f t="shared" si="180"/>
        <v>66</v>
      </c>
      <c r="AK222" s="29" t="str">
        <f t="shared" si="181"/>
        <v>66</v>
      </c>
      <c r="AL222" s="29">
        <f t="shared" si="182"/>
        <v>0</v>
      </c>
      <c r="AM222" s="29">
        <f t="shared" ca="1" si="183"/>
        <v>0</v>
      </c>
      <c r="AN222" s="29" t="str">
        <f t="shared" si="184"/>
        <v>66</v>
      </c>
      <c r="AO222" s="29" t="str">
        <f t="shared" ca="1" si="185"/>
        <v>66</v>
      </c>
      <c r="AP222" s="28" t="str">
        <f t="shared" si="186"/>
        <v/>
      </c>
      <c r="AQ222" s="34">
        <f t="shared" si="189"/>
        <v>136844</v>
      </c>
      <c r="AR222" s="7">
        <f>VLOOKUP(W222,Books!$A$2:$Q$100,7,FALSE)</f>
        <v>207</v>
      </c>
      <c r="AS222" s="51" t="str">
        <f t="shared" si="187"/>
        <v/>
      </c>
      <c r="AT222" s="7" t="str">
        <f t="shared" si="188"/>
        <v>INSERT INTO citation (ID,TalkID,BookID,Chapter,Verses,Flag,PageColumn,MinVerse,MaxVerse) VALUES (136844, 8474, 207, 5, '66', '', 57, 0, 0);</v>
      </c>
    </row>
    <row r="223" spans="1:46" x14ac:dyDescent="0.2">
      <c r="A223" s="7">
        <f>VLOOKUP(C223,Talks!$A$2:$X$35,2,FALSE)</f>
        <v>15</v>
      </c>
      <c r="B223">
        <v>220</v>
      </c>
      <c r="C223" t="s">
        <v>2731</v>
      </c>
      <c r="D223" t="s">
        <v>3138</v>
      </c>
      <c r="E223" t="s">
        <v>3139</v>
      </c>
      <c r="F223" s="4"/>
      <c r="G223" s="7">
        <f>VLOOKUP(C223,Talks!$A$2:$X$35,11,FALSE)</f>
        <v>8474</v>
      </c>
      <c r="H223" s="7">
        <f t="shared" si="162"/>
        <v>0</v>
      </c>
      <c r="I223" s="75" t="str">
        <f>IF(H223&lt;&gt;0,H223,IF(ISERROR(VLOOKUP(VLOOKUP(X223,Books!$A$2:$Q$100,2,FALSE)&amp;"_"&amp;Y223&amp;":"&amp;AA223&amp;IF(F223&lt;&gt;""," (JST)",""),SpecialBooks,2,FALSE)),VLOOKUP(X223,Books!$A$2:$Q$100,2,FALSE)&amp;"_"&amp;Y223&amp;":"&amp;AA223&amp;IF(F223&lt;&gt;""," (JST)",""),VLOOKUP(VLOOKUP(X223,Books!$A$2:$Q$100,2,FALSE)&amp;"_"&amp;Y223&amp;":"&amp;AA223&amp;IF(F223&lt;&gt;""," (JST)",""),SpecialBooks,2,FALSE)))</f>
        <v>jacob_5:72</v>
      </c>
      <c r="J223" s="7" t="str">
        <f>VLOOKUP(C223,Talks!$A$2:$X$35,6,FALSE)</f>
        <v>SE</v>
      </c>
      <c r="K223" s="32">
        <v>57</v>
      </c>
      <c r="L223" s="56">
        <f t="shared" si="160"/>
        <v>55</v>
      </c>
      <c r="M223" s="56">
        <f t="shared" si="161"/>
        <v>57</v>
      </c>
      <c r="N223" s="56" t="str">
        <f t="shared" si="159"/>
        <v/>
      </c>
      <c r="O223" s="7" t="str">
        <f t="shared" si="163"/>
        <v>jacob_5:72 / (20-O,57,SE)</v>
      </c>
      <c r="P223" s="51" t="str">
        <f t="shared" si="164"/>
        <v/>
      </c>
      <c r="Q223" s="7">
        <f t="shared" si="165"/>
        <v>23</v>
      </c>
      <c r="R223" s="7">
        <f t="shared" si="166"/>
        <v>29</v>
      </c>
      <c r="S223" s="7">
        <f t="shared" si="167"/>
        <v>34</v>
      </c>
      <c r="T223" s="7">
        <f t="shared" si="168"/>
        <v>31</v>
      </c>
      <c r="U223" s="7">
        <f t="shared" si="169"/>
        <v>43</v>
      </c>
      <c r="V223" s="7" t="str">
        <f t="shared" si="170"/>
        <v>bofm/jacob/5.72?l</v>
      </c>
      <c r="W223" s="7" t="str">
        <f t="shared" si="233"/>
        <v>jacob</v>
      </c>
      <c r="X223" s="7" t="str">
        <f>IF(ISERROR(VLOOKUP(W223,Books!$A$2:$Q$100,2,FALSE)),VLOOKUP(V223&amp;"/"&amp;W223,$AY$8:$AZ$10,2,FALSE),W223)</f>
        <v>jacob</v>
      </c>
      <c r="Y223" s="7" t="str">
        <f t="shared" si="234"/>
        <v>5</v>
      </c>
      <c r="Z223" s="7" t="str">
        <f t="shared" si="171"/>
        <v>72</v>
      </c>
      <c r="AA223" s="7" t="str">
        <f t="shared" si="199"/>
        <v>72</v>
      </c>
      <c r="AB223" s="51">
        <f t="shared" si="172"/>
        <v>77</v>
      </c>
      <c r="AC223" s="61" t="str">
        <f t="shared" si="173"/>
        <v>p72</v>
      </c>
      <c r="AD223" s="26" t="str">
        <f t="shared" si="174"/>
        <v>jacob</v>
      </c>
      <c r="AE223" s="27" t="str">
        <f t="shared" si="175"/>
        <v>jacob</v>
      </c>
      <c r="AF223" s="28" t="str">
        <f t="shared" si="176"/>
        <v/>
      </c>
      <c r="AG223" s="26" t="str">
        <f t="shared" si="177"/>
        <v>5</v>
      </c>
      <c r="AH223" s="27" t="str">
        <f t="shared" si="178"/>
        <v/>
      </c>
      <c r="AI223" s="29" t="str">
        <f t="shared" si="179"/>
        <v>72</v>
      </c>
      <c r="AJ223" s="29" t="str">
        <f t="shared" si="180"/>
        <v>72</v>
      </c>
      <c r="AK223" s="29" t="str">
        <f t="shared" si="181"/>
        <v>72</v>
      </c>
      <c r="AL223" s="29">
        <f t="shared" si="182"/>
        <v>0</v>
      </c>
      <c r="AM223" s="29">
        <f t="shared" ca="1" si="183"/>
        <v>0</v>
      </c>
      <c r="AN223" s="29" t="str">
        <f t="shared" si="184"/>
        <v>72</v>
      </c>
      <c r="AO223" s="29" t="str">
        <f t="shared" ca="1" si="185"/>
        <v>72</v>
      </c>
      <c r="AP223" s="28" t="str">
        <f t="shared" si="186"/>
        <v/>
      </c>
      <c r="AQ223" s="34">
        <f t="shared" si="189"/>
        <v>136845</v>
      </c>
      <c r="AR223" s="7">
        <f>VLOOKUP(W223,Books!$A$2:$Q$100,7,FALSE)</f>
        <v>207</v>
      </c>
      <c r="AS223" s="51" t="str">
        <f t="shared" si="187"/>
        <v/>
      </c>
      <c r="AT223" s="7" t="str">
        <f t="shared" si="188"/>
        <v>INSERT INTO citation (ID,TalkID,BookID,Chapter,Verses,Flag,PageColumn,MinVerse,MaxVerse) VALUES (136845, 8474, 207, 5, '72', '', 57, 0, 0);</v>
      </c>
    </row>
    <row r="224" spans="1:46" x14ac:dyDescent="0.2">
      <c r="A224" s="7">
        <f>VLOOKUP(C224,Talks!$A$2:$X$35,2,FALSE)</f>
        <v>15</v>
      </c>
      <c r="B224">
        <v>221</v>
      </c>
      <c r="C224" t="s">
        <v>2731</v>
      </c>
      <c r="D224" t="s">
        <v>2888</v>
      </c>
      <c r="E224" t="s">
        <v>2889</v>
      </c>
      <c r="F224" s="4"/>
      <c r="G224" s="7">
        <f>VLOOKUP(C224,Talks!$A$2:$X$35,11,FALSE)</f>
        <v>8474</v>
      </c>
      <c r="H224" s="7">
        <f t="shared" si="162"/>
        <v>0</v>
      </c>
      <c r="I224" s="75" t="str">
        <f>IF(H224&lt;&gt;0,H224,IF(ISERROR(VLOOKUP(VLOOKUP(X224,Books!$A$2:$Q$100,2,FALSE)&amp;"_"&amp;Y224&amp;":"&amp;AA224&amp;IF(F224&lt;&gt;""," (JST)",""),SpecialBooks,2,FALSE)),VLOOKUP(X224,Books!$A$2:$Q$100,2,FALSE)&amp;"_"&amp;Y224&amp;":"&amp;AA224&amp;IF(F224&lt;&gt;""," (JST)",""),VLOOKUP(VLOOKUP(X224,Books!$A$2:$Q$100,2,FALSE)&amp;"_"&amp;Y224&amp;":"&amp;AA224&amp;IF(F224&lt;&gt;""," (JST)",""),SpecialBooks,2,FALSE)))</f>
        <v>sec_38:27</v>
      </c>
      <c r="J224" s="7" t="str">
        <f>VLOOKUP(C224,Talks!$A$2:$X$35,6,FALSE)</f>
        <v>SE</v>
      </c>
      <c r="K224" s="32">
        <v>57</v>
      </c>
      <c r="L224" s="56">
        <f t="shared" si="160"/>
        <v>55</v>
      </c>
      <c r="M224" s="56">
        <f t="shared" si="161"/>
        <v>57</v>
      </c>
      <c r="N224" s="56" t="str">
        <f t="shared" si="159"/>
        <v/>
      </c>
      <c r="O224" s="7" t="str">
        <f t="shared" si="163"/>
        <v>sec_38:27 / (20-O,57,SE)</v>
      </c>
      <c r="P224" s="51" t="str">
        <f t="shared" si="164"/>
        <v/>
      </c>
      <c r="Q224" s="7">
        <f t="shared" si="165"/>
        <v>31</v>
      </c>
      <c r="R224" s="7">
        <f t="shared" si="166"/>
        <v>34</v>
      </c>
      <c r="S224" s="7">
        <f t="shared" si="167"/>
        <v>40</v>
      </c>
      <c r="T224" s="7">
        <f t="shared" si="168"/>
        <v>37</v>
      </c>
      <c r="U224" s="7">
        <f t="shared" si="169"/>
        <v>49</v>
      </c>
      <c r="V224" s="7" t="str">
        <f t="shared" si="170"/>
        <v>dc-testament/dc/38.27?lan</v>
      </c>
      <c r="W224" s="7" t="str">
        <f t="shared" si="233"/>
        <v>dc</v>
      </c>
      <c r="X224" s="7" t="str">
        <f>IF(ISERROR(VLOOKUP(W224,Books!$A$2:$Q$100,2,FALSE)),VLOOKUP(V224&amp;"/"&amp;W224,$AY$8:$AZ$10,2,FALSE),W224)</f>
        <v>dc</v>
      </c>
      <c r="Y224" s="7" t="str">
        <f t="shared" si="234"/>
        <v>38</v>
      </c>
      <c r="Z224" s="7" t="str">
        <f t="shared" si="171"/>
        <v>27</v>
      </c>
      <c r="AA224" s="7" t="str">
        <f t="shared" si="199"/>
        <v>27</v>
      </c>
      <c r="AB224" s="51">
        <f t="shared" si="172"/>
        <v>42</v>
      </c>
      <c r="AC224" s="61" t="str">
        <f t="shared" si="173"/>
        <v>p27</v>
      </c>
      <c r="AD224" s="26" t="str">
        <f t="shared" si="174"/>
        <v>sec</v>
      </c>
      <c r="AE224" s="27" t="str">
        <f t="shared" si="175"/>
        <v>dc</v>
      </c>
      <c r="AF224" s="28" t="str">
        <f t="shared" si="176"/>
        <v/>
      </c>
      <c r="AG224" s="26" t="str">
        <f t="shared" si="177"/>
        <v>38</v>
      </c>
      <c r="AH224" s="27" t="str">
        <f t="shared" si="178"/>
        <v/>
      </c>
      <c r="AI224" s="29" t="str">
        <f t="shared" si="179"/>
        <v>27</v>
      </c>
      <c r="AJ224" s="29" t="str">
        <f t="shared" si="180"/>
        <v>27</v>
      </c>
      <c r="AK224" s="29" t="str">
        <f t="shared" si="181"/>
        <v>27</v>
      </c>
      <c r="AL224" s="29">
        <f t="shared" si="182"/>
        <v>0</v>
      </c>
      <c r="AM224" s="29">
        <f t="shared" ca="1" si="183"/>
        <v>0</v>
      </c>
      <c r="AN224" s="29" t="str">
        <f t="shared" si="184"/>
        <v>27</v>
      </c>
      <c r="AO224" s="29" t="str">
        <f t="shared" ca="1" si="185"/>
        <v>27</v>
      </c>
      <c r="AP224" s="28" t="str">
        <f t="shared" si="186"/>
        <v/>
      </c>
      <c r="AQ224" s="34">
        <f t="shared" si="189"/>
        <v>136846</v>
      </c>
      <c r="AR224" s="7">
        <f>VLOOKUP(W224,Books!$A$2:$Q$100,7,FALSE)</f>
        <v>302</v>
      </c>
      <c r="AS224" s="51" t="str">
        <f t="shared" si="187"/>
        <v/>
      </c>
      <c r="AT224" s="7" t="str">
        <f t="shared" si="188"/>
        <v>INSERT INTO citation (ID,TalkID,BookID,Chapter,Verses,Flag,PageColumn,MinVerse,MaxVerse) VALUES (136846, 8474, 302, 38, '27', '', 57, 0, 0);</v>
      </c>
    </row>
    <row r="225" spans="1:46" x14ac:dyDescent="0.2">
      <c r="A225" s="7">
        <f>VLOOKUP(C225,Talks!$A$2:$X$35,2,FALSE)</f>
        <v>15</v>
      </c>
      <c r="B225">
        <v>222</v>
      </c>
      <c r="C225" t="s">
        <v>2731</v>
      </c>
      <c r="D225" t="s">
        <v>2599</v>
      </c>
      <c r="E225" t="s">
        <v>2600</v>
      </c>
      <c r="F225" s="4"/>
      <c r="G225" s="7">
        <f>VLOOKUP(C225,Talks!$A$2:$X$35,11,FALSE)</f>
        <v>8474</v>
      </c>
      <c r="H225" s="7">
        <f t="shared" si="162"/>
        <v>0</v>
      </c>
      <c r="I225" s="75" t="str">
        <f>IF(H225&lt;&gt;0,H225,IF(ISERROR(VLOOKUP(VLOOKUP(X225,Books!$A$2:$Q$100,2,FALSE)&amp;"_"&amp;Y225&amp;":"&amp;AA225&amp;IF(F225&lt;&gt;""," (JST)",""),SpecialBooks,2,FALSE)),VLOOKUP(X225,Books!$A$2:$Q$100,2,FALSE)&amp;"_"&amp;Y225&amp;":"&amp;AA225&amp;IF(F225&lt;&gt;""," (JST)",""),VLOOKUP(VLOOKUP(X225,Books!$A$2:$Q$100,2,FALSE)&amp;"_"&amp;Y225&amp;":"&amp;AA225&amp;IF(F225&lt;&gt;""," (JST)",""),SpecialBooks,2,FALSE)))</f>
        <v>moses_7:18</v>
      </c>
      <c r="J225" s="7" t="str">
        <f>VLOOKUP(C225,Talks!$A$2:$X$35,6,FALSE)</f>
        <v>SE</v>
      </c>
      <c r="K225" s="32">
        <v>57</v>
      </c>
      <c r="L225" s="56">
        <f t="shared" si="160"/>
        <v>55</v>
      </c>
      <c r="M225" s="56">
        <f t="shared" si="161"/>
        <v>57</v>
      </c>
      <c r="N225" s="56" t="str">
        <f t="shared" si="159"/>
        <v/>
      </c>
      <c r="O225" s="7" t="str">
        <f t="shared" si="163"/>
        <v>moses_7:18 / (20-O,57,SE)</v>
      </c>
      <c r="P225" s="51" t="str">
        <f t="shared" si="164"/>
        <v/>
      </c>
      <c r="Q225" s="7">
        <f t="shared" si="165"/>
        <v>22</v>
      </c>
      <c r="R225" s="7">
        <f t="shared" si="166"/>
        <v>28</v>
      </c>
      <c r="S225" s="7">
        <f t="shared" si="167"/>
        <v>33</v>
      </c>
      <c r="T225" s="7">
        <f t="shared" si="168"/>
        <v>30</v>
      </c>
      <c r="U225" s="7">
        <f t="shared" si="169"/>
        <v>42</v>
      </c>
      <c r="V225" s="7" t="str">
        <f t="shared" si="170"/>
        <v>pgp/moses/7.18?l</v>
      </c>
      <c r="W225" s="7" t="str">
        <f t="shared" si="233"/>
        <v>moses</v>
      </c>
      <c r="X225" s="7" t="str">
        <f>IF(ISERROR(VLOOKUP(W225,Books!$A$2:$Q$100,2,FALSE)),VLOOKUP(V225&amp;"/"&amp;W225,$AY$8:$AZ$10,2,FALSE),W225)</f>
        <v>moses</v>
      </c>
      <c r="Y225" s="7" t="str">
        <f t="shared" si="234"/>
        <v>7</v>
      </c>
      <c r="Z225" s="7" t="str">
        <f t="shared" si="171"/>
        <v>18</v>
      </c>
      <c r="AA225" s="7" t="str">
        <f t="shared" si="199"/>
        <v>18</v>
      </c>
      <c r="AB225" s="51">
        <f t="shared" si="172"/>
        <v>69</v>
      </c>
      <c r="AC225" s="61" t="str">
        <f t="shared" si="173"/>
        <v>p18</v>
      </c>
      <c r="AD225" s="26" t="str">
        <f t="shared" si="174"/>
        <v>moses</v>
      </c>
      <c r="AE225" s="27" t="str">
        <f t="shared" si="175"/>
        <v>moses</v>
      </c>
      <c r="AF225" s="28" t="str">
        <f t="shared" si="176"/>
        <v/>
      </c>
      <c r="AG225" s="26" t="str">
        <f t="shared" si="177"/>
        <v>7</v>
      </c>
      <c r="AH225" s="27" t="str">
        <f t="shared" si="178"/>
        <v/>
      </c>
      <c r="AI225" s="29" t="str">
        <f t="shared" si="179"/>
        <v>18</v>
      </c>
      <c r="AJ225" s="29" t="str">
        <f t="shared" si="180"/>
        <v>18</v>
      </c>
      <c r="AK225" s="29" t="str">
        <f t="shared" si="181"/>
        <v>18</v>
      </c>
      <c r="AL225" s="29">
        <f t="shared" si="182"/>
        <v>0</v>
      </c>
      <c r="AM225" s="29">
        <f t="shared" ca="1" si="183"/>
        <v>0</v>
      </c>
      <c r="AN225" s="29" t="str">
        <f t="shared" si="184"/>
        <v>18</v>
      </c>
      <c r="AO225" s="29" t="str">
        <f t="shared" ca="1" si="185"/>
        <v>18</v>
      </c>
      <c r="AP225" s="28" t="str">
        <f t="shared" si="186"/>
        <v/>
      </c>
      <c r="AQ225" s="34">
        <f t="shared" si="189"/>
        <v>136847</v>
      </c>
      <c r="AR225" s="7">
        <f>VLOOKUP(W225,Books!$A$2:$Q$100,7,FALSE)</f>
        <v>401</v>
      </c>
      <c r="AS225" s="51" t="str">
        <f t="shared" si="187"/>
        <v/>
      </c>
      <c r="AT225" s="7" t="str">
        <f t="shared" si="188"/>
        <v>INSERT INTO citation (ID,TalkID,BookID,Chapter,Verses,Flag,PageColumn,MinVerse,MaxVerse) VALUES (136847, 8474, 401, 7, '18', '', 57, 0, 0);</v>
      </c>
    </row>
    <row r="226" spans="1:46" x14ac:dyDescent="0.2">
      <c r="A226" s="7">
        <f>VLOOKUP(C226,Talks!$A$2:$X$35,2,FALSE)</f>
        <v>15</v>
      </c>
      <c r="B226">
        <v>223</v>
      </c>
      <c r="C226" t="s">
        <v>2731</v>
      </c>
      <c r="D226" t="s">
        <v>2917</v>
      </c>
      <c r="E226" t="s">
        <v>2918</v>
      </c>
      <c r="F226" s="4"/>
      <c r="G226" s="7">
        <f>VLOOKUP(C226,Talks!$A$2:$X$35,11,FALSE)</f>
        <v>8474</v>
      </c>
      <c r="H226" s="7">
        <f t="shared" si="162"/>
        <v>0</v>
      </c>
      <c r="I226" s="75" t="str">
        <f>IF(H226&lt;&gt;0,H226,IF(ISERROR(VLOOKUP(VLOOKUP(X226,Books!$A$2:$Q$100,2,FALSE)&amp;"_"&amp;Y226&amp;":"&amp;AA226&amp;IF(F226&lt;&gt;""," (JST)",""),SpecialBooks,2,FALSE)),VLOOKUP(X226,Books!$A$2:$Q$100,2,FALSE)&amp;"_"&amp;Y226&amp;":"&amp;AA226&amp;IF(F226&lt;&gt;""," (JST)",""),VLOOKUP(VLOOKUP(X226,Books!$A$2:$Q$100,2,FALSE)&amp;"_"&amp;Y226&amp;":"&amp;AA226&amp;IF(F226&lt;&gt;""," (JST)",""),SpecialBooks,2,FALSE)))</f>
        <v>john_17:21</v>
      </c>
      <c r="J226" s="7" t="str">
        <f>VLOOKUP(C226,Talks!$A$2:$X$35,6,FALSE)</f>
        <v>SE</v>
      </c>
      <c r="K226" s="32">
        <v>57</v>
      </c>
      <c r="L226" s="56">
        <f t="shared" si="160"/>
        <v>55</v>
      </c>
      <c r="M226" s="56">
        <f t="shared" si="161"/>
        <v>57</v>
      </c>
      <c r="N226" s="56" t="str">
        <f t="shared" si="159"/>
        <v/>
      </c>
      <c r="O226" s="7" t="str">
        <f t="shared" si="163"/>
        <v>john_17:21 / (20-O,57,SE)</v>
      </c>
      <c r="P226" s="51" t="str">
        <f t="shared" si="164"/>
        <v/>
      </c>
      <c r="Q226" s="7">
        <f t="shared" si="165"/>
        <v>21</v>
      </c>
      <c r="R226" s="7">
        <f t="shared" si="166"/>
        <v>26</v>
      </c>
      <c r="S226" s="7">
        <f t="shared" si="167"/>
        <v>32</v>
      </c>
      <c r="T226" s="7">
        <f t="shared" si="168"/>
        <v>29</v>
      </c>
      <c r="U226" s="7">
        <f t="shared" si="169"/>
        <v>41</v>
      </c>
      <c r="V226" s="7" t="str">
        <f t="shared" si="170"/>
        <v>nt/john/17.21?l</v>
      </c>
      <c r="W226" s="7" t="str">
        <f t="shared" si="233"/>
        <v>john</v>
      </c>
      <c r="X226" s="7" t="str">
        <f>IF(ISERROR(VLOOKUP(W226,Books!$A$2:$Q$100,2,FALSE)),VLOOKUP(V226&amp;"/"&amp;W226,$AY$8:$AZ$10,2,FALSE),W226)</f>
        <v>john</v>
      </c>
      <c r="Y226" s="7" t="str">
        <f t="shared" si="234"/>
        <v>17</v>
      </c>
      <c r="Z226" s="7" t="str">
        <f t="shared" si="171"/>
        <v>21</v>
      </c>
      <c r="AA226" s="7" t="str">
        <f t="shared" si="199"/>
        <v>21</v>
      </c>
      <c r="AB226" s="51">
        <f t="shared" si="172"/>
        <v>26</v>
      </c>
      <c r="AC226" s="61" t="str">
        <f t="shared" si="173"/>
        <v>p21</v>
      </c>
      <c r="AD226" s="26" t="str">
        <f t="shared" si="174"/>
        <v>john</v>
      </c>
      <c r="AE226" s="27" t="str">
        <f t="shared" si="175"/>
        <v>john</v>
      </c>
      <c r="AF226" s="28" t="str">
        <f t="shared" si="176"/>
        <v/>
      </c>
      <c r="AG226" s="26" t="str">
        <f t="shared" si="177"/>
        <v>17</v>
      </c>
      <c r="AH226" s="27" t="str">
        <f t="shared" si="178"/>
        <v/>
      </c>
      <c r="AI226" s="29" t="str">
        <f t="shared" si="179"/>
        <v>21</v>
      </c>
      <c r="AJ226" s="29" t="str">
        <f t="shared" si="180"/>
        <v>21</v>
      </c>
      <c r="AK226" s="29" t="str">
        <f t="shared" si="181"/>
        <v>21</v>
      </c>
      <c r="AL226" s="29">
        <f t="shared" si="182"/>
        <v>0</v>
      </c>
      <c r="AM226" s="29">
        <f t="shared" ca="1" si="183"/>
        <v>0</v>
      </c>
      <c r="AN226" s="29" t="str">
        <f t="shared" si="184"/>
        <v>21</v>
      </c>
      <c r="AO226" s="29" t="str">
        <f t="shared" ca="1" si="185"/>
        <v>21</v>
      </c>
      <c r="AP226" s="28" t="str">
        <f t="shared" si="186"/>
        <v/>
      </c>
      <c r="AQ226" s="34">
        <f t="shared" si="189"/>
        <v>136848</v>
      </c>
      <c r="AR226" s="7">
        <f>VLOOKUP(W226,Books!$A$2:$Q$100,7,FALSE)</f>
        <v>143</v>
      </c>
      <c r="AS226" s="51" t="str">
        <f t="shared" si="187"/>
        <v/>
      </c>
      <c r="AT226" s="7" t="str">
        <f t="shared" si="188"/>
        <v>INSERT INTO citation (ID,TalkID,BookID,Chapter,Verses,Flag,PageColumn,MinVerse,MaxVerse) VALUES (136848, 8474, 143, 17, '21', '', 57, 0, 0);</v>
      </c>
    </row>
    <row r="227" spans="1:46" x14ac:dyDescent="0.2">
      <c r="A227" s="7">
        <f>VLOOKUP(C227,Talks!$A$2:$X$35,2,FALSE)</f>
        <v>16</v>
      </c>
      <c r="B227">
        <v>224</v>
      </c>
      <c r="C227" t="s">
        <v>2732</v>
      </c>
      <c r="D227" t="s">
        <v>3140</v>
      </c>
      <c r="E227" t="s">
        <v>3141</v>
      </c>
      <c r="F227" s="4"/>
      <c r="G227" s="7">
        <f>VLOOKUP(C227,Talks!$A$2:$X$35,11,FALSE)</f>
        <v>8475</v>
      </c>
      <c r="H227" s="7">
        <f t="shared" si="162"/>
        <v>0</v>
      </c>
      <c r="I227" s="75" t="str">
        <f>IF(H227&lt;&gt;0,H227,IF(ISERROR(VLOOKUP(VLOOKUP(X227,Books!$A$2:$Q$100,2,FALSE)&amp;"_"&amp;Y227&amp;":"&amp;AA227&amp;IF(F227&lt;&gt;""," (JST)",""),SpecialBooks,2,FALSE)),VLOOKUP(X227,Books!$A$2:$Q$100,2,FALSE)&amp;"_"&amp;Y227&amp;":"&amp;AA227&amp;IF(F227&lt;&gt;""," (JST)",""),VLOOKUP(VLOOKUP(X227,Books!$A$2:$Q$100,2,FALSE)&amp;"_"&amp;Y227&amp;":"&amp;AA227&amp;IF(F227&lt;&gt;""," (JST)",""),SpecialBooks,2,FALSE)))</f>
        <v>mosiah_4:9</v>
      </c>
      <c r="J227" s="7" t="str">
        <f>VLOOKUP(C227,Talks!$A$2:$X$35,6,FALSE)</f>
        <v>BC</v>
      </c>
      <c r="K227" s="32">
        <v>60</v>
      </c>
      <c r="L227" s="56">
        <f t="shared" si="160"/>
        <v>58</v>
      </c>
      <c r="M227" s="56">
        <f t="shared" si="161"/>
        <v>60</v>
      </c>
      <c r="N227" s="56" t="str">
        <f t="shared" si="159"/>
        <v/>
      </c>
      <c r="O227" s="7" t="str">
        <f t="shared" si="163"/>
        <v>mosiah_4:9 / (20-O,60,BC)</v>
      </c>
      <c r="P227" s="51" t="str">
        <f t="shared" si="164"/>
        <v/>
      </c>
      <c r="Q227" s="7">
        <f t="shared" si="165"/>
        <v>23</v>
      </c>
      <c r="R227" s="7">
        <f t="shared" si="166"/>
        <v>30</v>
      </c>
      <c r="S227" s="7">
        <f t="shared" si="167"/>
        <v>34</v>
      </c>
      <c r="T227" s="7">
        <f t="shared" si="168"/>
        <v>32</v>
      </c>
      <c r="U227" s="7">
        <f t="shared" si="169"/>
        <v>43</v>
      </c>
      <c r="V227" s="7" t="str">
        <f t="shared" si="170"/>
        <v>bofm/mosiah/4.9?l</v>
      </c>
      <c r="W227" s="7" t="str">
        <f t="shared" si="233"/>
        <v>mosiah</v>
      </c>
      <c r="X227" s="7" t="str">
        <f>IF(ISERROR(VLOOKUP(W227,Books!$A$2:$Q$100,2,FALSE)),VLOOKUP(V227&amp;"/"&amp;W227,$AY$8:$AZ$10,2,FALSE),W227)</f>
        <v>mosiah</v>
      </c>
      <c r="Y227" s="7" t="str">
        <f t="shared" si="234"/>
        <v>4</v>
      </c>
      <c r="Z227" s="7" t="str">
        <f t="shared" si="171"/>
        <v>9</v>
      </c>
      <c r="AA227" s="7" t="str">
        <f t="shared" si="199"/>
        <v>9</v>
      </c>
      <c r="AB227" s="51">
        <f t="shared" si="172"/>
        <v>30</v>
      </c>
      <c r="AC227" s="61" t="str">
        <f t="shared" si="173"/>
        <v>p9</v>
      </c>
      <c r="AD227" s="26" t="str">
        <f t="shared" si="174"/>
        <v>mosiah</v>
      </c>
      <c r="AE227" s="27" t="str">
        <f t="shared" si="175"/>
        <v>mosiah</v>
      </c>
      <c r="AF227" s="28" t="str">
        <f t="shared" si="176"/>
        <v/>
      </c>
      <c r="AG227" s="26" t="str">
        <f t="shared" si="177"/>
        <v>4</v>
      </c>
      <c r="AH227" s="27" t="str">
        <f t="shared" si="178"/>
        <v/>
      </c>
      <c r="AI227" s="29" t="str">
        <f t="shared" si="179"/>
        <v>9</v>
      </c>
      <c r="AJ227" s="29" t="str">
        <f t="shared" si="180"/>
        <v>9</v>
      </c>
      <c r="AK227" s="29" t="str">
        <f t="shared" si="181"/>
        <v>9</v>
      </c>
      <c r="AL227" s="29">
        <f t="shared" si="182"/>
        <v>0</v>
      </c>
      <c r="AM227" s="29">
        <f t="shared" ca="1" si="183"/>
        <v>0</v>
      </c>
      <c r="AN227" s="29" t="str">
        <f t="shared" si="184"/>
        <v>9</v>
      </c>
      <c r="AO227" s="29" t="str">
        <f t="shared" ca="1" si="185"/>
        <v>9</v>
      </c>
      <c r="AP227" s="28" t="str">
        <f t="shared" si="186"/>
        <v/>
      </c>
      <c r="AQ227" s="34">
        <f t="shared" si="189"/>
        <v>136849</v>
      </c>
      <c r="AR227" s="7">
        <f>VLOOKUP(W227,Books!$A$2:$Q$100,7,FALSE)</f>
        <v>212</v>
      </c>
      <c r="AS227" s="51" t="str">
        <f t="shared" si="187"/>
        <v/>
      </c>
      <c r="AT227" s="7" t="str">
        <f t="shared" si="188"/>
        <v>INSERT INTO citation (ID,TalkID,BookID,Chapter,Verses,Flag,PageColumn,MinVerse,MaxVerse) VALUES (136849, 8475, 212, 4, '9', '', 60, 0, 0);</v>
      </c>
    </row>
    <row r="228" spans="1:46" x14ac:dyDescent="0.2">
      <c r="A228" s="7">
        <f>VLOOKUP(C228,Talks!$A$2:$X$35,2,FALSE)</f>
        <v>16</v>
      </c>
      <c r="B228">
        <v>225</v>
      </c>
      <c r="C228" t="s">
        <v>2732</v>
      </c>
      <c r="D228" t="s">
        <v>3142</v>
      </c>
      <c r="E228" t="s">
        <v>3143</v>
      </c>
      <c r="F228" s="4"/>
      <c r="G228" s="7">
        <f>VLOOKUP(C228,Talks!$A$2:$X$35,11,FALSE)</f>
        <v>8475</v>
      </c>
      <c r="H228" s="7">
        <f t="shared" si="162"/>
        <v>0</v>
      </c>
      <c r="I228" s="75" t="str">
        <f>IF(H228&lt;&gt;0,H228,IF(ISERROR(VLOOKUP(VLOOKUP(X228,Books!$A$2:$Q$100,2,FALSE)&amp;"_"&amp;Y228&amp;":"&amp;AA228&amp;IF(F228&lt;&gt;""," (JST)",""),SpecialBooks,2,FALSE)),VLOOKUP(X228,Books!$A$2:$Q$100,2,FALSE)&amp;"_"&amp;Y228&amp;":"&amp;AA228&amp;IF(F228&lt;&gt;""," (JST)",""),VLOOKUP(VLOOKUP(X228,Books!$A$2:$Q$100,2,FALSE)&amp;"_"&amp;Y228&amp;":"&amp;AA228&amp;IF(F228&lt;&gt;""," (JST)",""),SpecialBooks,2,FALSE)))</f>
        <v>mosiah_3:5-12</v>
      </c>
      <c r="J228" s="7" t="str">
        <f>VLOOKUP(C228,Talks!$A$2:$X$35,6,FALSE)</f>
        <v>BC</v>
      </c>
      <c r="K228" s="32">
        <v>60</v>
      </c>
      <c r="L228" s="56">
        <f t="shared" si="160"/>
        <v>58</v>
      </c>
      <c r="M228" s="56">
        <f t="shared" si="161"/>
        <v>60</v>
      </c>
      <c r="N228" s="56" t="str">
        <f t="shared" si="159"/>
        <v/>
      </c>
      <c r="O228" s="7" t="str">
        <f t="shared" si="163"/>
        <v>mosiah_3:5-12 / (20-O,60,BC)</v>
      </c>
      <c r="P228" s="51" t="str">
        <f t="shared" si="164"/>
        <v/>
      </c>
      <c r="Q228" s="7">
        <f t="shared" si="165"/>
        <v>23</v>
      </c>
      <c r="R228" s="7">
        <f t="shared" si="166"/>
        <v>30</v>
      </c>
      <c r="S228" s="7">
        <f t="shared" si="167"/>
        <v>37</v>
      </c>
      <c r="T228" s="7">
        <f t="shared" si="168"/>
        <v>32</v>
      </c>
      <c r="U228" s="7">
        <f t="shared" si="169"/>
        <v>46</v>
      </c>
      <c r="V228" s="7" t="str">
        <f t="shared" si="170"/>
        <v>bofm/mosiah/3.5-1</v>
      </c>
      <c r="W228" s="7" t="str">
        <f t="shared" si="233"/>
        <v>mosiah</v>
      </c>
      <c r="X228" s="7" t="str">
        <f>IF(ISERROR(VLOOKUP(W228,Books!$A$2:$Q$100,2,FALSE)),VLOOKUP(V228&amp;"/"&amp;W228,$AY$8:$AZ$10,2,FALSE),W228)</f>
        <v>mosiah</v>
      </c>
      <c r="Y228" s="7" t="str">
        <f t="shared" si="234"/>
        <v>3</v>
      </c>
      <c r="Z228" s="7" t="str">
        <f t="shared" si="171"/>
        <v>5-12</v>
      </c>
      <c r="AA228" s="7" t="str">
        <f t="shared" si="199"/>
        <v>5-12</v>
      </c>
      <c r="AB228" s="51">
        <f t="shared" si="172"/>
        <v>27</v>
      </c>
      <c r="AC228" s="61" t="str">
        <f t="shared" si="173"/>
        <v>p5</v>
      </c>
      <c r="AD228" s="26" t="str">
        <f t="shared" si="174"/>
        <v>mosiah</v>
      </c>
      <c r="AE228" s="27" t="str">
        <f t="shared" si="175"/>
        <v>mosiah</v>
      </c>
      <c r="AF228" s="28" t="str">
        <f t="shared" si="176"/>
        <v/>
      </c>
      <c r="AG228" s="26" t="str">
        <f t="shared" si="177"/>
        <v>3</v>
      </c>
      <c r="AH228" s="27" t="str">
        <f t="shared" si="178"/>
        <v/>
      </c>
      <c r="AI228" s="29" t="str">
        <f t="shared" si="179"/>
        <v>5-12</v>
      </c>
      <c r="AJ228" s="29" t="str">
        <f t="shared" si="180"/>
        <v>5-12</v>
      </c>
      <c r="AK228" s="29" t="str">
        <f t="shared" si="181"/>
        <v>5 12</v>
      </c>
      <c r="AL228" s="29">
        <f t="shared" si="182"/>
        <v>2</v>
      </c>
      <c r="AM228" s="29">
        <f t="shared" ca="1" si="183"/>
        <v>2</v>
      </c>
      <c r="AN228" s="29" t="str">
        <f t="shared" si="184"/>
        <v>5</v>
      </c>
      <c r="AO228" s="29" t="str">
        <f t="shared" ca="1" si="185"/>
        <v>12</v>
      </c>
      <c r="AP228" s="28" t="str">
        <f t="shared" si="186"/>
        <v/>
      </c>
      <c r="AQ228" s="34">
        <f t="shared" si="189"/>
        <v>136850</v>
      </c>
      <c r="AR228" s="7">
        <f>VLOOKUP(W228,Books!$A$2:$Q$100,7,FALSE)</f>
        <v>212</v>
      </c>
      <c r="AS228" s="51" t="str">
        <f t="shared" si="187"/>
        <v/>
      </c>
      <c r="AT228" s="7" t="str">
        <f t="shared" si="188"/>
        <v>INSERT INTO citation (ID,TalkID,BookID,Chapter,Verses,Flag,PageColumn,MinVerse,MaxVerse) VALUES (136850, 8475, 212, 3, '5-12', '', 60, 0, 0);</v>
      </c>
    </row>
    <row r="229" spans="1:46" x14ac:dyDescent="0.2">
      <c r="A229" s="7">
        <f>VLOOKUP(C229,Talks!$A$2:$X$35,2,FALSE)</f>
        <v>16</v>
      </c>
      <c r="B229">
        <v>226</v>
      </c>
      <c r="C229" t="s">
        <v>2732</v>
      </c>
      <c r="D229" t="s">
        <v>2638</v>
      </c>
      <c r="E229" t="s">
        <v>2692</v>
      </c>
      <c r="F229" s="4"/>
      <c r="G229" s="7">
        <f>VLOOKUP(C229,Talks!$A$2:$X$35,11,FALSE)</f>
        <v>8475</v>
      </c>
      <c r="H229" s="7">
        <f t="shared" si="162"/>
        <v>0</v>
      </c>
      <c r="I229" s="75" t="str">
        <f>IF(H229&lt;&gt;0,H229,IF(ISERROR(VLOOKUP(VLOOKUP(X229,Books!$A$2:$Q$100,2,FALSE)&amp;"_"&amp;Y229&amp;":"&amp;AA229&amp;IF(F229&lt;&gt;""," (JST)",""),SpecialBooks,2,FALSE)),VLOOKUP(X229,Books!$A$2:$Q$100,2,FALSE)&amp;"_"&amp;Y229&amp;":"&amp;AA229&amp;IF(F229&lt;&gt;""," (JST)",""),VLOOKUP(VLOOKUP(X229,Books!$A$2:$Q$100,2,FALSE)&amp;"_"&amp;Y229&amp;":"&amp;AA229&amp;IF(F229&lt;&gt;""," (JST)",""),SpecialBooks,2,FALSE)))</f>
        <v>mosiah_5:2</v>
      </c>
      <c r="J229" s="7" t="str">
        <f>VLOOKUP(C229,Talks!$A$2:$X$35,6,FALSE)</f>
        <v>BC</v>
      </c>
      <c r="K229" s="32">
        <v>60</v>
      </c>
      <c r="L229" s="56">
        <f t="shared" si="160"/>
        <v>58</v>
      </c>
      <c r="M229" s="56">
        <f t="shared" si="161"/>
        <v>60</v>
      </c>
      <c r="N229" s="56" t="str">
        <f t="shared" si="159"/>
        <v/>
      </c>
      <c r="O229" s="7" t="str">
        <f t="shared" si="163"/>
        <v>mosiah_5:2 / (20-O,60,BC)</v>
      </c>
      <c r="P229" s="51" t="str">
        <f t="shared" si="164"/>
        <v/>
      </c>
      <c r="Q229" s="7">
        <f t="shared" si="165"/>
        <v>23</v>
      </c>
      <c r="R229" s="7">
        <f t="shared" si="166"/>
        <v>30</v>
      </c>
      <c r="S229" s="7">
        <f t="shared" si="167"/>
        <v>34</v>
      </c>
      <c r="T229" s="7">
        <f t="shared" si="168"/>
        <v>32</v>
      </c>
      <c r="U229" s="7">
        <f t="shared" si="169"/>
        <v>43</v>
      </c>
      <c r="V229" s="7" t="str">
        <f t="shared" si="170"/>
        <v>bofm/mosiah/5.2?l</v>
      </c>
      <c r="W229" s="7" t="str">
        <f t="shared" si="233"/>
        <v>mosiah</v>
      </c>
      <c r="X229" s="7" t="str">
        <f>IF(ISERROR(VLOOKUP(W229,Books!$A$2:$Q$100,2,FALSE)),VLOOKUP(V229&amp;"/"&amp;W229,$AY$8:$AZ$10,2,FALSE),W229)</f>
        <v>mosiah</v>
      </c>
      <c r="Y229" s="7" t="str">
        <f t="shared" si="234"/>
        <v>5</v>
      </c>
      <c r="Z229" s="7" t="str">
        <f t="shared" si="171"/>
        <v>2</v>
      </c>
      <c r="AA229" s="7" t="str">
        <f t="shared" si="199"/>
        <v>2</v>
      </c>
      <c r="AB229" s="51">
        <f t="shared" si="172"/>
        <v>15</v>
      </c>
      <c r="AC229" s="61" t="str">
        <f t="shared" si="173"/>
        <v>p2</v>
      </c>
      <c r="AD229" s="26" t="str">
        <f t="shared" si="174"/>
        <v>mosiah</v>
      </c>
      <c r="AE229" s="27" t="str">
        <f t="shared" si="175"/>
        <v>mosiah</v>
      </c>
      <c r="AF229" s="28" t="str">
        <f t="shared" si="176"/>
        <v/>
      </c>
      <c r="AG229" s="26" t="str">
        <f t="shared" si="177"/>
        <v>5</v>
      </c>
      <c r="AH229" s="27" t="str">
        <f t="shared" si="178"/>
        <v/>
      </c>
      <c r="AI229" s="29" t="str">
        <f t="shared" si="179"/>
        <v>2</v>
      </c>
      <c r="AJ229" s="29" t="str">
        <f t="shared" si="180"/>
        <v>2</v>
      </c>
      <c r="AK229" s="29" t="str">
        <f t="shared" si="181"/>
        <v>2</v>
      </c>
      <c r="AL229" s="29">
        <f t="shared" si="182"/>
        <v>0</v>
      </c>
      <c r="AM229" s="29">
        <f t="shared" ca="1" si="183"/>
        <v>0</v>
      </c>
      <c r="AN229" s="29" t="str">
        <f t="shared" si="184"/>
        <v>2</v>
      </c>
      <c r="AO229" s="29" t="str">
        <f t="shared" ca="1" si="185"/>
        <v>2</v>
      </c>
      <c r="AP229" s="28" t="str">
        <f t="shared" si="186"/>
        <v/>
      </c>
      <c r="AQ229" s="34">
        <f t="shared" si="189"/>
        <v>136851</v>
      </c>
      <c r="AR229" s="7">
        <f>VLOOKUP(W229,Books!$A$2:$Q$100,7,FALSE)</f>
        <v>212</v>
      </c>
      <c r="AS229" s="51" t="str">
        <f t="shared" si="187"/>
        <v/>
      </c>
      <c r="AT229" s="7" t="str">
        <f t="shared" si="188"/>
        <v>INSERT INTO citation (ID,TalkID,BookID,Chapter,Verses,Flag,PageColumn,MinVerse,MaxVerse) VALUES (136851, 8475, 212, 5, '2', '', 60, 0, 0);</v>
      </c>
    </row>
    <row r="230" spans="1:46" x14ac:dyDescent="0.2">
      <c r="A230" s="7">
        <f>VLOOKUP(C230,Talks!$A$2:$X$35,2,FALSE)</f>
        <v>16</v>
      </c>
      <c r="B230">
        <v>227</v>
      </c>
      <c r="C230" t="s">
        <v>2732</v>
      </c>
      <c r="D230" t="s">
        <v>2614</v>
      </c>
      <c r="E230" t="s">
        <v>2615</v>
      </c>
      <c r="F230" s="4"/>
      <c r="G230" s="7">
        <f>VLOOKUP(C230,Talks!$A$2:$X$35,11,FALSE)</f>
        <v>8475</v>
      </c>
      <c r="H230" s="7">
        <f t="shared" si="162"/>
        <v>0</v>
      </c>
      <c r="I230" s="75" t="str">
        <f>IF(H230&lt;&gt;0,H230,IF(ISERROR(VLOOKUP(VLOOKUP(X230,Books!$A$2:$Q$100,2,FALSE)&amp;"_"&amp;Y230&amp;":"&amp;AA230&amp;IF(F230&lt;&gt;""," (JST)",""),SpecialBooks,2,FALSE)),VLOOKUP(X230,Books!$A$2:$Q$100,2,FALSE)&amp;"_"&amp;Y230&amp;":"&amp;AA230&amp;IF(F230&lt;&gt;""," (JST)",""),VLOOKUP(VLOOKUP(X230,Books!$A$2:$Q$100,2,FALSE)&amp;"_"&amp;Y230&amp;":"&amp;AA230&amp;IF(F230&lt;&gt;""," (JST)",""),SpecialBooks,2,FALSE)))</f>
        <v>2 ne_31:21</v>
      </c>
      <c r="J230" s="7" t="str">
        <f>VLOOKUP(C230,Talks!$A$2:$X$35,6,FALSE)</f>
        <v>BC</v>
      </c>
      <c r="K230" s="32">
        <v>60</v>
      </c>
      <c r="L230" s="56">
        <f t="shared" si="160"/>
        <v>58</v>
      </c>
      <c r="M230" s="56">
        <f t="shared" si="161"/>
        <v>60</v>
      </c>
      <c r="N230" s="56" t="str">
        <f t="shared" si="159"/>
        <v/>
      </c>
      <c r="O230" s="7" t="str">
        <f t="shared" si="163"/>
        <v>2 ne_31:21 / (20-O,60,BC)</v>
      </c>
      <c r="P230" s="51" t="str">
        <f t="shared" si="164"/>
        <v/>
      </c>
      <c r="Q230" s="7">
        <f t="shared" si="165"/>
        <v>23</v>
      </c>
      <c r="R230" s="7">
        <f t="shared" si="166"/>
        <v>28</v>
      </c>
      <c r="S230" s="7">
        <f t="shared" si="167"/>
        <v>34</v>
      </c>
      <c r="T230" s="7">
        <f t="shared" si="168"/>
        <v>31</v>
      </c>
      <c r="U230" s="7">
        <f t="shared" si="169"/>
        <v>43</v>
      </c>
      <c r="V230" s="7" t="str">
        <f t="shared" si="170"/>
        <v>bofm/2-ne/31.21?l</v>
      </c>
      <c r="W230" s="7" t="str">
        <f t="shared" si="233"/>
        <v>2-ne</v>
      </c>
      <c r="X230" s="7" t="str">
        <f>IF(ISERROR(VLOOKUP(W230,Books!$A$2:$Q$100,2,FALSE)),VLOOKUP(V230&amp;"/"&amp;W230,$AY$8:$AZ$10,2,FALSE),W230)</f>
        <v>2-ne</v>
      </c>
      <c r="Y230" s="7" t="str">
        <f t="shared" si="234"/>
        <v>31</v>
      </c>
      <c r="Z230" s="7" t="str">
        <f t="shared" si="171"/>
        <v>21</v>
      </c>
      <c r="AA230" s="7" t="str">
        <f t="shared" si="199"/>
        <v>21</v>
      </c>
      <c r="AB230" s="51">
        <f t="shared" si="172"/>
        <v>21</v>
      </c>
      <c r="AC230" s="61" t="str">
        <f t="shared" si="173"/>
        <v>p21</v>
      </c>
      <c r="AD230" s="26" t="str">
        <f t="shared" si="174"/>
        <v>2-ne</v>
      </c>
      <c r="AE230" s="27" t="str">
        <f t="shared" si="175"/>
        <v>2-ne</v>
      </c>
      <c r="AF230" s="28" t="str">
        <f t="shared" si="176"/>
        <v/>
      </c>
      <c r="AG230" s="26" t="str">
        <f t="shared" si="177"/>
        <v>31</v>
      </c>
      <c r="AH230" s="27" t="str">
        <f t="shared" si="178"/>
        <v/>
      </c>
      <c r="AI230" s="29" t="str">
        <f t="shared" si="179"/>
        <v>21</v>
      </c>
      <c r="AJ230" s="29" t="str">
        <f t="shared" si="180"/>
        <v>21</v>
      </c>
      <c r="AK230" s="29" t="str">
        <f t="shared" si="181"/>
        <v>21</v>
      </c>
      <c r="AL230" s="29">
        <f t="shared" si="182"/>
        <v>0</v>
      </c>
      <c r="AM230" s="29">
        <f t="shared" ca="1" si="183"/>
        <v>0</v>
      </c>
      <c r="AN230" s="29" t="str">
        <f t="shared" si="184"/>
        <v>21</v>
      </c>
      <c r="AO230" s="29" t="str">
        <f t="shared" ca="1" si="185"/>
        <v>21</v>
      </c>
      <c r="AP230" s="28" t="str">
        <f t="shared" si="186"/>
        <v/>
      </c>
      <c r="AQ230" s="34">
        <f t="shared" si="189"/>
        <v>136852</v>
      </c>
      <c r="AR230" s="7">
        <f>VLOOKUP(W230,Books!$A$2:$Q$100,7,FALSE)</f>
        <v>206</v>
      </c>
      <c r="AS230" s="51" t="str">
        <f t="shared" si="187"/>
        <v/>
      </c>
      <c r="AT230" s="7" t="str">
        <f t="shared" si="188"/>
        <v>INSERT INTO citation (ID,TalkID,BookID,Chapter,Verses,Flag,PageColumn,MinVerse,MaxVerse) VALUES (136852, 8475, 206, 31, '21', '', 60, 0, 0);</v>
      </c>
    </row>
    <row r="231" spans="1:46" x14ac:dyDescent="0.2">
      <c r="A231" s="7">
        <f>VLOOKUP(C231,Talks!$A$2:$X$35,2,FALSE)</f>
        <v>16</v>
      </c>
      <c r="B231">
        <v>228</v>
      </c>
      <c r="C231" t="s">
        <v>2732</v>
      </c>
      <c r="D231" t="s">
        <v>3144</v>
      </c>
      <c r="E231" t="s">
        <v>3145</v>
      </c>
      <c r="F231" s="4"/>
      <c r="G231" s="7">
        <f>VLOOKUP(C231,Talks!$A$2:$X$35,11,FALSE)</f>
        <v>8475</v>
      </c>
      <c r="H231" s="7">
        <f t="shared" si="162"/>
        <v>0</v>
      </c>
      <c r="I231" s="75" t="str">
        <f>IF(H231&lt;&gt;0,H231,IF(ISERROR(VLOOKUP(VLOOKUP(X231,Books!$A$2:$Q$100,2,FALSE)&amp;"_"&amp;Y231&amp;":"&amp;AA231&amp;IF(F231&lt;&gt;""," (JST)",""),SpecialBooks,2,FALSE)),VLOOKUP(X231,Books!$A$2:$Q$100,2,FALSE)&amp;"_"&amp;Y231&amp;":"&amp;AA231&amp;IF(F231&lt;&gt;""," (JST)",""),VLOOKUP(VLOOKUP(X231,Books!$A$2:$Q$100,2,FALSE)&amp;"_"&amp;Y231&amp;":"&amp;AA231&amp;IF(F231&lt;&gt;""," (JST)",""),SpecialBooks,2,FALSE)))</f>
        <v>3 ne_27:13-21</v>
      </c>
      <c r="J231" s="7" t="str">
        <f>VLOOKUP(C231,Talks!$A$2:$X$35,6,FALSE)</f>
        <v>BC</v>
      </c>
      <c r="K231" s="32">
        <v>60</v>
      </c>
      <c r="L231" s="56">
        <f t="shared" si="160"/>
        <v>58</v>
      </c>
      <c r="M231" s="56">
        <f t="shared" si="161"/>
        <v>60</v>
      </c>
      <c r="N231" s="56" t="str">
        <f t="shared" si="159"/>
        <v/>
      </c>
      <c r="O231" s="7" t="str">
        <f t="shared" si="163"/>
        <v>3 ne_27:13-21 / (20-O,60,BC)</v>
      </c>
      <c r="P231" s="51" t="str">
        <f t="shared" si="164"/>
        <v/>
      </c>
      <c r="Q231" s="7">
        <f t="shared" si="165"/>
        <v>23</v>
      </c>
      <c r="R231" s="7">
        <f t="shared" si="166"/>
        <v>28</v>
      </c>
      <c r="S231" s="7">
        <f t="shared" si="167"/>
        <v>37</v>
      </c>
      <c r="T231" s="7">
        <f t="shared" si="168"/>
        <v>31</v>
      </c>
      <c r="U231" s="7">
        <f t="shared" si="169"/>
        <v>46</v>
      </c>
      <c r="V231" s="7" t="str">
        <f t="shared" si="170"/>
        <v>bofm/3-ne/27.13-2</v>
      </c>
      <c r="W231" s="7" t="str">
        <f t="shared" si="233"/>
        <v>3-ne</v>
      </c>
      <c r="X231" s="7" t="str">
        <f>IF(ISERROR(VLOOKUP(W231,Books!$A$2:$Q$100,2,FALSE)),VLOOKUP(V231&amp;"/"&amp;W231,$AY$8:$AZ$10,2,FALSE),W231)</f>
        <v>3-ne</v>
      </c>
      <c r="Y231" s="7" t="str">
        <f t="shared" si="234"/>
        <v>27</v>
      </c>
      <c r="Z231" s="7" t="str">
        <f t="shared" si="171"/>
        <v>13-21</v>
      </c>
      <c r="AA231" s="7" t="str">
        <f t="shared" si="199"/>
        <v>13-21</v>
      </c>
      <c r="AB231" s="51">
        <f t="shared" si="172"/>
        <v>33</v>
      </c>
      <c r="AC231" s="61" t="str">
        <f t="shared" si="173"/>
        <v>p13</v>
      </c>
      <c r="AD231" s="26" t="str">
        <f t="shared" si="174"/>
        <v>3-ne</v>
      </c>
      <c r="AE231" s="27" t="str">
        <f t="shared" si="175"/>
        <v>3-ne</v>
      </c>
      <c r="AF231" s="28" t="str">
        <f t="shared" si="176"/>
        <v/>
      </c>
      <c r="AG231" s="26" t="str">
        <f t="shared" si="177"/>
        <v>27</v>
      </c>
      <c r="AH231" s="27" t="str">
        <f t="shared" si="178"/>
        <v/>
      </c>
      <c r="AI231" s="29" t="str">
        <f t="shared" si="179"/>
        <v>13-21</v>
      </c>
      <c r="AJ231" s="29" t="str">
        <f t="shared" si="180"/>
        <v>13-21</v>
      </c>
      <c r="AK231" s="29" t="str">
        <f t="shared" si="181"/>
        <v>13 21</v>
      </c>
      <c r="AL231" s="29">
        <f t="shared" si="182"/>
        <v>3</v>
      </c>
      <c r="AM231" s="29">
        <f t="shared" ca="1" si="183"/>
        <v>3</v>
      </c>
      <c r="AN231" s="29" t="str">
        <f t="shared" si="184"/>
        <v>13</v>
      </c>
      <c r="AO231" s="29" t="str">
        <f t="shared" ca="1" si="185"/>
        <v>21</v>
      </c>
      <c r="AP231" s="28" t="str">
        <f t="shared" si="186"/>
        <v/>
      </c>
      <c r="AQ231" s="34">
        <f t="shared" si="189"/>
        <v>136853</v>
      </c>
      <c r="AR231" s="7">
        <f>VLOOKUP(W231,Books!$A$2:$Q$100,7,FALSE)</f>
        <v>215</v>
      </c>
      <c r="AS231" s="51" t="str">
        <f t="shared" si="187"/>
        <v/>
      </c>
      <c r="AT231" s="7" t="str">
        <f t="shared" si="188"/>
        <v>INSERT INTO citation (ID,TalkID,BookID,Chapter,Verses,Flag,PageColumn,MinVerse,MaxVerse) VALUES (136853, 8475, 215, 27, '13-21', '', 60, 0, 0);</v>
      </c>
    </row>
    <row r="232" spans="1:46" x14ac:dyDescent="0.2">
      <c r="A232" s="7">
        <f>VLOOKUP(C232,Talks!$A$2:$X$35,2,FALSE)</f>
        <v>16</v>
      </c>
      <c r="B232">
        <v>229</v>
      </c>
      <c r="C232" t="s">
        <v>2732</v>
      </c>
      <c r="D232" t="s">
        <v>3147</v>
      </c>
      <c r="E232" t="s">
        <v>3148</v>
      </c>
      <c r="F232" s="4"/>
      <c r="G232" s="7">
        <f>VLOOKUP(C232,Talks!$A$2:$X$35,11,FALSE)</f>
        <v>8475</v>
      </c>
      <c r="H232" s="7">
        <f t="shared" si="162"/>
        <v>0</v>
      </c>
      <c r="I232" s="75" t="str">
        <f>IF(H232&lt;&gt;0,H232,IF(ISERROR(VLOOKUP(VLOOKUP(X232,Books!$A$2:$Q$100,2,FALSE)&amp;"_"&amp;Y232&amp;":"&amp;AA232&amp;IF(F232&lt;&gt;""," (JST)",""),SpecialBooks,2,FALSE)),VLOOKUP(X232,Books!$A$2:$Q$100,2,FALSE)&amp;"_"&amp;Y232&amp;":"&amp;AA232&amp;IF(F232&lt;&gt;""," (JST)",""),VLOOKUP(VLOOKUP(X232,Books!$A$2:$Q$100,2,FALSE)&amp;"_"&amp;Y232&amp;":"&amp;AA232&amp;IF(F232&lt;&gt;""," (JST)",""),SpecialBooks,2,FALSE)))</f>
        <v>hel_15:7</v>
      </c>
      <c r="J232" s="7" t="str">
        <f>VLOOKUP(C232,Talks!$A$2:$X$35,6,FALSE)</f>
        <v>BC</v>
      </c>
      <c r="K232" s="32">
        <v>60</v>
      </c>
      <c r="L232" s="56">
        <f t="shared" si="160"/>
        <v>58</v>
      </c>
      <c r="M232" s="56">
        <f t="shared" si="161"/>
        <v>60</v>
      </c>
      <c r="N232" s="56" t="str">
        <f t="shared" si="159"/>
        <v/>
      </c>
      <c r="O232" s="7" t="str">
        <f t="shared" si="163"/>
        <v>hel_15:7 / (20-O,60,BC)</v>
      </c>
      <c r="P232" s="51" t="str">
        <f t="shared" si="164"/>
        <v/>
      </c>
      <c r="Q232" s="7">
        <f t="shared" si="165"/>
        <v>23</v>
      </c>
      <c r="R232" s="7">
        <f t="shared" si="166"/>
        <v>27</v>
      </c>
      <c r="S232" s="7">
        <f t="shared" si="167"/>
        <v>32</v>
      </c>
      <c r="T232" s="7">
        <f t="shared" si="168"/>
        <v>30</v>
      </c>
      <c r="U232" s="7">
        <f t="shared" si="169"/>
        <v>41</v>
      </c>
      <c r="V232" s="7" t="str">
        <f t="shared" si="170"/>
        <v>bofm/hel/15.7?lan</v>
      </c>
      <c r="W232" s="7" t="str">
        <f t="shared" si="233"/>
        <v>hel</v>
      </c>
      <c r="X232" s="7" t="str">
        <f>IF(ISERROR(VLOOKUP(W232,Books!$A$2:$Q$100,2,FALSE)),VLOOKUP(V232&amp;"/"&amp;W232,$AY$8:$AZ$10,2,FALSE),W232)</f>
        <v>hel</v>
      </c>
      <c r="Y232" s="7" t="str">
        <f t="shared" si="234"/>
        <v>15</v>
      </c>
      <c r="Z232" s="7" t="str">
        <f t="shared" si="171"/>
        <v>7</v>
      </c>
      <c r="AA232" s="7" t="str">
        <f t="shared" si="199"/>
        <v>7</v>
      </c>
      <c r="AB232" s="51">
        <f t="shared" si="172"/>
        <v>17</v>
      </c>
      <c r="AC232" s="61" t="str">
        <f t="shared" si="173"/>
        <v>p7</v>
      </c>
      <c r="AD232" s="26" t="str">
        <f t="shared" si="174"/>
        <v>hel</v>
      </c>
      <c r="AE232" s="27" t="str">
        <f t="shared" si="175"/>
        <v>hel</v>
      </c>
      <c r="AF232" s="28" t="str">
        <f t="shared" si="176"/>
        <v/>
      </c>
      <c r="AG232" s="26" t="str">
        <f t="shared" si="177"/>
        <v>15</v>
      </c>
      <c r="AH232" s="27" t="str">
        <f t="shared" si="178"/>
        <v/>
      </c>
      <c r="AI232" s="29" t="str">
        <f t="shared" si="179"/>
        <v>7</v>
      </c>
      <c r="AJ232" s="29" t="str">
        <f t="shared" si="180"/>
        <v>7</v>
      </c>
      <c r="AK232" s="29" t="str">
        <f t="shared" si="181"/>
        <v>7</v>
      </c>
      <c r="AL232" s="29">
        <f t="shared" si="182"/>
        <v>0</v>
      </c>
      <c r="AM232" s="29">
        <f t="shared" ca="1" si="183"/>
        <v>0</v>
      </c>
      <c r="AN232" s="29" t="str">
        <f t="shared" si="184"/>
        <v>7</v>
      </c>
      <c r="AO232" s="29" t="str">
        <f t="shared" ca="1" si="185"/>
        <v>7</v>
      </c>
      <c r="AP232" s="28" t="str">
        <f t="shared" si="186"/>
        <v/>
      </c>
      <c r="AQ232" s="34">
        <f t="shared" si="189"/>
        <v>136854</v>
      </c>
      <c r="AR232" s="7">
        <f>VLOOKUP(W232,Books!$A$2:$Q$100,7,FALSE)</f>
        <v>214</v>
      </c>
      <c r="AS232" s="51" t="str">
        <f t="shared" si="187"/>
        <v/>
      </c>
      <c r="AT232" s="7" t="str">
        <f t="shared" si="188"/>
        <v>INSERT INTO citation (ID,TalkID,BookID,Chapter,Verses,Flag,PageColumn,MinVerse,MaxVerse) VALUES (136854, 8475, 214, 15, '7', '', 60, 0, 0);</v>
      </c>
    </row>
    <row r="233" spans="1:46" x14ac:dyDescent="0.2">
      <c r="A233" s="7">
        <f>VLOOKUP(C233,Talks!$A$2:$X$35,2,FALSE)</f>
        <v>17</v>
      </c>
      <c r="B233">
        <v>230</v>
      </c>
      <c r="C233" t="s">
        <v>2733</v>
      </c>
      <c r="D233" t="s">
        <v>2613</v>
      </c>
      <c r="E233" t="s">
        <v>2680</v>
      </c>
      <c r="F233" s="4"/>
      <c r="G233" s="7">
        <f>VLOOKUP(C233,Talks!$A$2:$X$35,11,FALSE)</f>
        <v>8476</v>
      </c>
      <c r="H233" s="7">
        <f t="shared" si="162"/>
        <v>0</v>
      </c>
      <c r="I233" s="75" t="str">
        <f>IF(H233&lt;&gt;0,H233,IF(ISERROR(VLOOKUP(VLOOKUP(X233,Books!$A$2:$Q$100,2,FALSE)&amp;"_"&amp;Y233&amp;":"&amp;AA233&amp;IF(F233&lt;&gt;""," (JST)",""),SpecialBooks,2,FALSE)),VLOOKUP(X233,Books!$A$2:$Q$100,2,FALSE)&amp;"_"&amp;Y233&amp;":"&amp;AA233&amp;IF(F233&lt;&gt;""," (JST)",""),VLOOKUP(VLOOKUP(X233,Books!$A$2:$Q$100,2,FALSE)&amp;"_"&amp;Y233&amp;":"&amp;AA233&amp;IF(F233&lt;&gt;""," (JST)",""),SpecialBooks,2,FALSE)))</f>
        <v>matt_11:28-30</v>
      </c>
      <c r="J233" s="7" t="str">
        <f>VLOOKUP(C233,Talks!$A$2:$X$35,6,FALSE)</f>
        <v>CBF</v>
      </c>
      <c r="K233" s="32">
        <v>61</v>
      </c>
      <c r="L233" s="56">
        <f t="shared" si="160"/>
        <v>60</v>
      </c>
      <c r="M233" s="56">
        <f t="shared" si="161"/>
        <v>62</v>
      </c>
      <c r="N233" s="56" t="str">
        <f t="shared" si="159"/>
        <v/>
      </c>
      <c r="O233" s="7" t="str">
        <f t="shared" si="163"/>
        <v>matt_11:28-30 / (20-O,61,CBF)</v>
      </c>
      <c r="P233" s="51" t="str">
        <f t="shared" si="164"/>
        <v/>
      </c>
      <c r="Q233" s="7">
        <f t="shared" si="165"/>
        <v>21</v>
      </c>
      <c r="R233" s="7">
        <f t="shared" si="166"/>
        <v>26</v>
      </c>
      <c r="S233" s="7">
        <f t="shared" si="167"/>
        <v>35</v>
      </c>
      <c r="T233" s="7">
        <f t="shared" si="168"/>
        <v>29</v>
      </c>
      <c r="U233" s="7">
        <f t="shared" si="169"/>
        <v>44</v>
      </c>
      <c r="V233" s="7" t="str">
        <f t="shared" si="170"/>
        <v>nt/matt/11.28-3</v>
      </c>
      <c r="W233" s="7" t="str">
        <f t="shared" si="233"/>
        <v>matt</v>
      </c>
      <c r="X233" s="7" t="str">
        <f>IF(ISERROR(VLOOKUP(W233,Books!$A$2:$Q$100,2,FALSE)),VLOOKUP(V233&amp;"/"&amp;W233,$AY$8:$AZ$10,2,FALSE),W233)</f>
        <v>matt</v>
      </c>
      <c r="Y233" s="7" t="str">
        <f t="shared" si="234"/>
        <v>11</v>
      </c>
      <c r="Z233" s="7" t="str">
        <f t="shared" si="171"/>
        <v>28-30</v>
      </c>
      <c r="AA233" s="7" t="str">
        <f t="shared" si="199"/>
        <v>28-30</v>
      </c>
      <c r="AB233" s="51">
        <f t="shared" si="172"/>
        <v>30</v>
      </c>
      <c r="AC233" s="61" t="str">
        <f t="shared" si="173"/>
        <v>p28</v>
      </c>
      <c r="AD233" s="26" t="str">
        <f t="shared" si="174"/>
        <v>matt</v>
      </c>
      <c r="AE233" s="27" t="str">
        <f t="shared" si="175"/>
        <v>matt</v>
      </c>
      <c r="AF233" s="28" t="str">
        <f t="shared" si="176"/>
        <v/>
      </c>
      <c r="AG233" s="26" t="str">
        <f t="shared" si="177"/>
        <v>11</v>
      </c>
      <c r="AH233" s="27" t="str">
        <f t="shared" si="178"/>
        <v/>
      </c>
      <c r="AI233" s="29" t="str">
        <f t="shared" si="179"/>
        <v>28-30</v>
      </c>
      <c r="AJ233" s="29" t="str">
        <f t="shared" si="180"/>
        <v>28-30</v>
      </c>
      <c r="AK233" s="29" t="str">
        <f t="shared" si="181"/>
        <v>28 30</v>
      </c>
      <c r="AL233" s="29">
        <f t="shared" si="182"/>
        <v>3</v>
      </c>
      <c r="AM233" s="29">
        <f t="shared" ca="1" si="183"/>
        <v>3</v>
      </c>
      <c r="AN233" s="29" t="str">
        <f t="shared" si="184"/>
        <v>28</v>
      </c>
      <c r="AO233" s="29" t="str">
        <f t="shared" ca="1" si="185"/>
        <v>30</v>
      </c>
      <c r="AP233" s="28" t="str">
        <f t="shared" si="186"/>
        <v/>
      </c>
      <c r="AQ233" s="34">
        <f t="shared" si="189"/>
        <v>136855</v>
      </c>
      <c r="AR233" s="7">
        <f>VLOOKUP(W233,Books!$A$2:$Q$100,7,FALSE)</f>
        <v>140</v>
      </c>
      <c r="AS233" s="51" t="str">
        <f t="shared" si="187"/>
        <v/>
      </c>
      <c r="AT233" s="7" t="str">
        <f t="shared" si="188"/>
        <v>INSERT INTO citation (ID,TalkID,BookID,Chapter,Verses,Flag,PageColumn,MinVerse,MaxVerse) VALUES (136855, 8476, 140, 11, '28-30', '', 61, 0, 0);</v>
      </c>
    </row>
    <row r="234" spans="1:46" x14ac:dyDescent="0.2">
      <c r="A234" s="7">
        <f>VLOOKUP(C234,Talks!$A$2:$X$35,2,FALSE)</f>
        <v>17</v>
      </c>
      <c r="B234">
        <v>231</v>
      </c>
      <c r="C234" t="s">
        <v>2733</v>
      </c>
      <c r="D234" t="s">
        <v>3150</v>
      </c>
      <c r="E234" t="s">
        <v>3151</v>
      </c>
      <c r="F234" s="4"/>
      <c r="G234" s="7">
        <f>VLOOKUP(C234,Talks!$A$2:$X$35,11,FALSE)</f>
        <v>8476</v>
      </c>
      <c r="H234" s="7">
        <f t="shared" si="162"/>
        <v>0</v>
      </c>
      <c r="I234" s="75" t="str">
        <f>IF(H234&lt;&gt;0,H234,IF(ISERROR(VLOOKUP(VLOOKUP(X234,Books!$A$2:$Q$100,2,FALSE)&amp;"_"&amp;Y234&amp;":"&amp;AA234&amp;IF(F234&lt;&gt;""," (JST)",""),SpecialBooks,2,FALSE)),VLOOKUP(X234,Books!$A$2:$Q$100,2,FALSE)&amp;"_"&amp;Y234&amp;":"&amp;AA234&amp;IF(F234&lt;&gt;""," (JST)",""),VLOOKUP(VLOOKUP(X234,Books!$A$2:$Q$100,2,FALSE)&amp;"_"&amp;Y234&amp;":"&amp;AA234&amp;IF(F234&lt;&gt;""," (JST)",""),SpecialBooks,2,FALSE)))</f>
        <v>sec_6:36</v>
      </c>
      <c r="J234" s="7" t="str">
        <f>VLOOKUP(C234,Talks!$A$2:$X$35,6,FALSE)</f>
        <v>CBF</v>
      </c>
      <c r="K234" s="32">
        <v>62</v>
      </c>
      <c r="L234" s="56">
        <f t="shared" si="160"/>
        <v>60</v>
      </c>
      <c r="M234" s="56">
        <f t="shared" si="161"/>
        <v>62</v>
      </c>
      <c r="N234" s="56" t="str">
        <f t="shared" si="159"/>
        <v/>
      </c>
      <c r="O234" s="7" t="str">
        <f t="shared" si="163"/>
        <v>sec_6:36 / (20-O,62,CBF)</v>
      </c>
      <c r="P234" s="51" t="str">
        <f t="shared" si="164"/>
        <v/>
      </c>
      <c r="Q234" s="7">
        <f t="shared" si="165"/>
        <v>31</v>
      </c>
      <c r="R234" s="7">
        <f t="shared" si="166"/>
        <v>34</v>
      </c>
      <c r="S234" s="7">
        <f t="shared" si="167"/>
        <v>39</v>
      </c>
      <c r="T234" s="7">
        <f t="shared" si="168"/>
        <v>36</v>
      </c>
      <c r="U234" s="7">
        <f t="shared" si="169"/>
        <v>48</v>
      </c>
      <c r="V234" s="7" t="str">
        <f t="shared" si="170"/>
        <v>dc-testament/dc/6.36?lang</v>
      </c>
      <c r="W234" s="7" t="str">
        <f t="shared" si="233"/>
        <v>dc</v>
      </c>
      <c r="X234" s="7" t="str">
        <f>IF(ISERROR(VLOOKUP(W234,Books!$A$2:$Q$100,2,FALSE)),VLOOKUP(V234&amp;"/"&amp;W234,$AY$8:$AZ$10,2,FALSE),W234)</f>
        <v>dc</v>
      </c>
      <c r="Y234" s="7" t="str">
        <f t="shared" si="234"/>
        <v>6</v>
      </c>
      <c r="Z234" s="7" t="str">
        <f t="shared" si="171"/>
        <v>36</v>
      </c>
      <c r="AA234" s="7" t="str">
        <f t="shared" si="199"/>
        <v>36</v>
      </c>
      <c r="AB234" s="51">
        <f t="shared" si="172"/>
        <v>37</v>
      </c>
      <c r="AC234" s="61" t="str">
        <f t="shared" si="173"/>
        <v>p36</v>
      </c>
      <c r="AD234" s="26" t="str">
        <f t="shared" si="174"/>
        <v>sec</v>
      </c>
      <c r="AE234" s="27" t="str">
        <f t="shared" si="175"/>
        <v>dc</v>
      </c>
      <c r="AF234" s="28" t="str">
        <f t="shared" si="176"/>
        <v/>
      </c>
      <c r="AG234" s="26" t="str">
        <f t="shared" si="177"/>
        <v>6</v>
      </c>
      <c r="AH234" s="27" t="str">
        <f t="shared" si="178"/>
        <v/>
      </c>
      <c r="AI234" s="29" t="str">
        <f t="shared" si="179"/>
        <v>36</v>
      </c>
      <c r="AJ234" s="29" t="str">
        <f t="shared" si="180"/>
        <v>36</v>
      </c>
      <c r="AK234" s="29" t="str">
        <f t="shared" si="181"/>
        <v>36</v>
      </c>
      <c r="AL234" s="29">
        <f t="shared" si="182"/>
        <v>0</v>
      </c>
      <c r="AM234" s="29">
        <f t="shared" ca="1" si="183"/>
        <v>0</v>
      </c>
      <c r="AN234" s="29" t="str">
        <f t="shared" si="184"/>
        <v>36</v>
      </c>
      <c r="AO234" s="29" t="str">
        <f t="shared" ca="1" si="185"/>
        <v>36</v>
      </c>
      <c r="AP234" s="28" t="str">
        <f t="shared" si="186"/>
        <v/>
      </c>
      <c r="AQ234" s="34">
        <f t="shared" si="189"/>
        <v>136856</v>
      </c>
      <c r="AR234" s="7">
        <f>VLOOKUP(W234,Books!$A$2:$Q$100,7,FALSE)</f>
        <v>302</v>
      </c>
      <c r="AS234" s="51" t="str">
        <f t="shared" si="187"/>
        <v/>
      </c>
      <c r="AT234" s="7" t="str">
        <f t="shared" si="188"/>
        <v>INSERT INTO citation (ID,TalkID,BookID,Chapter,Verses,Flag,PageColumn,MinVerse,MaxVerse) VALUES (136856, 8476, 302, 6, '36', '', 62, 0, 0);</v>
      </c>
    </row>
    <row r="235" spans="1:46" x14ac:dyDescent="0.2">
      <c r="A235" s="7">
        <f>VLOOKUP(C235,Talks!$A$2:$X$35,2,FALSE)</f>
        <v>17</v>
      </c>
      <c r="B235">
        <v>232</v>
      </c>
      <c r="C235" t="s">
        <v>2733</v>
      </c>
      <c r="D235" t="s">
        <v>2681</v>
      </c>
      <c r="E235" t="s">
        <v>2682</v>
      </c>
      <c r="F235" s="4"/>
      <c r="G235" s="7">
        <f>VLOOKUP(C235,Talks!$A$2:$X$35,11,FALSE)</f>
        <v>8476</v>
      </c>
      <c r="H235" s="7">
        <f t="shared" si="162"/>
        <v>0</v>
      </c>
      <c r="I235" s="75" t="str">
        <f>IF(H235&lt;&gt;0,H235,IF(ISERROR(VLOOKUP(VLOOKUP(X235,Books!$A$2:$Q$100,2,FALSE)&amp;"_"&amp;Y235&amp;":"&amp;AA235&amp;IF(F235&lt;&gt;""," (JST)",""),SpecialBooks,2,FALSE)),VLOOKUP(X235,Books!$A$2:$Q$100,2,FALSE)&amp;"_"&amp;Y235&amp;":"&amp;AA235&amp;IF(F235&lt;&gt;""," (JST)",""),VLOOKUP(VLOOKUP(X235,Books!$A$2:$Q$100,2,FALSE)&amp;"_"&amp;Y235&amp;":"&amp;AA235&amp;IF(F235&lt;&gt;""," (JST)",""),SpecialBooks,2,FALSE)))</f>
        <v>mosiah_24:14-15</v>
      </c>
      <c r="J235" s="7" t="str">
        <f>VLOOKUP(C235,Talks!$A$2:$X$35,6,FALSE)</f>
        <v>CBF</v>
      </c>
      <c r="K235" s="32">
        <v>62</v>
      </c>
      <c r="L235" s="56">
        <f t="shared" si="160"/>
        <v>60</v>
      </c>
      <c r="M235" s="56">
        <f t="shared" si="161"/>
        <v>62</v>
      </c>
      <c r="N235" s="56" t="str">
        <f t="shared" si="159"/>
        <v/>
      </c>
      <c r="O235" s="7" t="str">
        <f t="shared" si="163"/>
        <v>mosiah_24:14-15 / (20-O,62,CBF)</v>
      </c>
      <c r="P235" s="51" t="str">
        <f t="shared" si="164"/>
        <v/>
      </c>
      <c r="Q235" s="7">
        <f t="shared" si="165"/>
        <v>23</v>
      </c>
      <c r="R235" s="7">
        <f t="shared" si="166"/>
        <v>30</v>
      </c>
      <c r="S235" s="7">
        <f t="shared" si="167"/>
        <v>39</v>
      </c>
      <c r="T235" s="7">
        <f t="shared" si="168"/>
        <v>33</v>
      </c>
      <c r="U235" s="7">
        <f t="shared" si="169"/>
        <v>48</v>
      </c>
      <c r="V235" s="7" t="str">
        <f t="shared" si="170"/>
        <v>bofm/mosiah/24.14</v>
      </c>
      <c r="W235" s="7" t="str">
        <f t="shared" si="233"/>
        <v>mosiah</v>
      </c>
      <c r="X235" s="7" t="str">
        <f>IF(ISERROR(VLOOKUP(W235,Books!$A$2:$Q$100,2,FALSE)),VLOOKUP(V235&amp;"/"&amp;W235,$AY$8:$AZ$10,2,FALSE),W235)</f>
        <v>mosiah</v>
      </c>
      <c r="Y235" s="7" t="str">
        <f t="shared" si="234"/>
        <v>24</v>
      </c>
      <c r="Z235" s="7" t="str">
        <f t="shared" si="171"/>
        <v>14-15</v>
      </c>
      <c r="AA235" s="7" t="str">
        <f t="shared" si="199"/>
        <v>14-15</v>
      </c>
      <c r="AB235" s="51">
        <f t="shared" si="172"/>
        <v>25</v>
      </c>
      <c r="AC235" s="61" t="str">
        <f t="shared" si="173"/>
        <v>p14</v>
      </c>
      <c r="AD235" s="26" t="str">
        <f t="shared" si="174"/>
        <v>mosiah</v>
      </c>
      <c r="AE235" s="27" t="str">
        <f t="shared" si="175"/>
        <v>mosiah</v>
      </c>
      <c r="AF235" s="28" t="str">
        <f t="shared" si="176"/>
        <v/>
      </c>
      <c r="AG235" s="26" t="str">
        <f t="shared" si="177"/>
        <v>24</v>
      </c>
      <c r="AH235" s="27" t="str">
        <f t="shared" si="178"/>
        <v/>
      </c>
      <c r="AI235" s="29" t="str">
        <f t="shared" si="179"/>
        <v>14-15</v>
      </c>
      <c r="AJ235" s="29" t="str">
        <f t="shared" si="180"/>
        <v>14-15</v>
      </c>
      <c r="AK235" s="29" t="str">
        <f t="shared" si="181"/>
        <v>14 15</v>
      </c>
      <c r="AL235" s="29">
        <f t="shared" si="182"/>
        <v>3</v>
      </c>
      <c r="AM235" s="29">
        <f t="shared" ca="1" si="183"/>
        <v>3</v>
      </c>
      <c r="AN235" s="29" t="str">
        <f t="shared" si="184"/>
        <v>14</v>
      </c>
      <c r="AO235" s="29" t="str">
        <f t="shared" ca="1" si="185"/>
        <v>15</v>
      </c>
      <c r="AP235" s="28" t="str">
        <f t="shared" si="186"/>
        <v/>
      </c>
      <c r="AQ235" s="34">
        <f t="shared" si="189"/>
        <v>136857</v>
      </c>
      <c r="AR235" s="7">
        <f>VLOOKUP(W235,Books!$A$2:$Q$100,7,FALSE)</f>
        <v>212</v>
      </c>
      <c r="AS235" s="51" t="str">
        <f t="shared" si="187"/>
        <v/>
      </c>
      <c r="AT235" s="7" t="str">
        <f t="shared" si="188"/>
        <v>INSERT INTO citation (ID,TalkID,BookID,Chapter,Verses,Flag,PageColumn,MinVerse,MaxVerse) VALUES (136857, 8476, 212, 24, '14-15', '', 62, 0, 0);</v>
      </c>
    </row>
    <row r="236" spans="1:46" x14ac:dyDescent="0.2">
      <c r="A236" s="7">
        <f>VLOOKUP(C236,Talks!$A$2:$X$35,2,FALSE)</f>
        <v>17</v>
      </c>
      <c r="B236">
        <v>233</v>
      </c>
      <c r="C236" t="s">
        <v>2733</v>
      </c>
      <c r="D236" t="s">
        <v>3153</v>
      </c>
      <c r="E236" t="s">
        <v>3154</v>
      </c>
      <c r="F236" s="4"/>
      <c r="G236" s="7">
        <f>VLOOKUP(C236,Talks!$A$2:$X$35,11,FALSE)</f>
        <v>8476</v>
      </c>
      <c r="H236" s="7">
        <f t="shared" si="162"/>
        <v>0</v>
      </c>
      <c r="I236" s="75" t="str">
        <f>IF(H236&lt;&gt;0,H236,IF(ISERROR(VLOOKUP(VLOOKUP(X236,Books!$A$2:$Q$100,2,FALSE)&amp;"_"&amp;Y236&amp;":"&amp;AA236&amp;IF(F236&lt;&gt;""," (JST)",""),SpecialBooks,2,FALSE)),VLOOKUP(X236,Books!$A$2:$Q$100,2,FALSE)&amp;"_"&amp;Y236&amp;":"&amp;AA236&amp;IF(F236&lt;&gt;""," (JST)",""),VLOOKUP(VLOOKUP(X236,Books!$A$2:$Q$100,2,FALSE)&amp;"_"&amp;Y236&amp;":"&amp;AA236&amp;IF(F236&lt;&gt;""," (JST)",""),SpecialBooks,2,FALSE)))</f>
        <v>isa_25:4</v>
      </c>
      <c r="J236" s="7" t="str">
        <f>VLOOKUP(C236,Talks!$A$2:$X$35,6,FALSE)</f>
        <v>CBF</v>
      </c>
      <c r="K236" s="32">
        <v>62</v>
      </c>
      <c r="L236" s="56">
        <f t="shared" si="160"/>
        <v>60</v>
      </c>
      <c r="M236" s="56">
        <f t="shared" si="161"/>
        <v>62</v>
      </c>
      <c r="N236" s="56" t="str">
        <f t="shared" si="159"/>
        <v/>
      </c>
      <c r="O236" s="7" t="str">
        <f t="shared" si="163"/>
        <v>isa_25:4 / (20-O,62,CBF)</v>
      </c>
      <c r="P236" s="51" t="str">
        <f t="shared" si="164"/>
        <v/>
      </c>
      <c r="Q236" s="7">
        <f t="shared" si="165"/>
        <v>21</v>
      </c>
      <c r="R236" s="7">
        <f t="shared" si="166"/>
        <v>25</v>
      </c>
      <c r="S236" s="7">
        <f t="shared" si="167"/>
        <v>30</v>
      </c>
      <c r="T236" s="7">
        <f t="shared" si="168"/>
        <v>28</v>
      </c>
      <c r="U236" s="7">
        <f t="shared" si="169"/>
        <v>39</v>
      </c>
      <c r="V236" s="7" t="str">
        <f t="shared" si="170"/>
        <v>ot/isa/25.4?lan</v>
      </c>
      <c r="W236" s="7" t="str">
        <f t="shared" si="233"/>
        <v>isa</v>
      </c>
      <c r="X236" s="7" t="str">
        <f>IF(ISERROR(VLOOKUP(W236,Books!$A$2:$Q$100,2,FALSE)),VLOOKUP(V236&amp;"/"&amp;W236,$AY$8:$AZ$10,2,FALSE),W236)</f>
        <v>isa</v>
      </c>
      <c r="Y236" s="7" t="str">
        <f t="shared" si="234"/>
        <v>25</v>
      </c>
      <c r="Z236" s="7" t="str">
        <f t="shared" si="171"/>
        <v>4</v>
      </c>
      <c r="AA236" s="7" t="str">
        <f t="shared" si="199"/>
        <v>4</v>
      </c>
      <c r="AB236" s="51">
        <f t="shared" si="172"/>
        <v>12</v>
      </c>
      <c r="AC236" s="61" t="str">
        <f t="shared" si="173"/>
        <v>p4</v>
      </c>
      <c r="AD236" s="26" t="str">
        <f t="shared" si="174"/>
        <v>isa</v>
      </c>
      <c r="AE236" s="27" t="str">
        <f t="shared" si="175"/>
        <v>isa</v>
      </c>
      <c r="AF236" s="28" t="str">
        <f t="shared" si="176"/>
        <v/>
      </c>
      <c r="AG236" s="26" t="str">
        <f t="shared" si="177"/>
        <v>25</v>
      </c>
      <c r="AH236" s="27" t="str">
        <f t="shared" si="178"/>
        <v/>
      </c>
      <c r="AI236" s="29" t="str">
        <f t="shared" si="179"/>
        <v>4</v>
      </c>
      <c r="AJ236" s="29" t="str">
        <f t="shared" si="180"/>
        <v>4</v>
      </c>
      <c r="AK236" s="29" t="str">
        <f t="shared" si="181"/>
        <v>4</v>
      </c>
      <c r="AL236" s="29">
        <f t="shared" si="182"/>
        <v>0</v>
      </c>
      <c r="AM236" s="29">
        <f t="shared" ca="1" si="183"/>
        <v>0</v>
      </c>
      <c r="AN236" s="29" t="str">
        <f t="shared" si="184"/>
        <v>4</v>
      </c>
      <c r="AO236" s="29" t="str">
        <f t="shared" ca="1" si="185"/>
        <v>4</v>
      </c>
      <c r="AP236" s="28" t="str">
        <f t="shared" si="186"/>
        <v/>
      </c>
      <c r="AQ236" s="34">
        <f t="shared" si="189"/>
        <v>136858</v>
      </c>
      <c r="AR236" s="7">
        <f>VLOOKUP(W236,Books!$A$2:$Q$100,7,FALSE)</f>
        <v>123</v>
      </c>
      <c r="AS236" s="51" t="str">
        <f t="shared" si="187"/>
        <v/>
      </c>
      <c r="AT236" s="7" t="str">
        <f t="shared" si="188"/>
        <v>INSERT INTO citation (ID,TalkID,BookID,Chapter,Verses,Flag,PageColumn,MinVerse,MaxVerse) VALUES (136858, 8476, 123, 25, '4', '', 62, 0, 0);</v>
      </c>
    </row>
    <row r="237" spans="1:46" x14ac:dyDescent="0.2">
      <c r="A237" s="7">
        <f>VLOOKUP(C237,Talks!$A$2:$X$35,2,FALSE)</f>
        <v>17</v>
      </c>
      <c r="B237">
        <v>234</v>
      </c>
      <c r="C237" t="s">
        <v>2733</v>
      </c>
      <c r="D237" t="s">
        <v>3155</v>
      </c>
      <c r="E237" t="s">
        <v>3156</v>
      </c>
      <c r="F237" s="4"/>
      <c r="G237" s="7">
        <f>VLOOKUP(C237,Talks!$A$2:$X$35,11,FALSE)</f>
        <v>8476</v>
      </c>
      <c r="H237" s="7">
        <f t="shared" si="162"/>
        <v>0</v>
      </c>
      <c r="I237" s="75" t="str">
        <f>IF(H237&lt;&gt;0,H237,IF(ISERROR(VLOOKUP(VLOOKUP(X237,Books!$A$2:$Q$100,2,FALSE)&amp;"_"&amp;Y237&amp;":"&amp;AA237&amp;IF(F237&lt;&gt;""," (JST)",""),SpecialBooks,2,FALSE)),VLOOKUP(X237,Books!$A$2:$Q$100,2,FALSE)&amp;"_"&amp;Y237&amp;":"&amp;AA237&amp;IF(F237&lt;&gt;""," (JST)",""),VLOOKUP(VLOOKUP(X237,Books!$A$2:$Q$100,2,FALSE)&amp;"_"&amp;Y237&amp;":"&amp;AA237&amp;IF(F237&lt;&gt;""," (JST)",""),SpecialBooks,2,FALSE)))</f>
        <v>isa_61:2</v>
      </c>
      <c r="J237" s="7" t="str">
        <f>VLOOKUP(C237,Talks!$A$2:$X$35,6,FALSE)</f>
        <v>CBF</v>
      </c>
      <c r="K237" s="32">
        <v>62</v>
      </c>
      <c r="L237" s="56">
        <f t="shared" si="160"/>
        <v>60</v>
      </c>
      <c r="M237" s="56">
        <f t="shared" si="161"/>
        <v>62</v>
      </c>
      <c r="N237" s="56" t="str">
        <f t="shared" si="159"/>
        <v/>
      </c>
      <c r="O237" s="7" t="str">
        <f t="shared" si="163"/>
        <v>isa_61:2 / (20-O,62,CBF)</v>
      </c>
      <c r="P237" s="51" t="str">
        <f t="shared" si="164"/>
        <v/>
      </c>
      <c r="Q237" s="7">
        <f t="shared" si="165"/>
        <v>21</v>
      </c>
      <c r="R237" s="7">
        <f t="shared" si="166"/>
        <v>25</v>
      </c>
      <c r="S237" s="7">
        <f t="shared" si="167"/>
        <v>30</v>
      </c>
      <c r="T237" s="7">
        <f t="shared" si="168"/>
        <v>28</v>
      </c>
      <c r="U237" s="7">
        <f t="shared" si="169"/>
        <v>39</v>
      </c>
      <c r="V237" s="7" t="str">
        <f t="shared" si="170"/>
        <v>ot/isa/61.2?lan</v>
      </c>
      <c r="W237" s="7" t="str">
        <f t="shared" si="233"/>
        <v>isa</v>
      </c>
      <c r="X237" s="7" t="str">
        <f>IF(ISERROR(VLOOKUP(W237,Books!$A$2:$Q$100,2,FALSE)),VLOOKUP(V237&amp;"/"&amp;W237,$AY$8:$AZ$10,2,FALSE),W237)</f>
        <v>isa</v>
      </c>
      <c r="Y237" s="7" t="str">
        <f t="shared" si="234"/>
        <v>61</v>
      </c>
      <c r="Z237" s="7" t="str">
        <f t="shared" si="171"/>
        <v>2</v>
      </c>
      <c r="AA237" s="7" t="str">
        <f t="shared" si="199"/>
        <v>2</v>
      </c>
      <c r="AB237" s="51">
        <f t="shared" si="172"/>
        <v>11</v>
      </c>
      <c r="AC237" s="61" t="str">
        <f t="shared" si="173"/>
        <v>p2</v>
      </c>
      <c r="AD237" s="26" t="str">
        <f t="shared" si="174"/>
        <v>isa</v>
      </c>
      <c r="AE237" s="27" t="str">
        <f t="shared" si="175"/>
        <v>isa</v>
      </c>
      <c r="AF237" s="28" t="str">
        <f t="shared" si="176"/>
        <v/>
      </c>
      <c r="AG237" s="26" t="str">
        <f t="shared" si="177"/>
        <v>61</v>
      </c>
      <c r="AH237" s="27" t="str">
        <f t="shared" si="178"/>
        <v/>
      </c>
      <c r="AI237" s="29" t="str">
        <f t="shared" si="179"/>
        <v>2</v>
      </c>
      <c r="AJ237" s="29" t="str">
        <f t="shared" si="180"/>
        <v>2</v>
      </c>
      <c r="AK237" s="29" t="str">
        <f t="shared" si="181"/>
        <v>2</v>
      </c>
      <c r="AL237" s="29">
        <f t="shared" si="182"/>
        <v>0</v>
      </c>
      <c r="AM237" s="29">
        <f t="shared" ca="1" si="183"/>
        <v>0</v>
      </c>
      <c r="AN237" s="29" t="str">
        <f t="shared" si="184"/>
        <v>2</v>
      </c>
      <c r="AO237" s="29" t="str">
        <f t="shared" ca="1" si="185"/>
        <v>2</v>
      </c>
      <c r="AP237" s="28" t="str">
        <f t="shared" si="186"/>
        <v/>
      </c>
      <c r="AQ237" s="34">
        <f t="shared" si="189"/>
        <v>136859</v>
      </c>
      <c r="AR237" s="7">
        <f>VLOOKUP(W237,Books!$A$2:$Q$100,7,FALSE)</f>
        <v>123</v>
      </c>
      <c r="AS237" s="51" t="str">
        <f t="shared" si="187"/>
        <v/>
      </c>
      <c r="AT237" s="7" t="str">
        <f t="shared" si="188"/>
        <v>INSERT INTO citation (ID,TalkID,BookID,Chapter,Verses,Flag,PageColumn,MinVerse,MaxVerse) VALUES (136859, 8476, 123, 61, '2', '', 62, 0, 0);</v>
      </c>
    </row>
    <row r="238" spans="1:46" x14ac:dyDescent="0.2">
      <c r="A238" s="7">
        <f>VLOOKUP(C238,Talks!$A$2:$X$35,2,FALSE)</f>
        <v>17</v>
      </c>
      <c r="B238">
        <v>235</v>
      </c>
      <c r="C238" t="s">
        <v>2733</v>
      </c>
      <c r="D238" t="s">
        <v>3157</v>
      </c>
      <c r="E238" t="s">
        <v>3158</v>
      </c>
      <c r="F238" s="4"/>
      <c r="G238" s="7">
        <f>VLOOKUP(C238,Talks!$A$2:$X$35,11,FALSE)</f>
        <v>8476</v>
      </c>
      <c r="H238" s="7">
        <f t="shared" si="162"/>
        <v>0</v>
      </c>
      <c r="I238" s="75" t="str">
        <f>IF(H238&lt;&gt;0,H238,IF(ISERROR(VLOOKUP(VLOOKUP(X238,Books!$A$2:$Q$100,2,FALSE)&amp;"_"&amp;Y238&amp;":"&amp;AA238&amp;IF(F238&lt;&gt;""," (JST)",""),SpecialBooks,2,FALSE)),VLOOKUP(X238,Books!$A$2:$Q$100,2,FALSE)&amp;"_"&amp;Y238&amp;":"&amp;AA238&amp;IF(F238&lt;&gt;""," (JST)",""),VLOOKUP(VLOOKUP(X238,Books!$A$2:$Q$100,2,FALSE)&amp;"_"&amp;Y238&amp;":"&amp;AA238&amp;IF(F238&lt;&gt;""," (JST)",""),SpecialBooks,2,FALSE)))</f>
        <v>isa_25:8</v>
      </c>
      <c r="J238" s="7" t="str">
        <f>VLOOKUP(C238,Talks!$A$2:$X$35,6,FALSE)</f>
        <v>CBF</v>
      </c>
      <c r="K238" s="32">
        <v>62</v>
      </c>
      <c r="L238" s="56">
        <f t="shared" si="160"/>
        <v>60</v>
      </c>
      <c r="M238" s="56">
        <f t="shared" si="161"/>
        <v>62</v>
      </c>
      <c r="N238" s="56" t="str">
        <f t="shared" si="159"/>
        <v/>
      </c>
      <c r="O238" s="7" t="str">
        <f t="shared" si="163"/>
        <v>isa_25:8 / (20-O,62,CBF)</v>
      </c>
      <c r="P238" s="51" t="str">
        <f t="shared" si="164"/>
        <v/>
      </c>
      <c r="Q238" s="7">
        <f t="shared" si="165"/>
        <v>21</v>
      </c>
      <c r="R238" s="7">
        <f t="shared" si="166"/>
        <v>25</v>
      </c>
      <c r="S238" s="7">
        <f t="shared" si="167"/>
        <v>30</v>
      </c>
      <c r="T238" s="7">
        <f t="shared" si="168"/>
        <v>28</v>
      </c>
      <c r="U238" s="7">
        <f t="shared" si="169"/>
        <v>39</v>
      </c>
      <c r="V238" s="7" t="str">
        <f t="shared" si="170"/>
        <v>ot/isa/25.8?lan</v>
      </c>
      <c r="W238" s="7" t="str">
        <f t="shared" si="233"/>
        <v>isa</v>
      </c>
      <c r="X238" s="7" t="str">
        <f>IF(ISERROR(VLOOKUP(W238,Books!$A$2:$Q$100,2,FALSE)),VLOOKUP(V238&amp;"/"&amp;W238,$AY$8:$AZ$10,2,FALSE),W238)</f>
        <v>isa</v>
      </c>
      <c r="Y238" s="7" t="str">
        <f t="shared" si="234"/>
        <v>25</v>
      </c>
      <c r="Z238" s="7" t="str">
        <f t="shared" si="171"/>
        <v>8</v>
      </c>
      <c r="AA238" s="7" t="str">
        <f t="shared" si="199"/>
        <v>8</v>
      </c>
      <c r="AB238" s="51">
        <f t="shared" si="172"/>
        <v>12</v>
      </c>
      <c r="AC238" s="61" t="str">
        <f t="shared" si="173"/>
        <v>p8</v>
      </c>
      <c r="AD238" s="26" t="str">
        <f t="shared" si="174"/>
        <v>isa</v>
      </c>
      <c r="AE238" s="27" t="str">
        <f t="shared" si="175"/>
        <v>isa</v>
      </c>
      <c r="AF238" s="28" t="str">
        <f t="shared" si="176"/>
        <v/>
      </c>
      <c r="AG238" s="26" t="str">
        <f t="shared" si="177"/>
        <v>25</v>
      </c>
      <c r="AH238" s="27" t="str">
        <f t="shared" si="178"/>
        <v/>
      </c>
      <c r="AI238" s="29" t="str">
        <f t="shared" si="179"/>
        <v>8</v>
      </c>
      <c r="AJ238" s="29" t="str">
        <f t="shared" si="180"/>
        <v>8</v>
      </c>
      <c r="AK238" s="29" t="str">
        <f t="shared" si="181"/>
        <v>8</v>
      </c>
      <c r="AL238" s="29">
        <f t="shared" si="182"/>
        <v>0</v>
      </c>
      <c r="AM238" s="29">
        <f t="shared" ca="1" si="183"/>
        <v>0</v>
      </c>
      <c r="AN238" s="29" t="str">
        <f t="shared" si="184"/>
        <v>8</v>
      </c>
      <c r="AO238" s="29" t="str">
        <f t="shared" ca="1" si="185"/>
        <v>8</v>
      </c>
      <c r="AP238" s="28" t="str">
        <f t="shared" si="186"/>
        <v/>
      </c>
      <c r="AQ238" s="34">
        <f t="shared" si="189"/>
        <v>136860</v>
      </c>
      <c r="AR238" s="7">
        <f>VLOOKUP(W238,Books!$A$2:$Q$100,7,FALSE)</f>
        <v>123</v>
      </c>
      <c r="AS238" s="51" t="str">
        <f t="shared" si="187"/>
        <v/>
      </c>
      <c r="AT238" s="7" t="str">
        <f t="shared" si="188"/>
        <v>INSERT INTO citation (ID,TalkID,BookID,Chapter,Verses,Flag,PageColumn,MinVerse,MaxVerse) VALUES (136860, 8476, 123, 25, '8', '', 62, 0, 0);</v>
      </c>
    </row>
    <row r="239" spans="1:46" x14ac:dyDescent="0.2">
      <c r="A239" s="7">
        <f>VLOOKUP(C239,Talks!$A$2:$X$35,2,FALSE)</f>
        <v>17</v>
      </c>
      <c r="B239">
        <v>236</v>
      </c>
      <c r="C239" t="s">
        <v>2733</v>
      </c>
      <c r="D239" t="s">
        <v>3159</v>
      </c>
      <c r="E239" t="s">
        <v>3160</v>
      </c>
      <c r="F239" s="4"/>
      <c r="G239" s="7">
        <f>VLOOKUP(C239,Talks!$A$2:$X$35,11,FALSE)</f>
        <v>8476</v>
      </c>
      <c r="H239" s="7">
        <f t="shared" si="162"/>
        <v>0</v>
      </c>
      <c r="I239" s="75" t="str">
        <f>IF(H239&lt;&gt;0,H239,IF(ISERROR(VLOOKUP(VLOOKUP(X239,Books!$A$2:$Q$100,2,FALSE)&amp;"_"&amp;Y239&amp;":"&amp;AA239&amp;IF(F239&lt;&gt;""," (JST)",""),SpecialBooks,2,FALSE)),VLOOKUP(X239,Books!$A$2:$Q$100,2,FALSE)&amp;"_"&amp;Y239&amp;":"&amp;AA239&amp;IF(F239&lt;&gt;""," (JST)",""),VLOOKUP(VLOOKUP(X239,Books!$A$2:$Q$100,2,FALSE)&amp;"_"&amp;Y239&amp;":"&amp;AA239&amp;IF(F239&lt;&gt;""," (JST)",""),SpecialBooks,2,FALSE)))</f>
        <v>rev_7:17</v>
      </c>
      <c r="J239" s="7" t="str">
        <f>VLOOKUP(C239,Talks!$A$2:$X$35,6,FALSE)</f>
        <v>CBF</v>
      </c>
      <c r="K239" s="32">
        <v>62</v>
      </c>
      <c r="L239" s="56">
        <f t="shared" si="160"/>
        <v>60</v>
      </c>
      <c r="M239" s="56">
        <f t="shared" si="161"/>
        <v>62</v>
      </c>
      <c r="N239" s="56" t="str">
        <f t="shared" si="159"/>
        <v/>
      </c>
      <c r="O239" s="7" t="str">
        <f t="shared" si="163"/>
        <v>rev_7:17 / (20-O,62,CBF)</v>
      </c>
      <c r="P239" s="51" t="str">
        <f t="shared" si="164"/>
        <v/>
      </c>
      <c r="Q239" s="7">
        <f t="shared" si="165"/>
        <v>21</v>
      </c>
      <c r="R239" s="7">
        <f t="shared" si="166"/>
        <v>25</v>
      </c>
      <c r="S239" s="7">
        <f t="shared" si="167"/>
        <v>30</v>
      </c>
      <c r="T239" s="7">
        <f t="shared" si="168"/>
        <v>27</v>
      </c>
      <c r="U239" s="7">
        <f t="shared" si="169"/>
        <v>39</v>
      </c>
      <c r="V239" s="7" t="str">
        <f t="shared" si="170"/>
        <v>nt/rev/7.17?lan</v>
      </c>
      <c r="W239" s="7" t="str">
        <f t="shared" si="233"/>
        <v>rev</v>
      </c>
      <c r="X239" s="7" t="str">
        <f>IF(ISERROR(VLOOKUP(W239,Books!$A$2:$Q$100,2,FALSE)),VLOOKUP(V239&amp;"/"&amp;W239,$AY$8:$AZ$10,2,FALSE),W239)</f>
        <v>rev</v>
      </c>
      <c r="Y239" s="7" t="str">
        <f t="shared" si="234"/>
        <v>7</v>
      </c>
      <c r="Z239" s="7" t="str">
        <f t="shared" si="171"/>
        <v>17</v>
      </c>
      <c r="AA239" s="7" t="str">
        <f t="shared" si="199"/>
        <v>17</v>
      </c>
      <c r="AB239" s="51">
        <f t="shared" si="172"/>
        <v>17</v>
      </c>
      <c r="AC239" s="61" t="str">
        <f t="shared" si="173"/>
        <v>p17</v>
      </c>
      <c r="AD239" s="26" t="str">
        <f t="shared" si="174"/>
        <v>rev</v>
      </c>
      <c r="AE239" s="27" t="str">
        <f t="shared" si="175"/>
        <v>rev</v>
      </c>
      <c r="AF239" s="28" t="str">
        <f t="shared" si="176"/>
        <v/>
      </c>
      <c r="AG239" s="26" t="str">
        <f t="shared" si="177"/>
        <v>7</v>
      </c>
      <c r="AH239" s="27" t="str">
        <f t="shared" si="178"/>
        <v/>
      </c>
      <c r="AI239" s="29" t="str">
        <f t="shared" si="179"/>
        <v>17</v>
      </c>
      <c r="AJ239" s="29" t="str">
        <f t="shared" si="180"/>
        <v>17</v>
      </c>
      <c r="AK239" s="29" t="str">
        <f t="shared" si="181"/>
        <v>17</v>
      </c>
      <c r="AL239" s="29">
        <f t="shared" si="182"/>
        <v>0</v>
      </c>
      <c r="AM239" s="29">
        <f t="shared" ca="1" si="183"/>
        <v>0</v>
      </c>
      <c r="AN239" s="29" t="str">
        <f t="shared" si="184"/>
        <v>17</v>
      </c>
      <c r="AO239" s="29" t="str">
        <f t="shared" ca="1" si="185"/>
        <v>17</v>
      </c>
      <c r="AP239" s="28" t="str">
        <f t="shared" si="186"/>
        <v/>
      </c>
      <c r="AQ239" s="34">
        <f t="shared" si="189"/>
        <v>136861</v>
      </c>
      <c r="AR239" s="7">
        <f>VLOOKUP(W239,Books!$A$2:$Q$100,7,FALSE)</f>
        <v>166</v>
      </c>
      <c r="AS239" s="51" t="str">
        <f t="shared" si="187"/>
        <v/>
      </c>
      <c r="AT239" s="7" t="str">
        <f t="shared" si="188"/>
        <v>INSERT INTO citation (ID,TalkID,BookID,Chapter,Verses,Flag,PageColumn,MinVerse,MaxVerse) VALUES (136861, 8476, 166, 7, '17', '', 62, 0, 0);</v>
      </c>
    </row>
    <row r="240" spans="1:46" x14ac:dyDescent="0.2">
      <c r="A240" s="7">
        <f>VLOOKUP(C240,Talks!$A$2:$X$35,2,FALSE)</f>
        <v>17</v>
      </c>
      <c r="B240">
        <v>237</v>
      </c>
      <c r="C240" t="s">
        <v>2733</v>
      </c>
      <c r="D240" t="s">
        <v>3161</v>
      </c>
      <c r="E240" t="s">
        <v>3162</v>
      </c>
      <c r="F240" s="4"/>
      <c r="G240" s="7">
        <f>VLOOKUP(C240,Talks!$A$2:$X$35,11,FALSE)</f>
        <v>8476</v>
      </c>
      <c r="H240" s="7">
        <f t="shared" si="162"/>
        <v>0</v>
      </c>
      <c r="I240" s="75" t="str">
        <f>IF(H240&lt;&gt;0,H240,IF(ISERROR(VLOOKUP(VLOOKUP(X240,Books!$A$2:$Q$100,2,FALSE)&amp;"_"&amp;Y240&amp;":"&amp;AA240&amp;IF(F240&lt;&gt;""," (JST)",""),SpecialBooks,2,FALSE)),VLOOKUP(X240,Books!$A$2:$Q$100,2,FALSE)&amp;"_"&amp;Y240&amp;":"&amp;AA240&amp;IF(F240&lt;&gt;""," (JST)",""),VLOOKUP(VLOOKUP(X240,Books!$A$2:$Q$100,2,FALSE)&amp;"_"&amp;Y240&amp;":"&amp;AA240&amp;IF(F240&lt;&gt;""," (JST)",""),SpecialBooks,2,FALSE)))</f>
        <v>isa_57:15</v>
      </c>
      <c r="J240" s="7" t="str">
        <f>VLOOKUP(C240,Talks!$A$2:$X$35,6,FALSE)</f>
        <v>CBF</v>
      </c>
      <c r="K240" s="32">
        <v>62</v>
      </c>
      <c r="L240" s="56">
        <f t="shared" si="160"/>
        <v>60</v>
      </c>
      <c r="M240" s="56">
        <f t="shared" si="161"/>
        <v>62</v>
      </c>
      <c r="N240" s="56" t="str">
        <f t="shared" si="159"/>
        <v/>
      </c>
      <c r="O240" s="7" t="str">
        <f t="shared" si="163"/>
        <v>isa_57:15 / (20-O,62,CBF)</v>
      </c>
      <c r="P240" s="51" t="str">
        <f t="shared" si="164"/>
        <v/>
      </c>
      <c r="Q240" s="7">
        <f t="shared" si="165"/>
        <v>21</v>
      </c>
      <c r="R240" s="7">
        <f t="shared" si="166"/>
        <v>25</v>
      </c>
      <c r="S240" s="7">
        <f t="shared" si="167"/>
        <v>31</v>
      </c>
      <c r="T240" s="7">
        <f t="shared" si="168"/>
        <v>28</v>
      </c>
      <c r="U240" s="7">
        <f t="shared" si="169"/>
        <v>40</v>
      </c>
      <c r="V240" s="7" t="str">
        <f t="shared" si="170"/>
        <v>ot/isa/57.15?la</v>
      </c>
      <c r="W240" s="7" t="str">
        <f t="shared" si="233"/>
        <v>isa</v>
      </c>
      <c r="X240" s="7" t="str">
        <f>IF(ISERROR(VLOOKUP(W240,Books!$A$2:$Q$100,2,FALSE)),VLOOKUP(V240&amp;"/"&amp;W240,$AY$8:$AZ$10,2,FALSE),W240)</f>
        <v>isa</v>
      </c>
      <c r="Y240" s="7" t="str">
        <f t="shared" si="234"/>
        <v>57</v>
      </c>
      <c r="Z240" s="7" t="str">
        <f t="shared" si="171"/>
        <v>15</v>
      </c>
      <c r="AA240" s="7" t="str">
        <f t="shared" si="199"/>
        <v>15</v>
      </c>
      <c r="AB240" s="51">
        <f t="shared" si="172"/>
        <v>21</v>
      </c>
      <c r="AC240" s="61" t="str">
        <f t="shared" si="173"/>
        <v>p15</v>
      </c>
      <c r="AD240" s="26" t="str">
        <f t="shared" si="174"/>
        <v>isa</v>
      </c>
      <c r="AE240" s="27" t="str">
        <f t="shared" si="175"/>
        <v>isa</v>
      </c>
      <c r="AF240" s="28" t="str">
        <f t="shared" si="176"/>
        <v/>
      </c>
      <c r="AG240" s="26" t="str">
        <f t="shared" si="177"/>
        <v>57</v>
      </c>
      <c r="AH240" s="27" t="str">
        <f t="shared" si="178"/>
        <v/>
      </c>
      <c r="AI240" s="29" t="str">
        <f t="shared" si="179"/>
        <v>15</v>
      </c>
      <c r="AJ240" s="29" t="str">
        <f t="shared" si="180"/>
        <v>15</v>
      </c>
      <c r="AK240" s="29" t="str">
        <f t="shared" si="181"/>
        <v>15</v>
      </c>
      <c r="AL240" s="29">
        <f t="shared" si="182"/>
        <v>0</v>
      </c>
      <c r="AM240" s="29">
        <f t="shared" ca="1" si="183"/>
        <v>0</v>
      </c>
      <c r="AN240" s="29" t="str">
        <f t="shared" si="184"/>
        <v>15</v>
      </c>
      <c r="AO240" s="29" t="str">
        <f t="shared" ca="1" si="185"/>
        <v>15</v>
      </c>
      <c r="AP240" s="28" t="str">
        <f t="shared" si="186"/>
        <v/>
      </c>
      <c r="AQ240" s="34">
        <f t="shared" si="189"/>
        <v>136862</v>
      </c>
      <c r="AR240" s="7">
        <f>VLOOKUP(W240,Books!$A$2:$Q$100,7,FALSE)</f>
        <v>123</v>
      </c>
      <c r="AS240" s="51" t="str">
        <f t="shared" si="187"/>
        <v/>
      </c>
      <c r="AT240" s="7" t="str">
        <f t="shared" si="188"/>
        <v>INSERT INTO citation (ID,TalkID,BookID,Chapter,Verses,Flag,PageColumn,MinVerse,MaxVerse) VALUES (136862, 8476, 123, 57, '15', '', 62, 0, 0);</v>
      </c>
    </row>
    <row r="241" spans="1:46" x14ac:dyDescent="0.2">
      <c r="A241" s="7">
        <f>VLOOKUP(C241,Talks!$A$2:$X$35,2,FALSE)</f>
        <v>17</v>
      </c>
      <c r="B241">
        <v>238</v>
      </c>
      <c r="C241" t="s">
        <v>2733</v>
      </c>
      <c r="D241" t="s">
        <v>3032</v>
      </c>
      <c r="E241" t="s">
        <v>3033</v>
      </c>
      <c r="F241" s="4"/>
      <c r="G241" s="7">
        <f>VLOOKUP(C241,Talks!$A$2:$X$35,11,FALSE)</f>
        <v>8476</v>
      </c>
      <c r="H241" s="7">
        <f t="shared" si="162"/>
        <v>0</v>
      </c>
      <c r="I241" s="75" t="str">
        <f>IF(H241&lt;&gt;0,H241,IF(ISERROR(VLOOKUP(VLOOKUP(X241,Books!$A$2:$Q$100,2,FALSE)&amp;"_"&amp;Y241&amp;":"&amp;AA241&amp;IF(F241&lt;&gt;""," (JST)",""),SpecialBooks,2,FALSE)),VLOOKUP(X241,Books!$A$2:$Q$100,2,FALSE)&amp;"_"&amp;Y241&amp;":"&amp;AA241&amp;IF(F241&lt;&gt;""," (JST)",""),VLOOKUP(VLOOKUP(X241,Books!$A$2:$Q$100,2,FALSE)&amp;"_"&amp;Y241&amp;":"&amp;AA241&amp;IF(F241&lt;&gt;""," (JST)",""),SpecialBooks,2,FALSE)))</f>
        <v>isa_61:1</v>
      </c>
      <c r="J241" s="7" t="str">
        <f>VLOOKUP(C241,Talks!$A$2:$X$35,6,FALSE)</f>
        <v>CBF</v>
      </c>
      <c r="K241" s="32">
        <v>62</v>
      </c>
      <c r="L241" s="56">
        <f t="shared" si="160"/>
        <v>60</v>
      </c>
      <c r="M241" s="56">
        <f t="shared" si="161"/>
        <v>62</v>
      </c>
      <c r="N241" s="56" t="str">
        <f t="shared" si="159"/>
        <v/>
      </c>
      <c r="O241" s="7" t="str">
        <f t="shared" si="163"/>
        <v>isa_61:1 / (20-O,62,CBF)</v>
      </c>
      <c r="P241" s="51" t="str">
        <f t="shared" si="164"/>
        <v/>
      </c>
      <c r="Q241" s="7">
        <f t="shared" si="165"/>
        <v>21</v>
      </c>
      <c r="R241" s="7">
        <f t="shared" si="166"/>
        <v>25</v>
      </c>
      <c r="S241" s="7">
        <f t="shared" si="167"/>
        <v>30</v>
      </c>
      <c r="T241" s="7">
        <f t="shared" si="168"/>
        <v>28</v>
      </c>
      <c r="U241" s="7">
        <f t="shared" si="169"/>
        <v>39</v>
      </c>
      <c r="V241" s="7" t="str">
        <f t="shared" si="170"/>
        <v>ot/isa/61.1?lan</v>
      </c>
      <c r="W241" s="7" t="str">
        <f t="shared" si="233"/>
        <v>isa</v>
      </c>
      <c r="X241" s="7" t="str">
        <f>IF(ISERROR(VLOOKUP(W241,Books!$A$2:$Q$100,2,FALSE)),VLOOKUP(V241&amp;"/"&amp;W241,$AY$8:$AZ$10,2,FALSE),W241)</f>
        <v>isa</v>
      </c>
      <c r="Y241" s="7" t="str">
        <f t="shared" si="234"/>
        <v>61</v>
      </c>
      <c r="Z241" s="7" t="str">
        <f t="shared" si="171"/>
        <v>1</v>
      </c>
      <c r="AA241" s="7" t="str">
        <f t="shared" si="199"/>
        <v>1</v>
      </c>
      <c r="AB241" s="51">
        <f t="shared" si="172"/>
        <v>11</v>
      </c>
      <c r="AC241" s="61" t="str">
        <f t="shared" si="173"/>
        <v>p1</v>
      </c>
      <c r="AD241" s="26" t="str">
        <f t="shared" si="174"/>
        <v>isa</v>
      </c>
      <c r="AE241" s="27" t="str">
        <f t="shared" si="175"/>
        <v>isa</v>
      </c>
      <c r="AF241" s="28" t="str">
        <f t="shared" si="176"/>
        <v/>
      </c>
      <c r="AG241" s="26" t="str">
        <f t="shared" si="177"/>
        <v>61</v>
      </c>
      <c r="AH241" s="27" t="str">
        <f t="shared" si="178"/>
        <v/>
      </c>
      <c r="AI241" s="29" t="str">
        <f t="shared" si="179"/>
        <v>1</v>
      </c>
      <c r="AJ241" s="29" t="str">
        <f t="shared" si="180"/>
        <v>1</v>
      </c>
      <c r="AK241" s="29" t="str">
        <f t="shared" si="181"/>
        <v>1</v>
      </c>
      <c r="AL241" s="29">
        <f t="shared" si="182"/>
        <v>0</v>
      </c>
      <c r="AM241" s="29">
        <f t="shared" ca="1" si="183"/>
        <v>0</v>
      </c>
      <c r="AN241" s="29" t="str">
        <f t="shared" si="184"/>
        <v>1</v>
      </c>
      <c r="AO241" s="29" t="str">
        <f t="shared" ca="1" si="185"/>
        <v>1</v>
      </c>
      <c r="AP241" s="28" t="str">
        <f t="shared" si="186"/>
        <v/>
      </c>
      <c r="AQ241" s="34">
        <f t="shared" si="189"/>
        <v>136863</v>
      </c>
      <c r="AR241" s="7">
        <f>VLOOKUP(W241,Books!$A$2:$Q$100,7,FALSE)</f>
        <v>123</v>
      </c>
      <c r="AS241" s="51" t="str">
        <f t="shared" si="187"/>
        <v/>
      </c>
      <c r="AT241" s="7" t="str">
        <f t="shared" si="188"/>
        <v>INSERT INTO citation (ID,TalkID,BookID,Chapter,Verses,Flag,PageColumn,MinVerse,MaxVerse) VALUES (136863, 8476, 123, 61, '1', '', 62, 0, 0);</v>
      </c>
    </row>
    <row r="242" spans="1:46" x14ac:dyDescent="0.2">
      <c r="A242" s="7">
        <f>VLOOKUP(C242,Talks!$A$2:$X$35,2,FALSE)</f>
        <v>17</v>
      </c>
      <c r="B242">
        <v>239</v>
      </c>
      <c r="C242" t="s">
        <v>2733</v>
      </c>
      <c r="D242" t="s">
        <v>2650</v>
      </c>
      <c r="E242" t="s">
        <v>2544</v>
      </c>
      <c r="F242" s="4"/>
      <c r="G242" s="7">
        <f>VLOOKUP(C242,Talks!$A$2:$X$35,11,FALSE)</f>
        <v>8476</v>
      </c>
      <c r="H242" s="7">
        <f t="shared" si="162"/>
        <v>0</v>
      </c>
      <c r="I242" s="75" t="str">
        <f>IF(H242&lt;&gt;0,H242,IF(ISERROR(VLOOKUP(VLOOKUP(X242,Books!$A$2:$Q$100,2,FALSE)&amp;"_"&amp;Y242&amp;":"&amp;AA242&amp;IF(F242&lt;&gt;""," (JST)",""),SpecialBooks,2,FALSE)),VLOOKUP(X242,Books!$A$2:$Q$100,2,FALSE)&amp;"_"&amp;Y242&amp;":"&amp;AA242&amp;IF(F242&lt;&gt;""," (JST)",""),VLOOKUP(VLOOKUP(X242,Books!$A$2:$Q$100,2,FALSE)&amp;"_"&amp;Y242&amp;":"&amp;AA242&amp;IF(F242&lt;&gt;""," (JST)",""),SpecialBooks,2,FALSE)))</f>
        <v>luke_4:18</v>
      </c>
      <c r="J242" s="7" t="str">
        <f>VLOOKUP(C242,Talks!$A$2:$X$35,6,FALSE)</f>
        <v>CBF</v>
      </c>
      <c r="K242" s="32">
        <v>62</v>
      </c>
      <c r="L242" s="56">
        <f t="shared" si="160"/>
        <v>60</v>
      </c>
      <c r="M242" s="56">
        <f t="shared" si="161"/>
        <v>62</v>
      </c>
      <c r="N242" s="56" t="str">
        <f t="shared" si="159"/>
        <v/>
      </c>
      <c r="O242" s="7" t="str">
        <f t="shared" si="163"/>
        <v>luke_4:18 / (20-O,62,CBF)</v>
      </c>
      <c r="P242" s="51" t="str">
        <f t="shared" si="164"/>
        <v/>
      </c>
      <c r="Q242" s="7">
        <f t="shared" si="165"/>
        <v>21</v>
      </c>
      <c r="R242" s="7">
        <f t="shared" si="166"/>
        <v>26</v>
      </c>
      <c r="S242" s="7">
        <f t="shared" si="167"/>
        <v>31</v>
      </c>
      <c r="T242" s="7">
        <f t="shared" si="168"/>
        <v>28</v>
      </c>
      <c r="U242" s="7">
        <f t="shared" si="169"/>
        <v>40</v>
      </c>
      <c r="V242" s="7" t="str">
        <f t="shared" si="170"/>
        <v>nt/luke/4.18?la</v>
      </c>
      <c r="W242" s="7" t="str">
        <f t="shared" si="233"/>
        <v>luke</v>
      </c>
      <c r="X242" s="7" t="str">
        <f>IF(ISERROR(VLOOKUP(W242,Books!$A$2:$Q$100,2,FALSE)),VLOOKUP(V242&amp;"/"&amp;W242,$AY$8:$AZ$10,2,FALSE),W242)</f>
        <v>luke</v>
      </c>
      <c r="Y242" s="7" t="str">
        <f t="shared" si="234"/>
        <v>4</v>
      </c>
      <c r="Z242" s="7" t="str">
        <f t="shared" si="171"/>
        <v>18</v>
      </c>
      <c r="AA242" s="7" t="str">
        <f t="shared" si="199"/>
        <v>18</v>
      </c>
      <c r="AB242" s="51">
        <f t="shared" si="172"/>
        <v>44</v>
      </c>
      <c r="AC242" s="61" t="str">
        <f t="shared" si="173"/>
        <v>p18</v>
      </c>
      <c r="AD242" s="26" t="str">
        <f t="shared" si="174"/>
        <v>luke</v>
      </c>
      <c r="AE242" s="27" t="str">
        <f t="shared" si="175"/>
        <v>luke</v>
      </c>
      <c r="AF242" s="28" t="str">
        <f t="shared" si="176"/>
        <v/>
      </c>
      <c r="AG242" s="26" t="str">
        <f t="shared" si="177"/>
        <v>4</v>
      </c>
      <c r="AH242" s="27" t="str">
        <f t="shared" si="178"/>
        <v/>
      </c>
      <c r="AI242" s="29" t="str">
        <f t="shared" si="179"/>
        <v>18</v>
      </c>
      <c r="AJ242" s="29" t="str">
        <f t="shared" si="180"/>
        <v>18</v>
      </c>
      <c r="AK242" s="29" t="str">
        <f t="shared" si="181"/>
        <v>18</v>
      </c>
      <c r="AL242" s="29">
        <f t="shared" si="182"/>
        <v>0</v>
      </c>
      <c r="AM242" s="29">
        <f t="shared" ca="1" si="183"/>
        <v>0</v>
      </c>
      <c r="AN242" s="29" t="str">
        <f t="shared" si="184"/>
        <v>18</v>
      </c>
      <c r="AO242" s="29" t="str">
        <f t="shared" ca="1" si="185"/>
        <v>18</v>
      </c>
      <c r="AP242" s="28" t="str">
        <f t="shared" si="186"/>
        <v/>
      </c>
      <c r="AQ242" s="34">
        <f t="shared" si="189"/>
        <v>136864</v>
      </c>
      <c r="AR242" s="7">
        <f>VLOOKUP(W242,Books!$A$2:$Q$100,7,FALSE)</f>
        <v>142</v>
      </c>
      <c r="AS242" s="51" t="str">
        <f t="shared" si="187"/>
        <v/>
      </c>
      <c r="AT242" s="7" t="str">
        <f t="shared" si="188"/>
        <v>INSERT INTO citation (ID,TalkID,BookID,Chapter,Verses,Flag,PageColumn,MinVerse,MaxVerse) VALUES (136864, 8476, 142, 4, '18', '', 62, 0, 0);</v>
      </c>
    </row>
    <row r="243" spans="1:46" x14ac:dyDescent="0.2">
      <c r="A243" s="7">
        <f>VLOOKUP(C243,Talks!$A$2:$X$35,2,FALSE)</f>
        <v>17</v>
      </c>
      <c r="B243">
        <v>240</v>
      </c>
      <c r="C243" t="s">
        <v>2733</v>
      </c>
      <c r="D243" t="s">
        <v>2632</v>
      </c>
      <c r="E243" t="s">
        <v>2633</v>
      </c>
      <c r="F243" s="4"/>
      <c r="G243" s="7">
        <f>VLOOKUP(C243,Talks!$A$2:$X$35,11,FALSE)</f>
        <v>8476</v>
      </c>
      <c r="H243" s="7">
        <f t="shared" si="162"/>
        <v>0</v>
      </c>
      <c r="I243" s="75" t="str">
        <f>IF(H243&lt;&gt;0,H243,IF(ISERROR(VLOOKUP(VLOOKUP(X243,Books!$A$2:$Q$100,2,FALSE)&amp;"_"&amp;Y243&amp;":"&amp;AA243&amp;IF(F243&lt;&gt;""," (JST)",""),SpecialBooks,2,FALSE)),VLOOKUP(X243,Books!$A$2:$Q$100,2,FALSE)&amp;"_"&amp;Y243&amp;":"&amp;AA243&amp;IF(F243&lt;&gt;""," (JST)",""),VLOOKUP(VLOOKUP(X243,Books!$A$2:$Q$100,2,FALSE)&amp;"_"&amp;Y243&amp;":"&amp;AA243&amp;IF(F243&lt;&gt;""," (JST)",""),SpecialBooks,2,FALSE)))</f>
        <v>ps_147:3</v>
      </c>
      <c r="J243" s="7" t="str">
        <f>VLOOKUP(C243,Talks!$A$2:$X$35,6,FALSE)</f>
        <v>CBF</v>
      </c>
      <c r="K243" s="32">
        <v>62</v>
      </c>
      <c r="L243" s="56">
        <f t="shared" si="160"/>
        <v>60</v>
      </c>
      <c r="M243" s="56">
        <f t="shared" si="161"/>
        <v>62</v>
      </c>
      <c r="N243" s="56" t="str">
        <f t="shared" si="159"/>
        <v/>
      </c>
      <c r="O243" s="7" t="str">
        <f t="shared" si="163"/>
        <v>ps_147:3 / (20-O,62,CBF)</v>
      </c>
      <c r="P243" s="51" t="str">
        <f t="shared" si="164"/>
        <v/>
      </c>
      <c r="Q243" s="7">
        <f t="shared" si="165"/>
        <v>21</v>
      </c>
      <c r="R243" s="7">
        <f t="shared" si="166"/>
        <v>24</v>
      </c>
      <c r="S243" s="7">
        <f t="shared" si="167"/>
        <v>30</v>
      </c>
      <c r="T243" s="7">
        <f t="shared" si="168"/>
        <v>28</v>
      </c>
      <c r="U243" s="7">
        <f t="shared" si="169"/>
        <v>39</v>
      </c>
      <c r="V243" s="7" t="str">
        <f t="shared" si="170"/>
        <v>ot/ps/147.3?lan</v>
      </c>
      <c r="W243" s="7" t="str">
        <f t="shared" si="233"/>
        <v>ps</v>
      </c>
      <c r="X243" s="7" t="str">
        <f>IF(ISERROR(VLOOKUP(W243,Books!$A$2:$Q$100,2,FALSE)),VLOOKUP(V243&amp;"/"&amp;W243,$AY$8:$AZ$10,2,FALSE),W243)</f>
        <v>ps</v>
      </c>
      <c r="Y243" s="7" t="str">
        <f t="shared" si="234"/>
        <v>147</v>
      </c>
      <c r="Z243" s="7" t="str">
        <f t="shared" si="171"/>
        <v>3</v>
      </c>
      <c r="AA243" s="7" t="str">
        <f t="shared" si="199"/>
        <v>3</v>
      </c>
      <c r="AB243" s="51">
        <f t="shared" si="172"/>
        <v>20</v>
      </c>
      <c r="AC243" s="61" t="str">
        <f t="shared" si="173"/>
        <v>p3</v>
      </c>
      <c r="AD243" s="26" t="str">
        <f t="shared" si="174"/>
        <v>ps</v>
      </c>
      <c r="AE243" s="27" t="str">
        <f t="shared" si="175"/>
        <v>ps</v>
      </c>
      <c r="AF243" s="28" t="str">
        <f t="shared" si="176"/>
        <v/>
      </c>
      <c r="AG243" s="26" t="str">
        <f t="shared" si="177"/>
        <v>147</v>
      </c>
      <c r="AH243" s="27" t="str">
        <f t="shared" si="178"/>
        <v/>
      </c>
      <c r="AI243" s="29" t="str">
        <f t="shared" si="179"/>
        <v>3</v>
      </c>
      <c r="AJ243" s="29" t="str">
        <f t="shared" si="180"/>
        <v>3</v>
      </c>
      <c r="AK243" s="29" t="str">
        <f t="shared" si="181"/>
        <v>3</v>
      </c>
      <c r="AL243" s="29">
        <f t="shared" si="182"/>
        <v>0</v>
      </c>
      <c r="AM243" s="29">
        <f t="shared" ca="1" si="183"/>
        <v>0</v>
      </c>
      <c r="AN243" s="29" t="str">
        <f t="shared" si="184"/>
        <v>3</v>
      </c>
      <c r="AO243" s="29" t="str">
        <f t="shared" ca="1" si="185"/>
        <v>3</v>
      </c>
      <c r="AP243" s="28" t="str">
        <f t="shared" si="186"/>
        <v/>
      </c>
      <c r="AQ243" s="34">
        <f t="shared" si="189"/>
        <v>136865</v>
      </c>
      <c r="AR243" s="7">
        <f>VLOOKUP(W243,Books!$A$2:$Q$100,7,FALSE)</f>
        <v>119</v>
      </c>
      <c r="AS243" s="51" t="str">
        <f t="shared" si="187"/>
        <v/>
      </c>
      <c r="AT243" s="7" t="str">
        <f t="shared" si="188"/>
        <v>INSERT INTO citation (ID,TalkID,BookID,Chapter,Verses,Flag,PageColumn,MinVerse,MaxVerse) VALUES (136865, 8476, 119, 147, '3', '', 62, 0, 0);</v>
      </c>
    </row>
    <row r="244" spans="1:46" x14ac:dyDescent="0.2">
      <c r="A244" s="7">
        <f>VLOOKUP(C244,Talks!$A$2:$X$35,2,FALSE)</f>
        <v>17</v>
      </c>
      <c r="B244">
        <v>241</v>
      </c>
      <c r="C244" t="s">
        <v>2733</v>
      </c>
      <c r="D244" t="s">
        <v>3104</v>
      </c>
      <c r="E244" t="s">
        <v>3105</v>
      </c>
      <c r="F244" s="4"/>
      <c r="G244" s="7">
        <f>VLOOKUP(C244,Talks!$A$2:$X$35,11,FALSE)</f>
        <v>8476</v>
      </c>
      <c r="H244" s="7">
        <f t="shared" si="162"/>
        <v>0</v>
      </c>
      <c r="I244" s="75" t="str">
        <f>IF(H244&lt;&gt;0,H244,IF(ISERROR(VLOOKUP(VLOOKUP(X244,Books!$A$2:$Q$100,2,FALSE)&amp;"_"&amp;Y244&amp;":"&amp;AA244&amp;IF(F244&lt;&gt;""," (JST)",""),SpecialBooks,2,FALSE)),VLOOKUP(X244,Books!$A$2:$Q$100,2,FALSE)&amp;"_"&amp;Y244&amp;":"&amp;AA244&amp;IF(F244&lt;&gt;""," (JST)",""),VLOOKUP(VLOOKUP(X244,Books!$A$2:$Q$100,2,FALSE)&amp;"_"&amp;Y244&amp;":"&amp;AA244&amp;IF(F244&lt;&gt;""," (JST)",""),SpecialBooks,2,FALSE)))</f>
        <v>isa_61:3</v>
      </c>
      <c r="J244" s="7" t="str">
        <f>VLOOKUP(C244,Talks!$A$2:$X$35,6,FALSE)</f>
        <v>CBF</v>
      </c>
      <c r="K244" s="32">
        <v>62</v>
      </c>
      <c r="L244" s="56">
        <f t="shared" si="160"/>
        <v>60</v>
      </c>
      <c r="M244" s="56">
        <f t="shared" si="161"/>
        <v>62</v>
      </c>
      <c r="N244" s="56" t="str">
        <f t="shared" si="159"/>
        <v/>
      </c>
      <c r="O244" s="7" t="str">
        <f t="shared" si="163"/>
        <v>isa_61:3 / (20-O,62,CBF)</v>
      </c>
      <c r="P244" s="51" t="str">
        <f t="shared" si="164"/>
        <v/>
      </c>
      <c r="Q244" s="7">
        <f t="shared" si="165"/>
        <v>21</v>
      </c>
      <c r="R244" s="7">
        <f t="shared" si="166"/>
        <v>25</v>
      </c>
      <c r="S244" s="7">
        <f t="shared" si="167"/>
        <v>30</v>
      </c>
      <c r="T244" s="7">
        <f t="shared" si="168"/>
        <v>28</v>
      </c>
      <c r="U244" s="7">
        <f t="shared" si="169"/>
        <v>39</v>
      </c>
      <c r="V244" s="7" t="str">
        <f t="shared" si="170"/>
        <v>ot/isa/61.3?lan</v>
      </c>
      <c r="W244" s="7" t="str">
        <f t="shared" si="233"/>
        <v>isa</v>
      </c>
      <c r="X244" s="7" t="str">
        <f>IF(ISERROR(VLOOKUP(W244,Books!$A$2:$Q$100,2,FALSE)),VLOOKUP(V244&amp;"/"&amp;W244,$AY$8:$AZ$10,2,FALSE),W244)</f>
        <v>isa</v>
      </c>
      <c r="Y244" s="7" t="str">
        <f t="shared" si="234"/>
        <v>61</v>
      </c>
      <c r="Z244" s="7" t="str">
        <f t="shared" si="171"/>
        <v>3</v>
      </c>
      <c r="AA244" s="7" t="str">
        <f t="shared" si="199"/>
        <v>3</v>
      </c>
      <c r="AB244" s="51">
        <f t="shared" si="172"/>
        <v>11</v>
      </c>
      <c r="AC244" s="61" t="str">
        <f t="shared" si="173"/>
        <v>p3</v>
      </c>
      <c r="AD244" s="26" t="str">
        <f t="shared" si="174"/>
        <v>isa</v>
      </c>
      <c r="AE244" s="27" t="str">
        <f t="shared" si="175"/>
        <v>isa</v>
      </c>
      <c r="AF244" s="28" t="str">
        <f t="shared" si="176"/>
        <v/>
      </c>
      <c r="AG244" s="26" t="str">
        <f t="shared" si="177"/>
        <v>61</v>
      </c>
      <c r="AH244" s="27" t="str">
        <f t="shared" si="178"/>
        <v/>
      </c>
      <c r="AI244" s="29" t="str">
        <f t="shared" si="179"/>
        <v>3</v>
      </c>
      <c r="AJ244" s="29" t="str">
        <f t="shared" si="180"/>
        <v>3</v>
      </c>
      <c r="AK244" s="29" t="str">
        <f t="shared" si="181"/>
        <v>3</v>
      </c>
      <c r="AL244" s="29">
        <f t="shared" si="182"/>
        <v>0</v>
      </c>
      <c r="AM244" s="29">
        <f t="shared" ca="1" si="183"/>
        <v>0</v>
      </c>
      <c r="AN244" s="29" t="str">
        <f t="shared" si="184"/>
        <v>3</v>
      </c>
      <c r="AO244" s="29" t="str">
        <f t="shared" ca="1" si="185"/>
        <v>3</v>
      </c>
      <c r="AP244" s="28" t="str">
        <f t="shared" si="186"/>
        <v/>
      </c>
      <c r="AQ244" s="34">
        <f t="shared" si="189"/>
        <v>136866</v>
      </c>
      <c r="AR244" s="7">
        <f>VLOOKUP(W244,Books!$A$2:$Q$100,7,FALSE)</f>
        <v>123</v>
      </c>
      <c r="AS244" s="51" t="str">
        <f t="shared" si="187"/>
        <v/>
      </c>
      <c r="AT244" s="7" t="str">
        <f t="shared" si="188"/>
        <v>INSERT INTO citation (ID,TalkID,BookID,Chapter,Verses,Flag,PageColumn,MinVerse,MaxVerse) VALUES (136866, 8476, 123, 61, '3', '', 62, 0, 0);</v>
      </c>
    </row>
    <row r="245" spans="1:46" x14ac:dyDescent="0.2">
      <c r="A245" s="7">
        <f>VLOOKUP(C245,Talks!$A$2:$X$35,2,FALSE)</f>
        <v>18</v>
      </c>
      <c r="B245">
        <v>242</v>
      </c>
      <c r="C245" t="s">
        <v>2661</v>
      </c>
      <c r="D245" t="s">
        <v>3163</v>
      </c>
      <c r="E245" t="s">
        <v>3164</v>
      </c>
      <c r="F245" s="4"/>
      <c r="G245" s="7">
        <f>VLOOKUP(C245,Talks!$A$2:$X$35,11,FALSE)</f>
        <v>8477</v>
      </c>
      <c r="H245" s="7">
        <f t="shared" si="162"/>
        <v>0</v>
      </c>
      <c r="I245" s="75" t="str">
        <f>IF(H245&lt;&gt;0,H245,IF(ISERROR(VLOOKUP(VLOOKUP(X245,Books!$A$2:$Q$100,2,FALSE)&amp;"_"&amp;Y245&amp;":"&amp;AA245&amp;IF(F245&lt;&gt;""," (JST)",""),SpecialBooks,2,FALSE)),VLOOKUP(X245,Books!$A$2:$Q$100,2,FALSE)&amp;"_"&amp;Y245&amp;":"&amp;AA245&amp;IF(F245&lt;&gt;""," (JST)",""),VLOOKUP(VLOOKUP(X245,Books!$A$2:$Q$100,2,FALSE)&amp;"_"&amp;Y245&amp;":"&amp;AA245&amp;IF(F245&lt;&gt;""," (JST)",""),SpecialBooks,2,FALSE)))</f>
        <v>moses_7:4</v>
      </c>
      <c r="J245" s="7" t="str">
        <f>VLOOKUP(C245,Talks!$A$2:$X$35,6,FALSE)</f>
        <v>HBE</v>
      </c>
      <c r="K245" s="32">
        <v>69</v>
      </c>
      <c r="L245" s="56">
        <f t="shared" si="160"/>
        <v>67</v>
      </c>
      <c r="M245" s="56">
        <f t="shared" si="161"/>
        <v>69</v>
      </c>
      <c r="N245" s="56" t="str">
        <f t="shared" si="159"/>
        <v/>
      </c>
      <c r="O245" s="7" t="str">
        <f t="shared" si="163"/>
        <v>moses_7:4 / (20-O,69,HBE)</v>
      </c>
      <c r="P245" s="51" t="str">
        <f t="shared" si="164"/>
        <v/>
      </c>
      <c r="Q245" s="7">
        <f t="shared" si="165"/>
        <v>22</v>
      </c>
      <c r="R245" s="7">
        <f t="shared" si="166"/>
        <v>28</v>
      </c>
      <c r="S245" s="7">
        <f t="shared" si="167"/>
        <v>32</v>
      </c>
      <c r="T245" s="7">
        <f t="shared" si="168"/>
        <v>30</v>
      </c>
      <c r="U245" s="7">
        <f t="shared" si="169"/>
        <v>41</v>
      </c>
      <c r="V245" s="7" t="str">
        <f t="shared" si="170"/>
        <v>pgp/moses/7.4?la</v>
      </c>
      <c r="W245" s="7" t="str">
        <f t="shared" si="233"/>
        <v>moses</v>
      </c>
      <c r="X245" s="7" t="str">
        <f>IF(ISERROR(VLOOKUP(W245,Books!$A$2:$Q$100,2,FALSE)),VLOOKUP(V245&amp;"/"&amp;W245,$AY$8:$AZ$10,2,FALSE),W245)</f>
        <v>moses</v>
      </c>
      <c r="Y245" s="7" t="str">
        <f t="shared" si="234"/>
        <v>7</v>
      </c>
      <c r="Z245" s="7" t="str">
        <f t="shared" si="171"/>
        <v>4</v>
      </c>
      <c r="AA245" s="7" t="str">
        <f t="shared" si="199"/>
        <v>4</v>
      </c>
      <c r="AB245" s="51">
        <f t="shared" si="172"/>
        <v>69</v>
      </c>
      <c r="AC245" s="61" t="str">
        <f t="shared" si="173"/>
        <v>p4</v>
      </c>
      <c r="AD245" s="26" t="str">
        <f t="shared" si="174"/>
        <v>moses</v>
      </c>
      <c r="AE245" s="27" t="str">
        <f t="shared" si="175"/>
        <v>moses</v>
      </c>
      <c r="AF245" s="28" t="str">
        <f t="shared" si="176"/>
        <v/>
      </c>
      <c r="AG245" s="26" t="str">
        <f t="shared" si="177"/>
        <v>7</v>
      </c>
      <c r="AH245" s="27" t="str">
        <f t="shared" si="178"/>
        <v/>
      </c>
      <c r="AI245" s="29" t="str">
        <f t="shared" si="179"/>
        <v>4</v>
      </c>
      <c r="AJ245" s="29" t="str">
        <f t="shared" si="180"/>
        <v>4</v>
      </c>
      <c r="AK245" s="29" t="str">
        <f t="shared" si="181"/>
        <v>4</v>
      </c>
      <c r="AL245" s="29">
        <f t="shared" si="182"/>
        <v>0</v>
      </c>
      <c r="AM245" s="29">
        <f t="shared" ca="1" si="183"/>
        <v>0</v>
      </c>
      <c r="AN245" s="29" t="str">
        <f t="shared" si="184"/>
        <v>4</v>
      </c>
      <c r="AO245" s="29" t="str">
        <f t="shared" ca="1" si="185"/>
        <v>4</v>
      </c>
      <c r="AP245" s="28" t="str">
        <f t="shared" si="186"/>
        <v/>
      </c>
      <c r="AQ245" s="34">
        <f t="shared" si="189"/>
        <v>136867</v>
      </c>
      <c r="AR245" s="7">
        <f>VLOOKUP(W245,Books!$A$2:$Q$100,7,FALSE)</f>
        <v>401</v>
      </c>
      <c r="AS245" s="51" t="str">
        <f t="shared" si="187"/>
        <v/>
      </c>
      <c r="AT245" s="7" t="str">
        <f t="shared" si="188"/>
        <v>INSERT INTO citation (ID,TalkID,BookID,Chapter,Verses,Flag,PageColumn,MinVerse,MaxVerse) VALUES (136867, 8477, 401, 7, '4', '', 69, 0, 0);</v>
      </c>
    </row>
    <row r="246" spans="1:46" x14ac:dyDescent="0.2">
      <c r="A246" s="7">
        <f>VLOOKUP(C246,Talks!$A$2:$X$35,2,FALSE)</f>
        <v>18</v>
      </c>
      <c r="B246">
        <v>243</v>
      </c>
      <c r="C246" t="s">
        <v>2661</v>
      </c>
      <c r="D246" t="s">
        <v>3165</v>
      </c>
      <c r="E246" t="s">
        <v>3166</v>
      </c>
      <c r="F246" s="4"/>
      <c r="G246" s="7">
        <f>VLOOKUP(C246,Talks!$A$2:$X$35,11,FALSE)</f>
        <v>8477</v>
      </c>
      <c r="H246" s="7">
        <f t="shared" si="162"/>
        <v>0</v>
      </c>
      <c r="I246" s="75" t="str">
        <f>IF(H246&lt;&gt;0,H246,IF(ISERROR(VLOOKUP(VLOOKUP(X246,Books!$A$2:$Q$100,2,FALSE)&amp;"_"&amp;Y246&amp;":"&amp;AA246&amp;IF(F246&lt;&gt;""," (JST)",""),SpecialBooks,2,FALSE)),VLOOKUP(X246,Books!$A$2:$Q$100,2,FALSE)&amp;"_"&amp;Y246&amp;":"&amp;AA246&amp;IF(F246&lt;&gt;""," (JST)",""),VLOOKUP(VLOOKUP(X246,Books!$A$2:$Q$100,2,FALSE)&amp;"_"&amp;Y246&amp;":"&amp;AA246&amp;IF(F246&lt;&gt;""," (JST)",""),SpecialBooks,2,FALSE)))</f>
        <v>moses_7:11</v>
      </c>
      <c r="J246" s="7" t="str">
        <f>VLOOKUP(C246,Talks!$A$2:$X$35,6,FALSE)</f>
        <v>HBE</v>
      </c>
      <c r="K246" s="32">
        <v>69</v>
      </c>
      <c r="L246" s="56">
        <f t="shared" si="160"/>
        <v>67</v>
      </c>
      <c r="M246" s="56">
        <f t="shared" si="161"/>
        <v>69</v>
      </c>
      <c r="N246" s="56" t="str">
        <f t="shared" si="159"/>
        <v/>
      </c>
      <c r="O246" s="7" t="str">
        <f t="shared" si="163"/>
        <v>moses_7:11 / (20-O,69,HBE)</v>
      </c>
      <c r="P246" s="51" t="str">
        <f t="shared" si="164"/>
        <v/>
      </c>
      <c r="Q246" s="7">
        <f t="shared" si="165"/>
        <v>22</v>
      </c>
      <c r="R246" s="7">
        <f t="shared" si="166"/>
        <v>28</v>
      </c>
      <c r="S246" s="7">
        <f t="shared" si="167"/>
        <v>33</v>
      </c>
      <c r="T246" s="7">
        <f t="shared" si="168"/>
        <v>30</v>
      </c>
      <c r="U246" s="7">
        <f t="shared" si="169"/>
        <v>42</v>
      </c>
      <c r="V246" s="7" t="str">
        <f t="shared" si="170"/>
        <v>pgp/moses/7.11?l</v>
      </c>
      <c r="W246" s="7" t="str">
        <f t="shared" si="233"/>
        <v>moses</v>
      </c>
      <c r="X246" s="7" t="str">
        <f>IF(ISERROR(VLOOKUP(W246,Books!$A$2:$Q$100,2,FALSE)),VLOOKUP(V246&amp;"/"&amp;W246,$AY$8:$AZ$10,2,FALSE),W246)</f>
        <v>moses</v>
      </c>
      <c r="Y246" s="7" t="str">
        <f t="shared" si="234"/>
        <v>7</v>
      </c>
      <c r="Z246" s="7" t="str">
        <f t="shared" si="171"/>
        <v>11</v>
      </c>
      <c r="AA246" s="7" t="str">
        <f t="shared" si="199"/>
        <v>11</v>
      </c>
      <c r="AB246" s="51">
        <f t="shared" si="172"/>
        <v>69</v>
      </c>
      <c r="AC246" s="61" t="str">
        <f t="shared" si="173"/>
        <v>p11</v>
      </c>
      <c r="AD246" s="26" t="str">
        <f t="shared" si="174"/>
        <v>moses</v>
      </c>
      <c r="AE246" s="27" t="str">
        <f t="shared" si="175"/>
        <v>moses</v>
      </c>
      <c r="AF246" s="28" t="str">
        <f t="shared" si="176"/>
        <v/>
      </c>
      <c r="AG246" s="26" t="str">
        <f t="shared" si="177"/>
        <v>7</v>
      </c>
      <c r="AH246" s="27" t="str">
        <f t="shared" si="178"/>
        <v/>
      </c>
      <c r="AI246" s="29" t="str">
        <f t="shared" si="179"/>
        <v>11</v>
      </c>
      <c r="AJ246" s="29" t="str">
        <f t="shared" si="180"/>
        <v>11</v>
      </c>
      <c r="AK246" s="29" t="str">
        <f t="shared" si="181"/>
        <v>11</v>
      </c>
      <c r="AL246" s="29">
        <f t="shared" si="182"/>
        <v>0</v>
      </c>
      <c r="AM246" s="29">
        <f t="shared" ca="1" si="183"/>
        <v>0</v>
      </c>
      <c r="AN246" s="29" t="str">
        <f t="shared" si="184"/>
        <v>11</v>
      </c>
      <c r="AO246" s="29" t="str">
        <f t="shared" ca="1" si="185"/>
        <v>11</v>
      </c>
      <c r="AP246" s="28" t="str">
        <f t="shared" si="186"/>
        <v/>
      </c>
      <c r="AQ246" s="34">
        <f t="shared" si="189"/>
        <v>136868</v>
      </c>
      <c r="AR246" s="7">
        <f>VLOOKUP(W246,Books!$A$2:$Q$100,7,FALSE)</f>
        <v>401</v>
      </c>
      <c r="AS246" s="51" t="str">
        <f t="shared" si="187"/>
        <v/>
      </c>
      <c r="AT246" s="7" t="str">
        <f t="shared" si="188"/>
        <v>INSERT INTO citation (ID,TalkID,BookID,Chapter,Verses,Flag,PageColumn,MinVerse,MaxVerse) VALUES (136868, 8477, 401, 7, '11', '', 69, 0, 0);</v>
      </c>
    </row>
    <row r="247" spans="1:46" x14ac:dyDescent="0.2">
      <c r="A247" s="7">
        <f>VLOOKUP(C247,Talks!$A$2:$X$35,2,FALSE)</f>
        <v>18</v>
      </c>
      <c r="B247">
        <v>244</v>
      </c>
      <c r="C247" t="s">
        <v>2661</v>
      </c>
      <c r="D247" t="s">
        <v>2599</v>
      </c>
      <c r="E247" t="s">
        <v>2600</v>
      </c>
      <c r="F247" s="4"/>
      <c r="G247" s="7">
        <f>VLOOKUP(C247,Talks!$A$2:$X$35,11,FALSE)</f>
        <v>8477</v>
      </c>
      <c r="H247" s="7">
        <f t="shared" si="162"/>
        <v>0</v>
      </c>
      <c r="I247" s="75" t="str">
        <f>IF(H247&lt;&gt;0,H247,IF(ISERROR(VLOOKUP(VLOOKUP(X247,Books!$A$2:$Q$100,2,FALSE)&amp;"_"&amp;Y247&amp;":"&amp;AA247&amp;IF(F247&lt;&gt;""," (JST)",""),SpecialBooks,2,FALSE)),VLOOKUP(X247,Books!$A$2:$Q$100,2,FALSE)&amp;"_"&amp;Y247&amp;":"&amp;AA247&amp;IF(F247&lt;&gt;""," (JST)",""),VLOOKUP(VLOOKUP(X247,Books!$A$2:$Q$100,2,FALSE)&amp;"_"&amp;Y247&amp;":"&amp;AA247&amp;IF(F247&lt;&gt;""," (JST)",""),SpecialBooks,2,FALSE)))</f>
        <v>moses_7:18</v>
      </c>
      <c r="J247" s="7" t="str">
        <f>VLOOKUP(C247,Talks!$A$2:$X$35,6,FALSE)</f>
        <v>HBE</v>
      </c>
      <c r="K247" s="32">
        <v>69</v>
      </c>
      <c r="L247" s="56">
        <f t="shared" si="160"/>
        <v>67</v>
      </c>
      <c r="M247" s="56">
        <f t="shared" si="161"/>
        <v>69</v>
      </c>
      <c r="N247" s="56" t="str">
        <f t="shared" si="159"/>
        <v/>
      </c>
      <c r="O247" s="7" t="str">
        <f t="shared" si="163"/>
        <v>moses_7:18 / (20-O,69,HBE)</v>
      </c>
      <c r="P247" s="51" t="str">
        <f t="shared" si="164"/>
        <v/>
      </c>
      <c r="Q247" s="7">
        <f t="shared" si="165"/>
        <v>22</v>
      </c>
      <c r="R247" s="7">
        <f t="shared" si="166"/>
        <v>28</v>
      </c>
      <c r="S247" s="7">
        <f t="shared" si="167"/>
        <v>33</v>
      </c>
      <c r="T247" s="7">
        <f t="shared" si="168"/>
        <v>30</v>
      </c>
      <c r="U247" s="7">
        <f t="shared" si="169"/>
        <v>42</v>
      </c>
      <c r="V247" s="7" t="str">
        <f t="shared" si="170"/>
        <v>pgp/moses/7.18?l</v>
      </c>
      <c r="W247" s="7" t="str">
        <f t="shared" si="233"/>
        <v>moses</v>
      </c>
      <c r="X247" s="7" t="str">
        <f>IF(ISERROR(VLOOKUP(W247,Books!$A$2:$Q$100,2,FALSE)),VLOOKUP(V247&amp;"/"&amp;W247,$AY$8:$AZ$10,2,FALSE),W247)</f>
        <v>moses</v>
      </c>
      <c r="Y247" s="7" t="str">
        <f t="shared" si="234"/>
        <v>7</v>
      </c>
      <c r="Z247" s="7" t="str">
        <f t="shared" si="171"/>
        <v>18</v>
      </c>
      <c r="AA247" s="7" t="str">
        <f t="shared" si="199"/>
        <v>18</v>
      </c>
      <c r="AB247" s="51">
        <f t="shared" si="172"/>
        <v>69</v>
      </c>
      <c r="AC247" s="61" t="str">
        <f t="shared" si="173"/>
        <v>p18</v>
      </c>
      <c r="AD247" s="26" t="str">
        <f t="shared" si="174"/>
        <v>moses</v>
      </c>
      <c r="AE247" s="27" t="str">
        <f t="shared" si="175"/>
        <v>moses</v>
      </c>
      <c r="AF247" s="28" t="str">
        <f t="shared" si="176"/>
        <v/>
      </c>
      <c r="AG247" s="26" t="str">
        <f t="shared" si="177"/>
        <v>7</v>
      </c>
      <c r="AH247" s="27" t="str">
        <f t="shared" si="178"/>
        <v/>
      </c>
      <c r="AI247" s="29" t="str">
        <f t="shared" si="179"/>
        <v>18</v>
      </c>
      <c r="AJ247" s="29" t="str">
        <f t="shared" si="180"/>
        <v>18</v>
      </c>
      <c r="AK247" s="29" t="str">
        <f t="shared" si="181"/>
        <v>18</v>
      </c>
      <c r="AL247" s="29">
        <f t="shared" si="182"/>
        <v>0</v>
      </c>
      <c r="AM247" s="29">
        <f t="shared" ca="1" si="183"/>
        <v>0</v>
      </c>
      <c r="AN247" s="29" t="str">
        <f t="shared" si="184"/>
        <v>18</v>
      </c>
      <c r="AO247" s="29" t="str">
        <f t="shared" ca="1" si="185"/>
        <v>18</v>
      </c>
      <c r="AP247" s="28" t="str">
        <f t="shared" si="186"/>
        <v/>
      </c>
      <c r="AQ247" s="34">
        <f t="shared" si="189"/>
        <v>136869</v>
      </c>
      <c r="AR247" s="7">
        <f>VLOOKUP(W247,Books!$A$2:$Q$100,7,FALSE)</f>
        <v>401</v>
      </c>
      <c r="AS247" s="51" t="str">
        <f t="shared" si="187"/>
        <v/>
      </c>
      <c r="AT247" s="7" t="str">
        <f t="shared" si="188"/>
        <v>INSERT INTO citation (ID,TalkID,BookID,Chapter,Verses,Flag,PageColumn,MinVerse,MaxVerse) VALUES (136869, 8477, 401, 7, '18', '', 69, 0, 0);</v>
      </c>
    </row>
    <row r="248" spans="1:46" x14ac:dyDescent="0.2">
      <c r="A248" s="7">
        <f>VLOOKUP(C248,Talks!$A$2:$X$35,2,FALSE)</f>
        <v>18</v>
      </c>
      <c r="B248">
        <v>245</v>
      </c>
      <c r="C248" t="s">
        <v>2661</v>
      </c>
      <c r="D248" t="s">
        <v>3167</v>
      </c>
      <c r="E248" t="s">
        <v>3168</v>
      </c>
      <c r="F248" s="4"/>
      <c r="G248" s="7">
        <f>VLOOKUP(C248,Talks!$A$2:$X$35,11,FALSE)</f>
        <v>8477</v>
      </c>
      <c r="H248" s="7">
        <f t="shared" si="162"/>
        <v>0</v>
      </c>
      <c r="I248" s="75" t="str">
        <f>IF(H248&lt;&gt;0,H248,IF(ISERROR(VLOOKUP(VLOOKUP(X248,Books!$A$2:$Q$100,2,FALSE)&amp;"_"&amp;Y248&amp;":"&amp;AA248&amp;IF(F248&lt;&gt;""," (JST)",""),SpecialBooks,2,FALSE)),VLOOKUP(X248,Books!$A$2:$Q$100,2,FALSE)&amp;"_"&amp;Y248&amp;":"&amp;AA248&amp;IF(F248&lt;&gt;""," (JST)",""),VLOOKUP(VLOOKUP(X248,Books!$A$2:$Q$100,2,FALSE)&amp;"_"&amp;Y248&amp;":"&amp;AA248&amp;IF(F248&lt;&gt;""," (JST)",""),SpecialBooks,2,FALSE)))</f>
        <v>moses_7:19,21,69</v>
      </c>
      <c r="J248" s="7" t="str">
        <f>VLOOKUP(C248,Talks!$A$2:$X$35,6,FALSE)</f>
        <v>HBE</v>
      </c>
      <c r="K248" s="32">
        <v>69</v>
      </c>
      <c r="L248" s="56">
        <f t="shared" si="160"/>
        <v>67</v>
      </c>
      <c r="M248" s="56">
        <f t="shared" si="161"/>
        <v>69</v>
      </c>
      <c r="N248" s="56" t="str">
        <f t="shared" si="159"/>
        <v/>
      </c>
      <c r="O248" s="7" t="str">
        <f t="shared" si="163"/>
        <v>moses_7:19,21,69 / (20-O,69,HBE)</v>
      </c>
      <c r="P248" s="51" t="str">
        <f t="shared" si="164"/>
        <v/>
      </c>
      <c r="Q248" s="7">
        <f t="shared" si="165"/>
        <v>22</v>
      </c>
      <c r="R248" s="7">
        <f t="shared" si="166"/>
        <v>28</v>
      </c>
      <c r="S248" s="7">
        <f t="shared" si="167"/>
        <v>39</v>
      </c>
      <c r="T248" s="7">
        <f t="shared" si="168"/>
        <v>30</v>
      </c>
      <c r="U248" s="7">
        <f t="shared" si="169"/>
        <v>48</v>
      </c>
      <c r="V248" s="7" t="str">
        <f t="shared" si="170"/>
        <v>pgp/moses/7.19,2</v>
      </c>
      <c r="W248" s="7" t="str">
        <f t="shared" si="233"/>
        <v>moses</v>
      </c>
      <c r="X248" s="7" t="str">
        <f>IF(ISERROR(VLOOKUP(W248,Books!$A$2:$Q$100,2,FALSE)),VLOOKUP(V248&amp;"/"&amp;W248,$AY$8:$AZ$10,2,FALSE),W248)</f>
        <v>moses</v>
      </c>
      <c r="Y248" s="7" t="str">
        <f t="shared" si="234"/>
        <v>7</v>
      </c>
      <c r="Z248" s="7" t="str">
        <f t="shared" si="171"/>
        <v>19,21,69</v>
      </c>
      <c r="AA248" s="7" t="str">
        <f t="shared" si="199"/>
        <v>19,21,69</v>
      </c>
      <c r="AB248" s="51">
        <f t="shared" si="172"/>
        <v>69</v>
      </c>
      <c r="AC248" s="61" t="str">
        <f t="shared" si="173"/>
        <v>p69</v>
      </c>
      <c r="AD248" s="26" t="str">
        <f t="shared" si="174"/>
        <v>moses</v>
      </c>
      <c r="AE248" s="27" t="str">
        <f t="shared" si="175"/>
        <v>moses</v>
      </c>
      <c r="AF248" s="28" t="str">
        <f t="shared" si="176"/>
        <v/>
      </c>
      <c r="AG248" s="26" t="str">
        <f t="shared" si="177"/>
        <v>7</v>
      </c>
      <c r="AH248" s="27" t="str">
        <f t="shared" si="178"/>
        <v/>
      </c>
      <c r="AI248" s="29" t="str">
        <f t="shared" si="179"/>
        <v>19,21,69</v>
      </c>
      <c r="AJ248" s="29" t="str">
        <f t="shared" si="180"/>
        <v>19,21,69</v>
      </c>
      <c r="AK248" s="29" t="str">
        <f t="shared" si="181"/>
        <v>19 21 69</v>
      </c>
      <c r="AL248" s="29">
        <f t="shared" si="182"/>
        <v>3</v>
      </c>
      <c r="AM248" s="29">
        <f t="shared" ca="1" si="183"/>
        <v>6</v>
      </c>
      <c r="AN248" s="29" t="str">
        <f t="shared" si="184"/>
        <v>19</v>
      </c>
      <c r="AO248" s="29" t="str">
        <f t="shared" ca="1" si="185"/>
        <v>69</v>
      </c>
      <c r="AP248" s="28" t="str">
        <f t="shared" si="186"/>
        <v/>
      </c>
      <c r="AQ248" s="34">
        <f t="shared" si="189"/>
        <v>136870</v>
      </c>
      <c r="AR248" s="7">
        <f>VLOOKUP(W248,Books!$A$2:$Q$100,7,FALSE)</f>
        <v>401</v>
      </c>
      <c r="AS248" s="51" t="str">
        <f t="shared" si="187"/>
        <v/>
      </c>
      <c r="AT248" s="7" t="str">
        <f t="shared" si="188"/>
        <v>INSERT INTO citation (ID,TalkID,BookID,Chapter,Verses,Flag,PageColumn,MinVerse,MaxVerse) VALUES (136870, 8477, 401, 7, '19,21,69', '', 69, 0, 0);</v>
      </c>
    </row>
    <row r="249" spans="1:46" x14ac:dyDescent="0.2">
      <c r="A249" s="7">
        <f>VLOOKUP(C249,Talks!$A$2:$X$35,2,FALSE)</f>
        <v>18</v>
      </c>
      <c r="B249">
        <v>246</v>
      </c>
      <c r="C249" t="s">
        <v>2661</v>
      </c>
      <c r="D249" t="s">
        <v>3170</v>
      </c>
      <c r="E249" t="s">
        <v>3171</v>
      </c>
      <c r="F249" s="4"/>
      <c r="G249" s="7">
        <f>VLOOKUP(C249,Talks!$A$2:$X$35,11,FALSE)</f>
        <v>8477</v>
      </c>
      <c r="H249" s="7">
        <f t="shared" si="162"/>
        <v>0</v>
      </c>
      <c r="I249" s="75" t="str">
        <f>IF(H249&lt;&gt;0,H249,IF(ISERROR(VLOOKUP(VLOOKUP(X249,Books!$A$2:$Q$100,2,FALSE)&amp;"_"&amp;Y249&amp;":"&amp;AA249&amp;IF(F249&lt;&gt;""," (JST)",""),SpecialBooks,2,FALSE)),VLOOKUP(X249,Books!$A$2:$Q$100,2,FALSE)&amp;"_"&amp;Y249&amp;":"&amp;AA249&amp;IF(F249&lt;&gt;""," (JST)",""),VLOOKUP(VLOOKUP(X249,Books!$A$2:$Q$100,2,FALSE)&amp;"_"&amp;Y249&amp;":"&amp;AA249&amp;IF(F249&lt;&gt;""," (JST)",""),SpecialBooks,2,FALSE)))</f>
        <v>sec_25:1</v>
      </c>
      <c r="J249" s="7" t="str">
        <f>VLOOKUP(C249,Talks!$A$2:$X$35,6,FALSE)</f>
        <v>HBE</v>
      </c>
      <c r="K249" s="32">
        <v>69</v>
      </c>
      <c r="L249" s="56">
        <f t="shared" si="160"/>
        <v>67</v>
      </c>
      <c r="M249" s="56">
        <f t="shared" si="161"/>
        <v>69</v>
      </c>
      <c r="N249" s="56" t="str">
        <f t="shared" si="159"/>
        <v/>
      </c>
      <c r="O249" s="7" t="str">
        <f t="shared" si="163"/>
        <v>sec_25:1 / (20-O,69,HBE)</v>
      </c>
      <c r="P249" s="51" t="str">
        <f t="shared" si="164"/>
        <v/>
      </c>
      <c r="Q249" s="7">
        <f t="shared" si="165"/>
        <v>31</v>
      </c>
      <c r="R249" s="7">
        <f t="shared" si="166"/>
        <v>34</v>
      </c>
      <c r="S249" s="7">
        <f t="shared" si="167"/>
        <v>39</v>
      </c>
      <c r="T249" s="7">
        <f t="shared" si="168"/>
        <v>37</v>
      </c>
      <c r="U249" s="7">
        <f t="shared" si="169"/>
        <v>48</v>
      </c>
      <c r="V249" s="7" t="str">
        <f t="shared" si="170"/>
        <v>dc-testament/dc/25.1?lang</v>
      </c>
      <c r="W249" s="7" t="str">
        <f t="shared" si="233"/>
        <v>dc</v>
      </c>
      <c r="X249" s="7" t="str">
        <f>IF(ISERROR(VLOOKUP(W249,Books!$A$2:$Q$100,2,FALSE)),VLOOKUP(V249&amp;"/"&amp;W249,$AY$8:$AZ$10,2,FALSE),W249)</f>
        <v>dc</v>
      </c>
      <c r="Y249" s="7" t="str">
        <f t="shared" si="234"/>
        <v>25</v>
      </c>
      <c r="Z249" s="7" t="str">
        <f t="shared" si="171"/>
        <v>1</v>
      </c>
      <c r="AA249" s="7" t="str">
        <f t="shared" si="199"/>
        <v>1</v>
      </c>
      <c r="AB249" s="51">
        <f t="shared" si="172"/>
        <v>16</v>
      </c>
      <c r="AC249" s="61" t="str">
        <f t="shared" si="173"/>
        <v>p1</v>
      </c>
      <c r="AD249" s="26" t="str">
        <f t="shared" si="174"/>
        <v>sec</v>
      </c>
      <c r="AE249" s="27" t="str">
        <f t="shared" si="175"/>
        <v>dc</v>
      </c>
      <c r="AF249" s="28" t="str">
        <f t="shared" si="176"/>
        <v/>
      </c>
      <c r="AG249" s="26" t="str">
        <f t="shared" si="177"/>
        <v>25</v>
      </c>
      <c r="AH249" s="27" t="str">
        <f t="shared" si="178"/>
        <v/>
      </c>
      <c r="AI249" s="29" t="str">
        <f t="shared" si="179"/>
        <v>1</v>
      </c>
      <c r="AJ249" s="29" t="str">
        <f t="shared" si="180"/>
        <v>1</v>
      </c>
      <c r="AK249" s="29" t="str">
        <f t="shared" si="181"/>
        <v>1</v>
      </c>
      <c r="AL249" s="29">
        <f t="shared" si="182"/>
        <v>0</v>
      </c>
      <c r="AM249" s="29">
        <f t="shared" ca="1" si="183"/>
        <v>0</v>
      </c>
      <c r="AN249" s="29" t="str">
        <f t="shared" si="184"/>
        <v>1</v>
      </c>
      <c r="AO249" s="29" t="str">
        <f t="shared" ca="1" si="185"/>
        <v>1</v>
      </c>
      <c r="AP249" s="28" t="str">
        <f t="shared" si="186"/>
        <v/>
      </c>
      <c r="AQ249" s="34">
        <f t="shared" si="189"/>
        <v>136871</v>
      </c>
      <c r="AR249" s="7">
        <f>VLOOKUP(W249,Books!$A$2:$Q$100,7,FALSE)</f>
        <v>302</v>
      </c>
      <c r="AS249" s="51" t="str">
        <f t="shared" si="187"/>
        <v/>
      </c>
      <c r="AT249" s="7" t="str">
        <f t="shared" si="188"/>
        <v>INSERT INTO citation (ID,TalkID,BookID,Chapter,Verses,Flag,PageColumn,MinVerse,MaxVerse) VALUES (136871, 8477, 302, 25, '1', '', 69, 0, 0);</v>
      </c>
    </row>
    <row r="250" spans="1:46" x14ac:dyDescent="0.2">
      <c r="A250" s="7">
        <f>VLOOKUP(C250,Talks!$A$2:$X$35,2,FALSE)</f>
        <v>18</v>
      </c>
      <c r="B250">
        <v>247</v>
      </c>
      <c r="C250" t="s">
        <v>2661</v>
      </c>
      <c r="D250" t="s">
        <v>3172</v>
      </c>
      <c r="E250" t="s">
        <v>3173</v>
      </c>
      <c r="F250" s="4"/>
      <c r="G250" s="7">
        <f>VLOOKUP(C250,Talks!$A$2:$X$35,11,FALSE)</f>
        <v>8477</v>
      </c>
      <c r="H250" s="7">
        <f t="shared" si="162"/>
        <v>0</v>
      </c>
      <c r="I250" s="75" t="str">
        <f>IF(H250&lt;&gt;0,H250,IF(ISERROR(VLOOKUP(VLOOKUP(X250,Books!$A$2:$Q$100,2,FALSE)&amp;"_"&amp;Y250&amp;":"&amp;AA250&amp;IF(F250&lt;&gt;""," (JST)",""),SpecialBooks,2,FALSE)),VLOOKUP(X250,Books!$A$2:$Q$100,2,FALSE)&amp;"_"&amp;Y250&amp;":"&amp;AA250&amp;IF(F250&lt;&gt;""," (JST)",""),VLOOKUP(VLOOKUP(X250,Books!$A$2:$Q$100,2,FALSE)&amp;"_"&amp;Y250&amp;":"&amp;AA250&amp;IF(F250&lt;&gt;""," (JST)",""),SpecialBooks,2,FALSE)))</f>
        <v>moses_7:61-64</v>
      </c>
      <c r="J250" s="7" t="str">
        <f>VLOOKUP(C250,Talks!$A$2:$X$35,6,FALSE)</f>
        <v>HBE</v>
      </c>
      <c r="K250" s="32">
        <v>69</v>
      </c>
      <c r="L250" s="56">
        <f t="shared" si="160"/>
        <v>67</v>
      </c>
      <c r="M250" s="56">
        <f t="shared" si="161"/>
        <v>69</v>
      </c>
      <c r="N250" s="56" t="str">
        <f t="shared" si="159"/>
        <v/>
      </c>
      <c r="O250" s="7" t="str">
        <f t="shared" si="163"/>
        <v>moses_7:61-64 / (20-O,69,HBE)</v>
      </c>
      <c r="P250" s="51" t="str">
        <f t="shared" si="164"/>
        <v/>
      </c>
      <c r="Q250" s="7">
        <f t="shared" si="165"/>
        <v>22</v>
      </c>
      <c r="R250" s="7">
        <f t="shared" si="166"/>
        <v>28</v>
      </c>
      <c r="S250" s="7">
        <f t="shared" si="167"/>
        <v>36</v>
      </c>
      <c r="T250" s="7">
        <f t="shared" si="168"/>
        <v>30</v>
      </c>
      <c r="U250" s="7">
        <f t="shared" si="169"/>
        <v>45</v>
      </c>
      <c r="V250" s="7" t="str">
        <f t="shared" si="170"/>
        <v>pgp/moses/7.61-6</v>
      </c>
      <c r="W250" s="7" t="str">
        <f t="shared" si="233"/>
        <v>moses</v>
      </c>
      <c r="X250" s="7" t="str">
        <f>IF(ISERROR(VLOOKUP(W250,Books!$A$2:$Q$100,2,FALSE)),VLOOKUP(V250&amp;"/"&amp;W250,$AY$8:$AZ$10,2,FALSE),W250)</f>
        <v>moses</v>
      </c>
      <c r="Y250" s="7" t="str">
        <f t="shared" si="234"/>
        <v>7</v>
      </c>
      <c r="Z250" s="7" t="str">
        <f t="shared" si="171"/>
        <v>61-64</v>
      </c>
      <c r="AA250" s="7" t="str">
        <f t="shared" si="199"/>
        <v>61-64</v>
      </c>
      <c r="AB250" s="51">
        <f t="shared" si="172"/>
        <v>69</v>
      </c>
      <c r="AC250" s="61" t="str">
        <f t="shared" si="173"/>
        <v>p61</v>
      </c>
      <c r="AD250" s="26" t="str">
        <f t="shared" si="174"/>
        <v>moses</v>
      </c>
      <c r="AE250" s="27" t="str">
        <f t="shared" si="175"/>
        <v>moses</v>
      </c>
      <c r="AF250" s="28" t="str">
        <f t="shared" si="176"/>
        <v/>
      </c>
      <c r="AG250" s="26" t="str">
        <f t="shared" si="177"/>
        <v>7</v>
      </c>
      <c r="AH250" s="27" t="str">
        <f t="shared" si="178"/>
        <v/>
      </c>
      <c r="AI250" s="29" t="str">
        <f t="shared" si="179"/>
        <v>61-64</v>
      </c>
      <c r="AJ250" s="29" t="str">
        <f t="shared" si="180"/>
        <v>61-64</v>
      </c>
      <c r="AK250" s="29" t="str">
        <f t="shared" si="181"/>
        <v>61 64</v>
      </c>
      <c r="AL250" s="29">
        <f t="shared" si="182"/>
        <v>3</v>
      </c>
      <c r="AM250" s="29">
        <f t="shared" ca="1" si="183"/>
        <v>3</v>
      </c>
      <c r="AN250" s="29" t="str">
        <f t="shared" si="184"/>
        <v>61</v>
      </c>
      <c r="AO250" s="29" t="str">
        <f t="shared" ca="1" si="185"/>
        <v>64</v>
      </c>
      <c r="AP250" s="28" t="str">
        <f t="shared" si="186"/>
        <v/>
      </c>
      <c r="AQ250" s="34">
        <f t="shared" si="189"/>
        <v>136872</v>
      </c>
      <c r="AR250" s="7">
        <f>VLOOKUP(W250,Books!$A$2:$Q$100,7,FALSE)</f>
        <v>401</v>
      </c>
      <c r="AS250" s="51" t="str">
        <f t="shared" si="187"/>
        <v/>
      </c>
      <c r="AT250" s="7" t="str">
        <f t="shared" si="188"/>
        <v>INSERT INTO citation (ID,TalkID,BookID,Chapter,Verses,Flag,PageColumn,MinVerse,MaxVerse) VALUES (136872, 8477, 401, 7, '61-64', '', 69, 0, 0);</v>
      </c>
    </row>
    <row r="251" spans="1:46" x14ac:dyDescent="0.2">
      <c r="A251" s="7">
        <f>VLOOKUP(C251,Talks!$A$2:$X$35,2,FALSE)</f>
        <v>18</v>
      </c>
      <c r="B251">
        <v>248</v>
      </c>
      <c r="C251" t="s">
        <v>2661</v>
      </c>
      <c r="D251" t="s">
        <v>2902</v>
      </c>
      <c r="E251" t="s">
        <v>2903</v>
      </c>
      <c r="F251" s="4"/>
      <c r="G251" s="7">
        <f>VLOOKUP(C251,Talks!$A$2:$X$35,11,FALSE)</f>
        <v>8477</v>
      </c>
      <c r="H251" s="7">
        <f t="shared" si="162"/>
        <v>0</v>
      </c>
      <c r="I251" s="75" t="str">
        <f>IF(H251&lt;&gt;0,H251,IF(ISERROR(VLOOKUP(VLOOKUP(X251,Books!$A$2:$Q$100,2,FALSE)&amp;"_"&amp;Y251&amp;":"&amp;AA251&amp;IF(F251&lt;&gt;""," (JST)",""),SpecialBooks,2,FALSE)),VLOOKUP(X251,Books!$A$2:$Q$100,2,FALSE)&amp;"_"&amp;Y251&amp;":"&amp;AA251&amp;IF(F251&lt;&gt;""," (JST)",""),VLOOKUP(VLOOKUP(X251,Books!$A$2:$Q$100,2,FALSE)&amp;"_"&amp;Y251&amp;":"&amp;AA251&amp;IF(F251&lt;&gt;""," (JST)",""),SpecialBooks,2,FALSE)))</f>
        <v>4 ne_1:15</v>
      </c>
      <c r="J251" s="7" t="str">
        <f>VLOOKUP(C251,Talks!$A$2:$X$35,6,FALSE)</f>
        <v>HBE</v>
      </c>
      <c r="K251" s="32">
        <v>69</v>
      </c>
      <c r="L251" s="56">
        <f t="shared" si="160"/>
        <v>67</v>
      </c>
      <c r="M251" s="56">
        <f t="shared" si="161"/>
        <v>69</v>
      </c>
      <c r="N251" s="56" t="str">
        <f t="shared" si="159"/>
        <v/>
      </c>
      <c r="O251" s="7" t="str">
        <f t="shared" si="163"/>
        <v>4 ne_1:15 / (20-O,69,HBE)</v>
      </c>
      <c r="P251" s="51" t="str">
        <f t="shared" si="164"/>
        <v/>
      </c>
      <c r="Q251" s="7">
        <f t="shared" si="165"/>
        <v>23</v>
      </c>
      <c r="R251" s="7">
        <f t="shared" si="166"/>
        <v>28</v>
      </c>
      <c r="S251" s="7">
        <f t="shared" si="167"/>
        <v>33</v>
      </c>
      <c r="T251" s="7">
        <f t="shared" si="168"/>
        <v>30</v>
      </c>
      <c r="U251" s="7">
        <f t="shared" si="169"/>
        <v>42</v>
      </c>
      <c r="V251" s="7" t="str">
        <f t="shared" si="170"/>
        <v>bofm/4-ne/1.15?la</v>
      </c>
      <c r="W251" s="7" t="str">
        <f t="shared" si="233"/>
        <v>4-ne</v>
      </c>
      <c r="X251" s="7" t="str">
        <f>IF(ISERROR(VLOOKUP(W251,Books!$A$2:$Q$100,2,FALSE)),VLOOKUP(V251&amp;"/"&amp;W251,$AY$8:$AZ$10,2,FALSE),W251)</f>
        <v>4-ne</v>
      </c>
      <c r="Y251" s="7" t="str">
        <f t="shared" si="234"/>
        <v>1</v>
      </c>
      <c r="Z251" s="7" t="str">
        <f t="shared" si="171"/>
        <v>15</v>
      </c>
      <c r="AA251" s="7" t="str">
        <f t="shared" si="199"/>
        <v>15</v>
      </c>
      <c r="AB251" s="51">
        <f t="shared" si="172"/>
        <v>49</v>
      </c>
      <c r="AC251" s="61" t="str">
        <f t="shared" si="173"/>
        <v>p15</v>
      </c>
      <c r="AD251" s="26" t="str">
        <f t="shared" si="174"/>
        <v>4-ne</v>
      </c>
      <c r="AE251" s="27" t="str">
        <f t="shared" si="175"/>
        <v>4-ne</v>
      </c>
      <c r="AF251" s="28" t="str">
        <f t="shared" si="176"/>
        <v/>
      </c>
      <c r="AG251" s="26" t="str">
        <f t="shared" si="177"/>
        <v>1</v>
      </c>
      <c r="AH251" s="27" t="str">
        <f t="shared" si="178"/>
        <v/>
      </c>
      <c r="AI251" s="29" t="str">
        <f t="shared" si="179"/>
        <v>15</v>
      </c>
      <c r="AJ251" s="29" t="str">
        <f t="shared" si="180"/>
        <v>15</v>
      </c>
      <c r="AK251" s="29" t="str">
        <f t="shared" si="181"/>
        <v>15</v>
      </c>
      <c r="AL251" s="29">
        <f t="shared" si="182"/>
        <v>0</v>
      </c>
      <c r="AM251" s="29">
        <f t="shared" ca="1" si="183"/>
        <v>0</v>
      </c>
      <c r="AN251" s="29" t="str">
        <f t="shared" si="184"/>
        <v>15</v>
      </c>
      <c r="AO251" s="29" t="str">
        <f t="shared" ca="1" si="185"/>
        <v>15</v>
      </c>
      <c r="AP251" s="28" t="str">
        <f t="shared" si="186"/>
        <v/>
      </c>
      <c r="AQ251" s="34">
        <f t="shared" si="189"/>
        <v>136873</v>
      </c>
      <c r="AR251" s="7">
        <f>VLOOKUP(W251,Books!$A$2:$Q$100,7,FALSE)</f>
        <v>216</v>
      </c>
      <c r="AS251" s="51" t="str">
        <f t="shared" si="187"/>
        <v/>
      </c>
      <c r="AT251" s="7" t="str">
        <f t="shared" si="188"/>
        <v>INSERT INTO citation (ID,TalkID,BookID,Chapter,Verses,Flag,PageColumn,MinVerse,MaxVerse) VALUES (136873, 8477, 216, 1, '15', '', 69, 0, 0);</v>
      </c>
    </row>
    <row r="252" spans="1:46" x14ac:dyDescent="0.2">
      <c r="A252" s="7">
        <f>VLOOKUP(C252,Talks!$A$2:$X$35,2,FALSE)</f>
        <v>19</v>
      </c>
      <c r="B252">
        <v>249</v>
      </c>
      <c r="C252" t="s">
        <v>2662</v>
      </c>
      <c r="D252" t="s">
        <v>2647</v>
      </c>
      <c r="E252" t="s">
        <v>2332</v>
      </c>
      <c r="F252" s="4"/>
      <c r="G252" s="7">
        <f>VLOOKUP(C252,Talks!$A$2:$X$35,11,FALSE)</f>
        <v>8478</v>
      </c>
      <c r="H252" s="7">
        <f t="shared" si="162"/>
        <v>0</v>
      </c>
      <c r="I252" s="75" t="str">
        <f>IF(H252&lt;&gt;0,H252,IF(ISERROR(VLOOKUP(VLOOKUP(X252,Books!$A$2:$Q$100,2,FALSE)&amp;"_"&amp;Y252&amp;":"&amp;AA252&amp;IF(F252&lt;&gt;""," (JST)",""),SpecialBooks,2,FALSE)),VLOOKUP(X252,Books!$A$2:$Q$100,2,FALSE)&amp;"_"&amp;Y252&amp;":"&amp;AA252&amp;IF(F252&lt;&gt;""," (JST)",""),VLOOKUP(VLOOKUP(X252,Books!$A$2:$Q$100,2,FALSE)&amp;"_"&amp;Y252&amp;":"&amp;AA252&amp;IF(F252&lt;&gt;""," (JST)",""),SpecialBooks,2,FALSE)))</f>
        <v>john_16:33</v>
      </c>
      <c r="J252" s="7" t="str">
        <f>VLOOKUP(C252,Talks!$A$2:$X$35,6,FALSE)</f>
        <v>DHO</v>
      </c>
      <c r="K252" s="32">
        <v>70</v>
      </c>
      <c r="L252" s="56">
        <f t="shared" si="160"/>
        <v>70</v>
      </c>
      <c r="M252" s="56">
        <f t="shared" si="161"/>
        <v>72</v>
      </c>
      <c r="N252" s="56" t="str">
        <f t="shared" si="159"/>
        <v/>
      </c>
      <c r="O252" s="7" t="str">
        <f t="shared" si="163"/>
        <v>john_16:33 / (20-O,70,DHO)</v>
      </c>
      <c r="P252" s="51" t="str">
        <f t="shared" si="164"/>
        <v/>
      </c>
      <c r="Q252" s="7">
        <f t="shared" si="165"/>
        <v>21</v>
      </c>
      <c r="R252" s="7">
        <f t="shared" si="166"/>
        <v>26</v>
      </c>
      <c r="S252" s="7">
        <f t="shared" si="167"/>
        <v>32</v>
      </c>
      <c r="T252" s="7">
        <f t="shared" si="168"/>
        <v>29</v>
      </c>
      <c r="U252" s="7">
        <f t="shared" si="169"/>
        <v>41</v>
      </c>
      <c r="V252" s="7" t="str">
        <f t="shared" si="170"/>
        <v>nt/john/16.33?l</v>
      </c>
      <c r="W252" s="7" t="str">
        <f t="shared" si="233"/>
        <v>john</v>
      </c>
      <c r="X252" s="7" t="str">
        <f>IF(ISERROR(VLOOKUP(W252,Books!$A$2:$Q$100,2,FALSE)),VLOOKUP(V252&amp;"/"&amp;W252,$AY$8:$AZ$10,2,FALSE),W252)</f>
        <v>john</v>
      </c>
      <c r="Y252" s="7" t="str">
        <f t="shared" si="234"/>
        <v>16</v>
      </c>
      <c r="Z252" s="7" t="str">
        <f t="shared" si="171"/>
        <v>33</v>
      </c>
      <c r="AA252" s="7" t="str">
        <f t="shared" si="199"/>
        <v>33</v>
      </c>
      <c r="AB252" s="51">
        <f t="shared" si="172"/>
        <v>33</v>
      </c>
      <c r="AC252" s="61" t="str">
        <f t="shared" si="173"/>
        <v>p33</v>
      </c>
      <c r="AD252" s="26" t="str">
        <f t="shared" si="174"/>
        <v>john</v>
      </c>
      <c r="AE252" s="27" t="str">
        <f t="shared" si="175"/>
        <v>john</v>
      </c>
      <c r="AF252" s="28" t="str">
        <f t="shared" si="176"/>
        <v/>
      </c>
      <c r="AG252" s="26" t="str">
        <f t="shared" si="177"/>
        <v>16</v>
      </c>
      <c r="AH252" s="27" t="str">
        <f t="shared" si="178"/>
        <v/>
      </c>
      <c r="AI252" s="29" t="str">
        <f t="shared" si="179"/>
        <v>33</v>
      </c>
      <c r="AJ252" s="29" t="str">
        <f t="shared" si="180"/>
        <v>33</v>
      </c>
      <c r="AK252" s="29" t="str">
        <f t="shared" si="181"/>
        <v>33</v>
      </c>
      <c r="AL252" s="29">
        <f t="shared" si="182"/>
        <v>0</v>
      </c>
      <c r="AM252" s="29">
        <f t="shared" ca="1" si="183"/>
        <v>0</v>
      </c>
      <c r="AN252" s="29" t="str">
        <f t="shared" si="184"/>
        <v>33</v>
      </c>
      <c r="AO252" s="29" t="str">
        <f t="shared" ca="1" si="185"/>
        <v>33</v>
      </c>
      <c r="AP252" s="28" t="str">
        <f t="shared" si="186"/>
        <v/>
      </c>
      <c r="AQ252" s="34">
        <f t="shared" si="189"/>
        <v>136874</v>
      </c>
      <c r="AR252" s="7">
        <f>VLOOKUP(W252,Books!$A$2:$Q$100,7,FALSE)</f>
        <v>143</v>
      </c>
      <c r="AS252" s="51" t="str">
        <f t="shared" si="187"/>
        <v/>
      </c>
      <c r="AT252" s="7" t="str">
        <f t="shared" si="188"/>
        <v>INSERT INTO citation (ID,TalkID,BookID,Chapter,Verses,Flag,PageColumn,MinVerse,MaxVerse) VALUES (136874, 8478, 143, 16, '33', '', 70, 0, 0);</v>
      </c>
    </row>
    <row r="253" spans="1:46" x14ac:dyDescent="0.2">
      <c r="A253" s="7">
        <f>VLOOKUP(C253,Talks!$A$2:$X$35,2,FALSE)</f>
        <v>19</v>
      </c>
      <c r="B253">
        <v>250</v>
      </c>
      <c r="C253" t="s">
        <v>2662</v>
      </c>
      <c r="D253" t="s">
        <v>3175</v>
      </c>
      <c r="E253" t="s">
        <v>3176</v>
      </c>
      <c r="F253" s="4"/>
      <c r="G253" s="7">
        <f>VLOOKUP(C253,Talks!$A$2:$X$35,11,FALSE)</f>
        <v>8478</v>
      </c>
      <c r="H253" s="7">
        <f t="shared" si="162"/>
        <v>0</v>
      </c>
      <c r="I253" s="75" t="str">
        <f>IF(H253&lt;&gt;0,H253,IF(ISERROR(VLOOKUP(VLOOKUP(X253,Books!$A$2:$Q$100,2,FALSE)&amp;"_"&amp;Y253&amp;":"&amp;AA253&amp;IF(F253&lt;&gt;""," (JST)",""),SpecialBooks,2,FALSE)),VLOOKUP(X253,Books!$A$2:$Q$100,2,FALSE)&amp;"_"&amp;Y253&amp;":"&amp;AA253&amp;IF(F253&lt;&gt;""," (JST)",""),VLOOKUP(VLOOKUP(X253,Books!$A$2:$Q$100,2,FALSE)&amp;"_"&amp;Y253&amp;":"&amp;AA253&amp;IF(F253&lt;&gt;""," (JST)",""),SpecialBooks,2,FALSE)))</f>
        <v>2 cor_4:8-9</v>
      </c>
      <c r="J253" s="7" t="str">
        <f>VLOOKUP(C253,Talks!$A$2:$X$35,6,FALSE)</f>
        <v>DHO</v>
      </c>
      <c r="K253" s="32">
        <v>70</v>
      </c>
      <c r="L253" s="56">
        <f t="shared" si="160"/>
        <v>70</v>
      </c>
      <c r="M253" s="56">
        <f t="shared" si="161"/>
        <v>72</v>
      </c>
      <c r="N253" s="56" t="str">
        <f t="shared" si="159"/>
        <v/>
      </c>
      <c r="O253" s="7" t="str">
        <f t="shared" si="163"/>
        <v>2 cor_4:8-9 / (20-O,70,DHO)</v>
      </c>
      <c r="P253" s="51" t="str">
        <f t="shared" si="164"/>
        <v/>
      </c>
      <c r="Q253" s="7">
        <f t="shared" si="165"/>
        <v>21</v>
      </c>
      <c r="R253" s="7">
        <f t="shared" si="166"/>
        <v>27</v>
      </c>
      <c r="S253" s="7">
        <f t="shared" si="167"/>
        <v>33</v>
      </c>
      <c r="T253" s="7">
        <f t="shared" si="168"/>
        <v>29</v>
      </c>
      <c r="U253" s="7">
        <f t="shared" si="169"/>
        <v>42</v>
      </c>
      <c r="V253" s="7" t="str">
        <f t="shared" si="170"/>
        <v>nt/2-cor/4.8-9?</v>
      </c>
      <c r="W253" s="7" t="str">
        <f t="shared" si="233"/>
        <v>2-cor</v>
      </c>
      <c r="X253" s="7" t="str">
        <f>IF(ISERROR(VLOOKUP(W253,Books!$A$2:$Q$100,2,FALSE)),VLOOKUP(V253&amp;"/"&amp;W253,$AY$8:$AZ$10,2,FALSE),W253)</f>
        <v>2-cor</v>
      </c>
      <c r="Y253" s="7" t="str">
        <f t="shared" si="234"/>
        <v>4</v>
      </c>
      <c r="Z253" s="7" t="str">
        <f t="shared" si="171"/>
        <v>8-9</v>
      </c>
      <c r="AA253" s="7" t="str">
        <f t="shared" si="199"/>
        <v>8-9</v>
      </c>
      <c r="AB253" s="51">
        <f t="shared" si="172"/>
        <v>18</v>
      </c>
      <c r="AC253" s="61" t="str">
        <f t="shared" si="173"/>
        <v>p8</v>
      </c>
      <c r="AD253" s="26" t="str">
        <f t="shared" si="174"/>
        <v>2-cor</v>
      </c>
      <c r="AE253" s="27" t="str">
        <f t="shared" si="175"/>
        <v>2-cor</v>
      </c>
      <c r="AF253" s="28" t="str">
        <f t="shared" si="176"/>
        <v/>
      </c>
      <c r="AG253" s="26" t="str">
        <f t="shared" si="177"/>
        <v>4</v>
      </c>
      <c r="AH253" s="27" t="str">
        <f t="shared" si="178"/>
        <v/>
      </c>
      <c r="AI253" s="29" t="str">
        <f t="shared" si="179"/>
        <v>8-9</v>
      </c>
      <c r="AJ253" s="29" t="str">
        <f t="shared" si="180"/>
        <v>8-9</v>
      </c>
      <c r="AK253" s="29" t="str">
        <f t="shared" si="181"/>
        <v>8 9</v>
      </c>
      <c r="AL253" s="29">
        <f t="shared" si="182"/>
        <v>2</v>
      </c>
      <c r="AM253" s="29">
        <f t="shared" ca="1" si="183"/>
        <v>2</v>
      </c>
      <c r="AN253" s="29" t="str">
        <f t="shared" si="184"/>
        <v>8</v>
      </c>
      <c r="AO253" s="29" t="str">
        <f t="shared" ca="1" si="185"/>
        <v>9</v>
      </c>
      <c r="AP253" s="28" t="str">
        <f t="shared" si="186"/>
        <v/>
      </c>
      <c r="AQ253" s="34">
        <f t="shared" si="189"/>
        <v>136875</v>
      </c>
      <c r="AR253" s="7">
        <f>VLOOKUP(W253,Books!$A$2:$Q$100,7,FALSE)</f>
        <v>147</v>
      </c>
      <c r="AS253" s="51" t="str">
        <f t="shared" si="187"/>
        <v/>
      </c>
      <c r="AT253" s="7" t="str">
        <f t="shared" si="188"/>
        <v>INSERT INTO citation (ID,TalkID,BookID,Chapter,Verses,Flag,PageColumn,MinVerse,MaxVerse) VALUES (136875, 8478, 147, 4, '8-9', '', 70, 0, 0);</v>
      </c>
    </row>
    <row r="254" spans="1:46" x14ac:dyDescent="0.2">
      <c r="A254" s="7">
        <f>VLOOKUP(C254,Talks!$A$2:$X$35,2,FALSE)</f>
        <v>19</v>
      </c>
      <c r="B254">
        <v>251</v>
      </c>
      <c r="C254" t="s">
        <v>2662</v>
      </c>
      <c r="D254" t="s">
        <v>3177</v>
      </c>
      <c r="E254" t="s">
        <v>3178</v>
      </c>
      <c r="F254" s="4"/>
      <c r="G254" s="7">
        <f>VLOOKUP(C254,Talks!$A$2:$X$35,11,FALSE)</f>
        <v>8478</v>
      </c>
      <c r="H254" s="7">
        <f t="shared" si="162"/>
        <v>0</v>
      </c>
      <c r="I254" s="75" t="str">
        <f>IF(H254&lt;&gt;0,H254,IF(ISERROR(VLOOKUP(VLOOKUP(X254,Books!$A$2:$Q$100,2,FALSE)&amp;"_"&amp;Y254&amp;":"&amp;AA254&amp;IF(F254&lt;&gt;""," (JST)",""),SpecialBooks,2,FALSE)),VLOOKUP(X254,Books!$A$2:$Q$100,2,FALSE)&amp;"_"&amp;Y254&amp;":"&amp;AA254&amp;IF(F254&lt;&gt;""," (JST)",""),VLOOKUP(VLOOKUP(X254,Books!$A$2:$Q$100,2,FALSE)&amp;"_"&amp;Y254&amp;":"&amp;AA254&amp;IF(F254&lt;&gt;""," (JST)",""),SpecialBooks,2,FALSE)))</f>
        <v>sec_3:1</v>
      </c>
      <c r="J254" s="7" t="str">
        <f>VLOOKUP(C254,Talks!$A$2:$X$35,6,FALSE)</f>
        <v>DHO</v>
      </c>
      <c r="K254" s="32">
        <v>70</v>
      </c>
      <c r="L254" s="56">
        <f t="shared" si="160"/>
        <v>70</v>
      </c>
      <c r="M254" s="56">
        <f t="shared" si="161"/>
        <v>72</v>
      </c>
      <c r="N254" s="56" t="str">
        <f t="shared" si="159"/>
        <v/>
      </c>
      <c r="O254" s="7" t="str">
        <f t="shared" si="163"/>
        <v>sec_3:1 / (20-O,70,DHO)</v>
      </c>
      <c r="P254" s="51" t="str">
        <f t="shared" si="164"/>
        <v/>
      </c>
      <c r="Q254" s="7">
        <f t="shared" si="165"/>
        <v>31</v>
      </c>
      <c r="R254" s="7">
        <f t="shared" si="166"/>
        <v>34</v>
      </c>
      <c r="S254" s="7">
        <f t="shared" si="167"/>
        <v>38</v>
      </c>
      <c r="T254" s="7">
        <f t="shared" si="168"/>
        <v>36</v>
      </c>
      <c r="U254" s="7">
        <f t="shared" si="169"/>
        <v>47</v>
      </c>
      <c r="V254" s="7" t="str">
        <f t="shared" si="170"/>
        <v>dc-testament/dc/3.1?lang=</v>
      </c>
      <c r="W254" s="7" t="str">
        <f t="shared" si="233"/>
        <v>dc</v>
      </c>
      <c r="X254" s="7" t="str">
        <f>IF(ISERROR(VLOOKUP(W254,Books!$A$2:$Q$100,2,FALSE)),VLOOKUP(V254&amp;"/"&amp;W254,$AY$8:$AZ$10,2,FALSE),W254)</f>
        <v>dc</v>
      </c>
      <c r="Y254" s="7" t="str">
        <f t="shared" si="234"/>
        <v>3</v>
      </c>
      <c r="Z254" s="7" t="str">
        <f t="shared" si="171"/>
        <v>1</v>
      </c>
      <c r="AA254" s="7" t="str">
        <f t="shared" si="199"/>
        <v>1</v>
      </c>
      <c r="AB254" s="51">
        <f t="shared" si="172"/>
        <v>20</v>
      </c>
      <c r="AC254" s="61" t="str">
        <f t="shared" si="173"/>
        <v>p1</v>
      </c>
      <c r="AD254" s="26" t="str">
        <f t="shared" si="174"/>
        <v>sec</v>
      </c>
      <c r="AE254" s="27" t="str">
        <f t="shared" si="175"/>
        <v>dc</v>
      </c>
      <c r="AF254" s="28" t="str">
        <f t="shared" si="176"/>
        <v/>
      </c>
      <c r="AG254" s="26" t="str">
        <f t="shared" si="177"/>
        <v>3</v>
      </c>
      <c r="AH254" s="27" t="str">
        <f t="shared" si="178"/>
        <v/>
      </c>
      <c r="AI254" s="29" t="str">
        <f t="shared" si="179"/>
        <v>1</v>
      </c>
      <c r="AJ254" s="29" t="str">
        <f t="shared" si="180"/>
        <v>1</v>
      </c>
      <c r="AK254" s="29" t="str">
        <f t="shared" si="181"/>
        <v>1</v>
      </c>
      <c r="AL254" s="29">
        <f t="shared" si="182"/>
        <v>0</v>
      </c>
      <c r="AM254" s="29">
        <f t="shared" ca="1" si="183"/>
        <v>0</v>
      </c>
      <c r="AN254" s="29" t="str">
        <f t="shared" si="184"/>
        <v>1</v>
      </c>
      <c r="AO254" s="29" t="str">
        <f t="shared" ca="1" si="185"/>
        <v>1</v>
      </c>
      <c r="AP254" s="28" t="str">
        <f t="shared" si="186"/>
        <v/>
      </c>
      <c r="AQ254" s="34">
        <f t="shared" si="189"/>
        <v>136876</v>
      </c>
      <c r="AR254" s="7">
        <f>VLOOKUP(W254,Books!$A$2:$Q$100,7,FALSE)</f>
        <v>302</v>
      </c>
      <c r="AS254" s="51" t="str">
        <f t="shared" si="187"/>
        <v/>
      </c>
      <c r="AT254" s="7" t="str">
        <f t="shared" si="188"/>
        <v>INSERT INTO citation (ID,TalkID,BookID,Chapter,Verses,Flag,PageColumn,MinVerse,MaxVerse) VALUES (136876, 8478, 302, 3, '1', '', 70, 0, 0);</v>
      </c>
    </row>
    <row r="255" spans="1:46" x14ac:dyDescent="0.2">
      <c r="A255" s="7">
        <f>VLOOKUP(C255,Talks!$A$2:$X$35,2,FALSE)</f>
        <v>19</v>
      </c>
      <c r="B255">
        <v>252</v>
      </c>
      <c r="C255" t="s">
        <v>2662</v>
      </c>
      <c r="D255" t="s">
        <v>3179</v>
      </c>
      <c r="E255" t="s">
        <v>3180</v>
      </c>
      <c r="F255" s="4"/>
      <c r="G255" s="7">
        <f>VLOOKUP(C255,Talks!$A$2:$X$35,11,FALSE)</f>
        <v>8478</v>
      </c>
      <c r="H255" s="7">
        <f t="shared" si="162"/>
        <v>0</v>
      </c>
      <c r="I255" s="75" t="str">
        <f>IF(H255&lt;&gt;0,H255,IF(ISERROR(VLOOKUP(VLOOKUP(X255,Books!$A$2:$Q$100,2,FALSE)&amp;"_"&amp;Y255&amp;":"&amp;AA255&amp;IF(F255&lt;&gt;""," (JST)",""),SpecialBooks,2,FALSE)),VLOOKUP(X255,Books!$A$2:$Q$100,2,FALSE)&amp;"_"&amp;Y255&amp;":"&amp;AA255&amp;IF(F255&lt;&gt;""," (JST)",""),VLOOKUP(VLOOKUP(X255,Books!$A$2:$Q$100,2,FALSE)&amp;"_"&amp;Y255&amp;":"&amp;AA255&amp;IF(F255&lt;&gt;""," (JST)",""),SpecialBooks,2,FALSE)))</f>
        <v>sec_68:5-6</v>
      </c>
      <c r="J255" s="7" t="str">
        <f>VLOOKUP(C255,Talks!$A$2:$X$35,6,FALSE)</f>
        <v>DHO</v>
      </c>
      <c r="K255" s="32">
        <v>70</v>
      </c>
      <c r="L255" s="56">
        <f t="shared" si="160"/>
        <v>70</v>
      </c>
      <c r="M255" s="56">
        <f t="shared" si="161"/>
        <v>72</v>
      </c>
      <c r="N255" s="56" t="str">
        <f t="shared" si="159"/>
        <v/>
      </c>
      <c r="O255" s="7" t="str">
        <f t="shared" si="163"/>
        <v>sec_68:5-6 / (20-O,70,DHO)</v>
      </c>
      <c r="P255" s="51" t="str">
        <f t="shared" si="164"/>
        <v/>
      </c>
      <c r="Q255" s="7">
        <f t="shared" si="165"/>
        <v>31</v>
      </c>
      <c r="R255" s="7">
        <f t="shared" si="166"/>
        <v>34</v>
      </c>
      <c r="S255" s="7">
        <f t="shared" si="167"/>
        <v>41</v>
      </c>
      <c r="T255" s="7">
        <f t="shared" si="168"/>
        <v>37</v>
      </c>
      <c r="U255" s="7">
        <f t="shared" si="169"/>
        <v>50</v>
      </c>
      <c r="V255" s="7" t="str">
        <f t="shared" si="170"/>
        <v>dc-testament/dc/68.5-6?la</v>
      </c>
      <c r="W255" s="7" t="str">
        <f t="shared" si="233"/>
        <v>dc</v>
      </c>
      <c r="X255" s="7" t="str">
        <f>IF(ISERROR(VLOOKUP(W255,Books!$A$2:$Q$100,2,FALSE)),VLOOKUP(V255&amp;"/"&amp;W255,$AY$8:$AZ$10,2,FALSE),W255)</f>
        <v>dc</v>
      </c>
      <c r="Y255" s="7" t="str">
        <f t="shared" si="234"/>
        <v>68</v>
      </c>
      <c r="Z255" s="7" t="str">
        <f t="shared" si="171"/>
        <v>5-6</v>
      </c>
      <c r="AA255" s="7" t="str">
        <f t="shared" si="199"/>
        <v>5-6</v>
      </c>
      <c r="AB255" s="51">
        <f t="shared" si="172"/>
        <v>35</v>
      </c>
      <c r="AC255" s="61" t="str">
        <f t="shared" si="173"/>
        <v>p5</v>
      </c>
      <c r="AD255" s="26" t="str">
        <f t="shared" si="174"/>
        <v>sec</v>
      </c>
      <c r="AE255" s="27" t="str">
        <f t="shared" si="175"/>
        <v>dc</v>
      </c>
      <c r="AF255" s="28" t="str">
        <f t="shared" si="176"/>
        <v/>
      </c>
      <c r="AG255" s="26" t="str">
        <f t="shared" si="177"/>
        <v>68</v>
      </c>
      <c r="AH255" s="27" t="str">
        <f t="shared" si="178"/>
        <v/>
      </c>
      <c r="AI255" s="29" t="str">
        <f t="shared" si="179"/>
        <v>5-6</v>
      </c>
      <c r="AJ255" s="29" t="str">
        <f t="shared" si="180"/>
        <v>5-6</v>
      </c>
      <c r="AK255" s="29" t="str">
        <f t="shared" si="181"/>
        <v>5 6</v>
      </c>
      <c r="AL255" s="29">
        <f t="shared" si="182"/>
        <v>2</v>
      </c>
      <c r="AM255" s="29">
        <f t="shared" ca="1" si="183"/>
        <v>2</v>
      </c>
      <c r="AN255" s="29" t="str">
        <f t="shared" si="184"/>
        <v>5</v>
      </c>
      <c r="AO255" s="29" t="str">
        <f t="shared" ca="1" si="185"/>
        <v>6</v>
      </c>
      <c r="AP255" s="28" t="str">
        <f t="shared" si="186"/>
        <v/>
      </c>
      <c r="AQ255" s="34">
        <f t="shared" si="189"/>
        <v>136877</v>
      </c>
      <c r="AR255" s="7">
        <f>VLOOKUP(W255,Books!$A$2:$Q$100,7,FALSE)</f>
        <v>302</v>
      </c>
      <c r="AS255" s="51" t="str">
        <f t="shared" si="187"/>
        <v/>
      </c>
      <c r="AT255" s="7" t="str">
        <f t="shared" si="188"/>
        <v>INSERT INTO citation (ID,TalkID,BookID,Chapter,Verses,Flag,PageColumn,MinVerse,MaxVerse) VALUES (136877, 8478, 302, 68, '5-6', '', 70, 0, 0);</v>
      </c>
    </row>
    <row r="256" spans="1:46" x14ac:dyDescent="0.2">
      <c r="A256" s="7">
        <f>VLOOKUP(C256,Talks!$A$2:$X$35,2,FALSE)</f>
        <v>19</v>
      </c>
      <c r="B256">
        <v>253</v>
      </c>
      <c r="C256" t="s">
        <v>2662</v>
      </c>
      <c r="D256" t="s">
        <v>3181</v>
      </c>
      <c r="E256" t="s">
        <v>3182</v>
      </c>
      <c r="F256" s="4"/>
      <c r="G256" s="7">
        <f>VLOOKUP(C256,Talks!$A$2:$X$35,11,FALSE)</f>
        <v>8478</v>
      </c>
      <c r="H256" s="7">
        <f t="shared" si="162"/>
        <v>0</v>
      </c>
      <c r="I256" s="75" t="str">
        <f>IF(H256&lt;&gt;0,H256,IF(ISERROR(VLOOKUP(VLOOKUP(X256,Books!$A$2:$Q$100,2,FALSE)&amp;"_"&amp;Y256&amp;":"&amp;AA256&amp;IF(F256&lt;&gt;""," (JST)",""),SpecialBooks,2,FALSE)),VLOOKUP(X256,Books!$A$2:$Q$100,2,FALSE)&amp;"_"&amp;Y256&amp;":"&amp;AA256&amp;IF(F256&lt;&gt;""," (JST)",""),VLOOKUP(VLOOKUP(X256,Books!$A$2:$Q$100,2,FALSE)&amp;"_"&amp;Y256&amp;":"&amp;AA256&amp;IF(F256&lt;&gt;""," (JST)",""),SpecialBooks,2,FALSE)))</f>
        <v>sec_61:36</v>
      </c>
      <c r="J256" s="7" t="str">
        <f>VLOOKUP(C256,Talks!$A$2:$X$35,6,FALSE)</f>
        <v>DHO</v>
      </c>
      <c r="K256" s="32">
        <v>70</v>
      </c>
      <c r="L256" s="56">
        <f t="shared" si="160"/>
        <v>70</v>
      </c>
      <c r="M256" s="56">
        <f t="shared" si="161"/>
        <v>72</v>
      </c>
      <c r="N256" s="56" t="str">
        <f t="shared" si="159"/>
        <v/>
      </c>
      <c r="O256" s="7" t="str">
        <f t="shared" si="163"/>
        <v>sec_61:36 / (20-O,70,DHO)</v>
      </c>
      <c r="P256" s="51" t="str">
        <f t="shared" si="164"/>
        <v/>
      </c>
      <c r="Q256" s="7">
        <f t="shared" si="165"/>
        <v>31</v>
      </c>
      <c r="R256" s="7">
        <f t="shared" si="166"/>
        <v>34</v>
      </c>
      <c r="S256" s="7">
        <f t="shared" si="167"/>
        <v>40</v>
      </c>
      <c r="T256" s="7">
        <f t="shared" si="168"/>
        <v>37</v>
      </c>
      <c r="U256" s="7">
        <f t="shared" si="169"/>
        <v>49</v>
      </c>
      <c r="V256" s="7" t="str">
        <f t="shared" si="170"/>
        <v>dc-testament/dc/61.36?lan</v>
      </c>
      <c r="W256" s="7" t="str">
        <f t="shared" si="233"/>
        <v>dc</v>
      </c>
      <c r="X256" s="7" t="str">
        <f>IF(ISERROR(VLOOKUP(W256,Books!$A$2:$Q$100,2,FALSE)),VLOOKUP(V256&amp;"/"&amp;W256,$AY$8:$AZ$10,2,FALSE),W256)</f>
        <v>dc</v>
      </c>
      <c r="Y256" s="7" t="str">
        <f t="shared" si="234"/>
        <v>61</v>
      </c>
      <c r="Z256" s="7" t="str">
        <f t="shared" si="171"/>
        <v>36</v>
      </c>
      <c r="AA256" s="7" t="str">
        <f t="shared" si="199"/>
        <v>36</v>
      </c>
      <c r="AB256" s="51">
        <f t="shared" si="172"/>
        <v>39</v>
      </c>
      <c r="AC256" s="61" t="str">
        <f t="shared" si="173"/>
        <v>p36</v>
      </c>
      <c r="AD256" s="26" t="str">
        <f t="shared" si="174"/>
        <v>sec</v>
      </c>
      <c r="AE256" s="27" t="str">
        <f t="shared" si="175"/>
        <v>dc</v>
      </c>
      <c r="AF256" s="28" t="str">
        <f t="shared" si="176"/>
        <v/>
      </c>
      <c r="AG256" s="26" t="str">
        <f t="shared" si="177"/>
        <v>61</v>
      </c>
      <c r="AH256" s="27" t="str">
        <f t="shared" si="178"/>
        <v/>
      </c>
      <c r="AI256" s="29" t="str">
        <f t="shared" si="179"/>
        <v>36</v>
      </c>
      <c r="AJ256" s="29" t="str">
        <f t="shared" si="180"/>
        <v>36</v>
      </c>
      <c r="AK256" s="29" t="str">
        <f t="shared" si="181"/>
        <v>36</v>
      </c>
      <c r="AL256" s="29">
        <f t="shared" si="182"/>
        <v>0</v>
      </c>
      <c r="AM256" s="29">
        <f t="shared" ca="1" si="183"/>
        <v>0</v>
      </c>
      <c r="AN256" s="29" t="str">
        <f t="shared" si="184"/>
        <v>36</v>
      </c>
      <c r="AO256" s="29" t="str">
        <f t="shared" ca="1" si="185"/>
        <v>36</v>
      </c>
      <c r="AP256" s="28" t="str">
        <f t="shared" si="186"/>
        <v/>
      </c>
      <c r="AQ256" s="34">
        <f t="shared" si="189"/>
        <v>136878</v>
      </c>
      <c r="AR256" s="7">
        <f>VLOOKUP(W256,Books!$A$2:$Q$100,7,FALSE)</f>
        <v>302</v>
      </c>
      <c r="AS256" s="51" t="str">
        <f t="shared" si="187"/>
        <v/>
      </c>
      <c r="AT256" s="7" t="str">
        <f t="shared" si="188"/>
        <v>INSERT INTO citation (ID,TalkID,BookID,Chapter,Verses,Flag,PageColumn,MinVerse,MaxVerse) VALUES (136878, 8478, 302, 61, '36', '', 70, 0, 0);</v>
      </c>
    </row>
    <row r="257" spans="1:46" x14ac:dyDescent="0.2">
      <c r="A257" s="7">
        <f>VLOOKUP(C257,Talks!$A$2:$X$35,2,FALSE)</f>
        <v>19</v>
      </c>
      <c r="B257">
        <v>254</v>
      </c>
      <c r="C257" t="s">
        <v>2662</v>
      </c>
      <c r="D257" t="s">
        <v>3183</v>
      </c>
      <c r="E257" t="s">
        <v>3184</v>
      </c>
      <c r="F257" s="4"/>
      <c r="G257" s="7">
        <f>VLOOKUP(C257,Talks!$A$2:$X$35,11,FALSE)</f>
        <v>8478</v>
      </c>
      <c r="H257" s="7">
        <f t="shared" si="162"/>
        <v>0</v>
      </c>
      <c r="I257" s="75" t="str">
        <f>IF(H257&lt;&gt;0,H257,IF(ISERROR(VLOOKUP(VLOOKUP(X257,Books!$A$2:$Q$100,2,FALSE)&amp;"_"&amp;Y257&amp;":"&amp;AA257&amp;IF(F257&lt;&gt;""," (JST)",""),SpecialBooks,2,FALSE)),VLOOKUP(X257,Books!$A$2:$Q$100,2,FALSE)&amp;"_"&amp;Y257&amp;":"&amp;AA257&amp;IF(F257&lt;&gt;""," (JST)",""),VLOOKUP(VLOOKUP(X257,Books!$A$2:$Q$100,2,FALSE)&amp;"_"&amp;Y257&amp;":"&amp;AA257&amp;IF(F257&lt;&gt;""," (JST)",""),SpecialBooks,2,FALSE)))</f>
        <v>sec_58:4</v>
      </c>
      <c r="J257" s="7" t="str">
        <f>VLOOKUP(C257,Talks!$A$2:$X$35,6,FALSE)</f>
        <v>DHO</v>
      </c>
      <c r="K257" s="32">
        <v>70</v>
      </c>
      <c r="L257" s="56">
        <f t="shared" si="160"/>
        <v>70</v>
      </c>
      <c r="M257" s="56">
        <f t="shared" si="161"/>
        <v>72</v>
      </c>
      <c r="N257" s="56" t="str">
        <f t="shared" si="159"/>
        <v/>
      </c>
      <c r="O257" s="7" t="str">
        <f t="shared" si="163"/>
        <v>sec_58:4 / (20-O,70,DHO)</v>
      </c>
      <c r="P257" s="51" t="str">
        <f t="shared" si="164"/>
        <v/>
      </c>
      <c r="Q257" s="7">
        <f t="shared" si="165"/>
        <v>31</v>
      </c>
      <c r="R257" s="7">
        <f t="shared" si="166"/>
        <v>34</v>
      </c>
      <c r="S257" s="7">
        <f t="shared" si="167"/>
        <v>39</v>
      </c>
      <c r="T257" s="7">
        <f t="shared" si="168"/>
        <v>37</v>
      </c>
      <c r="U257" s="7">
        <f t="shared" si="169"/>
        <v>48</v>
      </c>
      <c r="V257" s="7" t="str">
        <f t="shared" si="170"/>
        <v>dc-testament/dc/58.4?lang</v>
      </c>
      <c r="W257" s="7" t="str">
        <f t="shared" si="233"/>
        <v>dc</v>
      </c>
      <c r="X257" s="7" t="str">
        <f>IF(ISERROR(VLOOKUP(W257,Books!$A$2:$Q$100,2,FALSE)),VLOOKUP(V257&amp;"/"&amp;W257,$AY$8:$AZ$10,2,FALSE),W257)</f>
        <v>dc</v>
      </c>
      <c r="Y257" s="7" t="str">
        <f t="shared" si="234"/>
        <v>58</v>
      </c>
      <c r="Z257" s="7" t="str">
        <f t="shared" si="171"/>
        <v>4</v>
      </c>
      <c r="AA257" s="7" t="str">
        <f t="shared" si="199"/>
        <v>4</v>
      </c>
      <c r="AB257" s="51">
        <f t="shared" si="172"/>
        <v>65</v>
      </c>
      <c r="AC257" s="61" t="str">
        <f t="shared" si="173"/>
        <v>p4</v>
      </c>
      <c r="AD257" s="26" t="str">
        <f t="shared" si="174"/>
        <v>sec</v>
      </c>
      <c r="AE257" s="27" t="str">
        <f t="shared" si="175"/>
        <v>dc</v>
      </c>
      <c r="AF257" s="28" t="str">
        <f t="shared" si="176"/>
        <v/>
      </c>
      <c r="AG257" s="26" t="str">
        <f t="shared" si="177"/>
        <v>58</v>
      </c>
      <c r="AH257" s="27" t="str">
        <f t="shared" si="178"/>
        <v/>
      </c>
      <c r="AI257" s="29" t="str">
        <f t="shared" si="179"/>
        <v>4</v>
      </c>
      <c r="AJ257" s="29" t="str">
        <f t="shared" si="180"/>
        <v>4</v>
      </c>
      <c r="AK257" s="29" t="str">
        <f t="shared" si="181"/>
        <v>4</v>
      </c>
      <c r="AL257" s="29">
        <f t="shared" si="182"/>
        <v>0</v>
      </c>
      <c r="AM257" s="29">
        <f t="shared" ca="1" si="183"/>
        <v>0</v>
      </c>
      <c r="AN257" s="29" t="str">
        <f t="shared" si="184"/>
        <v>4</v>
      </c>
      <c r="AO257" s="29" t="str">
        <f t="shared" ca="1" si="185"/>
        <v>4</v>
      </c>
      <c r="AP257" s="28" t="str">
        <f t="shared" si="186"/>
        <v/>
      </c>
      <c r="AQ257" s="34">
        <f t="shared" si="189"/>
        <v>136879</v>
      </c>
      <c r="AR257" s="7">
        <f>VLOOKUP(W257,Books!$A$2:$Q$100,7,FALSE)</f>
        <v>302</v>
      </c>
      <c r="AS257" s="51" t="str">
        <f t="shared" si="187"/>
        <v/>
      </c>
      <c r="AT257" s="7" t="str">
        <f t="shared" si="188"/>
        <v>INSERT INTO citation (ID,TalkID,BookID,Chapter,Verses,Flag,PageColumn,MinVerse,MaxVerse) VALUES (136879, 8478, 302, 58, '4', '', 70, 0, 0);</v>
      </c>
    </row>
    <row r="258" spans="1:46" x14ac:dyDescent="0.2">
      <c r="A258" s="7">
        <f>VLOOKUP(C258,Talks!$A$2:$X$35,2,FALSE)</f>
        <v>19</v>
      </c>
      <c r="B258">
        <v>255</v>
      </c>
      <c r="C258" t="s">
        <v>2662</v>
      </c>
      <c r="D258" t="s">
        <v>2683</v>
      </c>
      <c r="E258" t="s">
        <v>2684</v>
      </c>
      <c r="F258" s="4"/>
      <c r="G258" s="7">
        <f>VLOOKUP(C258,Talks!$A$2:$X$35,11,FALSE)</f>
        <v>8478</v>
      </c>
      <c r="H258" s="7">
        <f t="shared" si="162"/>
        <v>0</v>
      </c>
      <c r="I258" s="75" t="str">
        <f>IF(H258&lt;&gt;0,H258,IF(ISERROR(VLOOKUP(VLOOKUP(X258,Books!$A$2:$Q$100,2,FALSE)&amp;"_"&amp;Y258&amp;":"&amp;AA258&amp;IF(F258&lt;&gt;""," (JST)",""),SpecialBooks,2,FALSE)),VLOOKUP(X258,Books!$A$2:$Q$100,2,FALSE)&amp;"_"&amp;Y258&amp;":"&amp;AA258&amp;IF(F258&lt;&gt;""," (JST)",""),VLOOKUP(VLOOKUP(X258,Books!$A$2:$Q$100,2,FALSE)&amp;"_"&amp;Y258&amp;":"&amp;AA258&amp;IF(F258&lt;&gt;""," (JST)",""),SpecialBooks,2,FALSE)))</f>
        <v>sec_121:7-8</v>
      </c>
      <c r="J258" s="7" t="str">
        <f>VLOOKUP(C258,Talks!$A$2:$X$35,6,FALSE)</f>
        <v>DHO</v>
      </c>
      <c r="K258" s="32">
        <v>71</v>
      </c>
      <c r="L258" s="56">
        <f t="shared" si="160"/>
        <v>70</v>
      </c>
      <c r="M258" s="56">
        <f t="shared" si="161"/>
        <v>72</v>
      </c>
      <c r="N258" s="56" t="str">
        <f t="shared" ref="N258:N322" si="235">IF(K258&lt;L258,"***",IF(K258&gt;M258,"***",""))</f>
        <v/>
      </c>
      <c r="O258" s="7" t="str">
        <f t="shared" si="163"/>
        <v>sec_121:7-8 / (20-O,71,DHO)</v>
      </c>
      <c r="P258" s="51" t="str">
        <f t="shared" si="164"/>
        <v/>
      </c>
      <c r="Q258" s="7">
        <f t="shared" si="165"/>
        <v>31</v>
      </c>
      <c r="R258" s="7">
        <f t="shared" si="166"/>
        <v>34</v>
      </c>
      <c r="S258" s="7">
        <f t="shared" si="167"/>
        <v>42</v>
      </c>
      <c r="T258" s="7">
        <f t="shared" si="168"/>
        <v>38</v>
      </c>
      <c r="U258" s="7">
        <f t="shared" si="169"/>
        <v>51</v>
      </c>
      <c r="V258" s="7" t="str">
        <f t="shared" si="170"/>
        <v>dc-testament/dc/121.7-8?l</v>
      </c>
      <c r="W258" s="7" t="str">
        <f t="shared" si="233"/>
        <v>dc</v>
      </c>
      <c r="X258" s="7" t="str">
        <f>IF(ISERROR(VLOOKUP(W258,Books!$A$2:$Q$100,2,FALSE)),VLOOKUP(V258&amp;"/"&amp;W258,$AY$8:$AZ$10,2,FALSE),W258)</f>
        <v>dc</v>
      </c>
      <c r="Y258" s="7" t="str">
        <f t="shared" si="234"/>
        <v>121</v>
      </c>
      <c r="Z258" s="7" t="str">
        <f t="shared" si="171"/>
        <v>7-8</v>
      </c>
      <c r="AA258" s="7" t="str">
        <f t="shared" si="199"/>
        <v>7-8</v>
      </c>
      <c r="AB258" s="51">
        <f t="shared" si="172"/>
        <v>46</v>
      </c>
      <c r="AC258" s="61" t="str">
        <f t="shared" si="173"/>
        <v>p7</v>
      </c>
      <c r="AD258" s="26" t="str">
        <f t="shared" si="174"/>
        <v>sec</v>
      </c>
      <c r="AE258" s="27" t="str">
        <f t="shared" si="175"/>
        <v>dc</v>
      </c>
      <c r="AF258" s="28" t="str">
        <f t="shared" si="176"/>
        <v/>
      </c>
      <c r="AG258" s="26" t="str">
        <f t="shared" si="177"/>
        <v>121</v>
      </c>
      <c r="AH258" s="27" t="str">
        <f t="shared" si="178"/>
        <v/>
      </c>
      <c r="AI258" s="29" t="str">
        <f t="shared" si="179"/>
        <v>7-8</v>
      </c>
      <c r="AJ258" s="29" t="str">
        <f t="shared" si="180"/>
        <v>7-8</v>
      </c>
      <c r="AK258" s="29" t="str">
        <f t="shared" si="181"/>
        <v>7 8</v>
      </c>
      <c r="AL258" s="29">
        <f t="shared" si="182"/>
        <v>2</v>
      </c>
      <c r="AM258" s="29">
        <f t="shared" ca="1" si="183"/>
        <v>2</v>
      </c>
      <c r="AN258" s="29" t="str">
        <f t="shared" si="184"/>
        <v>7</v>
      </c>
      <c r="AO258" s="29" t="str">
        <f t="shared" ca="1" si="185"/>
        <v>8</v>
      </c>
      <c r="AP258" s="28" t="str">
        <f t="shared" si="186"/>
        <v/>
      </c>
      <c r="AQ258" s="34">
        <f t="shared" si="189"/>
        <v>136880</v>
      </c>
      <c r="AR258" s="7">
        <f>VLOOKUP(W258,Books!$A$2:$Q$100,7,FALSE)</f>
        <v>302</v>
      </c>
      <c r="AS258" s="51" t="str">
        <f t="shared" si="187"/>
        <v/>
      </c>
      <c r="AT258" s="7" t="str">
        <f t="shared" si="188"/>
        <v>INSERT INTO citation (ID,TalkID,BookID,Chapter,Verses,Flag,PageColumn,MinVerse,MaxVerse) VALUES (136880, 8478, 302, 121, '7-8', '', 71, 0, 0);</v>
      </c>
    </row>
    <row r="259" spans="1:46" x14ac:dyDescent="0.2">
      <c r="A259" s="7">
        <f>VLOOKUP(C259,Talks!$A$2:$X$35,2,FALSE)</f>
        <v>19</v>
      </c>
      <c r="B259">
        <v>256</v>
      </c>
      <c r="C259" t="s">
        <v>2662</v>
      </c>
      <c r="D259" t="s">
        <v>3185</v>
      </c>
      <c r="E259" t="s">
        <v>3186</v>
      </c>
      <c r="F259" s="4"/>
      <c r="G259" s="7">
        <f>VLOOKUP(C259,Talks!$A$2:$X$35,11,FALSE)</f>
        <v>8478</v>
      </c>
      <c r="H259" s="7">
        <f t="shared" si="162"/>
        <v>0</v>
      </c>
      <c r="I259" s="75" t="str">
        <f>IF(H259&lt;&gt;0,H259,IF(ISERROR(VLOOKUP(VLOOKUP(X259,Books!$A$2:$Q$100,2,FALSE)&amp;"_"&amp;Y259&amp;":"&amp;AA259&amp;IF(F259&lt;&gt;""," (JST)",""),SpecialBooks,2,FALSE)),VLOOKUP(X259,Books!$A$2:$Q$100,2,FALSE)&amp;"_"&amp;Y259&amp;":"&amp;AA259&amp;IF(F259&lt;&gt;""," (JST)",""),VLOOKUP(VLOOKUP(X259,Books!$A$2:$Q$100,2,FALSE)&amp;"_"&amp;Y259&amp;":"&amp;AA259&amp;IF(F259&lt;&gt;""," (JST)",""),SpecialBooks,2,FALSE)))</f>
        <v>sec_78:18</v>
      </c>
      <c r="J259" s="7" t="str">
        <f>VLOOKUP(C259,Talks!$A$2:$X$35,6,FALSE)</f>
        <v>DHO</v>
      </c>
      <c r="K259" s="32">
        <v>72</v>
      </c>
      <c r="L259" s="56">
        <f t="shared" si="160"/>
        <v>70</v>
      </c>
      <c r="M259" s="56">
        <f t="shared" si="161"/>
        <v>72</v>
      </c>
      <c r="N259" s="56" t="str">
        <f t="shared" si="235"/>
        <v/>
      </c>
      <c r="O259" s="7" t="str">
        <f t="shared" si="163"/>
        <v>sec_78:18 / (20-O,72,DHO)</v>
      </c>
      <c r="P259" s="51" t="str">
        <f t="shared" si="164"/>
        <v/>
      </c>
      <c r="Q259" s="7">
        <f t="shared" si="165"/>
        <v>31</v>
      </c>
      <c r="R259" s="7">
        <f t="shared" si="166"/>
        <v>34</v>
      </c>
      <c r="S259" s="7">
        <f t="shared" si="167"/>
        <v>40</v>
      </c>
      <c r="T259" s="7">
        <f t="shared" si="168"/>
        <v>37</v>
      </c>
      <c r="U259" s="7">
        <f t="shared" si="169"/>
        <v>49</v>
      </c>
      <c r="V259" s="7" t="str">
        <f t="shared" si="170"/>
        <v>dc-testament/dc/78.18?lan</v>
      </c>
      <c r="W259" s="7" t="str">
        <f t="shared" si="233"/>
        <v>dc</v>
      </c>
      <c r="X259" s="7" t="str">
        <f>IF(ISERROR(VLOOKUP(W259,Books!$A$2:$Q$100,2,FALSE)),VLOOKUP(V259&amp;"/"&amp;W259,$AY$8:$AZ$10,2,FALSE),W259)</f>
        <v>dc</v>
      </c>
      <c r="Y259" s="7" t="str">
        <f t="shared" si="234"/>
        <v>78</v>
      </c>
      <c r="Z259" s="7" t="str">
        <f t="shared" si="171"/>
        <v>18</v>
      </c>
      <c r="AA259" s="7" t="str">
        <f t="shared" si="199"/>
        <v>18</v>
      </c>
      <c r="AB259" s="51">
        <f t="shared" si="172"/>
        <v>22</v>
      </c>
      <c r="AC259" s="61" t="str">
        <f t="shared" si="173"/>
        <v>p18</v>
      </c>
      <c r="AD259" s="26" t="str">
        <f t="shared" si="174"/>
        <v>sec</v>
      </c>
      <c r="AE259" s="27" t="str">
        <f t="shared" si="175"/>
        <v>dc</v>
      </c>
      <c r="AF259" s="28" t="str">
        <f t="shared" si="176"/>
        <v/>
      </c>
      <c r="AG259" s="26" t="str">
        <f t="shared" si="177"/>
        <v>78</v>
      </c>
      <c r="AH259" s="27" t="str">
        <f t="shared" si="178"/>
        <v/>
      </c>
      <c r="AI259" s="29" t="str">
        <f t="shared" si="179"/>
        <v>18</v>
      </c>
      <c r="AJ259" s="29" t="str">
        <f t="shared" si="180"/>
        <v>18</v>
      </c>
      <c r="AK259" s="29" t="str">
        <f t="shared" si="181"/>
        <v>18</v>
      </c>
      <c r="AL259" s="29">
        <f t="shared" si="182"/>
        <v>0</v>
      </c>
      <c r="AM259" s="29">
        <f t="shared" ca="1" si="183"/>
        <v>0</v>
      </c>
      <c r="AN259" s="29" t="str">
        <f t="shared" si="184"/>
        <v>18</v>
      </c>
      <c r="AO259" s="29" t="str">
        <f t="shared" ca="1" si="185"/>
        <v>18</v>
      </c>
      <c r="AP259" s="28" t="str">
        <f t="shared" si="186"/>
        <v/>
      </c>
      <c r="AQ259" s="34">
        <f t="shared" si="189"/>
        <v>136881</v>
      </c>
      <c r="AR259" s="7">
        <f>VLOOKUP(W259,Books!$A$2:$Q$100,7,FALSE)</f>
        <v>302</v>
      </c>
      <c r="AS259" s="51" t="str">
        <f t="shared" si="187"/>
        <v/>
      </c>
      <c r="AT259" s="7" t="str">
        <f t="shared" si="188"/>
        <v>INSERT INTO citation (ID,TalkID,BookID,Chapter,Verses,Flag,PageColumn,MinVerse,MaxVerse) VALUES (136881, 8478, 302, 78, '18', '', 72, 0, 0);</v>
      </c>
    </row>
    <row r="260" spans="1:46" x14ac:dyDescent="0.2">
      <c r="A260" s="7">
        <f>VLOOKUP(C260,Talks!$A$2:$X$35,2,FALSE)</f>
        <v>19</v>
      </c>
      <c r="B260">
        <v>257</v>
      </c>
      <c r="C260" t="s">
        <v>2662</v>
      </c>
      <c r="D260" t="s">
        <v>3187</v>
      </c>
      <c r="E260" t="s">
        <v>3188</v>
      </c>
      <c r="F260" s="4"/>
      <c r="G260" s="7">
        <f>VLOOKUP(C260,Talks!$A$2:$X$35,11,FALSE)</f>
        <v>8478</v>
      </c>
      <c r="H260" s="7">
        <f t="shared" si="162"/>
        <v>0</v>
      </c>
      <c r="I260" s="75" t="str">
        <f>IF(H260&lt;&gt;0,H260,IF(ISERROR(VLOOKUP(VLOOKUP(X260,Books!$A$2:$Q$100,2,FALSE)&amp;"_"&amp;Y260&amp;":"&amp;AA260&amp;IF(F260&lt;&gt;""," (JST)",""),SpecialBooks,2,FALSE)),VLOOKUP(X260,Books!$A$2:$Q$100,2,FALSE)&amp;"_"&amp;Y260&amp;":"&amp;AA260&amp;IF(F260&lt;&gt;""," (JST)",""),VLOOKUP(VLOOKUP(X260,Books!$A$2:$Q$100,2,FALSE)&amp;"_"&amp;Y260&amp;":"&amp;AA260&amp;IF(F260&lt;&gt;""," (JST)",""),SpecialBooks,2,FALSE)))</f>
        <v>sec_21:6</v>
      </c>
      <c r="J260" s="7" t="str">
        <f>VLOOKUP(C260,Talks!$A$2:$X$35,6,FALSE)</f>
        <v>DHO</v>
      </c>
      <c r="K260" s="32">
        <v>72</v>
      </c>
      <c r="L260" s="56">
        <f t="shared" si="160"/>
        <v>70</v>
      </c>
      <c r="M260" s="56">
        <f t="shared" si="161"/>
        <v>72</v>
      </c>
      <c r="N260" s="56" t="str">
        <f t="shared" si="235"/>
        <v/>
      </c>
      <c r="O260" s="7" t="str">
        <f t="shared" si="163"/>
        <v>sec_21:6 / (20-O,72,DHO)</v>
      </c>
      <c r="P260" s="51" t="str">
        <f t="shared" si="164"/>
        <v/>
      </c>
      <c r="Q260" s="7">
        <f t="shared" si="165"/>
        <v>31</v>
      </c>
      <c r="R260" s="7">
        <f t="shared" si="166"/>
        <v>34</v>
      </c>
      <c r="S260" s="7">
        <f t="shared" si="167"/>
        <v>39</v>
      </c>
      <c r="T260" s="7">
        <f t="shared" si="168"/>
        <v>37</v>
      </c>
      <c r="U260" s="7">
        <f t="shared" si="169"/>
        <v>48</v>
      </c>
      <c r="V260" s="7" t="str">
        <f t="shared" si="170"/>
        <v>dc-testament/dc/21.6?lang</v>
      </c>
      <c r="W260" s="7" t="str">
        <f t="shared" si="233"/>
        <v>dc</v>
      </c>
      <c r="X260" s="7" t="str">
        <f>IF(ISERROR(VLOOKUP(W260,Books!$A$2:$Q$100,2,FALSE)),VLOOKUP(V260&amp;"/"&amp;W260,$AY$8:$AZ$10,2,FALSE),W260)</f>
        <v>dc</v>
      </c>
      <c r="Y260" s="7" t="str">
        <f t="shared" si="234"/>
        <v>21</v>
      </c>
      <c r="Z260" s="7" t="str">
        <f t="shared" si="171"/>
        <v>6</v>
      </c>
      <c r="AA260" s="7" t="str">
        <f t="shared" si="199"/>
        <v>6</v>
      </c>
      <c r="AB260" s="51">
        <f t="shared" si="172"/>
        <v>12</v>
      </c>
      <c r="AC260" s="61" t="str">
        <f t="shared" si="173"/>
        <v>p6</v>
      </c>
      <c r="AD260" s="26" t="str">
        <f t="shared" si="174"/>
        <v>sec</v>
      </c>
      <c r="AE260" s="27" t="str">
        <f t="shared" si="175"/>
        <v>dc</v>
      </c>
      <c r="AF260" s="28" t="str">
        <f t="shared" si="176"/>
        <v/>
      </c>
      <c r="AG260" s="26" t="str">
        <f t="shared" si="177"/>
        <v>21</v>
      </c>
      <c r="AH260" s="27" t="str">
        <f t="shared" si="178"/>
        <v/>
      </c>
      <c r="AI260" s="29" t="str">
        <f t="shared" si="179"/>
        <v>6</v>
      </c>
      <c r="AJ260" s="29" t="str">
        <f t="shared" si="180"/>
        <v>6</v>
      </c>
      <c r="AK260" s="29" t="str">
        <f t="shared" si="181"/>
        <v>6</v>
      </c>
      <c r="AL260" s="29">
        <f t="shared" si="182"/>
        <v>0</v>
      </c>
      <c r="AM260" s="29">
        <f t="shared" ca="1" si="183"/>
        <v>0</v>
      </c>
      <c r="AN260" s="29" t="str">
        <f t="shared" si="184"/>
        <v>6</v>
      </c>
      <c r="AO260" s="29" t="str">
        <f t="shared" ca="1" si="185"/>
        <v>6</v>
      </c>
      <c r="AP260" s="28" t="str">
        <f t="shared" si="186"/>
        <v/>
      </c>
      <c r="AQ260" s="34">
        <f t="shared" si="189"/>
        <v>136882</v>
      </c>
      <c r="AR260" s="7">
        <f>VLOOKUP(W260,Books!$A$2:$Q$100,7,FALSE)</f>
        <v>302</v>
      </c>
      <c r="AS260" s="51" t="str">
        <f t="shared" si="187"/>
        <v/>
      </c>
      <c r="AT260" s="7" t="str">
        <f t="shared" si="188"/>
        <v>INSERT INTO citation (ID,TalkID,BookID,Chapter,Verses,Flag,PageColumn,MinVerse,MaxVerse) VALUES (136882, 8478, 302, 21, '6', '', 72, 0, 0);</v>
      </c>
    </row>
    <row r="261" spans="1:46" x14ac:dyDescent="0.2">
      <c r="A261" s="7">
        <f>VLOOKUP(C261,Talks!$A$2:$X$35,2,FALSE)</f>
        <v>19</v>
      </c>
      <c r="B261">
        <v>258</v>
      </c>
      <c r="C261" t="s">
        <v>2662</v>
      </c>
      <c r="D261" t="s">
        <v>3189</v>
      </c>
      <c r="E261" t="s">
        <v>3190</v>
      </c>
      <c r="F261" s="4"/>
      <c r="G261" s="7">
        <f>VLOOKUP(C261,Talks!$A$2:$X$35,11,FALSE)</f>
        <v>8478</v>
      </c>
      <c r="H261" s="7">
        <f t="shared" ref="H261:H324" si="236">IF(ISERROR(FIND($BA$2,D261)),IF(ISERROR(FIND($BA$3,D261)),IF(ISERROR(FIND($BA$4,D261)),IF(ISERROR(FIND($BA$5,D261)),IF(ISERROR(FIND($BA$6,D261)),0,$AZ$6),$AZ$5),$AZ$4),$AZ$3),$AZ$2)</f>
        <v>0</v>
      </c>
      <c r="I261" s="75" t="str">
        <f>IF(H261&lt;&gt;0,H261,IF(ISERROR(VLOOKUP(VLOOKUP(X261,Books!$A$2:$Q$100,2,FALSE)&amp;"_"&amp;Y261&amp;":"&amp;AA261&amp;IF(F261&lt;&gt;""," (JST)",""),SpecialBooks,2,FALSE)),VLOOKUP(X261,Books!$A$2:$Q$100,2,FALSE)&amp;"_"&amp;Y261&amp;":"&amp;AA261&amp;IF(F261&lt;&gt;""," (JST)",""),VLOOKUP(VLOOKUP(X261,Books!$A$2:$Q$100,2,FALSE)&amp;"_"&amp;Y261&amp;":"&amp;AA261&amp;IF(F261&lt;&gt;""," (JST)",""),SpecialBooks,2,FALSE)))</f>
        <v>sec_6:34</v>
      </c>
      <c r="J261" s="7" t="str">
        <f>VLOOKUP(C261,Talks!$A$2:$X$35,6,FALSE)</f>
        <v>DHO</v>
      </c>
      <c r="K261" s="32">
        <v>72</v>
      </c>
      <c r="L261" s="56">
        <f t="shared" ref="L261:L274" si="237">VLOOKUP(A261,StartPage,13,FALSE)</f>
        <v>70</v>
      </c>
      <c r="M261" s="56">
        <f t="shared" ref="M261:M274" si="238">VLOOKUP(A261,EndPage,14,FALSE)</f>
        <v>72</v>
      </c>
      <c r="N261" s="56" t="str">
        <f t="shared" si="235"/>
        <v/>
      </c>
      <c r="O261" s="7" t="str">
        <f t="shared" ref="O261:O324" si="239">I261&amp;" / ("&amp;$D$1&amp;","&amp;K261&amp;","&amp;J261&amp;")"</f>
        <v>sec_6:34 / (20-O,72,DHO)</v>
      </c>
      <c r="P261" s="51" t="str">
        <f t="shared" ref="P261:P324" si="240">IF(ISERROR(FIND("#",D261)),"***","")</f>
        <v/>
      </c>
      <c r="Q261" s="7">
        <f t="shared" ref="Q261:Q324" si="241">FIND("/",D261,19)</f>
        <v>31</v>
      </c>
      <c r="R261" s="7">
        <f t="shared" ref="R261:R324" si="242">IF(ISERROR(FIND("/",D261,Q261+1)),FIND("?",D261,Q261+1),FIND("/",D261,Q261+1))</f>
        <v>34</v>
      </c>
      <c r="S261" s="7">
        <f t="shared" ref="S261:S324" si="243">FIND("?",D261,R261+1)</f>
        <v>39</v>
      </c>
      <c r="T261" s="7">
        <f t="shared" ref="T261:T324" si="244">FIND(".",D261,R261+1)</f>
        <v>36</v>
      </c>
      <c r="U261" s="7">
        <f t="shared" ref="U261:U324" si="245">FIND("#",D261,S261+1)</f>
        <v>48</v>
      </c>
      <c r="V261" s="7" t="str">
        <f t="shared" ref="V261:V324" si="246">MID(D261,19,Q261-6)</f>
        <v>dc-testament/dc/6.34?lang</v>
      </c>
      <c r="W261" s="7" t="str">
        <f t="shared" si="233"/>
        <v>dc</v>
      </c>
      <c r="X261" s="7" t="str">
        <f>IF(ISERROR(VLOOKUP(W261,Books!$A$2:$Q$100,2,FALSE)),VLOOKUP(V261&amp;"/"&amp;W261,$AY$8:$AZ$10,2,FALSE),W261)</f>
        <v>dc</v>
      </c>
      <c r="Y261" s="7" t="str">
        <f t="shared" si="234"/>
        <v>6</v>
      </c>
      <c r="Z261" s="7" t="str">
        <f t="shared" ref="Z261:Z324" si="247">IF(VLOOKUP(AR261,Books,12,FALSE)="Y",IF(ISERROR(MID(D261,T261+1,S261-T261-1)),"1-"&amp;VLOOKUP(W261&amp;"_"&amp;Y261&amp;"_",BookChapMaxVerse,2,FALSE),MID(D261,T261+1,S261-T261-1)),"")</f>
        <v>34</v>
      </c>
      <c r="AA261" s="7" t="str">
        <f t="shared" si="199"/>
        <v>34</v>
      </c>
      <c r="AB261" s="51">
        <f t="shared" ref="AB261:AB324" si="248">VLOOKUP(W261&amp;"_"&amp;Y261&amp;"_",BookChapMaxVerse,2,FALSE)</f>
        <v>37</v>
      </c>
      <c r="AC261" s="61" t="str">
        <f t="shared" ref="AC261:AC324" si="249">IF(ISERROR(U261),0,RIGHT(D261,LEN(D261)-U261))</f>
        <v>p34</v>
      </c>
      <c r="AD261" s="26" t="str">
        <f t="shared" ref="AD261:AD324" si="250">SUBSTITUTE(LEFT(O261,FIND("_",O261)-1)," ","-")</f>
        <v>sec</v>
      </c>
      <c r="AE261" s="27" t="str">
        <f t="shared" ref="AE261:AE324" si="251">IF(AD261="sec","dc",AD261)</f>
        <v>dc</v>
      </c>
      <c r="AF261" s="28" t="str">
        <f t="shared" ref="AF261:AF324" si="252">IF(AE261&lt;&gt;W261,"***","")</f>
        <v/>
      </c>
      <c r="AG261" s="26" t="str">
        <f t="shared" ref="AG261:AG324" si="253">MID(O261,FIND("_",O261)+1,FIND(":",O261)-FIND("_",O261)-1)</f>
        <v>6</v>
      </c>
      <c r="AH261" s="27" t="str">
        <f t="shared" ref="AH261:AH324" si="254">IF(AG261&lt;&gt;Y261,"***","")</f>
        <v/>
      </c>
      <c r="AI261" s="29" t="str">
        <f t="shared" ref="AI261:AI324" si="255">IF(ISERROR(MID(O261,FIND(":",O261)+1,FIND(" /",O261)-FIND(":",O261)-1)),"",MID(O261,FIND(":",O261)+1,FIND(" /",O261)-FIND(":",O261)-1))</f>
        <v>34</v>
      </c>
      <c r="AJ261" s="29" t="str">
        <f t="shared" ref="AJ261:AJ324" si="256">IF(ISERROR(FIND(" (JST)",AI261)),AI261,LEFT(AI261,FIND(" (JST)",AI261)-1))</f>
        <v>34</v>
      </c>
      <c r="AK261" s="29" t="str">
        <f t="shared" ref="AK261:AK324" si="257">SUBSTITUTE(SUBSTITUTE(AJ261,"-"," "),","," ")</f>
        <v>34</v>
      </c>
      <c r="AL261" s="29">
        <f t="shared" ref="AL261:AL324" si="258">IF(ISERROR(FIND(" ",AK261)),0,FIND(" ",AK261))</f>
        <v>0</v>
      </c>
      <c r="AM261" s="29">
        <f t="shared" ref="AM261:AM324" ca="1" si="259">IF(AL261&gt;0,LOOKUP(2^15,FIND(" ",AK261,ROW(INDIRECT("1:"&amp;LEN(AK261))))),0)</f>
        <v>0</v>
      </c>
      <c r="AN261" s="29" t="str">
        <f t="shared" ref="AN261:AN324" si="260">IF(AL261&gt;0,LEFT(AJ261,AL261-1),AJ261)</f>
        <v>34</v>
      </c>
      <c r="AO261" s="29" t="str">
        <f t="shared" ref="AO261:AO324" ca="1" si="261">IF(AM261&gt;0,RIGHT(AJ261,LEN(AJ261)-AM261),AJ261)</f>
        <v>34</v>
      </c>
      <c r="AP261" s="28" t="str">
        <f t="shared" ref="AP261:AP324" si="262">IF(AJ261&lt;&gt;AA261,"***","")</f>
        <v/>
      </c>
      <c r="AQ261" s="34">
        <f t="shared" ref="AQ261:AQ324" si="263">AQ260+1</f>
        <v>136883</v>
      </c>
      <c r="AR261" s="7">
        <f>VLOOKUP(W261,Books!$A$2:$Q$100,7,FALSE)</f>
        <v>302</v>
      </c>
      <c r="AS261" s="51" t="str">
        <f t="shared" ref="AS261:AS324" si="264">IF(ISERROR(FIND("(JST)",O261)),"","J")</f>
        <v/>
      </c>
      <c r="AT261" s="7" t="str">
        <f t="shared" ref="AT261:AT324" si="265">"INSERT INTO citation (ID,TalkID,BookID,Chapter,Verses,Flag,PageColumn,MinVerse,MaxVerse) VALUES ("&amp;AQ261&amp;", "&amp;G261&amp;", "&amp;AR261&amp;", "&amp;IF(Y261="",0,Y261)&amp;", '"&amp;AA261&amp;"', '"&amp;AS261&amp;"', "&amp;K261&amp;", 0, 0);"</f>
        <v>INSERT INTO citation (ID,TalkID,BookID,Chapter,Verses,Flag,PageColumn,MinVerse,MaxVerse) VALUES (136883, 8478, 302, 6, '34', '', 72, 0, 0);</v>
      </c>
    </row>
    <row r="262" spans="1:46" x14ac:dyDescent="0.2">
      <c r="A262" s="7">
        <f>VLOOKUP(C262,Talks!$A$2:$X$35,2,FALSE)</f>
        <v>19</v>
      </c>
      <c r="B262">
        <v>259</v>
      </c>
      <c r="C262" t="s">
        <v>2662</v>
      </c>
      <c r="D262" t="s">
        <v>2590</v>
      </c>
      <c r="E262" t="s">
        <v>2591</v>
      </c>
      <c r="F262" s="4"/>
      <c r="G262" s="7">
        <f>VLOOKUP(C262,Talks!$A$2:$X$35,11,FALSE)</f>
        <v>8478</v>
      </c>
      <c r="H262" s="7">
        <f t="shared" si="236"/>
        <v>0</v>
      </c>
      <c r="I262" s="75" t="str">
        <f>IF(H262&lt;&gt;0,H262,IF(ISERROR(VLOOKUP(VLOOKUP(X262,Books!$A$2:$Q$100,2,FALSE)&amp;"_"&amp;Y262&amp;":"&amp;AA262&amp;IF(F262&lt;&gt;""," (JST)",""),SpecialBooks,2,FALSE)),VLOOKUP(X262,Books!$A$2:$Q$100,2,FALSE)&amp;"_"&amp;Y262&amp;":"&amp;AA262&amp;IF(F262&lt;&gt;""," (JST)",""),VLOOKUP(VLOOKUP(X262,Books!$A$2:$Q$100,2,FALSE)&amp;"_"&amp;Y262&amp;":"&amp;AA262&amp;IF(F262&lt;&gt;""," (JST)",""),SpecialBooks,2,FALSE)))</f>
        <v>sec_25:13</v>
      </c>
      <c r="J262" s="7" t="str">
        <f>VLOOKUP(C262,Talks!$A$2:$X$35,6,FALSE)</f>
        <v>DHO</v>
      </c>
      <c r="K262" s="32">
        <v>72</v>
      </c>
      <c r="L262" s="56">
        <f t="shared" si="237"/>
        <v>70</v>
      </c>
      <c r="M262" s="56">
        <f t="shared" si="238"/>
        <v>72</v>
      </c>
      <c r="N262" s="56" t="str">
        <f t="shared" si="235"/>
        <v/>
      </c>
      <c r="O262" s="7" t="str">
        <f t="shared" si="239"/>
        <v>sec_25:13 / (20-O,72,DHO)</v>
      </c>
      <c r="P262" s="51" t="str">
        <f t="shared" si="240"/>
        <v/>
      </c>
      <c r="Q262" s="7">
        <f t="shared" si="241"/>
        <v>31</v>
      </c>
      <c r="R262" s="7">
        <f t="shared" si="242"/>
        <v>34</v>
      </c>
      <c r="S262" s="7">
        <f t="shared" si="243"/>
        <v>40</v>
      </c>
      <c r="T262" s="7">
        <f t="shared" si="244"/>
        <v>37</v>
      </c>
      <c r="U262" s="7">
        <f t="shared" si="245"/>
        <v>49</v>
      </c>
      <c r="V262" s="7" t="str">
        <f t="shared" si="246"/>
        <v>dc-testament/dc/25.13?lan</v>
      </c>
      <c r="W262" s="7" t="str">
        <f t="shared" si="233"/>
        <v>dc</v>
      </c>
      <c r="X262" s="7" t="str">
        <f>IF(ISERROR(VLOOKUP(W262,Books!$A$2:$Q$100,2,FALSE)),VLOOKUP(V262&amp;"/"&amp;W262,$AY$8:$AZ$10,2,FALSE),W262)</f>
        <v>dc</v>
      </c>
      <c r="Y262" s="7" t="str">
        <f t="shared" si="234"/>
        <v>25</v>
      </c>
      <c r="Z262" s="7" t="str">
        <f t="shared" si="247"/>
        <v>13</v>
      </c>
      <c r="AA262" s="7" t="str">
        <f t="shared" si="199"/>
        <v>13</v>
      </c>
      <c r="AB262" s="51">
        <f t="shared" si="248"/>
        <v>16</v>
      </c>
      <c r="AC262" s="61" t="str">
        <f t="shared" si="249"/>
        <v>p13</v>
      </c>
      <c r="AD262" s="26" t="str">
        <f t="shared" si="250"/>
        <v>sec</v>
      </c>
      <c r="AE262" s="27" t="str">
        <f t="shared" si="251"/>
        <v>dc</v>
      </c>
      <c r="AF262" s="28" t="str">
        <f t="shared" si="252"/>
        <v/>
      </c>
      <c r="AG262" s="26" t="str">
        <f t="shared" si="253"/>
        <v>25</v>
      </c>
      <c r="AH262" s="27" t="str">
        <f t="shared" si="254"/>
        <v/>
      </c>
      <c r="AI262" s="29" t="str">
        <f t="shared" si="255"/>
        <v>13</v>
      </c>
      <c r="AJ262" s="29" t="str">
        <f t="shared" si="256"/>
        <v>13</v>
      </c>
      <c r="AK262" s="29" t="str">
        <f t="shared" si="257"/>
        <v>13</v>
      </c>
      <c r="AL262" s="29">
        <f t="shared" si="258"/>
        <v>0</v>
      </c>
      <c r="AM262" s="29">
        <f t="shared" ca="1" si="259"/>
        <v>0</v>
      </c>
      <c r="AN262" s="29" t="str">
        <f t="shared" si="260"/>
        <v>13</v>
      </c>
      <c r="AO262" s="29" t="str">
        <f t="shared" ca="1" si="261"/>
        <v>13</v>
      </c>
      <c r="AP262" s="28" t="str">
        <f t="shared" si="262"/>
        <v/>
      </c>
      <c r="AQ262" s="34">
        <f t="shared" si="263"/>
        <v>136884</v>
      </c>
      <c r="AR262" s="7">
        <f>VLOOKUP(W262,Books!$A$2:$Q$100,7,FALSE)</f>
        <v>302</v>
      </c>
      <c r="AS262" s="51" t="str">
        <f t="shared" si="264"/>
        <v/>
      </c>
      <c r="AT262" s="7" t="str">
        <f t="shared" si="265"/>
        <v>INSERT INTO citation (ID,TalkID,BookID,Chapter,Verses,Flag,PageColumn,MinVerse,MaxVerse) VALUES (136884, 8478, 302, 25, '13', '', 72, 0, 0);</v>
      </c>
    </row>
    <row r="263" spans="1:46" x14ac:dyDescent="0.2">
      <c r="A263" s="7">
        <f>VLOOKUP(C263,Talks!$A$2:$X$35,2,FALSE)</f>
        <v>19</v>
      </c>
      <c r="B263">
        <v>260</v>
      </c>
      <c r="C263" t="s">
        <v>2662</v>
      </c>
      <c r="D263" t="s">
        <v>3191</v>
      </c>
      <c r="E263" t="s">
        <v>3192</v>
      </c>
      <c r="F263" s="4"/>
      <c r="G263" s="7">
        <f>VLOOKUP(C263,Talks!$A$2:$X$35,11,FALSE)</f>
        <v>8478</v>
      </c>
      <c r="H263" s="7">
        <f t="shared" si="236"/>
        <v>0</v>
      </c>
      <c r="I263" s="75" t="str">
        <f>IF(H263&lt;&gt;0,H263,IF(ISERROR(VLOOKUP(VLOOKUP(X263,Books!$A$2:$Q$100,2,FALSE)&amp;"_"&amp;Y263&amp;":"&amp;AA263&amp;IF(F263&lt;&gt;""," (JST)",""),SpecialBooks,2,FALSE)),VLOOKUP(X263,Books!$A$2:$Q$100,2,FALSE)&amp;"_"&amp;Y263&amp;":"&amp;AA263&amp;IF(F263&lt;&gt;""," (JST)",""),VLOOKUP(VLOOKUP(X263,Books!$A$2:$Q$100,2,FALSE)&amp;"_"&amp;Y263&amp;":"&amp;AA263&amp;IF(F263&lt;&gt;""," (JST)",""),SpecialBooks,2,FALSE)))</f>
        <v>sec_59:15</v>
      </c>
      <c r="J263" s="7" t="str">
        <f>VLOOKUP(C263,Talks!$A$2:$X$35,6,FALSE)</f>
        <v>DHO</v>
      </c>
      <c r="K263" s="32">
        <v>72</v>
      </c>
      <c r="L263" s="56">
        <f t="shared" si="237"/>
        <v>70</v>
      </c>
      <c r="M263" s="56">
        <f t="shared" si="238"/>
        <v>72</v>
      </c>
      <c r="N263" s="56" t="str">
        <f t="shared" si="235"/>
        <v/>
      </c>
      <c r="O263" s="7" t="str">
        <f t="shared" si="239"/>
        <v>sec_59:15 / (20-O,72,DHO)</v>
      </c>
      <c r="P263" s="51" t="str">
        <f t="shared" si="240"/>
        <v/>
      </c>
      <c r="Q263" s="7">
        <f t="shared" si="241"/>
        <v>31</v>
      </c>
      <c r="R263" s="7">
        <f t="shared" si="242"/>
        <v>34</v>
      </c>
      <c r="S263" s="7">
        <f t="shared" si="243"/>
        <v>40</v>
      </c>
      <c r="T263" s="7">
        <f t="shared" si="244"/>
        <v>37</v>
      </c>
      <c r="U263" s="7">
        <f t="shared" si="245"/>
        <v>49</v>
      </c>
      <c r="V263" s="7" t="str">
        <f t="shared" si="246"/>
        <v>dc-testament/dc/59.15?lan</v>
      </c>
      <c r="W263" s="7" t="str">
        <f t="shared" si="233"/>
        <v>dc</v>
      </c>
      <c r="X263" s="7" t="str">
        <f>IF(ISERROR(VLOOKUP(W263,Books!$A$2:$Q$100,2,FALSE)),VLOOKUP(V263&amp;"/"&amp;W263,$AY$8:$AZ$10,2,FALSE),W263)</f>
        <v>dc</v>
      </c>
      <c r="Y263" s="7" t="str">
        <f t="shared" si="234"/>
        <v>59</v>
      </c>
      <c r="Z263" s="7" t="str">
        <f t="shared" si="247"/>
        <v>15</v>
      </c>
      <c r="AA263" s="7" t="str">
        <f t="shared" si="199"/>
        <v>15</v>
      </c>
      <c r="AB263" s="51">
        <f t="shared" si="248"/>
        <v>24</v>
      </c>
      <c r="AC263" s="61" t="str">
        <f t="shared" si="249"/>
        <v>p15</v>
      </c>
      <c r="AD263" s="26" t="str">
        <f t="shared" si="250"/>
        <v>sec</v>
      </c>
      <c r="AE263" s="27" t="str">
        <f t="shared" si="251"/>
        <v>dc</v>
      </c>
      <c r="AF263" s="28" t="str">
        <f t="shared" si="252"/>
        <v/>
      </c>
      <c r="AG263" s="26" t="str">
        <f t="shared" si="253"/>
        <v>59</v>
      </c>
      <c r="AH263" s="27" t="str">
        <f t="shared" si="254"/>
        <v/>
      </c>
      <c r="AI263" s="29" t="str">
        <f t="shared" si="255"/>
        <v>15</v>
      </c>
      <c r="AJ263" s="29" t="str">
        <f t="shared" si="256"/>
        <v>15</v>
      </c>
      <c r="AK263" s="29" t="str">
        <f t="shared" si="257"/>
        <v>15</v>
      </c>
      <c r="AL263" s="29">
        <f t="shared" si="258"/>
        <v>0</v>
      </c>
      <c r="AM263" s="29">
        <f t="shared" ca="1" si="259"/>
        <v>0</v>
      </c>
      <c r="AN263" s="29" t="str">
        <f t="shared" si="260"/>
        <v>15</v>
      </c>
      <c r="AO263" s="29" t="str">
        <f t="shared" ca="1" si="261"/>
        <v>15</v>
      </c>
      <c r="AP263" s="28" t="str">
        <f t="shared" si="262"/>
        <v/>
      </c>
      <c r="AQ263" s="34">
        <f t="shared" si="263"/>
        <v>136885</v>
      </c>
      <c r="AR263" s="7">
        <f>VLOOKUP(W263,Books!$A$2:$Q$100,7,FALSE)</f>
        <v>302</v>
      </c>
      <c r="AS263" s="51" t="str">
        <f t="shared" si="264"/>
        <v/>
      </c>
      <c r="AT263" s="7" t="str">
        <f t="shared" si="265"/>
        <v>INSERT INTO citation (ID,TalkID,BookID,Chapter,Verses,Flag,PageColumn,MinVerse,MaxVerse) VALUES (136885, 8478, 302, 59, '15', '', 72, 0, 0);</v>
      </c>
    </row>
    <row r="264" spans="1:46" x14ac:dyDescent="0.2">
      <c r="A264" s="7">
        <f>VLOOKUP(C264,Talks!$A$2:$X$35,2,FALSE)</f>
        <v>19</v>
      </c>
      <c r="B264">
        <v>261</v>
      </c>
      <c r="C264" t="s">
        <v>2662</v>
      </c>
      <c r="D264" t="s">
        <v>3022</v>
      </c>
      <c r="E264" t="s">
        <v>3023</v>
      </c>
      <c r="F264" s="4"/>
      <c r="G264" s="7">
        <f>VLOOKUP(C264,Talks!$A$2:$X$35,11,FALSE)</f>
        <v>8478</v>
      </c>
      <c r="H264" s="7">
        <f t="shared" si="236"/>
        <v>0</v>
      </c>
      <c r="I264" s="75" t="str">
        <f>IF(H264&lt;&gt;0,H264,IF(ISERROR(VLOOKUP(VLOOKUP(X264,Books!$A$2:$Q$100,2,FALSE)&amp;"_"&amp;Y264&amp;":"&amp;AA264&amp;IF(F264&lt;&gt;""," (JST)",""),SpecialBooks,2,FALSE)),VLOOKUP(X264,Books!$A$2:$Q$100,2,FALSE)&amp;"_"&amp;Y264&amp;":"&amp;AA264&amp;IF(F264&lt;&gt;""," (JST)",""),VLOOKUP(VLOOKUP(X264,Books!$A$2:$Q$100,2,FALSE)&amp;"_"&amp;Y264&amp;":"&amp;AA264&amp;IF(F264&lt;&gt;""," (JST)",""),SpecialBooks,2,FALSE)))</f>
        <v>sec_64:33</v>
      </c>
      <c r="J264" s="7" t="str">
        <f>VLOOKUP(C264,Talks!$A$2:$X$35,6,FALSE)</f>
        <v>DHO</v>
      </c>
      <c r="K264" s="32">
        <v>72</v>
      </c>
      <c r="L264" s="56">
        <f t="shared" si="237"/>
        <v>70</v>
      </c>
      <c r="M264" s="56">
        <f t="shared" si="238"/>
        <v>72</v>
      </c>
      <c r="N264" s="56" t="str">
        <f t="shared" si="235"/>
        <v/>
      </c>
      <c r="O264" s="7" t="str">
        <f t="shared" si="239"/>
        <v>sec_64:33 / (20-O,72,DHO)</v>
      </c>
      <c r="P264" s="51" t="str">
        <f t="shared" si="240"/>
        <v/>
      </c>
      <c r="Q264" s="7">
        <f t="shared" si="241"/>
        <v>31</v>
      </c>
      <c r="R264" s="7">
        <f t="shared" si="242"/>
        <v>34</v>
      </c>
      <c r="S264" s="7">
        <f t="shared" si="243"/>
        <v>40</v>
      </c>
      <c r="T264" s="7">
        <f t="shared" si="244"/>
        <v>37</v>
      </c>
      <c r="U264" s="7">
        <f t="shared" si="245"/>
        <v>49</v>
      </c>
      <c r="V264" s="7" t="str">
        <f t="shared" si="246"/>
        <v>dc-testament/dc/64.33?lan</v>
      </c>
      <c r="W264" s="7" t="str">
        <f t="shared" si="233"/>
        <v>dc</v>
      </c>
      <c r="X264" s="7" t="str">
        <f>IF(ISERROR(VLOOKUP(W264,Books!$A$2:$Q$100,2,FALSE)),VLOOKUP(V264&amp;"/"&amp;W264,$AY$8:$AZ$10,2,FALSE),W264)</f>
        <v>dc</v>
      </c>
      <c r="Y264" s="7" t="str">
        <f t="shared" si="234"/>
        <v>64</v>
      </c>
      <c r="Z264" s="7" t="str">
        <f t="shared" si="247"/>
        <v>33</v>
      </c>
      <c r="AA264" s="7" t="str">
        <f t="shared" si="199"/>
        <v>33</v>
      </c>
      <c r="AB264" s="51">
        <f t="shared" si="248"/>
        <v>43</v>
      </c>
      <c r="AC264" s="61" t="str">
        <f t="shared" si="249"/>
        <v>p33</v>
      </c>
      <c r="AD264" s="26" t="str">
        <f t="shared" si="250"/>
        <v>sec</v>
      </c>
      <c r="AE264" s="27" t="str">
        <f t="shared" si="251"/>
        <v>dc</v>
      </c>
      <c r="AF264" s="28" t="str">
        <f t="shared" si="252"/>
        <v/>
      </c>
      <c r="AG264" s="26" t="str">
        <f t="shared" si="253"/>
        <v>64</v>
      </c>
      <c r="AH264" s="27" t="str">
        <f t="shared" si="254"/>
        <v/>
      </c>
      <c r="AI264" s="29" t="str">
        <f t="shared" si="255"/>
        <v>33</v>
      </c>
      <c r="AJ264" s="29" t="str">
        <f t="shared" si="256"/>
        <v>33</v>
      </c>
      <c r="AK264" s="29" t="str">
        <f t="shared" si="257"/>
        <v>33</v>
      </c>
      <c r="AL264" s="29">
        <f t="shared" si="258"/>
        <v>0</v>
      </c>
      <c r="AM264" s="29">
        <f t="shared" ca="1" si="259"/>
        <v>0</v>
      </c>
      <c r="AN264" s="29" t="str">
        <f t="shared" si="260"/>
        <v>33</v>
      </c>
      <c r="AO264" s="29" t="str">
        <f t="shared" ca="1" si="261"/>
        <v>33</v>
      </c>
      <c r="AP264" s="28" t="str">
        <f t="shared" si="262"/>
        <v/>
      </c>
      <c r="AQ264" s="34">
        <f t="shared" si="263"/>
        <v>136886</v>
      </c>
      <c r="AR264" s="7">
        <f>VLOOKUP(W264,Books!$A$2:$Q$100,7,FALSE)</f>
        <v>302</v>
      </c>
      <c r="AS264" s="51" t="str">
        <f t="shared" si="264"/>
        <v/>
      </c>
      <c r="AT264" s="7" t="str">
        <f t="shared" si="265"/>
        <v>INSERT INTO citation (ID,TalkID,BookID,Chapter,Verses,Flag,PageColumn,MinVerse,MaxVerse) VALUES (136886, 8478, 302, 64, '33', '', 72, 0, 0);</v>
      </c>
    </row>
    <row r="265" spans="1:46" x14ac:dyDescent="0.2">
      <c r="A265" s="7">
        <f>VLOOKUP(C265,Talks!$A$2:$X$35,2,FALSE)</f>
        <v>19</v>
      </c>
      <c r="B265">
        <v>262</v>
      </c>
      <c r="C265" t="s">
        <v>2662</v>
      </c>
      <c r="D265" t="s">
        <v>3193</v>
      </c>
      <c r="E265" t="s">
        <v>3194</v>
      </c>
      <c r="F265" s="4"/>
      <c r="G265" s="7">
        <f>VLOOKUP(C265,Talks!$A$2:$X$35,11,FALSE)</f>
        <v>8478</v>
      </c>
      <c r="H265" s="7">
        <f t="shared" si="236"/>
        <v>0</v>
      </c>
      <c r="I265" s="75" t="str">
        <f>IF(H265&lt;&gt;0,H265,IF(ISERROR(VLOOKUP(VLOOKUP(X265,Books!$A$2:$Q$100,2,FALSE)&amp;"_"&amp;Y265&amp;":"&amp;AA265&amp;IF(F265&lt;&gt;""," (JST)",""),SpecialBooks,2,FALSE)),VLOOKUP(X265,Books!$A$2:$Q$100,2,FALSE)&amp;"_"&amp;Y265&amp;":"&amp;AA265&amp;IF(F265&lt;&gt;""," (JST)",""),VLOOKUP(VLOOKUP(X265,Books!$A$2:$Q$100,2,FALSE)&amp;"_"&amp;Y265&amp;":"&amp;AA265&amp;IF(F265&lt;&gt;""," (JST)",""),SpecialBooks,2,FALSE)))</f>
        <v>prov_3:5</v>
      </c>
      <c r="J265" s="7" t="str">
        <f>VLOOKUP(C265,Talks!$A$2:$X$35,6,FALSE)</f>
        <v>DHO</v>
      </c>
      <c r="K265" s="32">
        <v>72</v>
      </c>
      <c r="L265" s="56">
        <f t="shared" si="237"/>
        <v>70</v>
      </c>
      <c r="M265" s="56">
        <f t="shared" si="238"/>
        <v>72</v>
      </c>
      <c r="N265" s="56" t="str">
        <f t="shared" si="235"/>
        <v/>
      </c>
      <c r="O265" s="7" t="str">
        <f t="shared" si="239"/>
        <v>prov_3:5 / (20-O,72,DHO)</v>
      </c>
      <c r="P265" s="51" t="str">
        <f t="shared" si="240"/>
        <v/>
      </c>
      <c r="Q265" s="7">
        <f t="shared" si="241"/>
        <v>21</v>
      </c>
      <c r="R265" s="7">
        <f t="shared" si="242"/>
        <v>26</v>
      </c>
      <c r="S265" s="7">
        <f t="shared" si="243"/>
        <v>30</v>
      </c>
      <c r="T265" s="7">
        <f t="shared" si="244"/>
        <v>28</v>
      </c>
      <c r="U265" s="7">
        <f t="shared" si="245"/>
        <v>39</v>
      </c>
      <c r="V265" s="7" t="str">
        <f t="shared" si="246"/>
        <v>ot/prov/3.5?lan</v>
      </c>
      <c r="W265" s="7" t="str">
        <f t="shared" si="233"/>
        <v>prov</v>
      </c>
      <c r="X265" s="7" t="str">
        <f>IF(ISERROR(VLOOKUP(W265,Books!$A$2:$Q$100,2,FALSE)),VLOOKUP(V265&amp;"/"&amp;W265,$AY$8:$AZ$10,2,FALSE),W265)</f>
        <v>prov</v>
      </c>
      <c r="Y265" s="7" t="str">
        <f t="shared" si="234"/>
        <v>3</v>
      </c>
      <c r="Z265" s="7" t="str">
        <f t="shared" si="247"/>
        <v>5</v>
      </c>
      <c r="AA265" s="7" t="str">
        <f t="shared" si="199"/>
        <v>5</v>
      </c>
      <c r="AB265" s="51">
        <f t="shared" si="248"/>
        <v>35</v>
      </c>
      <c r="AC265" s="61" t="str">
        <f t="shared" si="249"/>
        <v>p5</v>
      </c>
      <c r="AD265" s="26" t="str">
        <f t="shared" si="250"/>
        <v>prov</v>
      </c>
      <c r="AE265" s="27" t="str">
        <f t="shared" si="251"/>
        <v>prov</v>
      </c>
      <c r="AF265" s="28" t="str">
        <f t="shared" si="252"/>
        <v/>
      </c>
      <c r="AG265" s="26" t="str">
        <f t="shared" si="253"/>
        <v>3</v>
      </c>
      <c r="AH265" s="27" t="str">
        <f t="shared" si="254"/>
        <v/>
      </c>
      <c r="AI265" s="29" t="str">
        <f t="shared" si="255"/>
        <v>5</v>
      </c>
      <c r="AJ265" s="29" t="str">
        <f t="shared" si="256"/>
        <v>5</v>
      </c>
      <c r="AK265" s="29" t="str">
        <f t="shared" si="257"/>
        <v>5</v>
      </c>
      <c r="AL265" s="29">
        <f t="shared" si="258"/>
        <v>0</v>
      </c>
      <c r="AM265" s="29">
        <f t="shared" ca="1" si="259"/>
        <v>0</v>
      </c>
      <c r="AN265" s="29" t="str">
        <f t="shared" si="260"/>
        <v>5</v>
      </c>
      <c r="AO265" s="29" t="str">
        <f t="shared" ca="1" si="261"/>
        <v>5</v>
      </c>
      <c r="AP265" s="28" t="str">
        <f t="shared" si="262"/>
        <v/>
      </c>
      <c r="AQ265" s="34">
        <f t="shared" si="263"/>
        <v>136887</v>
      </c>
      <c r="AR265" s="7">
        <f>VLOOKUP(W265,Books!$A$2:$Q$100,7,FALSE)</f>
        <v>120</v>
      </c>
      <c r="AS265" s="51" t="str">
        <f t="shared" si="264"/>
        <v/>
      </c>
      <c r="AT265" s="7" t="str">
        <f t="shared" si="265"/>
        <v>INSERT INTO citation (ID,TalkID,BookID,Chapter,Verses,Flag,PageColumn,MinVerse,MaxVerse) VALUES (136887, 8478, 120, 3, '5', '', 72, 0, 0);</v>
      </c>
    </row>
    <row r="266" spans="1:46" x14ac:dyDescent="0.2">
      <c r="A266" s="7">
        <f>VLOOKUP(C266,Talks!$A$2:$X$35,2,FALSE)</f>
        <v>19</v>
      </c>
      <c r="B266">
        <v>263</v>
      </c>
      <c r="C266" t="s">
        <v>2662</v>
      </c>
      <c r="D266" t="s">
        <v>3195</v>
      </c>
      <c r="E266" t="s">
        <v>3196</v>
      </c>
      <c r="F266" s="4"/>
      <c r="G266" s="7">
        <f>VLOOKUP(C266,Talks!$A$2:$X$35,11,FALSE)</f>
        <v>8478</v>
      </c>
      <c r="H266" s="7">
        <f t="shared" si="236"/>
        <v>0</v>
      </c>
      <c r="I266" s="75" t="str">
        <f>IF(H266&lt;&gt;0,H266,IF(ISERROR(VLOOKUP(VLOOKUP(X266,Books!$A$2:$Q$100,2,FALSE)&amp;"_"&amp;Y266&amp;":"&amp;AA266&amp;IF(F266&lt;&gt;""," (JST)",""),SpecialBooks,2,FALSE)),VLOOKUP(X266,Books!$A$2:$Q$100,2,FALSE)&amp;"_"&amp;Y266&amp;":"&amp;AA266&amp;IF(F266&lt;&gt;""," (JST)",""),VLOOKUP(VLOOKUP(X266,Books!$A$2:$Q$100,2,FALSE)&amp;"_"&amp;Y266&amp;":"&amp;AA266&amp;IF(F266&lt;&gt;""," (JST)",""),SpecialBooks,2,FALSE)))</f>
        <v>john_13:1-38</v>
      </c>
      <c r="J266" s="7" t="str">
        <f>VLOOKUP(C266,Talks!$A$2:$X$35,6,FALSE)</f>
        <v>DHO</v>
      </c>
      <c r="K266" s="32">
        <v>72</v>
      </c>
      <c r="L266" s="56">
        <f t="shared" si="237"/>
        <v>70</v>
      </c>
      <c r="M266" s="56">
        <f t="shared" si="238"/>
        <v>72</v>
      </c>
      <c r="N266" s="56" t="str">
        <f t="shared" si="235"/>
        <v/>
      </c>
      <c r="O266" s="7" t="str">
        <f t="shared" si="239"/>
        <v>john_13:1-38 / (20-O,72,DHO)</v>
      </c>
      <c r="P266" s="51" t="str">
        <f t="shared" si="240"/>
        <v>***</v>
      </c>
      <c r="Q266" s="7">
        <f t="shared" si="241"/>
        <v>21</v>
      </c>
      <c r="R266" s="7">
        <f t="shared" si="242"/>
        <v>26</v>
      </c>
      <c r="S266" s="7">
        <f t="shared" si="243"/>
        <v>29</v>
      </c>
      <c r="T266" s="7" t="e">
        <f t="shared" si="244"/>
        <v>#VALUE!</v>
      </c>
      <c r="U266" s="7" t="e">
        <f t="shared" si="245"/>
        <v>#VALUE!</v>
      </c>
      <c r="V266" s="7" t="str">
        <f t="shared" si="246"/>
        <v>nt/john/13?lang</v>
      </c>
      <c r="W266" s="7" t="str">
        <f t="shared" si="233"/>
        <v>john</v>
      </c>
      <c r="X266" s="7" t="str">
        <f>IF(ISERROR(VLOOKUP(W266,Books!$A$2:$Q$100,2,FALSE)),VLOOKUP(V266&amp;"/"&amp;W266,$AY$8:$AZ$10,2,FALSE),W266)</f>
        <v>john</v>
      </c>
      <c r="Y266" s="7" t="str">
        <f t="shared" si="234"/>
        <v>13</v>
      </c>
      <c r="Z266" s="7" t="str">
        <f t="shared" si="247"/>
        <v>1-38</v>
      </c>
      <c r="AA266" s="7" t="str">
        <f t="shared" si="199"/>
        <v>1-38</v>
      </c>
      <c r="AB266" s="51">
        <f t="shared" si="248"/>
        <v>38</v>
      </c>
      <c r="AC266" s="61">
        <f t="shared" si="249"/>
        <v>0</v>
      </c>
      <c r="AD266" s="26" t="str">
        <f t="shared" si="250"/>
        <v>john</v>
      </c>
      <c r="AE266" s="27" t="str">
        <f t="shared" si="251"/>
        <v>john</v>
      </c>
      <c r="AF266" s="28" t="str">
        <f t="shared" si="252"/>
        <v/>
      </c>
      <c r="AG266" s="26" t="str">
        <f t="shared" si="253"/>
        <v>13</v>
      </c>
      <c r="AH266" s="27" t="str">
        <f t="shared" si="254"/>
        <v/>
      </c>
      <c r="AI266" s="29" t="str">
        <f t="shared" si="255"/>
        <v>1-38</v>
      </c>
      <c r="AJ266" s="29" t="str">
        <f t="shared" si="256"/>
        <v>1-38</v>
      </c>
      <c r="AK266" s="29" t="str">
        <f t="shared" si="257"/>
        <v>1 38</v>
      </c>
      <c r="AL266" s="29">
        <f t="shared" si="258"/>
        <v>2</v>
      </c>
      <c r="AM266" s="29">
        <f t="shared" ca="1" si="259"/>
        <v>2</v>
      </c>
      <c r="AN266" s="29" t="str">
        <f t="shared" si="260"/>
        <v>1</v>
      </c>
      <c r="AO266" s="29" t="str">
        <f t="shared" ca="1" si="261"/>
        <v>38</v>
      </c>
      <c r="AP266" s="28" t="str">
        <f t="shared" si="262"/>
        <v/>
      </c>
      <c r="AQ266" s="34">
        <f t="shared" si="263"/>
        <v>136888</v>
      </c>
      <c r="AR266" s="7">
        <f>VLOOKUP(W266,Books!$A$2:$Q$100,7,FALSE)</f>
        <v>143</v>
      </c>
      <c r="AS266" s="51" t="str">
        <f t="shared" si="264"/>
        <v/>
      </c>
      <c r="AT266" s="7" t="str">
        <f t="shared" si="265"/>
        <v>INSERT INTO citation (ID,TalkID,BookID,Chapter,Verses,Flag,PageColumn,MinVerse,MaxVerse) VALUES (136888, 8478, 143, 13, '1-38', '', 72, 0, 0);</v>
      </c>
    </row>
    <row r="267" spans="1:46" x14ac:dyDescent="0.2">
      <c r="A267" s="7">
        <f>VLOOKUP(C267,Talks!$A$2:$X$35,2,FALSE)</f>
        <v>19</v>
      </c>
      <c r="B267">
        <v>264</v>
      </c>
      <c r="C267" t="s">
        <v>2662</v>
      </c>
      <c r="D267" t="s">
        <v>3668</v>
      </c>
      <c r="E267" t="s">
        <v>3196</v>
      </c>
      <c r="F267" s="4"/>
      <c r="G267" s="7">
        <f>VLOOKUP(C267,Talks!$A$2:$X$35,11,FALSE)</f>
        <v>8478</v>
      </c>
      <c r="H267" s="7">
        <f t="shared" si="236"/>
        <v>0</v>
      </c>
      <c r="I267" s="75" t="str">
        <f>IF(H267&lt;&gt;0,H267,IF(ISERROR(VLOOKUP(VLOOKUP(X267,Books!$A$2:$Q$100,2,FALSE)&amp;"_"&amp;Y267&amp;":"&amp;AA267&amp;IF(F267&lt;&gt;""," (JST)",""),SpecialBooks,2,FALSE)),VLOOKUP(X267,Books!$A$2:$Q$100,2,FALSE)&amp;"_"&amp;Y267&amp;":"&amp;AA267&amp;IF(F267&lt;&gt;""," (JST)",""),VLOOKUP(VLOOKUP(X267,Books!$A$2:$Q$100,2,FALSE)&amp;"_"&amp;Y267&amp;":"&amp;AA267&amp;IF(F267&lt;&gt;""," (JST)",""),SpecialBooks,2,FALSE)))</f>
        <v>john_14:1-31</v>
      </c>
      <c r="J267" s="7" t="str">
        <f>VLOOKUP(C267,Talks!$A$2:$X$35,6,FALSE)</f>
        <v>DHO</v>
      </c>
      <c r="K267" s="32">
        <v>72</v>
      </c>
      <c r="L267" s="56">
        <f t="shared" si="237"/>
        <v>70</v>
      </c>
      <c r="M267" s="56">
        <f t="shared" si="238"/>
        <v>72</v>
      </c>
      <c r="N267" s="56" t="str">
        <f t="shared" si="235"/>
        <v/>
      </c>
      <c r="O267" s="7" t="str">
        <f t="shared" si="239"/>
        <v>john_14:1-31 / (20-O,72,DHO)</v>
      </c>
      <c r="P267" s="51" t="str">
        <f t="shared" si="240"/>
        <v>***</v>
      </c>
      <c r="Q267" s="7">
        <f t="shared" si="241"/>
        <v>21</v>
      </c>
      <c r="R267" s="7">
        <f t="shared" si="242"/>
        <v>26</v>
      </c>
      <c r="S267" s="7">
        <f t="shared" si="243"/>
        <v>29</v>
      </c>
      <c r="T267" s="7" t="e">
        <f t="shared" si="244"/>
        <v>#VALUE!</v>
      </c>
      <c r="U267" s="7" t="e">
        <f t="shared" si="245"/>
        <v>#VALUE!</v>
      </c>
      <c r="V267" s="7" t="str">
        <f t="shared" si="246"/>
        <v>nt/john/14?lang</v>
      </c>
      <c r="W267" s="7" t="str">
        <f t="shared" si="233"/>
        <v>john</v>
      </c>
      <c r="X267" s="7" t="str">
        <f>IF(ISERROR(VLOOKUP(W267,Books!$A$2:$Q$100,2,FALSE)),VLOOKUP(V267&amp;"/"&amp;W267,$AY$8:$AZ$10,2,FALSE),W267)</f>
        <v>john</v>
      </c>
      <c r="Y267" s="7" t="str">
        <f t="shared" si="234"/>
        <v>14</v>
      </c>
      <c r="Z267" s="7" t="str">
        <f t="shared" si="247"/>
        <v>1-31</v>
      </c>
      <c r="AA267" s="7" t="str">
        <f t="shared" si="199"/>
        <v>1-31</v>
      </c>
      <c r="AB267" s="51">
        <f t="shared" si="248"/>
        <v>31</v>
      </c>
      <c r="AC267" s="61">
        <f t="shared" si="249"/>
        <v>0</v>
      </c>
      <c r="AD267" s="26" t="str">
        <f t="shared" si="250"/>
        <v>john</v>
      </c>
      <c r="AE267" s="27" t="str">
        <f t="shared" si="251"/>
        <v>john</v>
      </c>
      <c r="AF267" s="28" t="str">
        <f t="shared" si="252"/>
        <v/>
      </c>
      <c r="AG267" s="26" t="str">
        <f t="shared" si="253"/>
        <v>14</v>
      </c>
      <c r="AH267" s="27" t="str">
        <f t="shared" si="254"/>
        <v/>
      </c>
      <c r="AI267" s="29" t="str">
        <f t="shared" si="255"/>
        <v>1-31</v>
      </c>
      <c r="AJ267" s="29" t="str">
        <f t="shared" si="256"/>
        <v>1-31</v>
      </c>
      <c r="AK267" s="29" t="str">
        <f t="shared" si="257"/>
        <v>1 31</v>
      </c>
      <c r="AL267" s="29">
        <f t="shared" si="258"/>
        <v>2</v>
      </c>
      <c r="AM267" s="29">
        <f t="shared" ca="1" si="259"/>
        <v>2</v>
      </c>
      <c r="AN267" s="29" t="str">
        <f t="shared" si="260"/>
        <v>1</v>
      </c>
      <c r="AO267" s="29" t="str">
        <f t="shared" ca="1" si="261"/>
        <v>31</v>
      </c>
      <c r="AP267" s="28" t="str">
        <f t="shared" si="262"/>
        <v/>
      </c>
      <c r="AQ267" s="34">
        <f t="shared" si="263"/>
        <v>136889</v>
      </c>
      <c r="AR267" s="7">
        <f>VLOOKUP(W267,Books!$A$2:$Q$100,7,FALSE)</f>
        <v>143</v>
      </c>
      <c r="AS267" s="51" t="str">
        <f t="shared" si="264"/>
        <v/>
      </c>
      <c r="AT267" s="7" t="str">
        <f t="shared" si="265"/>
        <v>INSERT INTO citation (ID,TalkID,BookID,Chapter,Verses,Flag,PageColumn,MinVerse,MaxVerse) VALUES (136889, 8478, 143, 14, '1-31', '', 72, 0, 0);</v>
      </c>
    </row>
    <row r="268" spans="1:46" x14ac:dyDescent="0.2">
      <c r="A268" s="7">
        <f>VLOOKUP(C268,Talks!$A$2:$X$35,2,FALSE)</f>
        <v>19</v>
      </c>
      <c r="B268">
        <v>265</v>
      </c>
      <c r="C268" t="s">
        <v>2662</v>
      </c>
      <c r="D268" t="s">
        <v>3669</v>
      </c>
      <c r="E268" t="s">
        <v>3196</v>
      </c>
      <c r="F268" s="4"/>
      <c r="G268" s="7">
        <f>VLOOKUP(C268,Talks!$A$2:$X$35,11,FALSE)</f>
        <v>8478</v>
      </c>
      <c r="H268" s="7">
        <f t="shared" si="236"/>
        <v>0</v>
      </c>
      <c r="I268" s="75" t="str">
        <f>IF(H268&lt;&gt;0,H268,IF(ISERROR(VLOOKUP(VLOOKUP(X268,Books!$A$2:$Q$100,2,FALSE)&amp;"_"&amp;Y268&amp;":"&amp;AA268&amp;IF(F268&lt;&gt;""," (JST)",""),SpecialBooks,2,FALSE)),VLOOKUP(X268,Books!$A$2:$Q$100,2,FALSE)&amp;"_"&amp;Y268&amp;":"&amp;AA268&amp;IF(F268&lt;&gt;""," (JST)",""),VLOOKUP(VLOOKUP(X268,Books!$A$2:$Q$100,2,FALSE)&amp;"_"&amp;Y268&amp;":"&amp;AA268&amp;IF(F268&lt;&gt;""," (JST)",""),SpecialBooks,2,FALSE)))</f>
        <v>john_15:1-27</v>
      </c>
      <c r="J268" s="7" t="str">
        <f>VLOOKUP(C268,Talks!$A$2:$X$35,6,FALSE)</f>
        <v>DHO</v>
      </c>
      <c r="K268" s="32">
        <v>72</v>
      </c>
      <c r="L268" s="56">
        <f t="shared" si="237"/>
        <v>70</v>
      </c>
      <c r="M268" s="56">
        <f t="shared" si="238"/>
        <v>72</v>
      </c>
      <c r="N268" s="56" t="str">
        <f t="shared" si="235"/>
        <v/>
      </c>
      <c r="O268" s="7" t="str">
        <f t="shared" si="239"/>
        <v>john_15:1-27 / (20-O,72,DHO)</v>
      </c>
      <c r="P268" s="51" t="str">
        <f t="shared" si="240"/>
        <v>***</v>
      </c>
      <c r="Q268" s="7">
        <f t="shared" si="241"/>
        <v>21</v>
      </c>
      <c r="R268" s="7">
        <f t="shared" si="242"/>
        <v>26</v>
      </c>
      <c r="S268" s="7">
        <f t="shared" si="243"/>
        <v>29</v>
      </c>
      <c r="T268" s="7" t="e">
        <f t="shared" si="244"/>
        <v>#VALUE!</v>
      </c>
      <c r="U268" s="7" t="e">
        <f t="shared" si="245"/>
        <v>#VALUE!</v>
      </c>
      <c r="V268" s="7" t="str">
        <f t="shared" si="246"/>
        <v>nt/john/15?lang</v>
      </c>
      <c r="W268" s="7" t="str">
        <f t="shared" si="233"/>
        <v>john</v>
      </c>
      <c r="X268" s="7" t="str">
        <f>IF(ISERROR(VLOOKUP(W268,Books!$A$2:$Q$100,2,FALSE)),VLOOKUP(V268&amp;"/"&amp;W268,$AY$8:$AZ$10,2,FALSE),W268)</f>
        <v>john</v>
      </c>
      <c r="Y268" s="7" t="str">
        <f t="shared" si="234"/>
        <v>15</v>
      </c>
      <c r="Z268" s="7" t="str">
        <f t="shared" si="247"/>
        <v>1-27</v>
      </c>
      <c r="AA268" s="7" t="str">
        <f t="shared" si="199"/>
        <v>1-27</v>
      </c>
      <c r="AB268" s="51">
        <f t="shared" si="248"/>
        <v>27</v>
      </c>
      <c r="AC268" s="61">
        <f t="shared" si="249"/>
        <v>0</v>
      </c>
      <c r="AD268" s="26" t="str">
        <f t="shared" si="250"/>
        <v>john</v>
      </c>
      <c r="AE268" s="27" t="str">
        <f t="shared" si="251"/>
        <v>john</v>
      </c>
      <c r="AF268" s="28" t="str">
        <f t="shared" si="252"/>
        <v/>
      </c>
      <c r="AG268" s="26" t="str">
        <f t="shared" si="253"/>
        <v>15</v>
      </c>
      <c r="AH268" s="27" t="str">
        <f t="shared" si="254"/>
        <v/>
      </c>
      <c r="AI268" s="29" t="str">
        <f t="shared" si="255"/>
        <v>1-27</v>
      </c>
      <c r="AJ268" s="29" t="str">
        <f t="shared" si="256"/>
        <v>1-27</v>
      </c>
      <c r="AK268" s="29" t="str">
        <f t="shared" si="257"/>
        <v>1 27</v>
      </c>
      <c r="AL268" s="29">
        <f t="shared" si="258"/>
        <v>2</v>
      </c>
      <c r="AM268" s="29">
        <f t="shared" ca="1" si="259"/>
        <v>2</v>
      </c>
      <c r="AN268" s="29" t="str">
        <f t="shared" si="260"/>
        <v>1</v>
      </c>
      <c r="AO268" s="29" t="str">
        <f t="shared" ca="1" si="261"/>
        <v>27</v>
      </c>
      <c r="AP268" s="28" t="str">
        <f t="shared" si="262"/>
        <v/>
      </c>
      <c r="AQ268" s="34">
        <f t="shared" si="263"/>
        <v>136890</v>
      </c>
      <c r="AR268" s="7">
        <f>VLOOKUP(W268,Books!$A$2:$Q$100,7,FALSE)</f>
        <v>143</v>
      </c>
      <c r="AS268" s="51" t="str">
        <f t="shared" si="264"/>
        <v/>
      </c>
      <c r="AT268" s="7" t="str">
        <f t="shared" si="265"/>
        <v>INSERT INTO citation (ID,TalkID,BookID,Chapter,Verses,Flag,PageColumn,MinVerse,MaxVerse) VALUES (136890, 8478, 143, 15, '1-27', '', 72, 0, 0);</v>
      </c>
    </row>
    <row r="269" spans="1:46" x14ac:dyDescent="0.2">
      <c r="A269" s="7">
        <f>VLOOKUP(C269,Talks!$A$2:$X$35,2,FALSE)</f>
        <v>19</v>
      </c>
      <c r="B269">
        <v>266</v>
      </c>
      <c r="C269" t="s">
        <v>2662</v>
      </c>
      <c r="D269" t="s">
        <v>3670</v>
      </c>
      <c r="E269" t="s">
        <v>3196</v>
      </c>
      <c r="F269" s="4"/>
      <c r="G269" s="7">
        <f>VLOOKUP(C269,Talks!$A$2:$X$35,11,FALSE)</f>
        <v>8478</v>
      </c>
      <c r="H269" s="7">
        <f t="shared" si="236"/>
        <v>0</v>
      </c>
      <c r="I269" s="75" t="str">
        <f>IF(H269&lt;&gt;0,H269,IF(ISERROR(VLOOKUP(VLOOKUP(X269,Books!$A$2:$Q$100,2,FALSE)&amp;"_"&amp;Y269&amp;":"&amp;AA269&amp;IF(F269&lt;&gt;""," (JST)",""),SpecialBooks,2,FALSE)),VLOOKUP(X269,Books!$A$2:$Q$100,2,FALSE)&amp;"_"&amp;Y269&amp;":"&amp;AA269&amp;IF(F269&lt;&gt;""," (JST)",""),VLOOKUP(VLOOKUP(X269,Books!$A$2:$Q$100,2,FALSE)&amp;"_"&amp;Y269&amp;":"&amp;AA269&amp;IF(F269&lt;&gt;""," (JST)",""),SpecialBooks,2,FALSE)))</f>
        <v>john_16:1-33</v>
      </c>
      <c r="J269" s="7" t="str">
        <f>VLOOKUP(C269,Talks!$A$2:$X$35,6,FALSE)</f>
        <v>DHO</v>
      </c>
      <c r="K269" s="32">
        <v>72</v>
      </c>
      <c r="L269" s="56">
        <f t="shared" si="237"/>
        <v>70</v>
      </c>
      <c r="M269" s="56">
        <f t="shared" si="238"/>
        <v>72</v>
      </c>
      <c r="N269" s="56" t="str">
        <f t="shared" si="235"/>
        <v/>
      </c>
      <c r="O269" s="7" t="str">
        <f t="shared" si="239"/>
        <v>john_16:1-33 / (20-O,72,DHO)</v>
      </c>
      <c r="P269" s="51" t="str">
        <f t="shared" si="240"/>
        <v>***</v>
      </c>
      <c r="Q269" s="7">
        <f t="shared" si="241"/>
        <v>21</v>
      </c>
      <c r="R269" s="7">
        <f t="shared" si="242"/>
        <v>26</v>
      </c>
      <c r="S269" s="7">
        <f t="shared" si="243"/>
        <v>29</v>
      </c>
      <c r="T269" s="7" t="e">
        <f t="shared" si="244"/>
        <v>#VALUE!</v>
      </c>
      <c r="U269" s="7" t="e">
        <f t="shared" si="245"/>
        <v>#VALUE!</v>
      </c>
      <c r="V269" s="7" t="str">
        <f t="shared" si="246"/>
        <v>nt/john/16?lang</v>
      </c>
      <c r="W269" s="7" t="str">
        <f t="shared" si="233"/>
        <v>john</v>
      </c>
      <c r="X269" s="7" t="str">
        <f>IF(ISERROR(VLOOKUP(W269,Books!$A$2:$Q$100,2,FALSE)),VLOOKUP(V269&amp;"/"&amp;W269,$AY$8:$AZ$10,2,FALSE),W269)</f>
        <v>john</v>
      </c>
      <c r="Y269" s="7" t="str">
        <f t="shared" si="234"/>
        <v>16</v>
      </c>
      <c r="Z269" s="7" t="str">
        <f t="shared" si="247"/>
        <v>1-33</v>
      </c>
      <c r="AA269" s="7" t="str">
        <f t="shared" si="199"/>
        <v>1-33</v>
      </c>
      <c r="AB269" s="51">
        <f t="shared" si="248"/>
        <v>33</v>
      </c>
      <c r="AC269" s="61">
        <f t="shared" si="249"/>
        <v>0</v>
      </c>
      <c r="AD269" s="26" t="str">
        <f t="shared" si="250"/>
        <v>john</v>
      </c>
      <c r="AE269" s="27" t="str">
        <f t="shared" si="251"/>
        <v>john</v>
      </c>
      <c r="AF269" s="28" t="str">
        <f t="shared" si="252"/>
        <v/>
      </c>
      <c r="AG269" s="26" t="str">
        <f t="shared" si="253"/>
        <v>16</v>
      </c>
      <c r="AH269" s="27" t="str">
        <f t="shared" si="254"/>
        <v/>
      </c>
      <c r="AI269" s="29" t="str">
        <f t="shared" si="255"/>
        <v>1-33</v>
      </c>
      <c r="AJ269" s="29" t="str">
        <f t="shared" si="256"/>
        <v>1-33</v>
      </c>
      <c r="AK269" s="29" t="str">
        <f t="shared" si="257"/>
        <v>1 33</v>
      </c>
      <c r="AL269" s="29">
        <f t="shared" si="258"/>
        <v>2</v>
      </c>
      <c r="AM269" s="29">
        <f t="shared" ca="1" si="259"/>
        <v>2</v>
      </c>
      <c r="AN269" s="29" t="str">
        <f t="shared" si="260"/>
        <v>1</v>
      </c>
      <c r="AO269" s="29" t="str">
        <f t="shared" ca="1" si="261"/>
        <v>33</v>
      </c>
      <c r="AP269" s="28" t="str">
        <f t="shared" si="262"/>
        <v/>
      </c>
      <c r="AQ269" s="34">
        <f t="shared" si="263"/>
        <v>136891</v>
      </c>
      <c r="AR269" s="7">
        <f>VLOOKUP(W269,Books!$A$2:$Q$100,7,FALSE)</f>
        <v>143</v>
      </c>
      <c r="AS269" s="51" t="str">
        <f t="shared" si="264"/>
        <v/>
      </c>
      <c r="AT269" s="7" t="str">
        <f t="shared" si="265"/>
        <v>INSERT INTO citation (ID,TalkID,BookID,Chapter,Verses,Flag,PageColumn,MinVerse,MaxVerse) VALUES (136891, 8478, 143, 16, '1-33', '', 72, 0, 0);</v>
      </c>
    </row>
    <row r="270" spans="1:46" x14ac:dyDescent="0.2">
      <c r="A270" s="7">
        <f>VLOOKUP(C270,Talks!$A$2:$X$35,2,FALSE)</f>
        <v>19</v>
      </c>
      <c r="B270">
        <v>267</v>
      </c>
      <c r="C270" t="s">
        <v>2662</v>
      </c>
      <c r="D270" t="s">
        <v>3197</v>
      </c>
      <c r="E270" t="s">
        <v>3198</v>
      </c>
      <c r="F270" s="4"/>
      <c r="G270" s="7">
        <f>VLOOKUP(C270,Talks!$A$2:$X$35,11,FALSE)</f>
        <v>8478</v>
      </c>
      <c r="H270" s="7">
        <f t="shared" si="236"/>
        <v>0</v>
      </c>
      <c r="I270" s="75" t="str">
        <f>IF(H270&lt;&gt;0,H270,IF(ISERROR(VLOOKUP(VLOOKUP(X270,Books!$A$2:$Q$100,2,FALSE)&amp;"_"&amp;Y270&amp;":"&amp;AA270&amp;IF(F270&lt;&gt;""," (JST)",""),SpecialBooks,2,FALSE)),VLOOKUP(X270,Books!$A$2:$Q$100,2,FALSE)&amp;"_"&amp;Y270&amp;":"&amp;AA270&amp;IF(F270&lt;&gt;""," (JST)",""),VLOOKUP(VLOOKUP(X270,Books!$A$2:$Q$100,2,FALSE)&amp;"_"&amp;Y270&amp;":"&amp;AA270&amp;IF(F270&lt;&gt;""," (JST)",""),SpecialBooks,2,FALSE)))</f>
        <v>2 ne_2:11</v>
      </c>
      <c r="J270" s="7" t="str">
        <f>VLOOKUP(C270,Talks!$A$2:$X$35,6,FALSE)</f>
        <v>DHO</v>
      </c>
      <c r="K270" s="32">
        <v>72</v>
      </c>
      <c r="L270" s="56">
        <f t="shared" si="237"/>
        <v>70</v>
      </c>
      <c r="M270" s="56">
        <f t="shared" si="238"/>
        <v>72</v>
      </c>
      <c r="N270" s="56" t="str">
        <f t="shared" si="235"/>
        <v/>
      </c>
      <c r="O270" s="7" t="str">
        <f t="shared" si="239"/>
        <v>2 ne_2:11 / (20-O,72,DHO)</v>
      </c>
      <c r="P270" s="51" t="str">
        <f t="shared" si="240"/>
        <v/>
      </c>
      <c r="Q270" s="7">
        <f t="shared" si="241"/>
        <v>23</v>
      </c>
      <c r="R270" s="7">
        <f t="shared" si="242"/>
        <v>28</v>
      </c>
      <c r="S270" s="7">
        <f t="shared" si="243"/>
        <v>33</v>
      </c>
      <c r="T270" s="7">
        <f t="shared" si="244"/>
        <v>30</v>
      </c>
      <c r="U270" s="7">
        <f t="shared" si="245"/>
        <v>42</v>
      </c>
      <c r="V270" s="7" t="str">
        <f t="shared" si="246"/>
        <v>bofm/2-ne/2.11?la</v>
      </c>
      <c r="W270" s="7" t="str">
        <f t="shared" si="233"/>
        <v>2-ne</v>
      </c>
      <c r="X270" s="7" t="str">
        <f>IF(ISERROR(VLOOKUP(W270,Books!$A$2:$Q$100,2,FALSE)),VLOOKUP(V270&amp;"/"&amp;W270,$AY$8:$AZ$10,2,FALSE),W270)</f>
        <v>2-ne</v>
      </c>
      <c r="Y270" s="7" t="str">
        <f t="shared" si="234"/>
        <v>2</v>
      </c>
      <c r="Z270" s="7" t="str">
        <f t="shared" si="247"/>
        <v>11</v>
      </c>
      <c r="AA270" s="7" t="str">
        <f t="shared" si="199"/>
        <v>11</v>
      </c>
      <c r="AB270" s="51">
        <f t="shared" si="248"/>
        <v>30</v>
      </c>
      <c r="AC270" s="61" t="str">
        <f t="shared" si="249"/>
        <v>p11</v>
      </c>
      <c r="AD270" s="26" t="str">
        <f t="shared" si="250"/>
        <v>2-ne</v>
      </c>
      <c r="AE270" s="27" t="str">
        <f t="shared" si="251"/>
        <v>2-ne</v>
      </c>
      <c r="AF270" s="28" t="str">
        <f t="shared" si="252"/>
        <v/>
      </c>
      <c r="AG270" s="26" t="str">
        <f t="shared" si="253"/>
        <v>2</v>
      </c>
      <c r="AH270" s="27" t="str">
        <f t="shared" si="254"/>
        <v/>
      </c>
      <c r="AI270" s="29" t="str">
        <f t="shared" si="255"/>
        <v>11</v>
      </c>
      <c r="AJ270" s="29" t="str">
        <f t="shared" si="256"/>
        <v>11</v>
      </c>
      <c r="AK270" s="29" t="str">
        <f t="shared" si="257"/>
        <v>11</v>
      </c>
      <c r="AL270" s="29">
        <f t="shared" si="258"/>
        <v>0</v>
      </c>
      <c r="AM270" s="29">
        <f t="shared" ca="1" si="259"/>
        <v>0</v>
      </c>
      <c r="AN270" s="29" t="str">
        <f t="shared" si="260"/>
        <v>11</v>
      </c>
      <c r="AO270" s="29" t="str">
        <f t="shared" ca="1" si="261"/>
        <v>11</v>
      </c>
      <c r="AP270" s="28" t="str">
        <f t="shared" si="262"/>
        <v/>
      </c>
      <c r="AQ270" s="34">
        <f t="shared" si="263"/>
        <v>136892</v>
      </c>
      <c r="AR270" s="7">
        <f>VLOOKUP(W270,Books!$A$2:$Q$100,7,FALSE)</f>
        <v>206</v>
      </c>
      <c r="AS270" s="51" t="str">
        <f t="shared" si="264"/>
        <v/>
      </c>
      <c r="AT270" s="7" t="str">
        <f t="shared" si="265"/>
        <v>INSERT INTO citation (ID,TalkID,BookID,Chapter,Verses,Flag,PageColumn,MinVerse,MaxVerse) VALUES (136892, 8478, 206, 2, '11', '', 72, 0, 0);</v>
      </c>
    </row>
    <row r="271" spans="1:46" x14ac:dyDescent="0.2">
      <c r="A271" s="7">
        <f>VLOOKUP(C271,Talks!$A$2:$X$35,2,FALSE)</f>
        <v>19</v>
      </c>
      <c r="B271">
        <v>268</v>
      </c>
      <c r="C271" t="s">
        <v>2662</v>
      </c>
      <c r="D271" t="s">
        <v>3199</v>
      </c>
      <c r="E271" t="s">
        <v>3200</v>
      </c>
      <c r="F271" s="4"/>
      <c r="G271" s="7">
        <f>VLOOKUP(C271,Talks!$A$2:$X$35,11,FALSE)</f>
        <v>8478</v>
      </c>
      <c r="H271" s="7">
        <f t="shared" si="236"/>
        <v>0</v>
      </c>
      <c r="I271" s="75" t="str">
        <f>IF(H271&lt;&gt;0,H271,IF(ISERROR(VLOOKUP(VLOOKUP(X271,Books!$A$2:$Q$100,2,FALSE)&amp;"_"&amp;Y271&amp;":"&amp;AA271&amp;IF(F271&lt;&gt;""," (JST)",""),SpecialBooks,2,FALSE)),VLOOKUP(X271,Books!$A$2:$Q$100,2,FALSE)&amp;"_"&amp;Y271&amp;":"&amp;AA271&amp;IF(F271&lt;&gt;""," (JST)",""),VLOOKUP(VLOOKUP(X271,Books!$A$2:$Q$100,2,FALSE)&amp;"_"&amp;Y271&amp;":"&amp;AA271&amp;IF(F271&lt;&gt;""," (JST)",""),SpecialBooks,2,FALSE)))</f>
        <v>sec_6:31</v>
      </c>
      <c r="J271" s="7" t="str">
        <f>VLOOKUP(C271,Talks!$A$2:$X$35,6,FALSE)</f>
        <v>DHO</v>
      </c>
      <c r="K271" s="32">
        <v>72</v>
      </c>
      <c r="L271" s="56">
        <f t="shared" si="237"/>
        <v>70</v>
      </c>
      <c r="M271" s="56">
        <f t="shared" si="238"/>
        <v>72</v>
      </c>
      <c r="N271" s="56" t="str">
        <f t="shared" si="235"/>
        <v/>
      </c>
      <c r="O271" s="7" t="str">
        <f t="shared" si="239"/>
        <v>sec_6:31 / (20-O,72,DHO)</v>
      </c>
      <c r="P271" s="51" t="str">
        <f t="shared" si="240"/>
        <v/>
      </c>
      <c r="Q271" s="7">
        <f t="shared" si="241"/>
        <v>31</v>
      </c>
      <c r="R271" s="7">
        <f t="shared" si="242"/>
        <v>34</v>
      </c>
      <c r="S271" s="7">
        <f t="shared" si="243"/>
        <v>39</v>
      </c>
      <c r="T271" s="7">
        <f t="shared" si="244"/>
        <v>36</v>
      </c>
      <c r="U271" s="7">
        <f t="shared" si="245"/>
        <v>48</v>
      </c>
      <c r="V271" s="7" t="str">
        <f t="shared" si="246"/>
        <v>dc-testament/dc/6.31?lang</v>
      </c>
      <c r="W271" s="7" t="str">
        <f t="shared" si="233"/>
        <v>dc</v>
      </c>
      <c r="X271" s="7" t="str">
        <f>IF(ISERROR(VLOOKUP(W271,Books!$A$2:$Q$100,2,FALSE)),VLOOKUP(V271&amp;"/"&amp;W271,$AY$8:$AZ$10,2,FALSE),W271)</f>
        <v>dc</v>
      </c>
      <c r="Y271" s="7" t="str">
        <f t="shared" si="234"/>
        <v>6</v>
      </c>
      <c r="Z271" s="7" t="str">
        <f t="shared" si="247"/>
        <v>31</v>
      </c>
      <c r="AA271" s="7" t="str">
        <f t="shared" si="199"/>
        <v>31</v>
      </c>
      <c r="AB271" s="51">
        <f t="shared" si="248"/>
        <v>37</v>
      </c>
      <c r="AC271" s="61" t="str">
        <f t="shared" si="249"/>
        <v>p31</v>
      </c>
      <c r="AD271" s="26" t="str">
        <f t="shared" si="250"/>
        <v>sec</v>
      </c>
      <c r="AE271" s="27" t="str">
        <f t="shared" si="251"/>
        <v>dc</v>
      </c>
      <c r="AF271" s="28" t="str">
        <f t="shared" si="252"/>
        <v/>
      </c>
      <c r="AG271" s="26" t="str">
        <f t="shared" si="253"/>
        <v>6</v>
      </c>
      <c r="AH271" s="27" t="str">
        <f t="shared" si="254"/>
        <v/>
      </c>
      <c r="AI271" s="29" t="str">
        <f t="shared" si="255"/>
        <v>31</v>
      </c>
      <c r="AJ271" s="29" t="str">
        <f t="shared" si="256"/>
        <v>31</v>
      </c>
      <c r="AK271" s="29" t="str">
        <f t="shared" si="257"/>
        <v>31</v>
      </c>
      <c r="AL271" s="29">
        <f t="shared" si="258"/>
        <v>0</v>
      </c>
      <c r="AM271" s="29">
        <f t="shared" ca="1" si="259"/>
        <v>0</v>
      </c>
      <c r="AN271" s="29" t="str">
        <f t="shared" si="260"/>
        <v>31</v>
      </c>
      <c r="AO271" s="29" t="str">
        <f t="shared" ca="1" si="261"/>
        <v>31</v>
      </c>
      <c r="AP271" s="28" t="str">
        <f t="shared" si="262"/>
        <v/>
      </c>
      <c r="AQ271" s="34">
        <f t="shared" si="263"/>
        <v>136893</v>
      </c>
      <c r="AR271" s="7">
        <f>VLOOKUP(W271,Books!$A$2:$Q$100,7,FALSE)</f>
        <v>302</v>
      </c>
      <c r="AS271" s="51" t="str">
        <f t="shared" si="264"/>
        <v/>
      </c>
      <c r="AT271" s="7" t="str">
        <f t="shared" si="265"/>
        <v>INSERT INTO citation (ID,TalkID,BookID,Chapter,Verses,Flag,PageColumn,MinVerse,MaxVerse) VALUES (136893, 8478, 302, 6, '31', '', 72, 0, 0);</v>
      </c>
    </row>
    <row r="272" spans="1:46" x14ac:dyDescent="0.2">
      <c r="A272" s="7">
        <f>VLOOKUP(C272,Talks!$A$2:$X$35,2,FALSE)</f>
        <v>20</v>
      </c>
      <c r="B272">
        <v>269</v>
      </c>
      <c r="C272" t="s">
        <v>2665</v>
      </c>
      <c r="D272" t="s">
        <v>3201</v>
      </c>
      <c r="E272" t="s">
        <v>3202</v>
      </c>
      <c r="F272" s="4"/>
      <c r="G272" s="7">
        <f>VLOOKUP(C272,Talks!$A$2:$X$35,11,FALSE)</f>
        <v>8479</v>
      </c>
      <c r="H272" s="7">
        <f t="shared" si="236"/>
        <v>0</v>
      </c>
      <c r="I272" s="75" t="str">
        <f>IF(H272&lt;&gt;0,H272,IF(ISERROR(VLOOKUP(VLOOKUP(X272,Books!$A$2:$Q$100,2,FALSE)&amp;"_"&amp;Y272&amp;":"&amp;AA272&amp;IF(F272&lt;&gt;""," (JST)",""),SpecialBooks,2,FALSE)),VLOOKUP(X272,Books!$A$2:$Q$100,2,FALSE)&amp;"_"&amp;Y272&amp;":"&amp;AA272&amp;IF(F272&lt;&gt;""," (JST)",""),VLOOKUP(VLOOKUP(X272,Books!$A$2:$Q$100,2,FALSE)&amp;"_"&amp;Y272&amp;":"&amp;AA272&amp;IF(F272&lt;&gt;""," (JST)",""),SpecialBooks,2,FALSE)))</f>
        <v>luke_21:26</v>
      </c>
      <c r="J272" s="7" t="str">
        <f>VLOOKUP(C272,Talks!$A$2:$X$35,6,FALSE)</f>
        <v>RMN</v>
      </c>
      <c r="K272" s="32">
        <v>76</v>
      </c>
      <c r="L272" s="56">
        <f t="shared" si="237"/>
        <v>73</v>
      </c>
      <c r="M272" s="56">
        <f t="shared" si="238"/>
        <v>76</v>
      </c>
      <c r="N272" s="56" t="str">
        <f t="shared" si="235"/>
        <v/>
      </c>
      <c r="O272" s="7" t="str">
        <f t="shared" si="239"/>
        <v>luke_21:26 / (20-O,76,RMN)</v>
      </c>
      <c r="P272" s="51" t="str">
        <f t="shared" si="240"/>
        <v/>
      </c>
      <c r="Q272" s="7">
        <f t="shared" si="241"/>
        <v>21</v>
      </c>
      <c r="R272" s="7">
        <f t="shared" si="242"/>
        <v>26</v>
      </c>
      <c r="S272" s="7">
        <f t="shared" si="243"/>
        <v>32</v>
      </c>
      <c r="T272" s="7">
        <f t="shared" si="244"/>
        <v>29</v>
      </c>
      <c r="U272" s="7">
        <f t="shared" si="245"/>
        <v>41</v>
      </c>
      <c r="V272" s="7" t="str">
        <f t="shared" si="246"/>
        <v>nt/luke/21.26?l</v>
      </c>
      <c r="W272" s="7" t="str">
        <f t="shared" si="233"/>
        <v>luke</v>
      </c>
      <c r="X272" s="7" t="str">
        <f>IF(ISERROR(VLOOKUP(W272,Books!$A$2:$Q$100,2,FALSE)),VLOOKUP(V272&amp;"/"&amp;W272,$AY$8:$AZ$10,2,FALSE),W272)</f>
        <v>luke</v>
      </c>
      <c r="Y272" s="7" t="str">
        <f t="shared" si="234"/>
        <v>21</v>
      </c>
      <c r="Z272" s="7" t="str">
        <f t="shared" si="247"/>
        <v>26</v>
      </c>
      <c r="AA272" s="7" t="str">
        <f t="shared" si="199"/>
        <v>26</v>
      </c>
      <c r="AB272" s="51">
        <f t="shared" si="248"/>
        <v>38</v>
      </c>
      <c r="AC272" s="61" t="str">
        <f t="shared" si="249"/>
        <v>p26</v>
      </c>
      <c r="AD272" s="26" t="str">
        <f t="shared" si="250"/>
        <v>luke</v>
      </c>
      <c r="AE272" s="27" t="str">
        <f t="shared" si="251"/>
        <v>luke</v>
      </c>
      <c r="AF272" s="28" t="str">
        <f t="shared" si="252"/>
        <v/>
      </c>
      <c r="AG272" s="26" t="str">
        <f t="shared" si="253"/>
        <v>21</v>
      </c>
      <c r="AH272" s="27" t="str">
        <f t="shared" si="254"/>
        <v/>
      </c>
      <c r="AI272" s="29" t="str">
        <f t="shared" si="255"/>
        <v>26</v>
      </c>
      <c r="AJ272" s="29" t="str">
        <f t="shared" si="256"/>
        <v>26</v>
      </c>
      <c r="AK272" s="29" t="str">
        <f t="shared" si="257"/>
        <v>26</v>
      </c>
      <c r="AL272" s="29">
        <f t="shared" si="258"/>
        <v>0</v>
      </c>
      <c r="AM272" s="29">
        <f t="shared" ca="1" si="259"/>
        <v>0</v>
      </c>
      <c r="AN272" s="29" t="str">
        <f t="shared" si="260"/>
        <v>26</v>
      </c>
      <c r="AO272" s="29" t="str">
        <f t="shared" ca="1" si="261"/>
        <v>26</v>
      </c>
      <c r="AP272" s="28" t="str">
        <f t="shared" si="262"/>
        <v/>
      </c>
      <c r="AQ272" s="34">
        <f t="shared" si="263"/>
        <v>136894</v>
      </c>
      <c r="AR272" s="7">
        <f>VLOOKUP(W272,Books!$A$2:$Q$100,7,FALSE)</f>
        <v>142</v>
      </c>
      <c r="AS272" s="51" t="str">
        <f t="shared" si="264"/>
        <v/>
      </c>
      <c r="AT272" s="7" t="str">
        <f t="shared" si="265"/>
        <v>INSERT INTO citation (ID,TalkID,BookID,Chapter,Verses,Flag,PageColumn,MinVerse,MaxVerse) VALUES (136894, 8479, 142, 21, '26', '', 76, 0, 0);</v>
      </c>
    </row>
    <row r="273" spans="1:46" x14ac:dyDescent="0.2">
      <c r="A273" s="7">
        <f>VLOOKUP(C273,Talks!$A$2:$X$35,2,FALSE)</f>
        <v>20</v>
      </c>
      <c r="B273">
        <v>270</v>
      </c>
      <c r="C273" t="s">
        <v>2665</v>
      </c>
      <c r="D273" t="s">
        <v>3203</v>
      </c>
      <c r="E273" t="s">
        <v>3204</v>
      </c>
      <c r="F273" s="4"/>
      <c r="G273" s="7">
        <f>VLOOKUP(C273,Talks!$A$2:$X$35,11,FALSE)</f>
        <v>8479</v>
      </c>
      <c r="H273" s="7">
        <f t="shared" si="236"/>
        <v>0</v>
      </c>
      <c r="I273" s="75" t="str">
        <f>IF(H273&lt;&gt;0,H273,IF(ISERROR(VLOOKUP(VLOOKUP(X273,Books!$A$2:$Q$100,2,FALSE)&amp;"_"&amp;Y273&amp;":"&amp;AA273&amp;IF(F273&lt;&gt;""," (JST)",""),SpecialBooks,2,FALSE)),VLOOKUP(X273,Books!$A$2:$Q$100,2,FALSE)&amp;"_"&amp;Y273&amp;":"&amp;AA273&amp;IF(F273&lt;&gt;""," (JST)",""),VLOOKUP(VLOOKUP(X273,Books!$A$2:$Q$100,2,FALSE)&amp;"_"&amp;Y273&amp;":"&amp;AA273&amp;IF(F273&lt;&gt;""," (JST)",""),SpecialBooks,2,FALSE)))</f>
        <v>sec_45:26</v>
      </c>
      <c r="J273" s="7" t="str">
        <f>VLOOKUP(C273,Talks!$A$2:$X$35,6,FALSE)</f>
        <v>RMN</v>
      </c>
      <c r="K273" s="32">
        <v>76</v>
      </c>
      <c r="L273" s="56">
        <f t="shared" si="237"/>
        <v>73</v>
      </c>
      <c r="M273" s="56">
        <f t="shared" si="238"/>
        <v>76</v>
      </c>
      <c r="N273" s="56" t="str">
        <f t="shared" si="235"/>
        <v/>
      </c>
      <c r="O273" s="7" t="str">
        <f t="shared" si="239"/>
        <v>sec_45:26 / (20-O,76,RMN)</v>
      </c>
      <c r="P273" s="51" t="str">
        <f t="shared" si="240"/>
        <v/>
      </c>
      <c r="Q273" s="7">
        <f t="shared" si="241"/>
        <v>31</v>
      </c>
      <c r="R273" s="7">
        <f t="shared" si="242"/>
        <v>34</v>
      </c>
      <c r="S273" s="7">
        <f t="shared" si="243"/>
        <v>40</v>
      </c>
      <c r="T273" s="7">
        <f t="shared" si="244"/>
        <v>37</v>
      </c>
      <c r="U273" s="7">
        <f t="shared" si="245"/>
        <v>49</v>
      </c>
      <c r="V273" s="7" t="str">
        <f t="shared" si="246"/>
        <v>dc-testament/dc/45.26?lan</v>
      </c>
      <c r="W273" s="7" t="str">
        <f t="shared" si="233"/>
        <v>dc</v>
      </c>
      <c r="X273" s="7" t="str">
        <f>IF(ISERROR(VLOOKUP(W273,Books!$A$2:$Q$100,2,FALSE)),VLOOKUP(V273&amp;"/"&amp;W273,$AY$8:$AZ$10,2,FALSE),W273)</f>
        <v>dc</v>
      </c>
      <c r="Y273" s="7" t="str">
        <f t="shared" si="234"/>
        <v>45</v>
      </c>
      <c r="Z273" s="7" t="str">
        <f t="shared" si="247"/>
        <v>26</v>
      </c>
      <c r="AA273" s="7" t="str">
        <f t="shared" si="199"/>
        <v>26</v>
      </c>
      <c r="AB273" s="51">
        <f t="shared" si="248"/>
        <v>75</v>
      </c>
      <c r="AC273" s="61" t="str">
        <f t="shared" si="249"/>
        <v>p26</v>
      </c>
      <c r="AD273" s="26" t="str">
        <f t="shared" si="250"/>
        <v>sec</v>
      </c>
      <c r="AE273" s="27" t="str">
        <f t="shared" si="251"/>
        <v>dc</v>
      </c>
      <c r="AF273" s="28" t="str">
        <f t="shared" si="252"/>
        <v/>
      </c>
      <c r="AG273" s="26" t="str">
        <f t="shared" si="253"/>
        <v>45</v>
      </c>
      <c r="AH273" s="27" t="str">
        <f t="shared" si="254"/>
        <v/>
      </c>
      <c r="AI273" s="29" t="str">
        <f t="shared" si="255"/>
        <v>26</v>
      </c>
      <c r="AJ273" s="29" t="str">
        <f t="shared" si="256"/>
        <v>26</v>
      </c>
      <c r="AK273" s="29" t="str">
        <f t="shared" si="257"/>
        <v>26</v>
      </c>
      <c r="AL273" s="29">
        <f t="shared" si="258"/>
        <v>0</v>
      </c>
      <c r="AM273" s="29">
        <f t="shared" ca="1" si="259"/>
        <v>0</v>
      </c>
      <c r="AN273" s="29" t="str">
        <f t="shared" si="260"/>
        <v>26</v>
      </c>
      <c r="AO273" s="29" t="str">
        <f t="shared" ca="1" si="261"/>
        <v>26</v>
      </c>
      <c r="AP273" s="28" t="str">
        <f t="shared" si="262"/>
        <v/>
      </c>
      <c r="AQ273" s="34">
        <f t="shared" si="263"/>
        <v>136895</v>
      </c>
      <c r="AR273" s="7">
        <f>VLOOKUP(W273,Books!$A$2:$Q$100,7,FALSE)</f>
        <v>302</v>
      </c>
      <c r="AS273" s="51" t="str">
        <f t="shared" si="264"/>
        <v/>
      </c>
      <c r="AT273" s="7" t="str">
        <f t="shared" si="265"/>
        <v>INSERT INTO citation (ID,TalkID,BookID,Chapter,Verses,Flag,PageColumn,MinVerse,MaxVerse) VALUES (136895, 8479, 302, 45, '26', '', 76, 0, 0);</v>
      </c>
    </row>
    <row r="274" spans="1:46" x14ac:dyDescent="0.2">
      <c r="A274" s="7">
        <f>VLOOKUP(C274,Talks!$A$2:$X$35,2,FALSE)</f>
        <v>20</v>
      </c>
      <c r="B274">
        <v>271</v>
      </c>
      <c r="C274" t="s">
        <v>2665</v>
      </c>
      <c r="D274" t="s">
        <v>3205</v>
      </c>
      <c r="E274" t="s">
        <v>3206</v>
      </c>
      <c r="F274" s="4"/>
      <c r="G274" s="7">
        <f>VLOOKUP(C274,Talks!$A$2:$X$35,11,FALSE)</f>
        <v>8479</v>
      </c>
      <c r="H274" s="7">
        <f t="shared" si="236"/>
        <v>0</v>
      </c>
      <c r="I274" s="75" t="str">
        <f>IF(H274&lt;&gt;0,H274,IF(ISERROR(VLOOKUP(VLOOKUP(X274,Books!$A$2:$Q$100,2,FALSE)&amp;"_"&amp;Y274&amp;":"&amp;AA274&amp;IF(F274&lt;&gt;""," (JST)",""),SpecialBooks,2,FALSE)),VLOOKUP(X274,Books!$A$2:$Q$100,2,FALSE)&amp;"_"&amp;Y274&amp;":"&amp;AA274&amp;IF(F274&lt;&gt;""," (JST)",""),VLOOKUP(VLOOKUP(X274,Books!$A$2:$Q$100,2,FALSE)&amp;"_"&amp;Y274&amp;":"&amp;AA274&amp;IF(F274&lt;&gt;""," (JST)",""),SpecialBooks,2,FALSE)))</f>
        <v>matt_24:24</v>
      </c>
      <c r="J274" s="7" t="str">
        <f>VLOOKUP(C274,Talks!$A$2:$X$35,6,FALSE)</f>
        <v>RMN</v>
      </c>
      <c r="K274" s="32">
        <v>76</v>
      </c>
      <c r="L274" s="56">
        <f t="shared" si="237"/>
        <v>73</v>
      </c>
      <c r="M274" s="56">
        <f t="shared" si="238"/>
        <v>76</v>
      </c>
      <c r="N274" s="56" t="str">
        <f t="shared" si="235"/>
        <v/>
      </c>
      <c r="O274" s="7" t="str">
        <f t="shared" si="239"/>
        <v>matt_24:24 / (20-O,76,RMN)</v>
      </c>
      <c r="P274" s="51" t="str">
        <f t="shared" si="240"/>
        <v/>
      </c>
      <c r="Q274" s="7">
        <f t="shared" si="241"/>
        <v>21</v>
      </c>
      <c r="R274" s="7">
        <f t="shared" si="242"/>
        <v>26</v>
      </c>
      <c r="S274" s="7">
        <f t="shared" si="243"/>
        <v>32</v>
      </c>
      <c r="T274" s="7">
        <f t="shared" si="244"/>
        <v>29</v>
      </c>
      <c r="U274" s="7">
        <f t="shared" si="245"/>
        <v>41</v>
      </c>
      <c r="V274" s="7" t="str">
        <f t="shared" si="246"/>
        <v>nt/matt/24.24?l</v>
      </c>
      <c r="W274" s="7" t="str">
        <f t="shared" si="233"/>
        <v>matt</v>
      </c>
      <c r="X274" s="7" t="str">
        <f>IF(ISERROR(VLOOKUP(W274,Books!$A$2:$Q$100,2,FALSE)),VLOOKUP(V274&amp;"/"&amp;W274,$AY$8:$AZ$10,2,FALSE),W274)</f>
        <v>matt</v>
      </c>
      <c r="Y274" s="7" t="str">
        <f t="shared" si="234"/>
        <v>24</v>
      </c>
      <c r="Z274" s="7" t="str">
        <f t="shared" si="247"/>
        <v>24</v>
      </c>
      <c r="AA274" s="7" t="str">
        <f t="shared" si="199"/>
        <v>24</v>
      </c>
      <c r="AB274" s="51">
        <f t="shared" si="248"/>
        <v>56</v>
      </c>
      <c r="AC274" s="61" t="str">
        <f t="shared" si="249"/>
        <v>p24</v>
      </c>
      <c r="AD274" s="26" t="str">
        <f t="shared" si="250"/>
        <v>matt</v>
      </c>
      <c r="AE274" s="27" t="str">
        <f t="shared" si="251"/>
        <v>matt</v>
      </c>
      <c r="AF274" s="28" t="str">
        <f t="shared" si="252"/>
        <v/>
      </c>
      <c r="AG274" s="26" t="str">
        <f t="shared" si="253"/>
        <v>24</v>
      </c>
      <c r="AH274" s="27" t="str">
        <f t="shared" si="254"/>
        <v/>
      </c>
      <c r="AI274" s="29" t="str">
        <f t="shared" si="255"/>
        <v>24</v>
      </c>
      <c r="AJ274" s="29" t="str">
        <f t="shared" si="256"/>
        <v>24</v>
      </c>
      <c r="AK274" s="29" t="str">
        <f t="shared" si="257"/>
        <v>24</v>
      </c>
      <c r="AL274" s="29">
        <f t="shared" si="258"/>
        <v>0</v>
      </c>
      <c r="AM274" s="29">
        <f t="shared" ca="1" si="259"/>
        <v>0</v>
      </c>
      <c r="AN274" s="29" t="str">
        <f t="shared" si="260"/>
        <v>24</v>
      </c>
      <c r="AO274" s="29" t="str">
        <f t="shared" ca="1" si="261"/>
        <v>24</v>
      </c>
      <c r="AP274" s="28" t="str">
        <f t="shared" si="262"/>
        <v/>
      </c>
      <c r="AQ274" s="34">
        <f t="shared" si="263"/>
        <v>136896</v>
      </c>
      <c r="AR274" s="7">
        <f>VLOOKUP(W274,Books!$A$2:$Q$100,7,FALSE)</f>
        <v>140</v>
      </c>
      <c r="AS274" s="51" t="str">
        <f t="shared" si="264"/>
        <v/>
      </c>
      <c r="AT274" s="7" t="str">
        <f t="shared" si="265"/>
        <v>INSERT INTO citation (ID,TalkID,BookID,Chapter,Verses,Flag,PageColumn,MinVerse,MaxVerse) VALUES (136896, 8479, 140, 24, '24', '', 76, 0, 0);</v>
      </c>
    </row>
    <row r="275" spans="1:46" x14ac:dyDescent="0.2">
      <c r="A275" s="7">
        <f>VLOOKUP(C275,Talks!$A$2:$X$35,2,FALSE)</f>
        <v>20</v>
      </c>
      <c r="B275">
        <v>272</v>
      </c>
      <c r="C275" t="s">
        <v>2665</v>
      </c>
      <c r="D275" t="s">
        <v>3207</v>
      </c>
      <c r="E275" t="s">
        <v>3208</v>
      </c>
      <c r="F275" s="4"/>
      <c r="G275" s="7">
        <f>VLOOKUP(C275,Talks!$A$2:$X$35,11,FALSE)</f>
        <v>8479</v>
      </c>
      <c r="H275" s="7">
        <f t="shared" si="236"/>
        <v>0</v>
      </c>
      <c r="I275" s="75" t="str">
        <f>IF(H275&lt;&gt;0,H275,IF(ISERROR(VLOOKUP(VLOOKUP(X275,Books!$A$2:$Q$100,2,FALSE)&amp;"_"&amp;Y275&amp;":"&amp;AA275&amp;IF(F275&lt;&gt;""," (JST)",""),SpecialBooks,2,FALSE)),VLOOKUP(X275,Books!$A$2:$Q$100,2,FALSE)&amp;"_"&amp;Y275&amp;":"&amp;AA275&amp;IF(F275&lt;&gt;""," (JST)",""),VLOOKUP(VLOOKUP(X275,Books!$A$2:$Q$100,2,FALSE)&amp;"_"&amp;Y275&amp;":"&amp;AA275&amp;IF(F275&lt;&gt;""," (JST)",""),SpecialBooks,2,FALSE)))</f>
        <v>js m_1:22</v>
      </c>
      <c r="J275" s="7" t="str">
        <f>VLOOKUP(C275,Talks!$A$2:$X$35,6,FALSE)</f>
        <v>RMN</v>
      </c>
      <c r="K275" s="32">
        <v>76</v>
      </c>
      <c r="L275" s="56">
        <f t="shared" ref="L275:L277" si="266">VLOOKUP(A275,StartPage,13,FALSE)</f>
        <v>73</v>
      </c>
      <c r="M275" s="56">
        <f t="shared" ref="M275:M277" si="267">VLOOKUP(A275,EndPage,14,FALSE)</f>
        <v>76</v>
      </c>
      <c r="N275" s="56" t="str">
        <f t="shared" si="235"/>
        <v/>
      </c>
      <c r="O275" s="7" t="str">
        <f t="shared" si="239"/>
        <v>js m_1:22 / (20-O,76,RMN)</v>
      </c>
      <c r="P275" s="51" t="str">
        <f t="shared" si="240"/>
        <v/>
      </c>
      <c r="Q275" s="7">
        <f t="shared" si="241"/>
        <v>22</v>
      </c>
      <c r="R275" s="7">
        <f t="shared" si="242"/>
        <v>27</v>
      </c>
      <c r="S275" s="7">
        <f t="shared" si="243"/>
        <v>32</v>
      </c>
      <c r="T275" s="7">
        <f t="shared" si="244"/>
        <v>29</v>
      </c>
      <c r="U275" s="7">
        <f t="shared" si="245"/>
        <v>41</v>
      </c>
      <c r="V275" s="7" t="str">
        <f t="shared" si="246"/>
        <v>pgp/js-m/1.22?la</v>
      </c>
      <c r="W275" s="7" t="str">
        <f t="shared" si="233"/>
        <v>js-m</v>
      </c>
      <c r="X275" s="7" t="str">
        <f>IF(ISERROR(VLOOKUP(W275,Books!$A$2:$Q$100,2,FALSE)),VLOOKUP(V275&amp;"/"&amp;W275,$AY$8:$AZ$10,2,FALSE),W275)</f>
        <v>js-m</v>
      </c>
      <c r="Y275" s="7" t="str">
        <f t="shared" si="234"/>
        <v>1</v>
      </c>
      <c r="Z275" s="7" t="str">
        <f t="shared" si="247"/>
        <v>22</v>
      </c>
      <c r="AA275" s="7" t="str">
        <f t="shared" si="199"/>
        <v>22</v>
      </c>
      <c r="AB275" s="51">
        <f t="shared" si="248"/>
        <v>55</v>
      </c>
      <c r="AC275" s="61" t="str">
        <f t="shared" si="249"/>
        <v>p22</v>
      </c>
      <c r="AD275" s="26" t="str">
        <f t="shared" si="250"/>
        <v>js-m</v>
      </c>
      <c r="AE275" s="27" t="str">
        <f t="shared" si="251"/>
        <v>js-m</v>
      </c>
      <c r="AF275" s="28" t="str">
        <f t="shared" si="252"/>
        <v/>
      </c>
      <c r="AG275" s="26" t="str">
        <f t="shared" si="253"/>
        <v>1</v>
      </c>
      <c r="AH275" s="27" t="str">
        <f t="shared" si="254"/>
        <v/>
      </c>
      <c r="AI275" s="29" t="str">
        <f t="shared" si="255"/>
        <v>22</v>
      </c>
      <c r="AJ275" s="29" t="str">
        <f t="shared" si="256"/>
        <v>22</v>
      </c>
      <c r="AK275" s="29" t="str">
        <f t="shared" si="257"/>
        <v>22</v>
      </c>
      <c r="AL275" s="29">
        <f t="shared" si="258"/>
        <v>0</v>
      </c>
      <c r="AM275" s="29">
        <f t="shared" ca="1" si="259"/>
        <v>0</v>
      </c>
      <c r="AN275" s="29" t="str">
        <f t="shared" si="260"/>
        <v>22</v>
      </c>
      <c r="AO275" s="29" t="str">
        <f t="shared" ca="1" si="261"/>
        <v>22</v>
      </c>
      <c r="AP275" s="28" t="str">
        <f t="shared" si="262"/>
        <v/>
      </c>
      <c r="AQ275" s="34">
        <f t="shared" si="263"/>
        <v>136897</v>
      </c>
      <c r="AR275" s="7">
        <f>VLOOKUP(W275,Books!$A$2:$Q$100,7,FALSE)</f>
        <v>404</v>
      </c>
      <c r="AS275" s="51" t="str">
        <f t="shared" si="264"/>
        <v/>
      </c>
      <c r="AT275" s="7" t="str">
        <f t="shared" si="265"/>
        <v>INSERT INTO citation (ID,TalkID,BookID,Chapter,Verses,Flag,PageColumn,MinVerse,MaxVerse) VALUES (136897, 8479, 404, 1, '22', '', 76, 0, 0);</v>
      </c>
    </row>
    <row r="276" spans="1:46" x14ac:dyDescent="0.2">
      <c r="A276" s="7">
        <f>VLOOKUP(C276,Talks!$A$2:$X$35,2,FALSE)</f>
        <v>20</v>
      </c>
      <c r="B276">
        <v>273</v>
      </c>
      <c r="C276" t="s">
        <v>2665</v>
      </c>
      <c r="D276" t="s">
        <v>3209</v>
      </c>
      <c r="E276" t="s">
        <v>3210</v>
      </c>
      <c r="F276" s="4"/>
      <c r="G276" s="7">
        <f>VLOOKUP(C276,Talks!$A$2:$X$35,11,FALSE)</f>
        <v>8479</v>
      </c>
      <c r="H276" s="7">
        <f t="shared" si="236"/>
        <v>0</v>
      </c>
      <c r="I276" s="75" t="str">
        <f>IF(H276&lt;&gt;0,H276,IF(ISERROR(VLOOKUP(VLOOKUP(X276,Books!$A$2:$Q$100,2,FALSE)&amp;"_"&amp;Y276&amp;":"&amp;AA276&amp;IF(F276&lt;&gt;""," (JST)",""),SpecialBooks,2,FALSE)),VLOOKUP(X276,Books!$A$2:$Q$100,2,FALSE)&amp;"_"&amp;Y276&amp;":"&amp;AA276&amp;IF(F276&lt;&gt;""," (JST)",""),VLOOKUP(VLOOKUP(X276,Books!$A$2:$Q$100,2,FALSE)&amp;"_"&amp;Y276&amp;":"&amp;AA276&amp;IF(F276&lt;&gt;""," (JST)",""),SpecialBooks,2,FALSE)))</f>
        <v>sec_1:35</v>
      </c>
      <c r="J276" s="7" t="str">
        <f>VLOOKUP(C276,Talks!$A$2:$X$35,6,FALSE)</f>
        <v>RMN</v>
      </c>
      <c r="K276" s="32">
        <v>76</v>
      </c>
      <c r="L276" s="56">
        <f t="shared" si="266"/>
        <v>73</v>
      </c>
      <c r="M276" s="56">
        <f t="shared" si="267"/>
        <v>76</v>
      </c>
      <c r="N276" s="56" t="str">
        <f t="shared" si="235"/>
        <v/>
      </c>
      <c r="O276" s="7" t="str">
        <f t="shared" si="239"/>
        <v>sec_1:35 / (20-O,76,RMN)</v>
      </c>
      <c r="P276" s="51" t="str">
        <f t="shared" si="240"/>
        <v/>
      </c>
      <c r="Q276" s="7">
        <f t="shared" si="241"/>
        <v>31</v>
      </c>
      <c r="R276" s="7">
        <f t="shared" si="242"/>
        <v>34</v>
      </c>
      <c r="S276" s="7">
        <f t="shared" si="243"/>
        <v>39</v>
      </c>
      <c r="T276" s="7">
        <f t="shared" si="244"/>
        <v>36</v>
      </c>
      <c r="U276" s="7">
        <f t="shared" si="245"/>
        <v>48</v>
      </c>
      <c r="V276" s="7" t="str">
        <f t="shared" si="246"/>
        <v>dc-testament/dc/1.35?lang</v>
      </c>
      <c r="W276" s="7" t="str">
        <f t="shared" si="233"/>
        <v>dc</v>
      </c>
      <c r="X276" s="7" t="str">
        <f>IF(ISERROR(VLOOKUP(W276,Books!$A$2:$Q$100,2,FALSE)),VLOOKUP(V276&amp;"/"&amp;W276,$AY$8:$AZ$10,2,FALSE),W276)</f>
        <v>dc</v>
      </c>
      <c r="Y276" s="7" t="str">
        <f t="shared" si="234"/>
        <v>1</v>
      </c>
      <c r="Z276" s="7" t="str">
        <f t="shared" si="247"/>
        <v>35</v>
      </c>
      <c r="AA276" s="7" t="str">
        <f t="shared" ref="AA276:AA339" si="268">IF(Z276="1-1","1",IF(Z276="study_intro1","headnote",Z276))</f>
        <v>35</v>
      </c>
      <c r="AB276" s="51">
        <f t="shared" si="248"/>
        <v>39</v>
      </c>
      <c r="AC276" s="61" t="str">
        <f t="shared" si="249"/>
        <v>p35</v>
      </c>
      <c r="AD276" s="26" t="str">
        <f t="shared" si="250"/>
        <v>sec</v>
      </c>
      <c r="AE276" s="27" t="str">
        <f t="shared" si="251"/>
        <v>dc</v>
      </c>
      <c r="AF276" s="28" t="str">
        <f t="shared" si="252"/>
        <v/>
      </c>
      <c r="AG276" s="26" t="str">
        <f t="shared" si="253"/>
        <v>1</v>
      </c>
      <c r="AH276" s="27" t="str">
        <f t="shared" si="254"/>
        <v/>
      </c>
      <c r="AI276" s="29" t="str">
        <f t="shared" si="255"/>
        <v>35</v>
      </c>
      <c r="AJ276" s="29" t="str">
        <f t="shared" si="256"/>
        <v>35</v>
      </c>
      <c r="AK276" s="29" t="str">
        <f t="shared" si="257"/>
        <v>35</v>
      </c>
      <c r="AL276" s="29">
        <f t="shared" si="258"/>
        <v>0</v>
      </c>
      <c r="AM276" s="29">
        <f t="shared" ca="1" si="259"/>
        <v>0</v>
      </c>
      <c r="AN276" s="29" t="str">
        <f t="shared" si="260"/>
        <v>35</v>
      </c>
      <c r="AO276" s="29" t="str">
        <f t="shared" ca="1" si="261"/>
        <v>35</v>
      </c>
      <c r="AP276" s="28" t="str">
        <f t="shared" si="262"/>
        <v/>
      </c>
      <c r="AQ276" s="34">
        <f t="shared" si="263"/>
        <v>136898</v>
      </c>
      <c r="AR276" s="7">
        <f>VLOOKUP(W276,Books!$A$2:$Q$100,7,FALSE)</f>
        <v>302</v>
      </c>
      <c r="AS276" s="51" t="str">
        <f t="shared" si="264"/>
        <v/>
      </c>
      <c r="AT276" s="7" t="str">
        <f t="shared" si="265"/>
        <v>INSERT INTO citation (ID,TalkID,BookID,Chapter,Verses,Flag,PageColumn,MinVerse,MaxVerse) VALUES (136898, 8479, 302, 1, '35', '', 76, 0, 0);</v>
      </c>
    </row>
    <row r="277" spans="1:46" x14ac:dyDescent="0.2">
      <c r="A277" s="7">
        <f>VLOOKUP(C277,Talks!$A$2:$X$35,2,FALSE)</f>
        <v>20</v>
      </c>
      <c r="B277">
        <v>274</v>
      </c>
      <c r="C277" t="s">
        <v>2665</v>
      </c>
      <c r="D277" t="s">
        <v>3054</v>
      </c>
      <c r="E277" t="s">
        <v>3055</v>
      </c>
      <c r="F277" s="4"/>
      <c r="G277" s="7">
        <f>VLOOKUP(C277,Talks!$A$2:$X$35,11,FALSE)</f>
        <v>8479</v>
      </c>
      <c r="H277" s="7">
        <f t="shared" si="236"/>
        <v>0</v>
      </c>
      <c r="I277" s="75" t="str">
        <f>IF(H277&lt;&gt;0,H277,IF(ISERROR(VLOOKUP(VLOOKUP(X277,Books!$A$2:$Q$100,2,FALSE)&amp;"_"&amp;Y277&amp;":"&amp;AA277&amp;IF(F277&lt;&gt;""," (JST)",""),SpecialBooks,2,FALSE)),VLOOKUP(X277,Books!$A$2:$Q$100,2,FALSE)&amp;"_"&amp;Y277&amp;":"&amp;AA277&amp;IF(F277&lt;&gt;""," (JST)",""),VLOOKUP(VLOOKUP(X277,Books!$A$2:$Q$100,2,FALSE)&amp;"_"&amp;Y277&amp;":"&amp;AA277&amp;IF(F277&lt;&gt;""," (JST)",""),SpecialBooks,2,FALSE)))</f>
        <v>sec_1:17</v>
      </c>
      <c r="J277" s="7" t="str">
        <f>VLOOKUP(C277,Talks!$A$2:$X$35,6,FALSE)</f>
        <v>RMN</v>
      </c>
      <c r="K277" s="32">
        <v>76</v>
      </c>
      <c r="L277" s="56">
        <f t="shared" si="266"/>
        <v>73</v>
      </c>
      <c r="M277" s="56">
        <f t="shared" si="267"/>
        <v>76</v>
      </c>
      <c r="N277" s="56" t="str">
        <f t="shared" si="235"/>
        <v/>
      </c>
      <c r="O277" s="7" t="str">
        <f t="shared" si="239"/>
        <v>sec_1:17 / (20-O,76,RMN)</v>
      </c>
      <c r="P277" s="51" t="str">
        <f t="shared" si="240"/>
        <v/>
      </c>
      <c r="Q277" s="7">
        <f t="shared" si="241"/>
        <v>31</v>
      </c>
      <c r="R277" s="7">
        <f t="shared" si="242"/>
        <v>34</v>
      </c>
      <c r="S277" s="7">
        <f t="shared" si="243"/>
        <v>39</v>
      </c>
      <c r="T277" s="7">
        <f t="shared" si="244"/>
        <v>36</v>
      </c>
      <c r="U277" s="7">
        <f t="shared" si="245"/>
        <v>48</v>
      </c>
      <c r="V277" s="7" t="str">
        <f t="shared" si="246"/>
        <v>dc-testament/dc/1.17?lang</v>
      </c>
      <c r="W277" s="7" t="str">
        <f t="shared" si="233"/>
        <v>dc</v>
      </c>
      <c r="X277" s="7" t="str">
        <f>IF(ISERROR(VLOOKUP(W277,Books!$A$2:$Q$100,2,FALSE)),VLOOKUP(V277&amp;"/"&amp;W277,$AY$8:$AZ$10,2,FALSE),W277)</f>
        <v>dc</v>
      </c>
      <c r="Y277" s="7" t="str">
        <f t="shared" si="234"/>
        <v>1</v>
      </c>
      <c r="Z277" s="7" t="str">
        <f t="shared" si="247"/>
        <v>17</v>
      </c>
      <c r="AA277" s="7" t="str">
        <f t="shared" si="268"/>
        <v>17</v>
      </c>
      <c r="AB277" s="51">
        <f t="shared" si="248"/>
        <v>39</v>
      </c>
      <c r="AC277" s="61" t="str">
        <f t="shared" si="249"/>
        <v>p17</v>
      </c>
      <c r="AD277" s="26" t="str">
        <f t="shared" si="250"/>
        <v>sec</v>
      </c>
      <c r="AE277" s="27" t="str">
        <f t="shared" si="251"/>
        <v>dc</v>
      </c>
      <c r="AF277" s="28" t="str">
        <f t="shared" si="252"/>
        <v/>
      </c>
      <c r="AG277" s="26" t="str">
        <f t="shared" si="253"/>
        <v>1</v>
      </c>
      <c r="AH277" s="27" t="str">
        <f t="shared" si="254"/>
        <v/>
      </c>
      <c r="AI277" s="29" t="str">
        <f t="shared" si="255"/>
        <v>17</v>
      </c>
      <c r="AJ277" s="29" t="str">
        <f t="shared" si="256"/>
        <v>17</v>
      </c>
      <c r="AK277" s="29" t="str">
        <f t="shared" si="257"/>
        <v>17</v>
      </c>
      <c r="AL277" s="29">
        <f t="shared" si="258"/>
        <v>0</v>
      </c>
      <c r="AM277" s="29">
        <f t="shared" ca="1" si="259"/>
        <v>0</v>
      </c>
      <c r="AN277" s="29" t="str">
        <f t="shared" si="260"/>
        <v>17</v>
      </c>
      <c r="AO277" s="29" t="str">
        <f t="shared" ca="1" si="261"/>
        <v>17</v>
      </c>
      <c r="AP277" s="28" t="str">
        <f t="shared" si="262"/>
        <v/>
      </c>
      <c r="AQ277" s="34">
        <f t="shared" si="263"/>
        <v>136899</v>
      </c>
      <c r="AR277" s="7">
        <f>VLOOKUP(W277,Books!$A$2:$Q$100,7,FALSE)</f>
        <v>302</v>
      </c>
      <c r="AS277" s="51" t="str">
        <f t="shared" si="264"/>
        <v/>
      </c>
      <c r="AT277" s="7" t="str">
        <f t="shared" si="265"/>
        <v>INSERT INTO citation (ID,TalkID,BookID,Chapter,Verses,Flag,PageColumn,MinVerse,MaxVerse) VALUES (136899, 8479, 302, 1, '17', '', 76, 0, 0);</v>
      </c>
    </row>
    <row r="278" spans="1:46" x14ac:dyDescent="0.2">
      <c r="A278" s="7">
        <f>VLOOKUP(C278,Talks!$A$2:$X$35,2,FALSE)</f>
        <v>20</v>
      </c>
      <c r="B278">
        <v>275</v>
      </c>
      <c r="C278" t="s">
        <v>2665</v>
      </c>
      <c r="D278" t="s">
        <v>3211</v>
      </c>
      <c r="E278" t="s">
        <v>3212</v>
      </c>
      <c r="F278" s="4"/>
      <c r="G278" s="7">
        <f>VLOOKUP(C278,Talks!$A$2:$X$35,11,FALSE)</f>
        <v>8479</v>
      </c>
      <c r="H278" s="7">
        <f t="shared" si="236"/>
        <v>0</v>
      </c>
      <c r="I278" s="75" t="str">
        <f>IF(H278&lt;&gt;0,H278,IF(ISERROR(VLOOKUP(VLOOKUP(X278,Books!$A$2:$Q$100,2,FALSE)&amp;"_"&amp;Y278&amp;":"&amp;AA278&amp;IF(F278&lt;&gt;""," (JST)",""),SpecialBooks,2,FALSE)),VLOOKUP(X278,Books!$A$2:$Q$100,2,FALSE)&amp;"_"&amp;Y278&amp;":"&amp;AA278&amp;IF(F278&lt;&gt;""," (JST)",""),VLOOKUP(VLOOKUP(X278,Books!$A$2:$Q$100,2,FALSE)&amp;"_"&amp;Y278&amp;":"&amp;AA278&amp;IF(F278&lt;&gt;""," (JST)",""),SpecialBooks,2,FALSE)))</f>
        <v>2 tim_3:1-5</v>
      </c>
      <c r="J278" s="7" t="str">
        <f>VLOOKUP(C278,Talks!$A$2:$X$35,6,FALSE)</f>
        <v>RMN</v>
      </c>
      <c r="K278" s="32">
        <v>76</v>
      </c>
      <c r="L278" s="56">
        <f t="shared" ref="L278:L338" si="269">VLOOKUP(A278,StartPage,13,FALSE)</f>
        <v>73</v>
      </c>
      <c r="M278" s="56">
        <f t="shared" ref="M278:M338" si="270">VLOOKUP(A278,EndPage,14,FALSE)</f>
        <v>76</v>
      </c>
      <c r="N278" s="56" t="str">
        <f t="shared" si="235"/>
        <v/>
      </c>
      <c r="O278" s="7" t="str">
        <f t="shared" si="239"/>
        <v>2 tim_3:1-5 / (20-O,76,RMN)</v>
      </c>
      <c r="P278" s="51" t="str">
        <f t="shared" si="240"/>
        <v/>
      </c>
      <c r="Q278" s="7">
        <f t="shared" si="241"/>
        <v>21</v>
      </c>
      <c r="R278" s="7">
        <f t="shared" si="242"/>
        <v>27</v>
      </c>
      <c r="S278" s="7">
        <f t="shared" si="243"/>
        <v>33</v>
      </c>
      <c r="T278" s="7">
        <f t="shared" si="244"/>
        <v>29</v>
      </c>
      <c r="U278" s="7">
        <f t="shared" si="245"/>
        <v>42</v>
      </c>
      <c r="V278" s="7" t="str">
        <f t="shared" si="246"/>
        <v>nt/2-tim/3.1-5?</v>
      </c>
      <c r="W278" s="7" t="str">
        <f t="shared" si="233"/>
        <v>2-tim</v>
      </c>
      <c r="X278" s="7" t="str">
        <f>IF(ISERROR(VLOOKUP(W278,Books!$A$2:$Q$100,2,FALSE)),VLOOKUP(V278&amp;"/"&amp;W278,$AY$8:$AZ$10,2,FALSE),W278)</f>
        <v>2-tim</v>
      </c>
      <c r="Y278" s="7" t="str">
        <f t="shared" si="234"/>
        <v>3</v>
      </c>
      <c r="Z278" s="7" t="str">
        <f t="shared" si="247"/>
        <v>1-5</v>
      </c>
      <c r="AA278" s="7" t="str">
        <f t="shared" si="268"/>
        <v>1-5</v>
      </c>
      <c r="AB278" s="51">
        <f t="shared" si="248"/>
        <v>17</v>
      </c>
      <c r="AC278" s="61" t="str">
        <f t="shared" si="249"/>
        <v>p1</v>
      </c>
      <c r="AD278" s="26" t="str">
        <f t="shared" si="250"/>
        <v>2-tim</v>
      </c>
      <c r="AE278" s="27" t="str">
        <f t="shared" si="251"/>
        <v>2-tim</v>
      </c>
      <c r="AF278" s="28" t="str">
        <f t="shared" si="252"/>
        <v/>
      </c>
      <c r="AG278" s="26" t="str">
        <f t="shared" si="253"/>
        <v>3</v>
      </c>
      <c r="AH278" s="27" t="str">
        <f t="shared" si="254"/>
        <v/>
      </c>
      <c r="AI278" s="29" t="str">
        <f t="shared" si="255"/>
        <v>1-5</v>
      </c>
      <c r="AJ278" s="29" t="str">
        <f t="shared" si="256"/>
        <v>1-5</v>
      </c>
      <c r="AK278" s="29" t="str">
        <f t="shared" si="257"/>
        <v>1 5</v>
      </c>
      <c r="AL278" s="29">
        <f t="shared" si="258"/>
        <v>2</v>
      </c>
      <c r="AM278" s="29">
        <f t="shared" ca="1" si="259"/>
        <v>2</v>
      </c>
      <c r="AN278" s="29" t="str">
        <f t="shared" si="260"/>
        <v>1</v>
      </c>
      <c r="AO278" s="29" t="str">
        <f t="shared" ca="1" si="261"/>
        <v>5</v>
      </c>
      <c r="AP278" s="28" t="str">
        <f t="shared" si="262"/>
        <v/>
      </c>
      <c r="AQ278" s="34">
        <f t="shared" si="263"/>
        <v>136900</v>
      </c>
      <c r="AR278" s="7">
        <f>VLOOKUP(W278,Books!$A$2:$Q$100,7,FALSE)</f>
        <v>155</v>
      </c>
      <c r="AS278" s="51" t="str">
        <f t="shared" si="264"/>
        <v/>
      </c>
      <c r="AT278" s="7" t="str">
        <f t="shared" si="265"/>
        <v>INSERT INTO citation (ID,TalkID,BookID,Chapter,Verses,Flag,PageColumn,MinVerse,MaxVerse) VALUES (136900, 8479, 155, 3, '1-5', '', 76, 0, 0);</v>
      </c>
    </row>
    <row r="279" spans="1:46" x14ac:dyDescent="0.2">
      <c r="A279" s="7">
        <f>VLOOKUP(C279,Talks!$A$2:$X$35,2,FALSE)</f>
        <v>20</v>
      </c>
      <c r="B279">
        <v>276</v>
      </c>
      <c r="C279" t="s">
        <v>2665</v>
      </c>
      <c r="D279" t="s">
        <v>2568</v>
      </c>
      <c r="E279" t="s">
        <v>2569</v>
      </c>
      <c r="F279" s="4"/>
      <c r="G279" s="7">
        <f>VLOOKUP(C279,Talks!$A$2:$X$35,11,FALSE)</f>
        <v>8479</v>
      </c>
      <c r="H279" s="7">
        <f t="shared" si="236"/>
        <v>0</v>
      </c>
      <c r="I279" s="75" t="str">
        <f>IF(H279&lt;&gt;0,H279,IF(ISERROR(VLOOKUP(VLOOKUP(X279,Books!$A$2:$Q$100,2,FALSE)&amp;"_"&amp;Y279&amp;":"&amp;AA279&amp;IF(F279&lt;&gt;""," (JST)",""),SpecialBooks,2,FALSE)),VLOOKUP(X279,Books!$A$2:$Q$100,2,FALSE)&amp;"_"&amp;Y279&amp;":"&amp;AA279&amp;IF(F279&lt;&gt;""," (JST)",""),VLOOKUP(VLOOKUP(X279,Books!$A$2:$Q$100,2,FALSE)&amp;"_"&amp;Y279&amp;":"&amp;AA279&amp;IF(F279&lt;&gt;""," (JST)",""),SpecialBooks,2,FALSE)))</f>
        <v>sec_38:30</v>
      </c>
      <c r="J279" s="7" t="str">
        <f>VLOOKUP(C279,Talks!$A$2:$X$35,6,FALSE)</f>
        <v>RMN</v>
      </c>
      <c r="K279" s="32">
        <v>76</v>
      </c>
      <c r="L279" s="56">
        <f t="shared" si="269"/>
        <v>73</v>
      </c>
      <c r="M279" s="56">
        <f t="shared" si="270"/>
        <v>76</v>
      </c>
      <c r="N279" s="56" t="str">
        <f t="shared" si="235"/>
        <v/>
      </c>
      <c r="O279" s="7" t="str">
        <f t="shared" si="239"/>
        <v>sec_38:30 / (20-O,76,RMN)</v>
      </c>
      <c r="P279" s="51" t="str">
        <f t="shared" si="240"/>
        <v/>
      </c>
      <c r="Q279" s="7">
        <f t="shared" si="241"/>
        <v>31</v>
      </c>
      <c r="R279" s="7">
        <f t="shared" si="242"/>
        <v>34</v>
      </c>
      <c r="S279" s="7">
        <f t="shared" si="243"/>
        <v>40</v>
      </c>
      <c r="T279" s="7">
        <f t="shared" si="244"/>
        <v>37</v>
      </c>
      <c r="U279" s="7">
        <f t="shared" si="245"/>
        <v>49</v>
      </c>
      <c r="V279" s="7" t="str">
        <f t="shared" si="246"/>
        <v>dc-testament/dc/38.30?lan</v>
      </c>
      <c r="W279" s="7" t="str">
        <f t="shared" si="233"/>
        <v>dc</v>
      </c>
      <c r="X279" s="7" t="str">
        <f>IF(ISERROR(VLOOKUP(W279,Books!$A$2:$Q$100,2,FALSE)),VLOOKUP(V279&amp;"/"&amp;W279,$AY$8:$AZ$10,2,FALSE),W279)</f>
        <v>dc</v>
      </c>
      <c r="Y279" s="7" t="str">
        <f t="shared" si="234"/>
        <v>38</v>
      </c>
      <c r="Z279" s="7" t="str">
        <f t="shared" si="247"/>
        <v>30</v>
      </c>
      <c r="AA279" s="7" t="str">
        <f t="shared" si="268"/>
        <v>30</v>
      </c>
      <c r="AB279" s="51">
        <f t="shared" si="248"/>
        <v>42</v>
      </c>
      <c r="AC279" s="61" t="str">
        <f t="shared" si="249"/>
        <v>p30</v>
      </c>
      <c r="AD279" s="26" t="str">
        <f t="shared" si="250"/>
        <v>sec</v>
      </c>
      <c r="AE279" s="27" t="str">
        <f t="shared" si="251"/>
        <v>dc</v>
      </c>
      <c r="AF279" s="28" t="str">
        <f t="shared" si="252"/>
        <v/>
      </c>
      <c r="AG279" s="26" t="str">
        <f t="shared" si="253"/>
        <v>38</v>
      </c>
      <c r="AH279" s="27" t="str">
        <f t="shared" si="254"/>
        <v/>
      </c>
      <c r="AI279" s="29" t="str">
        <f t="shared" si="255"/>
        <v>30</v>
      </c>
      <c r="AJ279" s="29" t="str">
        <f t="shared" si="256"/>
        <v>30</v>
      </c>
      <c r="AK279" s="29" t="str">
        <f t="shared" si="257"/>
        <v>30</v>
      </c>
      <c r="AL279" s="29">
        <f t="shared" si="258"/>
        <v>0</v>
      </c>
      <c r="AM279" s="29">
        <f t="shared" ca="1" si="259"/>
        <v>0</v>
      </c>
      <c r="AN279" s="29" t="str">
        <f t="shared" si="260"/>
        <v>30</v>
      </c>
      <c r="AO279" s="29" t="str">
        <f t="shared" ca="1" si="261"/>
        <v>30</v>
      </c>
      <c r="AP279" s="28" t="str">
        <f t="shared" si="262"/>
        <v/>
      </c>
      <c r="AQ279" s="34">
        <f t="shared" si="263"/>
        <v>136901</v>
      </c>
      <c r="AR279" s="7">
        <f>VLOOKUP(W279,Books!$A$2:$Q$100,7,FALSE)</f>
        <v>302</v>
      </c>
      <c r="AS279" s="51" t="str">
        <f t="shared" si="264"/>
        <v/>
      </c>
      <c r="AT279" s="7" t="str">
        <f t="shared" si="265"/>
        <v>INSERT INTO citation (ID,TalkID,BookID,Chapter,Verses,Flag,PageColumn,MinVerse,MaxVerse) VALUES (136901, 8479, 302, 38, '30', '', 76, 0, 0);</v>
      </c>
    </row>
    <row r="280" spans="1:46" x14ac:dyDescent="0.2">
      <c r="A280" s="7">
        <f>VLOOKUP(C280,Talks!$A$2:$X$35,2,FALSE)</f>
        <v>20</v>
      </c>
      <c r="B280">
        <v>277</v>
      </c>
      <c r="C280" t="s">
        <v>2665</v>
      </c>
      <c r="D280" t="s">
        <v>3213</v>
      </c>
      <c r="E280" t="s">
        <v>3214</v>
      </c>
      <c r="F280" s="4"/>
      <c r="G280" s="7">
        <f>VLOOKUP(C280,Talks!$A$2:$X$35,11,FALSE)</f>
        <v>8479</v>
      </c>
      <c r="H280" s="7">
        <f t="shared" si="236"/>
        <v>0</v>
      </c>
      <c r="I280" s="75" t="str">
        <f>IF(H280&lt;&gt;0,H280,IF(ISERROR(VLOOKUP(VLOOKUP(X280,Books!$A$2:$Q$100,2,FALSE)&amp;"_"&amp;Y280&amp;":"&amp;AA280&amp;IF(F280&lt;&gt;""," (JST)",""),SpecialBooks,2,FALSE)),VLOOKUP(X280,Books!$A$2:$Q$100,2,FALSE)&amp;"_"&amp;Y280&amp;":"&amp;AA280&amp;IF(F280&lt;&gt;""," (JST)",""),VLOOKUP(VLOOKUP(X280,Books!$A$2:$Q$100,2,FALSE)&amp;"_"&amp;Y280&amp;":"&amp;AA280&amp;IF(F280&lt;&gt;""," (JST)",""),SpecialBooks,2,FALSE)))</f>
        <v>alma_49:5</v>
      </c>
      <c r="J280" s="7" t="str">
        <f>VLOOKUP(C280,Talks!$A$2:$X$35,6,FALSE)</f>
        <v>RMN</v>
      </c>
      <c r="K280" s="32">
        <v>76</v>
      </c>
      <c r="L280" s="56">
        <f t="shared" si="269"/>
        <v>73</v>
      </c>
      <c r="M280" s="56">
        <f t="shared" si="270"/>
        <v>76</v>
      </c>
      <c r="N280" s="56" t="str">
        <f t="shared" si="235"/>
        <v/>
      </c>
      <c r="O280" s="7" t="str">
        <f t="shared" si="239"/>
        <v>alma_49:5 / (20-O,76,RMN)</v>
      </c>
      <c r="P280" s="51" t="str">
        <f t="shared" si="240"/>
        <v/>
      </c>
      <c r="Q280" s="7">
        <f t="shared" si="241"/>
        <v>23</v>
      </c>
      <c r="R280" s="7">
        <f t="shared" si="242"/>
        <v>28</v>
      </c>
      <c r="S280" s="7">
        <f t="shared" si="243"/>
        <v>33</v>
      </c>
      <c r="T280" s="7">
        <f t="shared" si="244"/>
        <v>31</v>
      </c>
      <c r="U280" s="7">
        <f t="shared" si="245"/>
        <v>42</v>
      </c>
      <c r="V280" s="7" t="str">
        <f t="shared" si="246"/>
        <v>bofm/alma/49.5?la</v>
      </c>
      <c r="W280" s="7" t="str">
        <f t="shared" si="233"/>
        <v>alma</v>
      </c>
      <c r="X280" s="7" t="str">
        <f>IF(ISERROR(VLOOKUP(W280,Books!$A$2:$Q$100,2,FALSE)),VLOOKUP(V280&amp;"/"&amp;W280,$AY$8:$AZ$10,2,FALSE),W280)</f>
        <v>alma</v>
      </c>
      <c r="Y280" s="7" t="str">
        <f t="shared" si="234"/>
        <v>49</v>
      </c>
      <c r="Z280" s="7" t="str">
        <f t="shared" si="247"/>
        <v>5</v>
      </c>
      <c r="AA280" s="7" t="str">
        <f t="shared" si="268"/>
        <v>5</v>
      </c>
      <c r="AB280" s="51">
        <f t="shared" si="248"/>
        <v>30</v>
      </c>
      <c r="AC280" s="61" t="str">
        <f t="shared" si="249"/>
        <v>p5</v>
      </c>
      <c r="AD280" s="26" t="str">
        <f t="shared" si="250"/>
        <v>alma</v>
      </c>
      <c r="AE280" s="27" t="str">
        <f t="shared" si="251"/>
        <v>alma</v>
      </c>
      <c r="AF280" s="28" t="str">
        <f t="shared" si="252"/>
        <v/>
      </c>
      <c r="AG280" s="26" t="str">
        <f t="shared" si="253"/>
        <v>49</v>
      </c>
      <c r="AH280" s="27" t="str">
        <f t="shared" si="254"/>
        <v/>
      </c>
      <c r="AI280" s="29" t="str">
        <f t="shared" si="255"/>
        <v>5</v>
      </c>
      <c r="AJ280" s="29" t="str">
        <f t="shared" si="256"/>
        <v>5</v>
      </c>
      <c r="AK280" s="29" t="str">
        <f t="shared" si="257"/>
        <v>5</v>
      </c>
      <c r="AL280" s="29">
        <f t="shared" si="258"/>
        <v>0</v>
      </c>
      <c r="AM280" s="29">
        <f t="shared" ca="1" si="259"/>
        <v>0</v>
      </c>
      <c r="AN280" s="29" t="str">
        <f t="shared" si="260"/>
        <v>5</v>
      </c>
      <c r="AO280" s="29" t="str">
        <f t="shared" ca="1" si="261"/>
        <v>5</v>
      </c>
      <c r="AP280" s="28" t="str">
        <f t="shared" si="262"/>
        <v/>
      </c>
      <c r="AQ280" s="34">
        <f t="shared" si="263"/>
        <v>136902</v>
      </c>
      <c r="AR280" s="7">
        <f>VLOOKUP(W280,Books!$A$2:$Q$100,7,FALSE)</f>
        <v>213</v>
      </c>
      <c r="AS280" s="51" t="str">
        <f t="shared" si="264"/>
        <v/>
      </c>
      <c r="AT280" s="7" t="str">
        <f t="shared" si="265"/>
        <v>INSERT INTO citation (ID,TalkID,BookID,Chapter,Verses,Flag,PageColumn,MinVerse,MaxVerse) VALUES (136902, 8479, 213, 49, '5', '', 76, 0, 0);</v>
      </c>
    </row>
    <row r="281" spans="1:46" x14ac:dyDescent="0.2">
      <c r="A281" s="7">
        <f>VLOOKUP(C281,Talks!$A$2:$X$35,2,FALSE)</f>
        <v>20</v>
      </c>
      <c r="B281">
        <v>278</v>
      </c>
      <c r="C281" t="s">
        <v>2665</v>
      </c>
      <c r="D281" t="s">
        <v>3215</v>
      </c>
      <c r="E281" s="64">
        <v>2.0861111111111112</v>
      </c>
      <c r="F281" s="4"/>
      <c r="G281" s="7">
        <f>VLOOKUP(C281,Talks!$A$2:$X$35,11,FALSE)</f>
        <v>8479</v>
      </c>
      <c r="H281" s="7">
        <f t="shared" si="236"/>
        <v>0</v>
      </c>
      <c r="I281" s="75" t="str">
        <f>IF(H281&lt;&gt;0,H281,IF(ISERROR(VLOOKUP(VLOOKUP(X281,Books!$A$2:$Q$100,2,FALSE)&amp;"_"&amp;Y281&amp;":"&amp;AA281&amp;IF(F281&lt;&gt;""," (JST)",""),SpecialBooks,2,FALSE)),VLOOKUP(X281,Books!$A$2:$Q$100,2,FALSE)&amp;"_"&amp;Y281&amp;":"&amp;AA281&amp;IF(F281&lt;&gt;""," (JST)",""),VLOOKUP(VLOOKUP(X281,Books!$A$2:$Q$100,2,FALSE)&amp;"_"&amp;Y281&amp;":"&amp;AA281&amp;IF(F281&lt;&gt;""," (JST)",""),SpecialBooks,2,FALSE)))</f>
        <v>alma_50:4</v>
      </c>
      <c r="J281" s="7" t="str">
        <f>VLOOKUP(C281,Talks!$A$2:$X$35,6,FALSE)</f>
        <v>RMN</v>
      </c>
      <c r="K281" s="32">
        <v>76</v>
      </c>
      <c r="L281" s="56">
        <f t="shared" si="269"/>
        <v>73</v>
      </c>
      <c r="M281" s="56">
        <f t="shared" si="270"/>
        <v>76</v>
      </c>
      <c r="N281" s="56" t="str">
        <f t="shared" si="235"/>
        <v/>
      </c>
      <c r="O281" s="7" t="str">
        <f t="shared" si="239"/>
        <v>alma_50:4 / (20-O,76,RMN)</v>
      </c>
      <c r="P281" s="51" t="str">
        <f t="shared" si="240"/>
        <v/>
      </c>
      <c r="Q281" s="7">
        <f t="shared" si="241"/>
        <v>23</v>
      </c>
      <c r="R281" s="7">
        <f t="shared" si="242"/>
        <v>28</v>
      </c>
      <c r="S281" s="7">
        <f t="shared" si="243"/>
        <v>33</v>
      </c>
      <c r="T281" s="7">
        <f t="shared" si="244"/>
        <v>31</v>
      </c>
      <c r="U281" s="7">
        <f t="shared" si="245"/>
        <v>42</v>
      </c>
      <c r="V281" s="7" t="str">
        <f t="shared" si="246"/>
        <v>bofm/alma/50.4?la</v>
      </c>
      <c r="W281" s="7" t="str">
        <f t="shared" si="233"/>
        <v>alma</v>
      </c>
      <c r="X281" s="7" t="str">
        <f>IF(ISERROR(VLOOKUP(W281,Books!$A$2:$Q$100,2,FALSE)),VLOOKUP(V281&amp;"/"&amp;W281,$AY$8:$AZ$10,2,FALSE),W281)</f>
        <v>alma</v>
      </c>
      <c r="Y281" s="7" t="str">
        <f t="shared" si="234"/>
        <v>50</v>
      </c>
      <c r="Z281" s="7" t="str">
        <f t="shared" si="247"/>
        <v>4</v>
      </c>
      <c r="AA281" s="7" t="str">
        <f t="shared" si="268"/>
        <v>4</v>
      </c>
      <c r="AB281" s="51">
        <f t="shared" si="248"/>
        <v>40</v>
      </c>
      <c r="AC281" s="61" t="str">
        <f t="shared" si="249"/>
        <v>p4</v>
      </c>
      <c r="AD281" s="26" t="str">
        <f t="shared" si="250"/>
        <v>alma</v>
      </c>
      <c r="AE281" s="27" t="str">
        <f t="shared" si="251"/>
        <v>alma</v>
      </c>
      <c r="AF281" s="28" t="str">
        <f t="shared" si="252"/>
        <v/>
      </c>
      <c r="AG281" s="26" t="str">
        <f t="shared" si="253"/>
        <v>50</v>
      </c>
      <c r="AH281" s="27" t="str">
        <f t="shared" si="254"/>
        <v/>
      </c>
      <c r="AI281" s="29" t="str">
        <f t="shared" si="255"/>
        <v>4</v>
      </c>
      <c r="AJ281" s="29" t="str">
        <f t="shared" si="256"/>
        <v>4</v>
      </c>
      <c r="AK281" s="29" t="str">
        <f t="shared" si="257"/>
        <v>4</v>
      </c>
      <c r="AL281" s="29">
        <f t="shared" si="258"/>
        <v>0</v>
      </c>
      <c r="AM281" s="29">
        <f t="shared" ca="1" si="259"/>
        <v>0</v>
      </c>
      <c r="AN281" s="29" t="str">
        <f t="shared" si="260"/>
        <v>4</v>
      </c>
      <c r="AO281" s="29" t="str">
        <f t="shared" ca="1" si="261"/>
        <v>4</v>
      </c>
      <c r="AP281" s="28" t="str">
        <f t="shared" si="262"/>
        <v/>
      </c>
      <c r="AQ281" s="34">
        <f t="shared" si="263"/>
        <v>136903</v>
      </c>
      <c r="AR281" s="7">
        <f>VLOOKUP(W281,Books!$A$2:$Q$100,7,FALSE)</f>
        <v>213</v>
      </c>
      <c r="AS281" s="51" t="str">
        <f t="shared" si="264"/>
        <v/>
      </c>
      <c r="AT281" s="7" t="str">
        <f t="shared" si="265"/>
        <v>INSERT INTO citation (ID,TalkID,BookID,Chapter,Verses,Flag,PageColumn,MinVerse,MaxVerse) VALUES (136903, 8479, 213, 50, '4', '', 76, 0, 0);</v>
      </c>
    </row>
    <row r="282" spans="1:46" x14ac:dyDescent="0.2">
      <c r="A282" s="7">
        <f>VLOOKUP(C282,Talks!$A$2:$X$35,2,FALSE)</f>
        <v>20</v>
      </c>
      <c r="B282">
        <v>279</v>
      </c>
      <c r="C282" t="s">
        <v>2665</v>
      </c>
      <c r="D282" t="s">
        <v>3216</v>
      </c>
      <c r="E282" t="s">
        <v>3217</v>
      </c>
      <c r="F282" s="4"/>
      <c r="G282" s="7">
        <f>VLOOKUP(C282,Talks!$A$2:$X$35,11,FALSE)</f>
        <v>8479</v>
      </c>
      <c r="H282" s="7">
        <f t="shared" si="236"/>
        <v>0</v>
      </c>
      <c r="I282" s="75" t="str">
        <f>IF(H282&lt;&gt;0,H282,IF(ISERROR(VLOOKUP(VLOOKUP(X282,Books!$A$2:$Q$100,2,FALSE)&amp;"_"&amp;Y282&amp;":"&amp;AA282&amp;IF(F282&lt;&gt;""," (JST)",""),SpecialBooks,2,FALSE)),VLOOKUP(X282,Books!$A$2:$Q$100,2,FALSE)&amp;"_"&amp;Y282&amp;":"&amp;AA282&amp;IF(F282&lt;&gt;""," (JST)",""),VLOOKUP(VLOOKUP(X282,Books!$A$2:$Q$100,2,FALSE)&amp;"_"&amp;Y282&amp;":"&amp;AA282&amp;IF(F282&lt;&gt;""," (JST)",""),SpecialBooks,2,FALSE)))</f>
        <v>alma_48:7</v>
      </c>
      <c r="J282" s="7" t="str">
        <f>VLOOKUP(C282,Talks!$A$2:$X$35,6,FALSE)</f>
        <v>RMN</v>
      </c>
      <c r="K282" s="32">
        <v>76</v>
      </c>
      <c r="L282" s="56">
        <f t="shared" si="269"/>
        <v>73</v>
      </c>
      <c r="M282" s="56">
        <f t="shared" si="270"/>
        <v>76</v>
      </c>
      <c r="N282" s="56" t="str">
        <f t="shared" si="235"/>
        <v/>
      </c>
      <c r="O282" s="7" t="str">
        <f t="shared" si="239"/>
        <v>alma_48:7 / (20-O,76,RMN)</v>
      </c>
      <c r="P282" s="51" t="str">
        <f t="shared" si="240"/>
        <v/>
      </c>
      <c r="Q282" s="7">
        <f t="shared" si="241"/>
        <v>23</v>
      </c>
      <c r="R282" s="7">
        <f t="shared" si="242"/>
        <v>28</v>
      </c>
      <c r="S282" s="7">
        <f t="shared" si="243"/>
        <v>33</v>
      </c>
      <c r="T282" s="7">
        <f t="shared" si="244"/>
        <v>31</v>
      </c>
      <c r="U282" s="7">
        <f t="shared" si="245"/>
        <v>42</v>
      </c>
      <c r="V282" s="7" t="str">
        <f t="shared" si="246"/>
        <v>bofm/alma/48.7?la</v>
      </c>
      <c r="W282" s="7" t="str">
        <f t="shared" ref="W282:W345" si="271">IF(H282=0,MID(D282,Q282+1,R282-Q282-1),RIGHT(H282,LEN(H282)-3))</f>
        <v>alma</v>
      </c>
      <c r="X282" s="7" t="str">
        <f>IF(ISERROR(VLOOKUP(W282,Books!$A$2:$Q$100,2,FALSE)),VLOOKUP(V282&amp;"/"&amp;W282,$AY$8:$AZ$10,2,FALSE),W282)</f>
        <v>alma</v>
      </c>
      <c r="Y282" s="7" t="str">
        <f t="shared" si="234"/>
        <v>48</v>
      </c>
      <c r="Z282" s="7" t="str">
        <f t="shared" si="247"/>
        <v>7</v>
      </c>
      <c r="AA282" s="7" t="str">
        <f t="shared" si="268"/>
        <v>7</v>
      </c>
      <c r="AB282" s="51">
        <f t="shared" si="248"/>
        <v>25</v>
      </c>
      <c r="AC282" s="61" t="str">
        <f t="shared" si="249"/>
        <v>p7</v>
      </c>
      <c r="AD282" s="26" t="str">
        <f t="shared" si="250"/>
        <v>alma</v>
      </c>
      <c r="AE282" s="27" t="str">
        <f t="shared" si="251"/>
        <v>alma</v>
      </c>
      <c r="AF282" s="28" t="str">
        <f t="shared" si="252"/>
        <v/>
      </c>
      <c r="AG282" s="26" t="str">
        <f t="shared" si="253"/>
        <v>48</v>
      </c>
      <c r="AH282" s="27" t="str">
        <f t="shared" si="254"/>
        <v/>
      </c>
      <c r="AI282" s="29" t="str">
        <f t="shared" si="255"/>
        <v>7</v>
      </c>
      <c r="AJ282" s="29" t="str">
        <f t="shared" si="256"/>
        <v>7</v>
      </c>
      <c r="AK282" s="29" t="str">
        <f t="shared" si="257"/>
        <v>7</v>
      </c>
      <c r="AL282" s="29">
        <f t="shared" si="258"/>
        <v>0</v>
      </c>
      <c r="AM282" s="29">
        <f t="shared" ca="1" si="259"/>
        <v>0</v>
      </c>
      <c r="AN282" s="29" t="str">
        <f t="shared" si="260"/>
        <v>7</v>
      </c>
      <c r="AO282" s="29" t="str">
        <f t="shared" ca="1" si="261"/>
        <v>7</v>
      </c>
      <c r="AP282" s="28" t="str">
        <f t="shared" si="262"/>
        <v/>
      </c>
      <c r="AQ282" s="34">
        <f t="shared" si="263"/>
        <v>136904</v>
      </c>
      <c r="AR282" s="7">
        <f>VLOOKUP(W282,Books!$A$2:$Q$100,7,FALSE)</f>
        <v>213</v>
      </c>
      <c r="AS282" s="51" t="str">
        <f t="shared" si="264"/>
        <v/>
      </c>
      <c r="AT282" s="7" t="str">
        <f t="shared" si="265"/>
        <v>INSERT INTO citation (ID,TalkID,BookID,Chapter,Verses,Flag,PageColumn,MinVerse,MaxVerse) VALUES (136904, 8479, 213, 48, '7', '', 76, 0, 0);</v>
      </c>
    </row>
    <row r="283" spans="1:46" x14ac:dyDescent="0.2">
      <c r="A283" s="7">
        <f>VLOOKUP(C283,Talks!$A$2:$X$35,2,FALSE)</f>
        <v>20</v>
      </c>
      <c r="B283">
        <v>280</v>
      </c>
      <c r="C283" t="s">
        <v>2665</v>
      </c>
      <c r="D283" t="s">
        <v>3218</v>
      </c>
      <c r="E283" t="s">
        <v>3219</v>
      </c>
      <c r="F283" s="4"/>
      <c r="G283" s="7">
        <f>VLOOKUP(C283,Talks!$A$2:$X$35,11,FALSE)</f>
        <v>8479</v>
      </c>
      <c r="H283" s="7">
        <f t="shared" si="236"/>
        <v>0</v>
      </c>
      <c r="I283" s="75" t="str">
        <f>IF(H283&lt;&gt;0,H283,IF(ISERROR(VLOOKUP(VLOOKUP(X283,Books!$A$2:$Q$100,2,FALSE)&amp;"_"&amp;Y283&amp;":"&amp;AA283&amp;IF(F283&lt;&gt;""," (JST)",""),SpecialBooks,2,FALSE)),VLOOKUP(X283,Books!$A$2:$Q$100,2,FALSE)&amp;"_"&amp;Y283&amp;":"&amp;AA283&amp;IF(F283&lt;&gt;""," (JST)",""),VLOOKUP(VLOOKUP(X283,Books!$A$2:$Q$100,2,FALSE)&amp;"_"&amp;Y283&amp;":"&amp;AA283&amp;IF(F283&lt;&gt;""," (JST)",""),SpecialBooks,2,FALSE)))</f>
        <v>alma_49:1-30</v>
      </c>
      <c r="J283" s="7" t="str">
        <f>VLOOKUP(C283,Talks!$A$2:$X$35,6,FALSE)</f>
        <v>RMN</v>
      </c>
      <c r="K283" s="32">
        <v>76</v>
      </c>
      <c r="L283" s="56">
        <f t="shared" si="269"/>
        <v>73</v>
      </c>
      <c r="M283" s="56">
        <f t="shared" si="270"/>
        <v>76</v>
      </c>
      <c r="N283" s="56" t="str">
        <f t="shared" si="235"/>
        <v/>
      </c>
      <c r="O283" s="7" t="str">
        <f t="shared" si="239"/>
        <v>alma_49:1-30 / (20-O,76,RMN)</v>
      </c>
      <c r="P283" s="51" t="str">
        <f t="shared" si="240"/>
        <v>***</v>
      </c>
      <c r="Q283" s="7">
        <f t="shared" si="241"/>
        <v>23</v>
      </c>
      <c r="R283" s="7">
        <f t="shared" si="242"/>
        <v>28</v>
      </c>
      <c r="S283" s="7">
        <f t="shared" si="243"/>
        <v>31</v>
      </c>
      <c r="T283" s="7" t="e">
        <f t="shared" si="244"/>
        <v>#VALUE!</v>
      </c>
      <c r="U283" s="7" t="e">
        <f t="shared" si="245"/>
        <v>#VALUE!</v>
      </c>
      <c r="V283" s="7" t="str">
        <f t="shared" si="246"/>
        <v>bofm/alma/49?lang</v>
      </c>
      <c r="W283" s="7" t="str">
        <f t="shared" si="271"/>
        <v>alma</v>
      </c>
      <c r="X283" s="7" t="str">
        <f>IF(ISERROR(VLOOKUP(W283,Books!$A$2:$Q$100,2,FALSE)),VLOOKUP(V283&amp;"/"&amp;W283,$AY$8:$AZ$10,2,FALSE),W283)</f>
        <v>alma</v>
      </c>
      <c r="Y283" s="7" t="str">
        <f t="shared" si="234"/>
        <v>49</v>
      </c>
      <c r="Z283" s="7" t="str">
        <f t="shared" si="247"/>
        <v>1-30</v>
      </c>
      <c r="AA283" s="7" t="str">
        <f t="shared" si="268"/>
        <v>1-30</v>
      </c>
      <c r="AB283" s="51">
        <f t="shared" si="248"/>
        <v>30</v>
      </c>
      <c r="AC283" s="61">
        <f t="shared" si="249"/>
        <v>0</v>
      </c>
      <c r="AD283" s="26" t="str">
        <f t="shared" si="250"/>
        <v>alma</v>
      </c>
      <c r="AE283" s="27" t="str">
        <f t="shared" si="251"/>
        <v>alma</v>
      </c>
      <c r="AF283" s="28" t="str">
        <f t="shared" si="252"/>
        <v/>
      </c>
      <c r="AG283" s="26" t="str">
        <f t="shared" si="253"/>
        <v>49</v>
      </c>
      <c r="AH283" s="27" t="str">
        <f t="shared" si="254"/>
        <v/>
      </c>
      <c r="AI283" s="29" t="str">
        <f t="shared" si="255"/>
        <v>1-30</v>
      </c>
      <c r="AJ283" s="29" t="str">
        <f t="shared" si="256"/>
        <v>1-30</v>
      </c>
      <c r="AK283" s="29" t="str">
        <f t="shared" si="257"/>
        <v>1 30</v>
      </c>
      <c r="AL283" s="29">
        <f t="shared" si="258"/>
        <v>2</v>
      </c>
      <c r="AM283" s="29">
        <f t="shared" ca="1" si="259"/>
        <v>2</v>
      </c>
      <c r="AN283" s="29" t="str">
        <f t="shared" si="260"/>
        <v>1</v>
      </c>
      <c r="AO283" s="29" t="str">
        <f t="shared" ca="1" si="261"/>
        <v>30</v>
      </c>
      <c r="AP283" s="28" t="str">
        <f t="shared" si="262"/>
        <v/>
      </c>
      <c r="AQ283" s="34">
        <f t="shared" si="263"/>
        <v>136905</v>
      </c>
      <c r="AR283" s="7">
        <f>VLOOKUP(W283,Books!$A$2:$Q$100,7,FALSE)</f>
        <v>213</v>
      </c>
      <c r="AS283" s="51" t="str">
        <f t="shared" si="264"/>
        <v/>
      </c>
      <c r="AT283" s="7" t="str">
        <f t="shared" si="265"/>
        <v>INSERT INTO citation (ID,TalkID,BookID,Chapter,Verses,Flag,PageColumn,MinVerse,MaxVerse) VALUES (136905, 8479, 213, 49, '1-30', '', 76, 0, 0);</v>
      </c>
    </row>
    <row r="284" spans="1:46" x14ac:dyDescent="0.2">
      <c r="A284" s="7">
        <f>VLOOKUP(C284,Talks!$A$2:$X$35,2,FALSE)</f>
        <v>20</v>
      </c>
      <c r="B284">
        <v>281</v>
      </c>
      <c r="C284" t="s">
        <v>2665</v>
      </c>
      <c r="D284" t="s">
        <v>3671</v>
      </c>
      <c r="E284" t="s">
        <v>3219</v>
      </c>
      <c r="F284" s="4"/>
      <c r="G284" s="7">
        <f>VLOOKUP(C284,Talks!$A$2:$X$35,11,FALSE)</f>
        <v>8479</v>
      </c>
      <c r="H284" s="7">
        <f t="shared" si="236"/>
        <v>0</v>
      </c>
      <c r="I284" s="75" t="str">
        <f>IF(H284&lt;&gt;0,H284,IF(ISERROR(VLOOKUP(VLOOKUP(X284,Books!$A$2:$Q$100,2,FALSE)&amp;"_"&amp;Y284&amp;":"&amp;AA284&amp;IF(F284&lt;&gt;""," (JST)",""),SpecialBooks,2,FALSE)),VLOOKUP(X284,Books!$A$2:$Q$100,2,FALSE)&amp;"_"&amp;Y284&amp;":"&amp;AA284&amp;IF(F284&lt;&gt;""," (JST)",""),VLOOKUP(VLOOKUP(X284,Books!$A$2:$Q$100,2,FALSE)&amp;"_"&amp;Y284&amp;":"&amp;AA284&amp;IF(F284&lt;&gt;""," (JST)",""),SpecialBooks,2,FALSE)))</f>
        <v>alma_50:1-40</v>
      </c>
      <c r="J284" s="7" t="str">
        <f>VLOOKUP(C284,Talks!$A$2:$X$35,6,FALSE)</f>
        <v>RMN</v>
      </c>
      <c r="K284" s="32">
        <v>76</v>
      </c>
      <c r="L284" s="56">
        <f t="shared" si="269"/>
        <v>73</v>
      </c>
      <c r="M284" s="56">
        <f t="shared" si="270"/>
        <v>76</v>
      </c>
      <c r="N284" s="56" t="str">
        <f t="shared" si="235"/>
        <v/>
      </c>
      <c r="O284" s="7" t="str">
        <f t="shared" si="239"/>
        <v>alma_50:1-40 / (20-O,76,RMN)</v>
      </c>
      <c r="P284" s="51" t="str">
        <f t="shared" si="240"/>
        <v>***</v>
      </c>
      <c r="Q284" s="7">
        <f t="shared" si="241"/>
        <v>23</v>
      </c>
      <c r="R284" s="7">
        <f t="shared" si="242"/>
        <v>28</v>
      </c>
      <c r="S284" s="7">
        <f t="shared" si="243"/>
        <v>31</v>
      </c>
      <c r="T284" s="7" t="e">
        <f t="shared" si="244"/>
        <v>#VALUE!</v>
      </c>
      <c r="U284" s="7" t="e">
        <f t="shared" si="245"/>
        <v>#VALUE!</v>
      </c>
      <c r="V284" s="7" t="str">
        <f t="shared" si="246"/>
        <v>bofm/alma/50?lang</v>
      </c>
      <c r="W284" s="7" t="str">
        <f t="shared" si="271"/>
        <v>alma</v>
      </c>
      <c r="X284" s="7" t="str">
        <f>IF(ISERROR(VLOOKUP(W284,Books!$A$2:$Q$100,2,FALSE)),VLOOKUP(V284&amp;"/"&amp;W284,$AY$8:$AZ$10,2,FALSE),W284)</f>
        <v>alma</v>
      </c>
      <c r="Y284" s="7" t="str">
        <f t="shared" ref="Y284:Y347" si="272">IF(H284=0,IF(ISERROR(S284),RIGHT(D284,LEN(D284)-R284),IF(ISERROR(T284),MID(D284,R284+1,S284-R284-1),IF(ISERROR(MID(D284,R284+1,T284-R284-1)),0,MID(D284,R284+1,T284-R284-1)))),"")</f>
        <v>50</v>
      </c>
      <c r="Z284" s="7" t="str">
        <f t="shared" si="247"/>
        <v>1-40</v>
      </c>
      <c r="AA284" s="7" t="str">
        <f t="shared" si="268"/>
        <v>1-40</v>
      </c>
      <c r="AB284" s="51">
        <f t="shared" si="248"/>
        <v>40</v>
      </c>
      <c r="AC284" s="61">
        <f t="shared" si="249"/>
        <v>0</v>
      </c>
      <c r="AD284" s="26" t="str">
        <f t="shared" si="250"/>
        <v>alma</v>
      </c>
      <c r="AE284" s="27" t="str">
        <f t="shared" si="251"/>
        <v>alma</v>
      </c>
      <c r="AF284" s="28" t="str">
        <f t="shared" si="252"/>
        <v/>
      </c>
      <c r="AG284" s="26" t="str">
        <f t="shared" si="253"/>
        <v>50</v>
      </c>
      <c r="AH284" s="27" t="str">
        <f t="shared" si="254"/>
        <v/>
      </c>
      <c r="AI284" s="29" t="str">
        <f t="shared" si="255"/>
        <v>1-40</v>
      </c>
      <c r="AJ284" s="29" t="str">
        <f t="shared" si="256"/>
        <v>1-40</v>
      </c>
      <c r="AK284" s="29" t="str">
        <f t="shared" si="257"/>
        <v>1 40</v>
      </c>
      <c r="AL284" s="29">
        <f t="shared" si="258"/>
        <v>2</v>
      </c>
      <c r="AM284" s="29">
        <f t="shared" ca="1" si="259"/>
        <v>2</v>
      </c>
      <c r="AN284" s="29" t="str">
        <f t="shared" si="260"/>
        <v>1</v>
      </c>
      <c r="AO284" s="29" t="str">
        <f t="shared" ca="1" si="261"/>
        <v>40</v>
      </c>
      <c r="AP284" s="28" t="str">
        <f t="shared" si="262"/>
        <v/>
      </c>
      <c r="AQ284" s="34">
        <f t="shared" si="263"/>
        <v>136906</v>
      </c>
      <c r="AR284" s="7">
        <f>VLOOKUP(W284,Books!$A$2:$Q$100,7,FALSE)</f>
        <v>213</v>
      </c>
      <c r="AS284" s="51" t="str">
        <f t="shared" si="264"/>
        <v/>
      </c>
      <c r="AT284" s="7" t="str">
        <f t="shared" si="265"/>
        <v>INSERT INTO citation (ID,TalkID,BookID,Chapter,Verses,Flag,PageColumn,MinVerse,MaxVerse) VALUES (136906, 8479, 213, 50, '1-40', '', 76, 0, 0);</v>
      </c>
    </row>
    <row r="285" spans="1:46" x14ac:dyDescent="0.2">
      <c r="A285" s="7">
        <f>VLOOKUP(C285,Talks!$A$2:$X$35,2,FALSE)</f>
        <v>20</v>
      </c>
      <c r="B285">
        <v>282</v>
      </c>
      <c r="C285" t="s">
        <v>2665</v>
      </c>
      <c r="D285" t="s">
        <v>3220</v>
      </c>
      <c r="E285" t="s">
        <v>3221</v>
      </c>
      <c r="F285" s="4"/>
      <c r="G285" s="7">
        <f>VLOOKUP(C285,Talks!$A$2:$X$35,11,FALSE)</f>
        <v>8479</v>
      </c>
      <c r="H285" s="7">
        <f t="shared" si="236"/>
        <v>0</v>
      </c>
      <c r="I285" s="75" t="str">
        <f>IF(H285&lt;&gt;0,H285,IF(ISERROR(VLOOKUP(VLOOKUP(X285,Books!$A$2:$Q$100,2,FALSE)&amp;"_"&amp;Y285&amp;":"&amp;AA285&amp;IF(F285&lt;&gt;""," (JST)",""),SpecialBooks,2,FALSE)),VLOOKUP(X285,Books!$A$2:$Q$100,2,FALSE)&amp;"_"&amp;Y285&amp;":"&amp;AA285&amp;IF(F285&lt;&gt;""," (JST)",""),VLOOKUP(VLOOKUP(X285,Books!$A$2:$Q$100,2,FALSE)&amp;"_"&amp;Y285&amp;":"&amp;AA285&amp;IF(F285&lt;&gt;""," (JST)",""),SpecialBooks,2,FALSE)))</f>
        <v>alma_48:8</v>
      </c>
      <c r="J285" s="7" t="str">
        <f>VLOOKUP(C285,Talks!$A$2:$X$35,6,FALSE)</f>
        <v>RMN</v>
      </c>
      <c r="K285" s="32">
        <v>76</v>
      </c>
      <c r="L285" s="56">
        <f t="shared" si="269"/>
        <v>73</v>
      </c>
      <c r="M285" s="56">
        <f t="shared" si="270"/>
        <v>76</v>
      </c>
      <c r="N285" s="56" t="str">
        <f t="shared" si="235"/>
        <v/>
      </c>
      <c r="O285" s="7" t="str">
        <f t="shared" si="239"/>
        <v>alma_48:8 / (20-O,76,RMN)</v>
      </c>
      <c r="P285" s="51" t="str">
        <f t="shared" si="240"/>
        <v/>
      </c>
      <c r="Q285" s="7">
        <f t="shared" si="241"/>
        <v>23</v>
      </c>
      <c r="R285" s="7">
        <f t="shared" si="242"/>
        <v>28</v>
      </c>
      <c r="S285" s="7">
        <f t="shared" si="243"/>
        <v>33</v>
      </c>
      <c r="T285" s="7">
        <f t="shared" si="244"/>
        <v>31</v>
      </c>
      <c r="U285" s="7">
        <f t="shared" si="245"/>
        <v>42</v>
      </c>
      <c r="V285" s="7" t="str">
        <f t="shared" si="246"/>
        <v>bofm/alma/48.8?la</v>
      </c>
      <c r="W285" s="7" t="str">
        <f t="shared" si="271"/>
        <v>alma</v>
      </c>
      <c r="X285" s="7" t="str">
        <f>IF(ISERROR(VLOOKUP(W285,Books!$A$2:$Q$100,2,FALSE)),VLOOKUP(V285&amp;"/"&amp;W285,$AY$8:$AZ$10,2,FALSE),W285)</f>
        <v>alma</v>
      </c>
      <c r="Y285" s="7" t="str">
        <f t="shared" si="272"/>
        <v>48</v>
      </c>
      <c r="Z285" s="7" t="str">
        <f t="shared" si="247"/>
        <v>8</v>
      </c>
      <c r="AA285" s="7" t="str">
        <f t="shared" si="268"/>
        <v>8</v>
      </c>
      <c r="AB285" s="51">
        <f t="shared" si="248"/>
        <v>25</v>
      </c>
      <c r="AC285" s="61" t="str">
        <f t="shared" si="249"/>
        <v>p8</v>
      </c>
      <c r="AD285" s="26" t="str">
        <f t="shared" si="250"/>
        <v>alma</v>
      </c>
      <c r="AE285" s="27" t="str">
        <f t="shared" si="251"/>
        <v>alma</v>
      </c>
      <c r="AF285" s="28" t="str">
        <f t="shared" si="252"/>
        <v/>
      </c>
      <c r="AG285" s="26" t="str">
        <f t="shared" si="253"/>
        <v>48</v>
      </c>
      <c r="AH285" s="27" t="str">
        <f t="shared" si="254"/>
        <v/>
      </c>
      <c r="AI285" s="29" t="str">
        <f t="shared" si="255"/>
        <v>8</v>
      </c>
      <c r="AJ285" s="29" t="str">
        <f t="shared" si="256"/>
        <v>8</v>
      </c>
      <c r="AK285" s="29" t="str">
        <f t="shared" si="257"/>
        <v>8</v>
      </c>
      <c r="AL285" s="29">
        <f t="shared" si="258"/>
        <v>0</v>
      </c>
      <c r="AM285" s="29">
        <f t="shared" ca="1" si="259"/>
        <v>0</v>
      </c>
      <c r="AN285" s="29" t="str">
        <f t="shared" si="260"/>
        <v>8</v>
      </c>
      <c r="AO285" s="29" t="str">
        <f t="shared" ca="1" si="261"/>
        <v>8</v>
      </c>
      <c r="AP285" s="28" t="str">
        <f t="shared" si="262"/>
        <v/>
      </c>
      <c r="AQ285" s="34">
        <f t="shared" si="263"/>
        <v>136907</v>
      </c>
      <c r="AR285" s="7">
        <f>VLOOKUP(W285,Books!$A$2:$Q$100,7,FALSE)</f>
        <v>213</v>
      </c>
      <c r="AS285" s="51" t="str">
        <f t="shared" si="264"/>
        <v/>
      </c>
      <c r="AT285" s="7" t="str">
        <f t="shared" si="265"/>
        <v>INSERT INTO citation (ID,TalkID,BookID,Chapter,Verses,Flag,PageColumn,MinVerse,MaxVerse) VALUES (136907, 8479, 213, 48, '8', '', 76, 0, 0);</v>
      </c>
    </row>
    <row r="286" spans="1:46" x14ac:dyDescent="0.2">
      <c r="A286" s="7">
        <f>VLOOKUP(C286,Talks!$A$2:$X$35,2,FALSE)</f>
        <v>20</v>
      </c>
      <c r="B286">
        <v>283</v>
      </c>
      <c r="C286" t="s">
        <v>2665</v>
      </c>
      <c r="D286" t="s">
        <v>3213</v>
      </c>
      <c r="E286" t="s">
        <v>3214</v>
      </c>
      <c r="F286" s="4"/>
      <c r="G286" s="7">
        <f>VLOOKUP(C286,Talks!$A$2:$X$35,11,FALSE)</f>
        <v>8479</v>
      </c>
      <c r="H286" s="7">
        <f t="shared" si="236"/>
        <v>0</v>
      </c>
      <c r="I286" s="75" t="str">
        <f>IF(H286&lt;&gt;0,H286,IF(ISERROR(VLOOKUP(VLOOKUP(X286,Books!$A$2:$Q$100,2,FALSE)&amp;"_"&amp;Y286&amp;":"&amp;AA286&amp;IF(F286&lt;&gt;""," (JST)",""),SpecialBooks,2,FALSE)),VLOOKUP(X286,Books!$A$2:$Q$100,2,FALSE)&amp;"_"&amp;Y286&amp;":"&amp;AA286&amp;IF(F286&lt;&gt;""," (JST)",""),VLOOKUP(VLOOKUP(X286,Books!$A$2:$Q$100,2,FALSE)&amp;"_"&amp;Y286&amp;":"&amp;AA286&amp;IF(F286&lt;&gt;""," (JST)",""),SpecialBooks,2,FALSE)))</f>
        <v>alma_49:5</v>
      </c>
      <c r="J286" s="7" t="str">
        <f>VLOOKUP(C286,Talks!$A$2:$X$35,6,FALSE)</f>
        <v>RMN</v>
      </c>
      <c r="K286" s="32">
        <v>76</v>
      </c>
      <c r="L286" s="56">
        <f t="shared" si="269"/>
        <v>73</v>
      </c>
      <c r="M286" s="56">
        <f t="shared" si="270"/>
        <v>76</v>
      </c>
      <c r="N286" s="56" t="str">
        <f t="shared" si="235"/>
        <v/>
      </c>
      <c r="O286" s="7" t="str">
        <f t="shared" si="239"/>
        <v>alma_49:5 / (20-O,76,RMN)</v>
      </c>
      <c r="P286" s="51" t="str">
        <f t="shared" si="240"/>
        <v/>
      </c>
      <c r="Q286" s="7">
        <f t="shared" si="241"/>
        <v>23</v>
      </c>
      <c r="R286" s="7">
        <f t="shared" si="242"/>
        <v>28</v>
      </c>
      <c r="S286" s="7">
        <f t="shared" si="243"/>
        <v>33</v>
      </c>
      <c r="T286" s="7">
        <f t="shared" si="244"/>
        <v>31</v>
      </c>
      <c r="U286" s="7">
        <f t="shared" si="245"/>
        <v>42</v>
      </c>
      <c r="V286" s="7" t="str">
        <f t="shared" si="246"/>
        <v>bofm/alma/49.5?la</v>
      </c>
      <c r="W286" s="7" t="str">
        <f t="shared" si="271"/>
        <v>alma</v>
      </c>
      <c r="X286" s="7" t="str">
        <f>IF(ISERROR(VLOOKUP(W286,Books!$A$2:$Q$100,2,FALSE)),VLOOKUP(V286&amp;"/"&amp;W286,$AY$8:$AZ$10,2,FALSE),W286)</f>
        <v>alma</v>
      </c>
      <c r="Y286" s="7" t="str">
        <f t="shared" si="272"/>
        <v>49</v>
      </c>
      <c r="Z286" s="7" t="str">
        <f t="shared" si="247"/>
        <v>5</v>
      </c>
      <c r="AA286" s="7" t="str">
        <f t="shared" si="268"/>
        <v>5</v>
      </c>
      <c r="AB286" s="51">
        <f t="shared" si="248"/>
        <v>30</v>
      </c>
      <c r="AC286" s="61" t="str">
        <f t="shared" si="249"/>
        <v>p5</v>
      </c>
      <c r="AD286" s="26" t="str">
        <f t="shared" si="250"/>
        <v>alma</v>
      </c>
      <c r="AE286" s="27" t="str">
        <f t="shared" si="251"/>
        <v>alma</v>
      </c>
      <c r="AF286" s="28" t="str">
        <f t="shared" si="252"/>
        <v/>
      </c>
      <c r="AG286" s="26" t="str">
        <f t="shared" si="253"/>
        <v>49</v>
      </c>
      <c r="AH286" s="27" t="str">
        <f t="shared" si="254"/>
        <v/>
      </c>
      <c r="AI286" s="29" t="str">
        <f t="shared" si="255"/>
        <v>5</v>
      </c>
      <c r="AJ286" s="29" t="str">
        <f t="shared" si="256"/>
        <v>5</v>
      </c>
      <c r="AK286" s="29" t="str">
        <f t="shared" si="257"/>
        <v>5</v>
      </c>
      <c r="AL286" s="29">
        <f t="shared" si="258"/>
        <v>0</v>
      </c>
      <c r="AM286" s="29">
        <f t="shared" ca="1" si="259"/>
        <v>0</v>
      </c>
      <c r="AN286" s="29" t="str">
        <f t="shared" si="260"/>
        <v>5</v>
      </c>
      <c r="AO286" s="29" t="str">
        <f t="shared" ca="1" si="261"/>
        <v>5</v>
      </c>
      <c r="AP286" s="28" t="str">
        <f t="shared" si="262"/>
        <v/>
      </c>
      <c r="AQ286" s="34">
        <f t="shared" si="263"/>
        <v>136908</v>
      </c>
      <c r="AR286" s="7">
        <f>VLOOKUP(W286,Books!$A$2:$Q$100,7,FALSE)</f>
        <v>213</v>
      </c>
      <c r="AS286" s="51" t="str">
        <f t="shared" si="264"/>
        <v/>
      </c>
      <c r="AT286" s="7" t="str">
        <f t="shared" si="265"/>
        <v>INSERT INTO citation (ID,TalkID,BookID,Chapter,Verses,Flag,PageColumn,MinVerse,MaxVerse) VALUES (136908, 8479, 213, 49, '5', '', 76, 0, 0);</v>
      </c>
    </row>
    <row r="287" spans="1:46" x14ac:dyDescent="0.2">
      <c r="A287" s="7">
        <f>VLOOKUP(C287,Talks!$A$2:$X$35,2,FALSE)</f>
        <v>20</v>
      </c>
      <c r="B287">
        <v>284</v>
      </c>
      <c r="C287" t="s">
        <v>2665</v>
      </c>
      <c r="D287" t="s">
        <v>3222</v>
      </c>
      <c r="E287" t="s">
        <v>3223</v>
      </c>
      <c r="F287" s="4"/>
      <c r="G287" s="7">
        <f>VLOOKUP(C287,Talks!$A$2:$X$35,11,FALSE)</f>
        <v>8479</v>
      </c>
      <c r="H287" s="7">
        <f t="shared" si="236"/>
        <v>0</v>
      </c>
      <c r="I287" s="75" t="str">
        <f>IF(H287&lt;&gt;0,H287,IF(ISERROR(VLOOKUP(VLOOKUP(X287,Books!$A$2:$Q$100,2,FALSE)&amp;"_"&amp;Y287&amp;":"&amp;AA287&amp;IF(F287&lt;&gt;""," (JST)",""),SpecialBooks,2,FALSE)),VLOOKUP(X287,Books!$A$2:$Q$100,2,FALSE)&amp;"_"&amp;Y287&amp;":"&amp;AA287&amp;IF(F287&lt;&gt;""," (JST)",""),VLOOKUP(VLOOKUP(X287,Books!$A$2:$Q$100,2,FALSE)&amp;"_"&amp;Y287&amp;":"&amp;AA287&amp;IF(F287&lt;&gt;""," (JST)",""),SpecialBooks,2,FALSE)))</f>
        <v>sec_115:6</v>
      </c>
      <c r="J287" s="7" t="str">
        <f>VLOOKUP(C287,Talks!$A$2:$X$35,6,FALSE)</f>
        <v>RMN</v>
      </c>
      <c r="K287" s="32">
        <v>76</v>
      </c>
      <c r="L287" s="56">
        <f t="shared" si="269"/>
        <v>73</v>
      </c>
      <c r="M287" s="56">
        <f t="shared" si="270"/>
        <v>76</v>
      </c>
      <c r="N287" s="56" t="str">
        <f t="shared" si="235"/>
        <v/>
      </c>
      <c r="O287" s="7" t="str">
        <f t="shared" si="239"/>
        <v>sec_115:6 / (20-O,76,RMN)</v>
      </c>
      <c r="P287" s="51" t="str">
        <f t="shared" si="240"/>
        <v/>
      </c>
      <c r="Q287" s="7">
        <f t="shared" si="241"/>
        <v>31</v>
      </c>
      <c r="R287" s="7">
        <f t="shared" si="242"/>
        <v>34</v>
      </c>
      <c r="S287" s="7">
        <f t="shared" si="243"/>
        <v>40</v>
      </c>
      <c r="T287" s="7">
        <f t="shared" si="244"/>
        <v>38</v>
      </c>
      <c r="U287" s="7">
        <f t="shared" si="245"/>
        <v>49</v>
      </c>
      <c r="V287" s="7" t="str">
        <f t="shared" si="246"/>
        <v>dc-testament/dc/115.6?lan</v>
      </c>
      <c r="W287" s="7" t="str">
        <f t="shared" si="271"/>
        <v>dc</v>
      </c>
      <c r="X287" s="7" t="str">
        <f>IF(ISERROR(VLOOKUP(W287,Books!$A$2:$Q$100,2,FALSE)),VLOOKUP(V287&amp;"/"&amp;W287,$AY$8:$AZ$10,2,FALSE),W287)</f>
        <v>dc</v>
      </c>
      <c r="Y287" s="7" t="str">
        <f t="shared" si="272"/>
        <v>115</v>
      </c>
      <c r="Z287" s="7" t="str">
        <f t="shared" si="247"/>
        <v>6</v>
      </c>
      <c r="AA287" s="7" t="str">
        <f t="shared" si="268"/>
        <v>6</v>
      </c>
      <c r="AB287" s="51">
        <f t="shared" si="248"/>
        <v>19</v>
      </c>
      <c r="AC287" s="61" t="str">
        <f t="shared" si="249"/>
        <v>p6</v>
      </c>
      <c r="AD287" s="26" t="str">
        <f t="shared" si="250"/>
        <v>sec</v>
      </c>
      <c r="AE287" s="27" t="str">
        <f t="shared" si="251"/>
        <v>dc</v>
      </c>
      <c r="AF287" s="28" t="str">
        <f t="shared" si="252"/>
        <v/>
      </c>
      <c r="AG287" s="26" t="str">
        <f t="shared" si="253"/>
        <v>115</v>
      </c>
      <c r="AH287" s="27" t="str">
        <f t="shared" si="254"/>
        <v/>
      </c>
      <c r="AI287" s="29" t="str">
        <f t="shared" si="255"/>
        <v>6</v>
      </c>
      <c r="AJ287" s="29" t="str">
        <f t="shared" si="256"/>
        <v>6</v>
      </c>
      <c r="AK287" s="29" t="str">
        <f t="shared" si="257"/>
        <v>6</v>
      </c>
      <c r="AL287" s="29">
        <f t="shared" si="258"/>
        <v>0</v>
      </c>
      <c r="AM287" s="29">
        <f t="shared" ca="1" si="259"/>
        <v>0</v>
      </c>
      <c r="AN287" s="29" t="str">
        <f t="shared" si="260"/>
        <v>6</v>
      </c>
      <c r="AO287" s="29" t="str">
        <f t="shared" ca="1" si="261"/>
        <v>6</v>
      </c>
      <c r="AP287" s="28" t="str">
        <f t="shared" si="262"/>
        <v/>
      </c>
      <c r="AQ287" s="34">
        <f t="shared" si="263"/>
        <v>136909</v>
      </c>
      <c r="AR287" s="7">
        <f>VLOOKUP(W287,Books!$A$2:$Q$100,7,FALSE)</f>
        <v>302</v>
      </c>
      <c r="AS287" s="51" t="str">
        <f t="shared" si="264"/>
        <v/>
      </c>
      <c r="AT287" s="7" t="str">
        <f t="shared" si="265"/>
        <v>INSERT INTO citation (ID,TalkID,BookID,Chapter,Verses,Flag,PageColumn,MinVerse,MaxVerse) VALUES (136909, 8479, 302, 115, '6', '', 76, 0, 0);</v>
      </c>
    </row>
    <row r="288" spans="1:46" x14ac:dyDescent="0.2">
      <c r="A288" s="7">
        <f>VLOOKUP(C288,Talks!$A$2:$X$35,2,FALSE)</f>
        <v>20</v>
      </c>
      <c r="B288">
        <v>285</v>
      </c>
      <c r="C288" t="s">
        <v>2665</v>
      </c>
      <c r="D288" t="s">
        <v>2691</v>
      </c>
      <c r="E288" t="s">
        <v>2549</v>
      </c>
      <c r="F288" s="4"/>
      <c r="G288" s="7">
        <f>VLOOKUP(C288,Talks!$A$2:$X$35,11,FALSE)</f>
        <v>8479</v>
      </c>
      <c r="H288" s="7">
        <f t="shared" si="236"/>
        <v>0</v>
      </c>
      <c r="I288" s="75" t="str">
        <f>IF(H288&lt;&gt;0,H288,IF(ISERROR(VLOOKUP(VLOOKUP(X288,Books!$A$2:$Q$100,2,FALSE)&amp;"_"&amp;Y288&amp;":"&amp;AA288&amp;IF(F288&lt;&gt;""," (JST)",""),SpecialBooks,2,FALSE)),VLOOKUP(X288,Books!$A$2:$Q$100,2,FALSE)&amp;"_"&amp;Y288&amp;":"&amp;AA288&amp;IF(F288&lt;&gt;""," (JST)",""),VLOOKUP(VLOOKUP(X288,Books!$A$2:$Q$100,2,FALSE)&amp;"_"&amp;Y288&amp;":"&amp;AA288&amp;IF(F288&lt;&gt;""," (JST)",""),SpecialBooks,2,FALSE)))</f>
        <v>mosiah_5:15</v>
      </c>
      <c r="J288" s="7" t="str">
        <f>VLOOKUP(C288,Talks!$A$2:$X$35,6,FALSE)</f>
        <v>RMN</v>
      </c>
      <c r="K288" s="32">
        <v>76</v>
      </c>
      <c r="L288" s="56">
        <f t="shared" si="269"/>
        <v>73</v>
      </c>
      <c r="M288" s="56">
        <f t="shared" si="270"/>
        <v>76</v>
      </c>
      <c r="N288" s="56" t="str">
        <f t="shared" si="235"/>
        <v/>
      </c>
      <c r="O288" s="7" t="str">
        <f t="shared" si="239"/>
        <v>mosiah_5:15 / (20-O,76,RMN)</v>
      </c>
      <c r="P288" s="51" t="str">
        <f t="shared" si="240"/>
        <v/>
      </c>
      <c r="Q288" s="7">
        <f t="shared" si="241"/>
        <v>23</v>
      </c>
      <c r="R288" s="7">
        <f t="shared" si="242"/>
        <v>30</v>
      </c>
      <c r="S288" s="7">
        <f t="shared" si="243"/>
        <v>35</v>
      </c>
      <c r="T288" s="7">
        <f t="shared" si="244"/>
        <v>32</v>
      </c>
      <c r="U288" s="7">
        <f t="shared" si="245"/>
        <v>44</v>
      </c>
      <c r="V288" s="7" t="str">
        <f t="shared" si="246"/>
        <v>bofm/mosiah/5.15?</v>
      </c>
      <c r="W288" s="7" t="str">
        <f t="shared" si="271"/>
        <v>mosiah</v>
      </c>
      <c r="X288" s="7" t="str">
        <f>IF(ISERROR(VLOOKUP(W288,Books!$A$2:$Q$100,2,FALSE)),VLOOKUP(V288&amp;"/"&amp;W288,$AY$8:$AZ$10,2,FALSE),W288)</f>
        <v>mosiah</v>
      </c>
      <c r="Y288" s="7" t="str">
        <f t="shared" si="272"/>
        <v>5</v>
      </c>
      <c r="Z288" s="7" t="str">
        <f t="shared" si="247"/>
        <v>15</v>
      </c>
      <c r="AA288" s="7" t="str">
        <f t="shared" si="268"/>
        <v>15</v>
      </c>
      <c r="AB288" s="51">
        <f t="shared" si="248"/>
        <v>15</v>
      </c>
      <c r="AC288" s="61" t="str">
        <f t="shared" si="249"/>
        <v>p15</v>
      </c>
      <c r="AD288" s="26" t="str">
        <f t="shared" si="250"/>
        <v>mosiah</v>
      </c>
      <c r="AE288" s="27" t="str">
        <f t="shared" si="251"/>
        <v>mosiah</v>
      </c>
      <c r="AF288" s="28" t="str">
        <f t="shared" si="252"/>
        <v/>
      </c>
      <c r="AG288" s="26" t="str">
        <f t="shared" si="253"/>
        <v>5</v>
      </c>
      <c r="AH288" s="27" t="str">
        <f t="shared" si="254"/>
        <v/>
      </c>
      <c r="AI288" s="29" t="str">
        <f t="shared" si="255"/>
        <v>15</v>
      </c>
      <c r="AJ288" s="29" t="str">
        <f t="shared" si="256"/>
        <v>15</v>
      </c>
      <c r="AK288" s="29" t="str">
        <f t="shared" si="257"/>
        <v>15</v>
      </c>
      <c r="AL288" s="29">
        <f t="shared" si="258"/>
        <v>0</v>
      </c>
      <c r="AM288" s="29">
        <f t="shared" ca="1" si="259"/>
        <v>0</v>
      </c>
      <c r="AN288" s="29" t="str">
        <f t="shared" si="260"/>
        <v>15</v>
      </c>
      <c r="AO288" s="29" t="str">
        <f t="shared" ca="1" si="261"/>
        <v>15</v>
      </c>
      <c r="AP288" s="28" t="str">
        <f t="shared" si="262"/>
        <v/>
      </c>
      <c r="AQ288" s="34">
        <f t="shared" si="263"/>
        <v>136910</v>
      </c>
      <c r="AR288" s="7">
        <f>VLOOKUP(W288,Books!$A$2:$Q$100,7,FALSE)</f>
        <v>212</v>
      </c>
      <c r="AS288" s="51" t="str">
        <f t="shared" si="264"/>
        <v/>
      </c>
      <c r="AT288" s="7" t="str">
        <f t="shared" si="265"/>
        <v>INSERT INTO citation (ID,TalkID,BookID,Chapter,Verses,Flag,PageColumn,MinVerse,MaxVerse) VALUES (136910, 8479, 212, 5, '15', '', 76, 0, 0);</v>
      </c>
    </row>
    <row r="289" spans="1:46" x14ac:dyDescent="0.2">
      <c r="A289" s="7">
        <f>VLOOKUP(C289,Talks!$A$2:$X$35,2,FALSE)</f>
        <v>20</v>
      </c>
      <c r="B289">
        <v>286</v>
      </c>
      <c r="C289" t="s">
        <v>2665</v>
      </c>
      <c r="D289" t="s">
        <v>3224</v>
      </c>
      <c r="E289" t="s">
        <v>3225</v>
      </c>
      <c r="F289" s="4"/>
      <c r="G289" s="7">
        <f>VLOOKUP(C289,Talks!$A$2:$X$35,11,FALSE)</f>
        <v>8479</v>
      </c>
      <c r="H289" s="7">
        <f t="shared" si="236"/>
        <v>0</v>
      </c>
      <c r="I289" s="75" t="str">
        <f>IF(H289&lt;&gt;0,H289,IF(ISERROR(VLOOKUP(VLOOKUP(X289,Books!$A$2:$Q$100,2,FALSE)&amp;"_"&amp;Y289&amp;":"&amp;AA289&amp;IF(F289&lt;&gt;""," (JST)",""),SpecialBooks,2,FALSE)),VLOOKUP(X289,Books!$A$2:$Q$100,2,FALSE)&amp;"_"&amp;Y289&amp;":"&amp;AA289&amp;IF(F289&lt;&gt;""," (JST)",""),VLOOKUP(VLOOKUP(X289,Books!$A$2:$Q$100,2,FALSE)&amp;"_"&amp;Y289&amp;":"&amp;AA289&amp;IF(F289&lt;&gt;""," (JST)",""),SpecialBooks,2,FALSE)))</f>
        <v>sec_88:118</v>
      </c>
      <c r="J289" s="7" t="str">
        <f>VLOOKUP(C289,Talks!$A$2:$X$35,6,FALSE)</f>
        <v>RMN</v>
      </c>
      <c r="K289" s="32">
        <v>76</v>
      </c>
      <c r="L289" s="56">
        <f t="shared" si="269"/>
        <v>73</v>
      </c>
      <c r="M289" s="56">
        <f t="shared" si="270"/>
        <v>76</v>
      </c>
      <c r="N289" s="56" t="str">
        <f t="shared" si="235"/>
        <v/>
      </c>
      <c r="O289" s="7" t="str">
        <f t="shared" si="239"/>
        <v>sec_88:118 / (20-O,76,RMN)</v>
      </c>
      <c r="P289" s="51" t="str">
        <f t="shared" si="240"/>
        <v/>
      </c>
      <c r="Q289" s="7">
        <f t="shared" si="241"/>
        <v>31</v>
      </c>
      <c r="R289" s="7">
        <f t="shared" si="242"/>
        <v>34</v>
      </c>
      <c r="S289" s="7">
        <f t="shared" si="243"/>
        <v>41</v>
      </c>
      <c r="T289" s="7">
        <f t="shared" si="244"/>
        <v>37</v>
      </c>
      <c r="U289" s="7">
        <f t="shared" si="245"/>
        <v>50</v>
      </c>
      <c r="V289" s="7" t="str">
        <f t="shared" si="246"/>
        <v>dc-testament/dc/88.118?la</v>
      </c>
      <c r="W289" s="7" t="str">
        <f t="shared" si="271"/>
        <v>dc</v>
      </c>
      <c r="X289" s="7" t="str">
        <f>IF(ISERROR(VLOOKUP(W289,Books!$A$2:$Q$100,2,FALSE)),VLOOKUP(V289&amp;"/"&amp;W289,$AY$8:$AZ$10,2,FALSE),W289)</f>
        <v>dc</v>
      </c>
      <c r="Y289" s="7" t="str">
        <f t="shared" si="272"/>
        <v>88</v>
      </c>
      <c r="Z289" s="7" t="str">
        <f t="shared" si="247"/>
        <v>118</v>
      </c>
      <c r="AA289" s="7" t="str">
        <f t="shared" si="268"/>
        <v>118</v>
      </c>
      <c r="AB289" s="51">
        <f t="shared" si="248"/>
        <v>141</v>
      </c>
      <c r="AC289" s="61" t="str">
        <f t="shared" si="249"/>
        <v>p118</v>
      </c>
      <c r="AD289" s="26" t="str">
        <f t="shared" si="250"/>
        <v>sec</v>
      </c>
      <c r="AE289" s="27" t="str">
        <f t="shared" si="251"/>
        <v>dc</v>
      </c>
      <c r="AF289" s="28" t="str">
        <f t="shared" si="252"/>
        <v/>
      </c>
      <c r="AG289" s="26" t="str">
        <f t="shared" si="253"/>
        <v>88</v>
      </c>
      <c r="AH289" s="27" t="str">
        <f t="shared" si="254"/>
        <v/>
      </c>
      <c r="AI289" s="29" t="str">
        <f t="shared" si="255"/>
        <v>118</v>
      </c>
      <c r="AJ289" s="29" t="str">
        <f t="shared" si="256"/>
        <v>118</v>
      </c>
      <c r="AK289" s="29" t="str">
        <f t="shared" si="257"/>
        <v>118</v>
      </c>
      <c r="AL289" s="29">
        <f t="shared" si="258"/>
        <v>0</v>
      </c>
      <c r="AM289" s="29">
        <f t="shared" ca="1" si="259"/>
        <v>0</v>
      </c>
      <c r="AN289" s="29" t="str">
        <f t="shared" si="260"/>
        <v>118</v>
      </c>
      <c r="AO289" s="29" t="str">
        <f t="shared" ca="1" si="261"/>
        <v>118</v>
      </c>
      <c r="AP289" s="28" t="str">
        <f t="shared" si="262"/>
        <v/>
      </c>
      <c r="AQ289" s="34">
        <f t="shared" si="263"/>
        <v>136911</v>
      </c>
      <c r="AR289" s="7">
        <f>VLOOKUP(W289,Books!$A$2:$Q$100,7,FALSE)</f>
        <v>302</v>
      </c>
      <c r="AS289" s="51" t="str">
        <f t="shared" si="264"/>
        <v/>
      </c>
      <c r="AT289" s="7" t="str">
        <f t="shared" si="265"/>
        <v>INSERT INTO citation (ID,TalkID,BookID,Chapter,Verses,Flag,PageColumn,MinVerse,MaxVerse) VALUES (136911, 8479, 302, 88, '118', '', 76, 0, 0);</v>
      </c>
    </row>
    <row r="290" spans="1:46" x14ac:dyDescent="0.2">
      <c r="A290" s="7">
        <f>VLOOKUP(C290,Talks!$A$2:$X$35,2,FALSE)</f>
        <v>20</v>
      </c>
      <c r="B290">
        <v>287</v>
      </c>
      <c r="C290" t="s">
        <v>2665</v>
      </c>
      <c r="D290" t="s">
        <v>3226</v>
      </c>
      <c r="E290" t="s">
        <v>3227</v>
      </c>
      <c r="F290" s="4"/>
      <c r="G290" s="7">
        <f>VLOOKUP(C290,Talks!$A$2:$X$35,11,FALSE)</f>
        <v>8479</v>
      </c>
      <c r="H290" s="7">
        <f t="shared" si="236"/>
        <v>0</v>
      </c>
      <c r="I290" s="75" t="str">
        <f>IF(H290&lt;&gt;0,H290,IF(ISERROR(VLOOKUP(VLOOKUP(X290,Books!$A$2:$Q$100,2,FALSE)&amp;"_"&amp;Y290&amp;":"&amp;AA290&amp;IF(F290&lt;&gt;""," (JST)",""),SpecialBooks,2,FALSE)),VLOOKUP(X290,Books!$A$2:$Q$100,2,FALSE)&amp;"_"&amp;Y290&amp;":"&amp;AA290&amp;IF(F290&lt;&gt;""," (JST)",""),VLOOKUP(VLOOKUP(X290,Books!$A$2:$Q$100,2,FALSE)&amp;"_"&amp;Y290&amp;":"&amp;AA290&amp;IF(F290&lt;&gt;""," (JST)",""),SpecialBooks,2,FALSE)))</f>
        <v>moro_4:3</v>
      </c>
      <c r="J290" s="7" t="str">
        <f>VLOOKUP(C290,Talks!$A$2:$X$35,6,FALSE)</f>
        <v>RMN</v>
      </c>
      <c r="K290" s="32">
        <v>76</v>
      </c>
      <c r="L290" s="56">
        <f t="shared" si="269"/>
        <v>73</v>
      </c>
      <c r="M290" s="56">
        <f t="shared" si="270"/>
        <v>76</v>
      </c>
      <c r="N290" s="56" t="str">
        <f t="shared" si="235"/>
        <v/>
      </c>
      <c r="O290" s="7" t="str">
        <f t="shared" si="239"/>
        <v>moro_4:3 / (20-O,76,RMN)</v>
      </c>
      <c r="P290" s="51" t="str">
        <f t="shared" si="240"/>
        <v/>
      </c>
      <c r="Q290" s="7">
        <f t="shared" si="241"/>
        <v>23</v>
      </c>
      <c r="R290" s="7">
        <f t="shared" si="242"/>
        <v>28</v>
      </c>
      <c r="S290" s="7">
        <f t="shared" si="243"/>
        <v>32</v>
      </c>
      <c r="T290" s="7">
        <f t="shared" si="244"/>
        <v>30</v>
      </c>
      <c r="U290" s="7">
        <f t="shared" si="245"/>
        <v>41</v>
      </c>
      <c r="V290" s="7" t="str">
        <f t="shared" si="246"/>
        <v>bofm/moro/4.3?lan</v>
      </c>
      <c r="W290" s="7" t="str">
        <f t="shared" si="271"/>
        <v>moro</v>
      </c>
      <c r="X290" s="7" t="str">
        <f>IF(ISERROR(VLOOKUP(W290,Books!$A$2:$Q$100,2,FALSE)),VLOOKUP(V290&amp;"/"&amp;W290,$AY$8:$AZ$10,2,FALSE),W290)</f>
        <v>moro</v>
      </c>
      <c r="Y290" s="7" t="str">
        <f t="shared" si="272"/>
        <v>4</v>
      </c>
      <c r="Z290" s="7" t="str">
        <f t="shared" si="247"/>
        <v>3</v>
      </c>
      <c r="AA290" s="7" t="str">
        <f t="shared" si="268"/>
        <v>3</v>
      </c>
      <c r="AB290" s="51">
        <f t="shared" si="248"/>
        <v>3</v>
      </c>
      <c r="AC290" s="61" t="str">
        <f t="shared" si="249"/>
        <v>p3</v>
      </c>
      <c r="AD290" s="26" t="str">
        <f t="shared" si="250"/>
        <v>moro</v>
      </c>
      <c r="AE290" s="27" t="str">
        <f t="shared" si="251"/>
        <v>moro</v>
      </c>
      <c r="AF290" s="28" t="str">
        <f t="shared" si="252"/>
        <v/>
      </c>
      <c r="AG290" s="26" t="str">
        <f t="shared" si="253"/>
        <v>4</v>
      </c>
      <c r="AH290" s="27" t="str">
        <f t="shared" si="254"/>
        <v/>
      </c>
      <c r="AI290" s="29" t="str">
        <f t="shared" si="255"/>
        <v>3</v>
      </c>
      <c r="AJ290" s="29" t="str">
        <f t="shared" si="256"/>
        <v>3</v>
      </c>
      <c r="AK290" s="29" t="str">
        <f t="shared" si="257"/>
        <v>3</v>
      </c>
      <c r="AL290" s="29">
        <f t="shared" si="258"/>
        <v>0</v>
      </c>
      <c r="AM290" s="29">
        <f t="shared" ca="1" si="259"/>
        <v>0</v>
      </c>
      <c r="AN290" s="29" t="str">
        <f t="shared" si="260"/>
        <v>3</v>
      </c>
      <c r="AO290" s="29" t="str">
        <f t="shared" ca="1" si="261"/>
        <v>3</v>
      </c>
      <c r="AP290" s="28" t="str">
        <f t="shared" si="262"/>
        <v/>
      </c>
      <c r="AQ290" s="34">
        <f t="shared" si="263"/>
        <v>136912</v>
      </c>
      <c r="AR290" s="7">
        <f>VLOOKUP(W290,Books!$A$2:$Q$100,7,FALSE)</f>
        <v>219</v>
      </c>
      <c r="AS290" s="51" t="str">
        <f t="shared" si="264"/>
        <v/>
      </c>
      <c r="AT290" s="7" t="str">
        <f t="shared" si="265"/>
        <v>INSERT INTO citation (ID,TalkID,BookID,Chapter,Verses,Flag,PageColumn,MinVerse,MaxVerse) VALUES (136912, 8479, 219, 4, '3', '', 76, 0, 0);</v>
      </c>
    </row>
    <row r="291" spans="1:46" x14ac:dyDescent="0.2">
      <c r="A291" s="7">
        <f>VLOOKUP(C291,Talks!$A$2:$X$35,2,FALSE)</f>
        <v>20</v>
      </c>
      <c r="B291">
        <v>288</v>
      </c>
      <c r="C291" t="s">
        <v>2665</v>
      </c>
      <c r="D291" t="s">
        <v>2588</v>
      </c>
      <c r="E291" t="s">
        <v>2589</v>
      </c>
      <c r="F291" s="4"/>
      <c r="G291" s="7">
        <f>VLOOKUP(C291,Talks!$A$2:$X$35,11,FALSE)</f>
        <v>8479</v>
      </c>
      <c r="H291" s="7">
        <f t="shared" si="236"/>
        <v>0</v>
      </c>
      <c r="I291" s="75" t="str">
        <f>IF(H291&lt;&gt;0,H291,IF(ISERROR(VLOOKUP(VLOOKUP(X291,Books!$A$2:$Q$100,2,FALSE)&amp;"_"&amp;Y291&amp;":"&amp;AA291&amp;IF(F291&lt;&gt;""," (JST)",""),SpecialBooks,2,FALSE)),VLOOKUP(X291,Books!$A$2:$Q$100,2,FALSE)&amp;"_"&amp;Y291&amp;":"&amp;AA291&amp;IF(F291&lt;&gt;""," (JST)",""),VLOOKUP(VLOOKUP(X291,Books!$A$2:$Q$100,2,FALSE)&amp;"_"&amp;Y291&amp;":"&amp;AA291&amp;IF(F291&lt;&gt;""," (JST)",""),SpecialBooks,2,FALSE)))</f>
        <v>sec_42:61</v>
      </c>
      <c r="J291" s="7" t="str">
        <f>VLOOKUP(C291,Talks!$A$2:$X$35,6,FALSE)</f>
        <v>RMN</v>
      </c>
      <c r="K291" s="32">
        <v>76</v>
      </c>
      <c r="L291" s="56">
        <f t="shared" si="269"/>
        <v>73</v>
      </c>
      <c r="M291" s="56">
        <f t="shared" si="270"/>
        <v>76</v>
      </c>
      <c r="N291" s="56" t="str">
        <f t="shared" si="235"/>
        <v/>
      </c>
      <c r="O291" s="7" t="str">
        <f t="shared" si="239"/>
        <v>sec_42:61 / (20-O,76,RMN)</v>
      </c>
      <c r="P291" s="51" t="str">
        <f t="shared" si="240"/>
        <v/>
      </c>
      <c r="Q291" s="7">
        <f t="shared" si="241"/>
        <v>31</v>
      </c>
      <c r="R291" s="7">
        <f t="shared" si="242"/>
        <v>34</v>
      </c>
      <c r="S291" s="7">
        <f t="shared" si="243"/>
        <v>40</v>
      </c>
      <c r="T291" s="7">
        <f t="shared" si="244"/>
        <v>37</v>
      </c>
      <c r="U291" s="7">
        <f t="shared" si="245"/>
        <v>49</v>
      </c>
      <c r="V291" s="7" t="str">
        <f t="shared" si="246"/>
        <v>dc-testament/dc/42.61?lan</v>
      </c>
      <c r="W291" s="7" t="str">
        <f t="shared" si="271"/>
        <v>dc</v>
      </c>
      <c r="X291" s="7" t="str">
        <f>IF(ISERROR(VLOOKUP(W291,Books!$A$2:$Q$100,2,FALSE)),VLOOKUP(V291&amp;"/"&amp;W291,$AY$8:$AZ$10,2,FALSE),W291)</f>
        <v>dc</v>
      </c>
      <c r="Y291" s="7" t="str">
        <f t="shared" si="272"/>
        <v>42</v>
      </c>
      <c r="Z291" s="7" t="str">
        <f t="shared" si="247"/>
        <v>61</v>
      </c>
      <c r="AA291" s="7" t="str">
        <f t="shared" si="268"/>
        <v>61</v>
      </c>
      <c r="AB291" s="51">
        <f t="shared" si="248"/>
        <v>93</v>
      </c>
      <c r="AC291" s="61" t="str">
        <f t="shared" si="249"/>
        <v>p61</v>
      </c>
      <c r="AD291" s="26" t="str">
        <f t="shared" si="250"/>
        <v>sec</v>
      </c>
      <c r="AE291" s="27" t="str">
        <f t="shared" si="251"/>
        <v>dc</v>
      </c>
      <c r="AF291" s="28" t="str">
        <f t="shared" si="252"/>
        <v/>
      </c>
      <c r="AG291" s="26" t="str">
        <f t="shared" si="253"/>
        <v>42</v>
      </c>
      <c r="AH291" s="27" t="str">
        <f t="shared" si="254"/>
        <v/>
      </c>
      <c r="AI291" s="29" t="str">
        <f t="shared" si="255"/>
        <v>61</v>
      </c>
      <c r="AJ291" s="29" t="str">
        <f t="shared" si="256"/>
        <v>61</v>
      </c>
      <c r="AK291" s="29" t="str">
        <f t="shared" si="257"/>
        <v>61</v>
      </c>
      <c r="AL291" s="29">
        <f t="shared" si="258"/>
        <v>0</v>
      </c>
      <c r="AM291" s="29">
        <f t="shared" ca="1" si="259"/>
        <v>0</v>
      </c>
      <c r="AN291" s="29" t="str">
        <f t="shared" si="260"/>
        <v>61</v>
      </c>
      <c r="AO291" s="29" t="str">
        <f t="shared" ca="1" si="261"/>
        <v>61</v>
      </c>
      <c r="AP291" s="28" t="str">
        <f t="shared" si="262"/>
        <v/>
      </c>
      <c r="AQ291" s="34">
        <f t="shared" si="263"/>
        <v>136913</v>
      </c>
      <c r="AR291" s="7">
        <f>VLOOKUP(W291,Books!$A$2:$Q$100,7,FALSE)</f>
        <v>302</v>
      </c>
      <c r="AS291" s="51" t="str">
        <f t="shared" si="264"/>
        <v/>
      </c>
      <c r="AT291" s="7" t="str">
        <f t="shared" si="265"/>
        <v>INSERT INTO citation (ID,TalkID,BookID,Chapter,Verses,Flag,PageColumn,MinVerse,MaxVerse) VALUES (136913, 8479, 302, 42, '61', '', 76, 0, 0);</v>
      </c>
    </row>
    <row r="292" spans="1:46" x14ac:dyDescent="0.2">
      <c r="A292" s="7">
        <f>VLOOKUP(C292,Talks!$A$2:$X$35,2,FALSE)</f>
        <v>20</v>
      </c>
      <c r="B292">
        <v>289</v>
      </c>
      <c r="C292" t="s">
        <v>2665</v>
      </c>
      <c r="D292" t="s">
        <v>3228</v>
      </c>
      <c r="E292" t="s">
        <v>3229</v>
      </c>
      <c r="F292" s="4"/>
      <c r="G292" s="7">
        <f>VLOOKUP(C292,Talks!$A$2:$X$35,11,FALSE)</f>
        <v>8479</v>
      </c>
      <c r="H292" s="7">
        <f t="shared" si="236"/>
        <v>0</v>
      </c>
      <c r="I292" s="75" t="str">
        <f>IF(H292&lt;&gt;0,H292,IF(ISERROR(VLOOKUP(VLOOKUP(X292,Books!$A$2:$Q$100,2,FALSE)&amp;"_"&amp;Y292&amp;":"&amp;AA292&amp;IF(F292&lt;&gt;""," (JST)",""),SpecialBooks,2,FALSE)),VLOOKUP(X292,Books!$A$2:$Q$100,2,FALSE)&amp;"_"&amp;Y292&amp;":"&amp;AA292&amp;IF(F292&lt;&gt;""," (JST)",""),VLOOKUP(VLOOKUP(X292,Books!$A$2:$Q$100,2,FALSE)&amp;"_"&amp;Y292&amp;":"&amp;AA292&amp;IF(F292&lt;&gt;""," (JST)",""),SpecialBooks,2,FALSE)))</f>
        <v>2 tim_1:5</v>
      </c>
      <c r="J292" s="7" t="str">
        <f>VLOOKUP(C292,Talks!$A$2:$X$35,6,FALSE)</f>
        <v>RMN</v>
      </c>
      <c r="K292" s="32">
        <v>76</v>
      </c>
      <c r="L292" s="56">
        <f t="shared" si="269"/>
        <v>73</v>
      </c>
      <c r="M292" s="56">
        <f t="shared" si="270"/>
        <v>76</v>
      </c>
      <c r="N292" s="56" t="str">
        <f t="shared" si="235"/>
        <v/>
      </c>
      <c r="O292" s="7" t="str">
        <f t="shared" si="239"/>
        <v>2 tim_1:5 / (20-O,76,RMN)</v>
      </c>
      <c r="P292" s="51" t="str">
        <f t="shared" si="240"/>
        <v/>
      </c>
      <c r="Q292" s="7">
        <f t="shared" si="241"/>
        <v>21</v>
      </c>
      <c r="R292" s="7">
        <f t="shared" si="242"/>
        <v>27</v>
      </c>
      <c r="S292" s="7">
        <f t="shared" si="243"/>
        <v>31</v>
      </c>
      <c r="T292" s="7">
        <f t="shared" si="244"/>
        <v>29</v>
      </c>
      <c r="U292" s="7">
        <f t="shared" si="245"/>
        <v>40</v>
      </c>
      <c r="V292" s="7" t="str">
        <f t="shared" si="246"/>
        <v>nt/2-tim/1.5?la</v>
      </c>
      <c r="W292" s="7" t="str">
        <f t="shared" si="271"/>
        <v>2-tim</v>
      </c>
      <c r="X292" s="7" t="str">
        <f>IF(ISERROR(VLOOKUP(W292,Books!$A$2:$Q$100,2,FALSE)),VLOOKUP(V292&amp;"/"&amp;W292,$AY$8:$AZ$10,2,FALSE),W292)</f>
        <v>2-tim</v>
      </c>
      <c r="Y292" s="7" t="str">
        <f t="shared" si="272"/>
        <v>1</v>
      </c>
      <c r="Z292" s="7" t="str">
        <f t="shared" si="247"/>
        <v>5</v>
      </c>
      <c r="AA292" s="7" t="str">
        <f t="shared" si="268"/>
        <v>5</v>
      </c>
      <c r="AB292" s="51">
        <f t="shared" si="248"/>
        <v>18</v>
      </c>
      <c r="AC292" s="61" t="str">
        <f t="shared" si="249"/>
        <v>p5</v>
      </c>
      <c r="AD292" s="26" t="str">
        <f t="shared" si="250"/>
        <v>2-tim</v>
      </c>
      <c r="AE292" s="27" t="str">
        <f t="shared" si="251"/>
        <v>2-tim</v>
      </c>
      <c r="AF292" s="28" t="str">
        <f t="shared" si="252"/>
        <v/>
      </c>
      <c r="AG292" s="26" t="str">
        <f t="shared" si="253"/>
        <v>1</v>
      </c>
      <c r="AH292" s="27" t="str">
        <f t="shared" si="254"/>
        <v/>
      </c>
      <c r="AI292" s="29" t="str">
        <f t="shared" si="255"/>
        <v>5</v>
      </c>
      <c r="AJ292" s="29" t="str">
        <f t="shared" si="256"/>
        <v>5</v>
      </c>
      <c r="AK292" s="29" t="str">
        <f t="shared" si="257"/>
        <v>5</v>
      </c>
      <c r="AL292" s="29">
        <f t="shared" si="258"/>
        <v>0</v>
      </c>
      <c r="AM292" s="29">
        <f t="shared" ca="1" si="259"/>
        <v>0</v>
      </c>
      <c r="AN292" s="29" t="str">
        <f t="shared" si="260"/>
        <v>5</v>
      </c>
      <c r="AO292" s="29" t="str">
        <f t="shared" ca="1" si="261"/>
        <v>5</v>
      </c>
      <c r="AP292" s="28" t="str">
        <f t="shared" si="262"/>
        <v/>
      </c>
      <c r="AQ292" s="34">
        <f t="shared" si="263"/>
        <v>136914</v>
      </c>
      <c r="AR292" s="7">
        <f>VLOOKUP(W292,Books!$A$2:$Q$100,7,FALSE)</f>
        <v>155</v>
      </c>
      <c r="AS292" s="51" t="str">
        <f t="shared" si="264"/>
        <v/>
      </c>
      <c r="AT292" s="7" t="str">
        <f t="shared" si="265"/>
        <v>INSERT INTO citation (ID,TalkID,BookID,Chapter,Verses,Flag,PageColumn,MinVerse,MaxVerse) VALUES (136914, 8479, 155, 1, '5', '', 76, 0, 0);</v>
      </c>
    </row>
    <row r="293" spans="1:46" x14ac:dyDescent="0.2">
      <c r="A293" s="7">
        <f>VLOOKUP(C293,Talks!$A$2:$X$35,2,FALSE)</f>
        <v>20</v>
      </c>
      <c r="B293">
        <v>290</v>
      </c>
      <c r="C293" t="s">
        <v>2665</v>
      </c>
      <c r="D293" t="s">
        <v>3230</v>
      </c>
      <c r="E293" t="s">
        <v>3231</v>
      </c>
      <c r="F293" s="4"/>
      <c r="G293" s="7">
        <f>VLOOKUP(C293,Talks!$A$2:$X$35,11,FALSE)</f>
        <v>8479</v>
      </c>
      <c r="H293" s="7">
        <f t="shared" si="236"/>
        <v>0</v>
      </c>
      <c r="I293" s="75" t="str">
        <f>IF(H293&lt;&gt;0,H293,IF(ISERROR(VLOOKUP(VLOOKUP(X293,Books!$A$2:$Q$100,2,FALSE)&amp;"_"&amp;Y293&amp;":"&amp;AA293&amp;IF(F293&lt;&gt;""," (JST)",""),SpecialBooks,2,FALSE)),VLOOKUP(X293,Books!$A$2:$Q$100,2,FALSE)&amp;"_"&amp;Y293&amp;":"&amp;AA293&amp;IF(F293&lt;&gt;""," (JST)",""),VLOOKUP(VLOOKUP(X293,Books!$A$2:$Q$100,2,FALSE)&amp;"_"&amp;Y293&amp;":"&amp;AA293&amp;IF(F293&lt;&gt;""," (JST)",""),SpecialBooks,2,FALSE)))</f>
        <v>alma_58:11</v>
      </c>
      <c r="J293" s="7" t="str">
        <f>VLOOKUP(C293,Talks!$A$2:$X$35,6,FALSE)</f>
        <v>RMN</v>
      </c>
      <c r="K293" s="32">
        <v>76</v>
      </c>
      <c r="L293" s="56">
        <f t="shared" si="269"/>
        <v>73</v>
      </c>
      <c r="M293" s="56">
        <f t="shared" si="270"/>
        <v>76</v>
      </c>
      <c r="N293" s="56" t="str">
        <f t="shared" si="235"/>
        <v/>
      </c>
      <c r="O293" s="7" t="str">
        <f t="shared" si="239"/>
        <v>alma_58:11 / (20-O,76,RMN)</v>
      </c>
      <c r="P293" s="51" t="str">
        <f t="shared" si="240"/>
        <v/>
      </c>
      <c r="Q293" s="7">
        <f t="shared" si="241"/>
        <v>23</v>
      </c>
      <c r="R293" s="7">
        <f t="shared" si="242"/>
        <v>28</v>
      </c>
      <c r="S293" s="7">
        <f t="shared" si="243"/>
        <v>34</v>
      </c>
      <c r="T293" s="7">
        <f t="shared" si="244"/>
        <v>31</v>
      </c>
      <c r="U293" s="7">
        <f t="shared" si="245"/>
        <v>43</v>
      </c>
      <c r="V293" s="7" t="str">
        <f t="shared" si="246"/>
        <v>bofm/alma/58.11?l</v>
      </c>
      <c r="W293" s="7" t="str">
        <f t="shared" si="271"/>
        <v>alma</v>
      </c>
      <c r="X293" s="7" t="str">
        <f>IF(ISERROR(VLOOKUP(W293,Books!$A$2:$Q$100,2,FALSE)),VLOOKUP(V293&amp;"/"&amp;W293,$AY$8:$AZ$10,2,FALSE),W293)</f>
        <v>alma</v>
      </c>
      <c r="Y293" s="7" t="str">
        <f t="shared" si="272"/>
        <v>58</v>
      </c>
      <c r="Z293" s="7" t="str">
        <f t="shared" si="247"/>
        <v>11</v>
      </c>
      <c r="AA293" s="7" t="str">
        <f t="shared" si="268"/>
        <v>11</v>
      </c>
      <c r="AB293" s="51">
        <f t="shared" si="248"/>
        <v>41</v>
      </c>
      <c r="AC293" s="61" t="str">
        <f t="shared" si="249"/>
        <v>p11</v>
      </c>
      <c r="AD293" s="26" t="str">
        <f t="shared" si="250"/>
        <v>alma</v>
      </c>
      <c r="AE293" s="27" t="str">
        <f t="shared" si="251"/>
        <v>alma</v>
      </c>
      <c r="AF293" s="28" t="str">
        <f t="shared" si="252"/>
        <v/>
      </c>
      <c r="AG293" s="26" t="str">
        <f t="shared" si="253"/>
        <v>58</v>
      </c>
      <c r="AH293" s="27" t="str">
        <f t="shared" si="254"/>
        <v/>
      </c>
      <c r="AI293" s="29" t="str">
        <f t="shared" si="255"/>
        <v>11</v>
      </c>
      <c r="AJ293" s="29" t="str">
        <f t="shared" si="256"/>
        <v>11</v>
      </c>
      <c r="AK293" s="29" t="str">
        <f t="shared" si="257"/>
        <v>11</v>
      </c>
      <c r="AL293" s="29">
        <f t="shared" si="258"/>
        <v>0</v>
      </c>
      <c r="AM293" s="29">
        <f t="shared" ca="1" si="259"/>
        <v>0</v>
      </c>
      <c r="AN293" s="29" t="str">
        <f t="shared" si="260"/>
        <v>11</v>
      </c>
      <c r="AO293" s="29" t="str">
        <f t="shared" ca="1" si="261"/>
        <v>11</v>
      </c>
      <c r="AP293" s="28" t="str">
        <f t="shared" si="262"/>
        <v/>
      </c>
      <c r="AQ293" s="34">
        <f t="shared" si="263"/>
        <v>136915</v>
      </c>
      <c r="AR293" s="7">
        <f>VLOOKUP(W293,Books!$A$2:$Q$100,7,FALSE)</f>
        <v>213</v>
      </c>
      <c r="AS293" s="51" t="str">
        <f t="shared" si="264"/>
        <v/>
      </c>
      <c r="AT293" s="7" t="str">
        <f t="shared" si="265"/>
        <v>INSERT INTO citation (ID,TalkID,BookID,Chapter,Verses,Flag,PageColumn,MinVerse,MaxVerse) VALUES (136915, 8479, 213, 58, '11', '', 76, 0, 0);</v>
      </c>
    </row>
    <row r="294" spans="1:46" x14ac:dyDescent="0.2">
      <c r="A294" s="7">
        <f>VLOOKUP(C294,Talks!$A$2:$X$35,2,FALSE)</f>
        <v>21</v>
      </c>
      <c r="B294">
        <v>291</v>
      </c>
      <c r="C294" t="s">
        <v>2734</v>
      </c>
      <c r="D294" t="s">
        <v>3232</v>
      </c>
      <c r="E294" t="s">
        <v>3233</v>
      </c>
      <c r="F294" s="4"/>
      <c r="G294" s="7">
        <f>VLOOKUP(C294,Talks!$A$2:$X$35,11,FALSE)</f>
        <v>8480</v>
      </c>
      <c r="H294" s="7">
        <f t="shared" si="236"/>
        <v>0</v>
      </c>
      <c r="I294" s="75" t="str">
        <f>IF(H294&lt;&gt;0,H294,IF(ISERROR(VLOOKUP(VLOOKUP(X294,Books!$A$2:$Q$100,2,FALSE)&amp;"_"&amp;Y294&amp;":"&amp;AA294&amp;IF(F294&lt;&gt;""," (JST)",""),SpecialBooks,2,FALSE)),VLOOKUP(X294,Books!$A$2:$Q$100,2,FALSE)&amp;"_"&amp;Y294&amp;":"&amp;AA294&amp;IF(F294&lt;&gt;""," (JST)",""),VLOOKUP(VLOOKUP(X294,Books!$A$2:$Q$100,2,FALSE)&amp;"_"&amp;Y294&amp;":"&amp;AA294&amp;IF(F294&lt;&gt;""," (JST)",""),SpecialBooks,2,FALSE)))</f>
        <v>luke_21:36</v>
      </c>
      <c r="J294" s="7" t="str">
        <f>VLOOKUP(C294,Talks!$A$2:$X$35,6,FALSE)</f>
        <v>MRB</v>
      </c>
      <c r="K294" s="32">
        <v>79</v>
      </c>
      <c r="L294" s="56">
        <f t="shared" si="269"/>
        <v>77</v>
      </c>
      <c r="M294" s="56">
        <f t="shared" si="270"/>
        <v>79</v>
      </c>
      <c r="N294" s="56" t="str">
        <f t="shared" si="235"/>
        <v/>
      </c>
      <c r="O294" s="7" t="str">
        <f t="shared" si="239"/>
        <v>luke_21:36 / (20-O,79,MRB)</v>
      </c>
      <c r="P294" s="51" t="str">
        <f t="shared" si="240"/>
        <v/>
      </c>
      <c r="Q294" s="7">
        <f t="shared" si="241"/>
        <v>21</v>
      </c>
      <c r="R294" s="7">
        <f t="shared" si="242"/>
        <v>26</v>
      </c>
      <c r="S294" s="7">
        <f t="shared" si="243"/>
        <v>32</v>
      </c>
      <c r="T294" s="7">
        <f t="shared" si="244"/>
        <v>29</v>
      </c>
      <c r="U294" s="7">
        <f t="shared" si="245"/>
        <v>41</v>
      </c>
      <c r="V294" s="7" t="str">
        <f t="shared" si="246"/>
        <v>nt/luke/21.36?l</v>
      </c>
      <c r="W294" s="7" t="str">
        <f t="shared" si="271"/>
        <v>luke</v>
      </c>
      <c r="X294" s="7" t="str">
        <f>IF(ISERROR(VLOOKUP(W294,Books!$A$2:$Q$100,2,FALSE)),VLOOKUP(V294&amp;"/"&amp;W294,$AY$8:$AZ$10,2,FALSE),W294)</f>
        <v>luke</v>
      </c>
      <c r="Y294" s="7" t="str">
        <f t="shared" si="272"/>
        <v>21</v>
      </c>
      <c r="Z294" s="7" t="str">
        <f t="shared" si="247"/>
        <v>36</v>
      </c>
      <c r="AA294" s="7" t="str">
        <f t="shared" si="268"/>
        <v>36</v>
      </c>
      <c r="AB294" s="51">
        <f t="shared" si="248"/>
        <v>38</v>
      </c>
      <c r="AC294" s="61" t="str">
        <f t="shared" si="249"/>
        <v>p36</v>
      </c>
      <c r="AD294" s="26" t="str">
        <f t="shared" si="250"/>
        <v>luke</v>
      </c>
      <c r="AE294" s="27" t="str">
        <f t="shared" si="251"/>
        <v>luke</v>
      </c>
      <c r="AF294" s="28" t="str">
        <f t="shared" si="252"/>
        <v/>
      </c>
      <c r="AG294" s="26" t="str">
        <f t="shared" si="253"/>
        <v>21</v>
      </c>
      <c r="AH294" s="27" t="str">
        <f t="shared" si="254"/>
        <v/>
      </c>
      <c r="AI294" s="29" t="str">
        <f t="shared" si="255"/>
        <v>36</v>
      </c>
      <c r="AJ294" s="29" t="str">
        <f t="shared" si="256"/>
        <v>36</v>
      </c>
      <c r="AK294" s="29" t="str">
        <f t="shared" si="257"/>
        <v>36</v>
      </c>
      <c r="AL294" s="29">
        <f t="shared" si="258"/>
        <v>0</v>
      </c>
      <c r="AM294" s="29">
        <f t="shared" ca="1" si="259"/>
        <v>0</v>
      </c>
      <c r="AN294" s="29" t="str">
        <f t="shared" si="260"/>
        <v>36</v>
      </c>
      <c r="AO294" s="29" t="str">
        <f t="shared" ca="1" si="261"/>
        <v>36</v>
      </c>
      <c r="AP294" s="28" t="str">
        <f t="shared" si="262"/>
        <v/>
      </c>
      <c r="AQ294" s="34">
        <f t="shared" si="263"/>
        <v>136916</v>
      </c>
      <c r="AR294" s="7">
        <f>VLOOKUP(W294,Books!$A$2:$Q$100,7,FALSE)</f>
        <v>142</v>
      </c>
      <c r="AS294" s="51" t="str">
        <f t="shared" si="264"/>
        <v/>
      </c>
      <c r="AT294" s="7" t="str">
        <f t="shared" si="265"/>
        <v>INSERT INTO citation (ID,TalkID,BookID,Chapter,Verses,Flag,PageColumn,MinVerse,MaxVerse) VALUES (136916, 8480, 142, 21, '36', '', 79, 0, 0);</v>
      </c>
    </row>
    <row r="295" spans="1:46" x14ac:dyDescent="0.2">
      <c r="A295" s="7">
        <f>VLOOKUP(C295,Talks!$A$2:$X$35,2,FALSE)</f>
        <v>21</v>
      </c>
      <c r="B295">
        <v>292</v>
      </c>
      <c r="C295" t="s">
        <v>2734</v>
      </c>
      <c r="D295" t="s">
        <v>3234</v>
      </c>
      <c r="E295" t="s">
        <v>3235</v>
      </c>
      <c r="F295" s="4"/>
      <c r="G295" s="7">
        <f>VLOOKUP(C295,Talks!$A$2:$X$35,11,FALSE)</f>
        <v>8480</v>
      </c>
      <c r="H295" s="7">
        <f t="shared" si="236"/>
        <v>0</v>
      </c>
      <c r="I295" s="75" t="str">
        <f>IF(H295&lt;&gt;0,H295,IF(ISERROR(VLOOKUP(VLOOKUP(X295,Books!$A$2:$Q$100,2,FALSE)&amp;"_"&amp;Y295&amp;":"&amp;AA295&amp;IF(F295&lt;&gt;""," (JST)",""),SpecialBooks,2,FALSE)),VLOOKUP(X295,Books!$A$2:$Q$100,2,FALSE)&amp;"_"&amp;Y295&amp;":"&amp;AA295&amp;IF(F295&lt;&gt;""," (JST)",""),VLOOKUP(VLOOKUP(X295,Books!$A$2:$Q$100,2,FALSE)&amp;"_"&amp;Y295&amp;":"&amp;AA295&amp;IF(F295&lt;&gt;""," (JST)",""),SpecialBooks,2,FALSE)))</f>
        <v>matt_24:6-7</v>
      </c>
      <c r="J295" s="7" t="str">
        <f>VLOOKUP(C295,Talks!$A$2:$X$35,6,FALSE)</f>
        <v>MRB</v>
      </c>
      <c r="K295" s="32">
        <v>79</v>
      </c>
      <c r="L295" s="56">
        <f t="shared" si="269"/>
        <v>77</v>
      </c>
      <c r="M295" s="56">
        <f t="shared" si="270"/>
        <v>79</v>
      </c>
      <c r="N295" s="56" t="str">
        <f t="shared" si="235"/>
        <v/>
      </c>
      <c r="O295" s="7" t="str">
        <f t="shared" si="239"/>
        <v>matt_24:6-7 / (20-O,79,MRB)</v>
      </c>
      <c r="P295" s="51" t="str">
        <f t="shared" si="240"/>
        <v/>
      </c>
      <c r="Q295" s="7">
        <f t="shared" si="241"/>
        <v>21</v>
      </c>
      <c r="R295" s="7">
        <f t="shared" si="242"/>
        <v>26</v>
      </c>
      <c r="S295" s="7">
        <f t="shared" si="243"/>
        <v>33</v>
      </c>
      <c r="T295" s="7">
        <f t="shared" si="244"/>
        <v>29</v>
      </c>
      <c r="U295" s="7">
        <f t="shared" si="245"/>
        <v>42</v>
      </c>
      <c r="V295" s="7" t="str">
        <f t="shared" si="246"/>
        <v>nt/matt/24.6-7?</v>
      </c>
      <c r="W295" s="7" t="str">
        <f t="shared" si="271"/>
        <v>matt</v>
      </c>
      <c r="X295" s="7" t="str">
        <f>IF(ISERROR(VLOOKUP(W295,Books!$A$2:$Q$100,2,FALSE)),VLOOKUP(V295&amp;"/"&amp;W295,$AY$8:$AZ$10,2,FALSE),W295)</f>
        <v>matt</v>
      </c>
      <c r="Y295" s="7" t="str">
        <f t="shared" si="272"/>
        <v>24</v>
      </c>
      <c r="Z295" s="7" t="str">
        <f t="shared" si="247"/>
        <v>6-7</v>
      </c>
      <c r="AA295" s="7" t="str">
        <f t="shared" si="268"/>
        <v>6-7</v>
      </c>
      <c r="AB295" s="51">
        <f t="shared" si="248"/>
        <v>56</v>
      </c>
      <c r="AC295" s="61" t="str">
        <f t="shared" si="249"/>
        <v>p6</v>
      </c>
      <c r="AD295" s="26" t="str">
        <f t="shared" si="250"/>
        <v>matt</v>
      </c>
      <c r="AE295" s="27" t="str">
        <f t="shared" si="251"/>
        <v>matt</v>
      </c>
      <c r="AF295" s="28" t="str">
        <f t="shared" si="252"/>
        <v/>
      </c>
      <c r="AG295" s="26" t="str">
        <f t="shared" si="253"/>
        <v>24</v>
      </c>
      <c r="AH295" s="27" t="str">
        <f t="shared" si="254"/>
        <v/>
      </c>
      <c r="AI295" s="29" t="str">
        <f t="shared" si="255"/>
        <v>6-7</v>
      </c>
      <c r="AJ295" s="29" t="str">
        <f t="shared" si="256"/>
        <v>6-7</v>
      </c>
      <c r="AK295" s="29" t="str">
        <f t="shared" si="257"/>
        <v>6 7</v>
      </c>
      <c r="AL295" s="29">
        <f t="shared" si="258"/>
        <v>2</v>
      </c>
      <c r="AM295" s="29">
        <f t="shared" ca="1" si="259"/>
        <v>2</v>
      </c>
      <c r="AN295" s="29" t="str">
        <f t="shared" si="260"/>
        <v>6</v>
      </c>
      <c r="AO295" s="29" t="str">
        <f t="shared" ca="1" si="261"/>
        <v>7</v>
      </c>
      <c r="AP295" s="28" t="str">
        <f t="shared" si="262"/>
        <v/>
      </c>
      <c r="AQ295" s="34">
        <f t="shared" si="263"/>
        <v>136917</v>
      </c>
      <c r="AR295" s="7">
        <f>VLOOKUP(W295,Books!$A$2:$Q$100,7,FALSE)</f>
        <v>140</v>
      </c>
      <c r="AS295" s="51" t="str">
        <f t="shared" si="264"/>
        <v/>
      </c>
      <c r="AT295" s="7" t="str">
        <f t="shared" si="265"/>
        <v>INSERT INTO citation (ID,TalkID,BookID,Chapter,Verses,Flag,PageColumn,MinVerse,MaxVerse) VALUES (136917, 8480, 140, 24, '6-7', '', 79, 0, 0);</v>
      </c>
    </row>
    <row r="296" spans="1:46" x14ac:dyDescent="0.2">
      <c r="A296" s="7">
        <f>VLOOKUP(C296,Talks!$A$2:$X$35,2,FALSE)</f>
        <v>21</v>
      </c>
      <c r="B296">
        <v>293</v>
      </c>
      <c r="C296" t="s">
        <v>2734</v>
      </c>
      <c r="D296" t="s">
        <v>2863</v>
      </c>
      <c r="E296" t="s">
        <v>2864</v>
      </c>
      <c r="F296" s="4"/>
      <c r="G296" s="7">
        <f>VLOOKUP(C296,Talks!$A$2:$X$35,11,FALSE)</f>
        <v>8480</v>
      </c>
      <c r="H296" s="7">
        <f t="shared" si="236"/>
        <v>0</v>
      </c>
      <c r="I296" s="75" t="str">
        <f>IF(H296&lt;&gt;0,H296,IF(ISERROR(VLOOKUP(VLOOKUP(X296,Books!$A$2:$Q$100,2,FALSE)&amp;"_"&amp;Y296&amp;":"&amp;AA296&amp;IF(F296&lt;&gt;""," (JST)",""),SpecialBooks,2,FALSE)),VLOOKUP(X296,Books!$A$2:$Q$100,2,FALSE)&amp;"_"&amp;Y296&amp;":"&amp;AA296&amp;IF(F296&lt;&gt;""," (JST)",""),VLOOKUP(VLOOKUP(X296,Books!$A$2:$Q$100,2,FALSE)&amp;"_"&amp;Y296&amp;":"&amp;AA296&amp;IF(F296&lt;&gt;""," (JST)",""),SpecialBooks,2,FALSE)))</f>
        <v>sec_88:91</v>
      </c>
      <c r="J296" s="7" t="str">
        <f>VLOOKUP(C296,Talks!$A$2:$X$35,6,FALSE)</f>
        <v>MRB</v>
      </c>
      <c r="K296" s="32">
        <v>79</v>
      </c>
      <c r="L296" s="56">
        <f t="shared" si="269"/>
        <v>77</v>
      </c>
      <c r="M296" s="56">
        <f t="shared" si="270"/>
        <v>79</v>
      </c>
      <c r="N296" s="56" t="str">
        <f t="shared" si="235"/>
        <v/>
      </c>
      <c r="O296" s="7" t="str">
        <f t="shared" si="239"/>
        <v>sec_88:91 / (20-O,79,MRB)</v>
      </c>
      <c r="P296" s="51" t="str">
        <f t="shared" si="240"/>
        <v/>
      </c>
      <c r="Q296" s="7">
        <f t="shared" si="241"/>
        <v>31</v>
      </c>
      <c r="R296" s="7">
        <f t="shared" si="242"/>
        <v>34</v>
      </c>
      <c r="S296" s="7">
        <f t="shared" si="243"/>
        <v>40</v>
      </c>
      <c r="T296" s="7">
        <f t="shared" si="244"/>
        <v>37</v>
      </c>
      <c r="U296" s="7">
        <f t="shared" si="245"/>
        <v>49</v>
      </c>
      <c r="V296" s="7" t="str">
        <f t="shared" si="246"/>
        <v>dc-testament/dc/88.91?lan</v>
      </c>
      <c r="W296" s="7" t="str">
        <f t="shared" si="271"/>
        <v>dc</v>
      </c>
      <c r="X296" s="7" t="str">
        <f>IF(ISERROR(VLOOKUP(W296,Books!$A$2:$Q$100,2,FALSE)),VLOOKUP(V296&amp;"/"&amp;W296,$AY$8:$AZ$10,2,FALSE),W296)</f>
        <v>dc</v>
      </c>
      <c r="Y296" s="7" t="str">
        <f t="shared" si="272"/>
        <v>88</v>
      </c>
      <c r="Z296" s="7" t="str">
        <f t="shared" si="247"/>
        <v>91</v>
      </c>
      <c r="AA296" s="7" t="str">
        <f t="shared" si="268"/>
        <v>91</v>
      </c>
      <c r="AB296" s="51">
        <f t="shared" si="248"/>
        <v>141</v>
      </c>
      <c r="AC296" s="61" t="str">
        <f t="shared" si="249"/>
        <v>p91</v>
      </c>
      <c r="AD296" s="26" t="str">
        <f t="shared" si="250"/>
        <v>sec</v>
      </c>
      <c r="AE296" s="27" t="str">
        <f t="shared" si="251"/>
        <v>dc</v>
      </c>
      <c r="AF296" s="28" t="str">
        <f t="shared" si="252"/>
        <v/>
      </c>
      <c r="AG296" s="26" t="str">
        <f t="shared" si="253"/>
        <v>88</v>
      </c>
      <c r="AH296" s="27" t="str">
        <f t="shared" si="254"/>
        <v/>
      </c>
      <c r="AI296" s="29" t="str">
        <f t="shared" si="255"/>
        <v>91</v>
      </c>
      <c r="AJ296" s="29" t="str">
        <f t="shared" si="256"/>
        <v>91</v>
      </c>
      <c r="AK296" s="29" t="str">
        <f t="shared" si="257"/>
        <v>91</v>
      </c>
      <c r="AL296" s="29">
        <f t="shared" si="258"/>
        <v>0</v>
      </c>
      <c r="AM296" s="29">
        <f t="shared" ca="1" si="259"/>
        <v>0</v>
      </c>
      <c r="AN296" s="29" t="str">
        <f t="shared" si="260"/>
        <v>91</v>
      </c>
      <c r="AO296" s="29" t="str">
        <f t="shared" ca="1" si="261"/>
        <v>91</v>
      </c>
      <c r="AP296" s="28" t="str">
        <f t="shared" si="262"/>
        <v/>
      </c>
      <c r="AQ296" s="34">
        <f t="shared" si="263"/>
        <v>136918</v>
      </c>
      <c r="AR296" s="7">
        <f>VLOOKUP(W296,Books!$A$2:$Q$100,7,FALSE)</f>
        <v>302</v>
      </c>
      <c r="AS296" s="51" t="str">
        <f t="shared" si="264"/>
        <v/>
      </c>
      <c r="AT296" s="7" t="str">
        <f t="shared" si="265"/>
        <v>INSERT INTO citation (ID,TalkID,BookID,Chapter,Verses,Flag,PageColumn,MinVerse,MaxVerse) VALUES (136918, 8480, 302, 88, '91', '', 79, 0, 0);</v>
      </c>
    </row>
    <row r="297" spans="1:46" x14ac:dyDescent="0.2">
      <c r="A297" s="7">
        <f>VLOOKUP(C297,Talks!$A$2:$X$35,2,FALSE)</f>
        <v>21</v>
      </c>
      <c r="B297">
        <v>294</v>
      </c>
      <c r="C297" t="s">
        <v>2734</v>
      </c>
      <c r="D297" t="s">
        <v>3236</v>
      </c>
      <c r="E297" t="s">
        <v>3237</v>
      </c>
      <c r="F297" s="4"/>
      <c r="G297" s="7">
        <f>VLOOKUP(C297,Talks!$A$2:$X$35,11,FALSE)</f>
        <v>8480</v>
      </c>
      <c r="H297" s="7">
        <f t="shared" si="236"/>
        <v>0</v>
      </c>
      <c r="I297" s="75" t="str">
        <f>IF(H297&lt;&gt;0,H297,IF(ISERROR(VLOOKUP(VLOOKUP(X297,Books!$A$2:$Q$100,2,FALSE)&amp;"_"&amp;Y297&amp;":"&amp;AA297&amp;IF(F297&lt;&gt;""," (JST)",""),SpecialBooks,2,FALSE)),VLOOKUP(X297,Books!$A$2:$Q$100,2,FALSE)&amp;"_"&amp;Y297&amp;":"&amp;AA297&amp;IF(F297&lt;&gt;""," (JST)",""),VLOOKUP(VLOOKUP(X297,Books!$A$2:$Q$100,2,FALSE)&amp;"_"&amp;Y297&amp;":"&amp;AA297&amp;IF(F297&lt;&gt;""," (JST)",""),SpecialBooks,2,FALSE)))</f>
        <v>matt_6:9-13</v>
      </c>
      <c r="J297" s="7" t="str">
        <f>VLOOKUP(C297,Talks!$A$2:$X$35,6,FALSE)</f>
        <v>MRB</v>
      </c>
      <c r="K297" s="32">
        <v>79</v>
      </c>
      <c r="L297" s="56">
        <f t="shared" si="269"/>
        <v>77</v>
      </c>
      <c r="M297" s="56">
        <f t="shared" si="270"/>
        <v>79</v>
      </c>
      <c r="N297" s="56" t="str">
        <f t="shared" si="235"/>
        <v/>
      </c>
      <c r="O297" s="7" t="str">
        <f t="shared" si="239"/>
        <v>matt_6:9-13 / (20-O,79,MRB)</v>
      </c>
      <c r="P297" s="51" t="str">
        <f t="shared" si="240"/>
        <v/>
      </c>
      <c r="Q297" s="7">
        <f t="shared" si="241"/>
        <v>21</v>
      </c>
      <c r="R297" s="7">
        <f t="shared" si="242"/>
        <v>26</v>
      </c>
      <c r="S297" s="7">
        <f t="shared" si="243"/>
        <v>33</v>
      </c>
      <c r="T297" s="7">
        <f t="shared" si="244"/>
        <v>28</v>
      </c>
      <c r="U297" s="7">
        <f t="shared" si="245"/>
        <v>42</v>
      </c>
      <c r="V297" s="7" t="str">
        <f t="shared" si="246"/>
        <v>nt/matt/6.9-13?</v>
      </c>
      <c r="W297" s="7" t="str">
        <f t="shared" si="271"/>
        <v>matt</v>
      </c>
      <c r="X297" s="7" t="str">
        <f>IF(ISERROR(VLOOKUP(W297,Books!$A$2:$Q$100,2,FALSE)),VLOOKUP(V297&amp;"/"&amp;W297,$AY$8:$AZ$10,2,FALSE),W297)</f>
        <v>matt</v>
      </c>
      <c r="Y297" s="7" t="str">
        <f t="shared" si="272"/>
        <v>6</v>
      </c>
      <c r="Z297" s="7" t="str">
        <f t="shared" si="247"/>
        <v>9-13</v>
      </c>
      <c r="AA297" s="7" t="str">
        <f t="shared" si="268"/>
        <v>9-13</v>
      </c>
      <c r="AB297" s="51">
        <f t="shared" si="248"/>
        <v>39</v>
      </c>
      <c r="AC297" s="61" t="str">
        <f t="shared" si="249"/>
        <v>p9</v>
      </c>
      <c r="AD297" s="26" t="str">
        <f t="shared" si="250"/>
        <v>matt</v>
      </c>
      <c r="AE297" s="27" t="str">
        <f t="shared" si="251"/>
        <v>matt</v>
      </c>
      <c r="AF297" s="28" t="str">
        <f t="shared" si="252"/>
        <v/>
      </c>
      <c r="AG297" s="26" t="str">
        <f t="shared" si="253"/>
        <v>6</v>
      </c>
      <c r="AH297" s="27" t="str">
        <f t="shared" si="254"/>
        <v/>
      </c>
      <c r="AI297" s="29" t="str">
        <f t="shared" si="255"/>
        <v>9-13</v>
      </c>
      <c r="AJ297" s="29" t="str">
        <f t="shared" si="256"/>
        <v>9-13</v>
      </c>
      <c r="AK297" s="29" t="str">
        <f t="shared" si="257"/>
        <v>9 13</v>
      </c>
      <c r="AL297" s="29">
        <f t="shared" si="258"/>
        <v>2</v>
      </c>
      <c r="AM297" s="29">
        <f t="shared" ca="1" si="259"/>
        <v>2</v>
      </c>
      <c r="AN297" s="29" t="str">
        <f t="shared" si="260"/>
        <v>9</v>
      </c>
      <c r="AO297" s="29" t="str">
        <f t="shared" ca="1" si="261"/>
        <v>13</v>
      </c>
      <c r="AP297" s="28" t="str">
        <f t="shared" si="262"/>
        <v/>
      </c>
      <c r="AQ297" s="34">
        <f t="shared" si="263"/>
        <v>136919</v>
      </c>
      <c r="AR297" s="7">
        <f>VLOOKUP(W297,Books!$A$2:$Q$100,7,FALSE)</f>
        <v>140</v>
      </c>
      <c r="AS297" s="51" t="str">
        <f t="shared" si="264"/>
        <v/>
      </c>
      <c r="AT297" s="7" t="str">
        <f t="shared" si="265"/>
        <v>INSERT INTO citation (ID,TalkID,BookID,Chapter,Verses,Flag,PageColumn,MinVerse,MaxVerse) VALUES (136919, 8480, 140, 6, '9-13', '', 79, 0, 0);</v>
      </c>
    </row>
    <row r="298" spans="1:46" x14ac:dyDescent="0.2">
      <c r="A298" s="7">
        <f>VLOOKUP(C298,Talks!$A$2:$X$35,2,FALSE)</f>
        <v>21</v>
      </c>
      <c r="B298">
        <v>295</v>
      </c>
      <c r="C298" t="s">
        <v>2734</v>
      </c>
      <c r="D298" t="s">
        <v>3655</v>
      </c>
      <c r="E298" t="s">
        <v>3656</v>
      </c>
      <c r="F298" s="4" t="s">
        <v>3658</v>
      </c>
      <c r="G298" s="7">
        <f>VLOOKUP(C298,Talks!$A$2:$X$35,11,FALSE)</f>
        <v>8480</v>
      </c>
      <c r="H298" s="7">
        <f t="shared" si="236"/>
        <v>0</v>
      </c>
      <c r="I298" s="75" t="str">
        <f>IF(H298&lt;&gt;0,H298,IF(ISERROR(VLOOKUP(VLOOKUP(X298,Books!$A$2:$Q$100,2,FALSE)&amp;"_"&amp;Y298&amp;":"&amp;AA298&amp;IF(F298&lt;&gt;""," (JST)",""),SpecialBooks,2,FALSE)),VLOOKUP(X298,Books!$A$2:$Q$100,2,FALSE)&amp;"_"&amp;Y298&amp;":"&amp;AA298&amp;IF(F298&lt;&gt;""," (JST)",""),VLOOKUP(VLOOKUP(X298,Books!$A$2:$Q$100,2,FALSE)&amp;"_"&amp;Y298&amp;":"&amp;AA298&amp;IF(F298&lt;&gt;""," (JST)",""),SpecialBooks,2,FALSE)))</f>
        <v>matt_6:14 (JST)</v>
      </c>
      <c r="J298" s="7" t="str">
        <f>VLOOKUP(C298,Talks!$A$2:$X$35,6,FALSE)</f>
        <v>MRB</v>
      </c>
      <c r="K298" s="32">
        <v>79</v>
      </c>
      <c r="L298" s="56">
        <f t="shared" si="269"/>
        <v>77</v>
      </c>
      <c r="M298" s="56">
        <f t="shared" si="270"/>
        <v>79</v>
      </c>
      <c r="N298" s="56" t="str">
        <f t="shared" si="235"/>
        <v/>
      </c>
      <c r="O298" s="7" t="str">
        <f t="shared" si="239"/>
        <v>matt_6:14 (JST) / (20-O,79,MRB)</v>
      </c>
      <c r="P298" s="51" t="str">
        <f t="shared" si="240"/>
        <v/>
      </c>
      <c r="Q298" s="7">
        <f t="shared" si="241"/>
        <v>21</v>
      </c>
      <c r="R298" s="7">
        <f t="shared" si="242"/>
        <v>26</v>
      </c>
      <c r="S298" s="7">
        <f t="shared" si="243"/>
        <v>31</v>
      </c>
      <c r="T298" s="7">
        <f t="shared" si="244"/>
        <v>28</v>
      </c>
      <c r="U298" s="7">
        <f t="shared" si="245"/>
        <v>40</v>
      </c>
      <c r="V298" s="7" t="str">
        <f t="shared" si="246"/>
        <v>nt/matt/6.14?la</v>
      </c>
      <c r="W298" s="7" t="str">
        <f t="shared" si="271"/>
        <v>matt</v>
      </c>
      <c r="X298" s="7" t="str">
        <f>IF(ISERROR(VLOOKUP(W298,Books!$A$2:$Q$100,2,FALSE)),VLOOKUP(V298&amp;"/"&amp;W298,$AY$8:$AZ$10,2,FALSE),W298)</f>
        <v>matt</v>
      </c>
      <c r="Y298" s="7" t="str">
        <f t="shared" si="272"/>
        <v>6</v>
      </c>
      <c r="Z298" s="7" t="str">
        <f t="shared" si="247"/>
        <v>14</v>
      </c>
      <c r="AA298" s="7" t="str">
        <f t="shared" si="268"/>
        <v>14</v>
      </c>
      <c r="AB298" s="51">
        <f t="shared" si="248"/>
        <v>39</v>
      </c>
      <c r="AC298" s="61" t="str">
        <f t="shared" si="249"/>
        <v>p14</v>
      </c>
      <c r="AD298" s="26" t="str">
        <f t="shared" si="250"/>
        <v>matt</v>
      </c>
      <c r="AE298" s="27" t="str">
        <f t="shared" si="251"/>
        <v>matt</v>
      </c>
      <c r="AF298" s="28" t="str">
        <f t="shared" si="252"/>
        <v/>
      </c>
      <c r="AG298" s="26" t="str">
        <f t="shared" si="253"/>
        <v>6</v>
      </c>
      <c r="AH298" s="27" t="str">
        <f t="shared" si="254"/>
        <v/>
      </c>
      <c r="AI298" s="29" t="str">
        <f t="shared" si="255"/>
        <v>14 (JST)</v>
      </c>
      <c r="AJ298" s="29" t="str">
        <f t="shared" si="256"/>
        <v>14</v>
      </c>
      <c r="AK298" s="29" t="str">
        <f t="shared" si="257"/>
        <v>14</v>
      </c>
      <c r="AL298" s="29">
        <f t="shared" si="258"/>
        <v>0</v>
      </c>
      <c r="AM298" s="29">
        <f t="shared" ca="1" si="259"/>
        <v>0</v>
      </c>
      <c r="AN298" s="29" t="str">
        <f t="shared" si="260"/>
        <v>14</v>
      </c>
      <c r="AO298" s="29" t="str">
        <f t="shared" ca="1" si="261"/>
        <v>14</v>
      </c>
      <c r="AP298" s="28" t="str">
        <f t="shared" si="262"/>
        <v/>
      </c>
      <c r="AQ298" s="34">
        <f t="shared" si="263"/>
        <v>136920</v>
      </c>
      <c r="AR298" s="7">
        <f>VLOOKUP(W298,Books!$A$2:$Q$100,7,FALSE)</f>
        <v>140</v>
      </c>
      <c r="AS298" s="51" t="str">
        <f t="shared" si="264"/>
        <v>J</v>
      </c>
      <c r="AT298" s="7" t="str">
        <f t="shared" si="265"/>
        <v>INSERT INTO citation (ID,TalkID,BookID,Chapter,Verses,Flag,PageColumn,MinVerse,MaxVerse) VALUES (136920, 8480, 140, 6, '14', 'J', 79, 0, 0);</v>
      </c>
    </row>
    <row r="299" spans="1:46" x14ac:dyDescent="0.2">
      <c r="A299" s="7">
        <f>VLOOKUP(C299,Talks!$A$2:$X$35,2,FALSE)</f>
        <v>21</v>
      </c>
      <c r="B299">
        <v>296</v>
      </c>
      <c r="C299" t="s">
        <v>2734</v>
      </c>
      <c r="D299" t="s">
        <v>3238</v>
      </c>
      <c r="E299" t="s">
        <v>3239</v>
      </c>
      <c r="F299" s="4"/>
      <c r="G299" s="7">
        <f>VLOOKUP(C299,Talks!$A$2:$X$35,11,FALSE)</f>
        <v>8480</v>
      </c>
      <c r="H299" s="7">
        <f t="shared" si="236"/>
        <v>0</v>
      </c>
      <c r="I299" s="75" t="str">
        <f>IF(H299&lt;&gt;0,H299,IF(ISERROR(VLOOKUP(VLOOKUP(X299,Books!$A$2:$Q$100,2,FALSE)&amp;"_"&amp;Y299&amp;":"&amp;AA299&amp;IF(F299&lt;&gt;""," (JST)",""),SpecialBooks,2,FALSE)),VLOOKUP(X299,Books!$A$2:$Q$100,2,FALSE)&amp;"_"&amp;Y299&amp;":"&amp;AA299&amp;IF(F299&lt;&gt;""," (JST)",""),VLOOKUP(VLOOKUP(X299,Books!$A$2:$Q$100,2,FALSE)&amp;"_"&amp;Y299&amp;":"&amp;AA299&amp;IF(F299&lt;&gt;""," (JST)",""),SpecialBooks,2,FALSE)))</f>
        <v>luke_18:1-8</v>
      </c>
      <c r="J299" s="7" t="str">
        <f>VLOOKUP(C299,Talks!$A$2:$X$35,6,FALSE)</f>
        <v>MRB</v>
      </c>
      <c r="K299" s="32">
        <v>79</v>
      </c>
      <c r="L299" s="56">
        <f t="shared" si="269"/>
        <v>77</v>
      </c>
      <c r="M299" s="56">
        <f t="shared" si="270"/>
        <v>79</v>
      </c>
      <c r="N299" s="56" t="str">
        <f t="shared" si="235"/>
        <v/>
      </c>
      <c r="O299" s="7" t="str">
        <f t="shared" si="239"/>
        <v>luke_18:1-8 / (20-O,79,MRB)</v>
      </c>
      <c r="P299" s="51" t="str">
        <f t="shared" si="240"/>
        <v/>
      </c>
      <c r="Q299" s="7">
        <f t="shared" si="241"/>
        <v>21</v>
      </c>
      <c r="R299" s="7">
        <f t="shared" si="242"/>
        <v>26</v>
      </c>
      <c r="S299" s="7">
        <f t="shared" si="243"/>
        <v>33</v>
      </c>
      <c r="T299" s="7">
        <f t="shared" si="244"/>
        <v>29</v>
      </c>
      <c r="U299" s="7">
        <f t="shared" si="245"/>
        <v>42</v>
      </c>
      <c r="V299" s="7" t="str">
        <f t="shared" si="246"/>
        <v>nt/luke/18.1-8?</v>
      </c>
      <c r="W299" s="7" t="str">
        <f t="shared" si="271"/>
        <v>luke</v>
      </c>
      <c r="X299" s="7" t="str">
        <f>IF(ISERROR(VLOOKUP(W299,Books!$A$2:$Q$100,2,FALSE)),VLOOKUP(V299&amp;"/"&amp;W299,$AY$8:$AZ$10,2,FALSE),W299)</f>
        <v>luke</v>
      </c>
      <c r="Y299" s="7" t="str">
        <f t="shared" si="272"/>
        <v>18</v>
      </c>
      <c r="Z299" s="7" t="str">
        <f t="shared" si="247"/>
        <v>1-8</v>
      </c>
      <c r="AA299" s="7" t="str">
        <f t="shared" si="268"/>
        <v>1-8</v>
      </c>
      <c r="AB299" s="51">
        <f t="shared" si="248"/>
        <v>43</v>
      </c>
      <c r="AC299" s="61" t="str">
        <f t="shared" si="249"/>
        <v>p1</v>
      </c>
      <c r="AD299" s="26" t="str">
        <f t="shared" si="250"/>
        <v>luke</v>
      </c>
      <c r="AE299" s="27" t="str">
        <f t="shared" si="251"/>
        <v>luke</v>
      </c>
      <c r="AF299" s="28" t="str">
        <f t="shared" si="252"/>
        <v/>
      </c>
      <c r="AG299" s="26" t="str">
        <f t="shared" si="253"/>
        <v>18</v>
      </c>
      <c r="AH299" s="27" t="str">
        <f t="shared" si="254"/>
        <v/>
      </c>
      <c r="AI299" s="29" t="str">
        <f t="shared" si="255"/>
        <v>1-8</v>
      </c>
      <c r="AJ299" s="29" t="str">
        <f t="shared" si="256"/>
        <v>1-8</v>
      </c>
      <c r="AK299" s="29" t="str">
        <f t="shared" si="257"/>
        <v>1 8</v>
      </c>
      <c r="AL299" s="29">
        <f t="shared" si="258"/>
        <v>2</v>
      </c>
      <c r="AM299" s="29">
        <f t="shared" ca="1" si="259"/>
        <v>2</v>
      </c>
      <c r="AN299" s="29" t="str">
        <f t="shared" si="260"/>
        <v>1</v>
      </c>
      <c r="AO299" s="29" t="str">
        <f t="shared" ca="1" si="261"/>
        <v>8</v>
      </c>
      <c r="AP299" s="28" t="str">
        <f t="shared" si="262"/>
        <v/>
      </c>
      <c r="AQ299" s="34">
        <f t="shared" si="263"/>
        <v>136921</v>
      </c>
      <c r="AR299" s="7">
        <f>VLOOKUP(W299,Books!$A$2:$Q$100,7,FALSE)</f>
        <v>142</v>
      </c>
      <c r="AS299" s="51" t="str">
        <f t="shared" si="264"/>
        <v/>
      </c>
      <c r="AT299" s="7" t="str">
        <f t="shared" si="265"/>
        <v>INSERT INTO citation (ID,TalkID,BookID,Chapter,Verses,Flag,PageColumn,MinVerse,MaxVerse) VALUES (136921, 8480, 142, 18, '1-8', '', 79, 0, 0);</v>
      </c>
    </row>
    <row r="300" spans="1:46" x14ac:dyDescent="0.2">
      <c r="A300" s="7">
        <f>VLOOKUP(C300,Talks!$A$2:$X$35,2,FALSE)</f>
        <v>21</v>
      </c>
      <c r="B300">
        <v>297</v>
      </c>
      <c r="C300" t="s">
        <v>2734</v>
      </c>
      <c r="D300" t="s">
        <v>3232</v>
      </c>
      <c r="E300" s="65">
        <v>0.9</v>
      </c>
      <c r="F300" s="4"/>
      <c r="G300" s="7">
        <f>VLOOKUP(C300,Talks!$A$2:$X$35,11,FALSE)</f>
        <v>8480</v>
      </c>
      <c r="H300" s="7">
        <f t="shared" si="236"/>
        <v>0</v>
      </c>
      <c r="I300" s="75" t="str">
        <f>IF(H300&lt;&gt;0,H300,IF(ISERROR(VLOOKUP(VLOOKUP(X300,Books!$A$2:$Q$100,2,FALSE)&amp;"_"&amp;Y300&amp;":"&amp;AA300&amp;IF(F300&lt;&gt;""," (JST)",""),SpecialBooks,2,FALSE)),VLOOKUP(X300,Books!$A$2:$Q$100,2,FALSE)&amp;"_"&amp;Y300&amp;":"&amp;AA300&amp;IF(F300&lt;&gt;""," (JST)",""),VLOOKUP(VLOOKUP(X300,Books!$A$2:$Q$100,2,FALSE)&amp;"_"&amp;Y300&amp;":"&amp;AA300&amp;IF(F300&lt;&gt;""," (JST)",""),SpecialBooks,2,FALSE)))</f>
        <v>luke_21:36</v>
      </c>
      <c r="J300" s="7" t="str">
        <f>VLOOKUP(C300,Talks!$A$2:$X$35,6,FALSE)</f>
        <v>MRB</v>
      </c>
      <c r="K300" s="32">
        <v>79</v>
      </c>
      <c r="L300" s="56">
        <f t="shared" si="269"/>
        <v>77</v>
      </c>
      <c r="M300" s="56">
        <f t="shared" si="270"/>
        <v>79</v>
      </c>
      <c r="N300" s="56" t="str">
        <f t="shared" si="235"/>
        <v/>
      </c>
      <c r="O300" s="7" t="str">
        <f t="shared" si="239"/>
        <v>luke_21:36 / (20-O,79,MRB)</v>
      </c>
      <c r="P300" s="51" t="str">
        <f t="shared" si="240"/>
        <v/>
      </c>
      <c r="Q300" s="7">
        <f t="shared" si="241"/>
        <v>21</v>
      </c>
      <c r="R300" s="7">
        <f t="shared" si="242"/>
        <v>26</v>
      </c>
      <c r="S300" s="7">
        <f t="shared" si="243"/>
        <v>32</v>
      </c>
      <c r="T300" s="7">
        <f t="shared" si="244"/>
        <v>29</v>
      </c>
      <c r="U300" s="7">
        <f t="shared" si="245"/>
        <v>41</v>
      </c>
      <c r="V300" s="7" t="str">
        <f t="shared" si="246"/>
        <v>nt/luke/21.36?l</v>
      </c>
      <c r="W300" s="7" t="str">
        <f t="shared" si="271"/>
        <v>luke</v>
      </c>
      <c r="X300" s="7" t="str">
        <f>IF(ISERROR(VLOOKUP(W300,Books!$A$2:$Q$100,2,FALSE)),VLOOKUP(V300&amp;"/"&amp;W300,$AY$8:$AZ$10,2,FALSE),W300)</f>
        <v>luke</v>
      </c>
      <c r="Y300" s="7" t="str">
        <f t="shared" si="272"/>
        <v>21</v>
      </c>
      <c r="Z300" s="7" t="str">
        <f t="shared" si="247"/>
        <v>36</v>
      </c>
      <c r="AA300" s="7" t="str">
        <f t="shared" si="268"/>
        <v>36</v>
      </c>
      <c r="AB300" s="51">
        <f t="shared" si="248"/>
        <v>38</v>
      </c>
      <c r="AC300" s="61" t="str">
        <f t="shared" si="249"/>
        <v>p36</v>
      </c>
      <c r="AD300" s="26" t="str">
        <f t="shared" si="250"/>
        <v>luke</v>
      </c>
      <c r="AE300" s="27" t="str">
        <f t="shared" si="251"/>
        <v>luke</v>
      </c>
      <c r="AF300" s="28" t="str">
        <f t="shared" si="252"/>
        <v/>
      </c>
      <c r="AG300" s="26" t="str">
        <f t="shared" si="253"/>
        <v>21</v>
      </c>
      <c r="AH300" s="27" t="str">
        <f t="shared" si="254"/>
        <v/>
      </c>
      <c r="AI300" s="29" t="str">
        <f t="shared" si="255"/>
        <v>36</v>
      </c>
      <c r="AJ300" s="29" t="str">
        <f t="shared" si="256"/>
        <v>36</v>
      </c>
      <c r="AK300" s="29" t="str">
        <f t="shared" si="257"/>
        <v>36</v>
      </c>
      <c r="AL300" s="29">
        <f t="shared" si="258"/>
        <v>0</v>
      </c>
      <c r="AM300" s="29">
        <f t="shared" ca="1" si="259"/>
        <v>0</v>
      </c>
      <c r="AN300" s="29" t="str">
        <f t="shared" si="260"/>
        <v>36</v>
      </c>
      <c r="AO300" s="29" t="str">
        <f t="shared" ca="1" si="261"/>
        <v>36</v>
      </c>
      <c r="AP300" s="28" t="str">
        <f t="shared" si="262"/>
        <v/>
      </c>
      <c r="AQ300" s="34">
        <f t="shared" si="263"/>
        <v>136922</v>
      </c>
      <c r="AR300" s="7">
        <f>VLOOKUP(W300,Books!$A$2:$Q$100,7,FALSE)</f>
        <v>142</v>
      </c>
      <c r="AS300" s="51" t="str">
        <f t="shared" si="264"/>
        <v/>
      </c>
      <c r="AT300" s="7" t="str">
        <f t="shared" si="265"/>
        <v>INSERT INTO citation (ID,TalkID,BookID,Chapter,Verses,Flag,PageColumn,MinVerse,MaxVerse) VALUES (136922, 8480, 142, 21, '36', '', 79, 0, 0);</v>
      </c>
    </row>
    <row r="301" spans="1:46" x14ac:dyDescent="0.2">
      <c r="A301" s="7">
        <f>VLOOKUP(C301,Talks!$A$2:$X$35,2,FALSE)</f>
        <v>21</v>
      </c>
      <c r="B301">
        <v>298</v>
      </c>
      <c r="C301" t="s">
        <v>2734</v>
      </c>
      <c r="D301" t="s">
        <v>3240</v>
      </c>
      <c r="E301" t="s">
        <v>3241</v>
      </c>
      <c r="F301" s="4"/>
      <c r="G301" s="7">
        <f>VLOOKUP(C301,Talks!$A$2:$X$35,11,FALSE)</f>
        <v>8480</v>
      </c>
      <c r="H301" s="7">
        <f t="shared" si="236"/>
        <v>0</v>
      </c>
      <c r="I301" s="75" t="str">
        <f>IF(H301&lt;&gt;0,H301,IF(ISERROR(VLOOKUP(VLOOKUP(X301,Books!$A$2:$Q$100,2,FALSE)&amp;"_"&amp;Y301&amp;":"&amp;AA301&amp;IF(F301&lt;&gt;""," (JST)",""),SpecialBooks,2,FALSE)),VLOOKUP(X301,Books!$A$2:$Q$100,2,FALSE)&amp;"_"&amp;Y301&amp;":"&amp;AA301&amp;IF(F301&lt;&gt;""," (JST)",""),VLOOKUP(VLOOKUP(X301,Books!$A$2:$Q$100,2,FALSE)&amp;"_"&amp;Y301&amp;":"&amp;AA301&amp;IF(F301&lt;&gt;""," (JST)",""),SpecialBooks,2,FALSE)))</f>
        <v>eph_6:18</v>
      </c>
      <c r="J301" s="7" t="str">
        <f>VLOOKUP(C301,Talks!$A$2:$X$35,6,FALSE)</f>
        <v>MRB</v>
      </c>
      <c r="K301" s="32">
        <v>79</v>
      </c>
      <c r="L301" s="56">
        <f t="shared" si="269"/>
        <v>77</v>
      </c>
      <c r="M301" s="56">
        <f t="shared" si="270"/>
        <v>79</v>
      </c>
      <c r="N301" s="56" t="str">
        <f t="shared" si="235"/>
        <v/>
      </c>
      <c r="O301" s="7" t="str">
        <f t="shared" si="239"/>
        <v>eph_6:18 / (20-O,79,MRB)</v>
      </c>
      <c r="P301" s="51" t="str">
        <f t="shared" si="240"/>
        <v/>
      </c>
      <c r="Q301" s="7">
        <f t="shared" si="241"/>
        <v>21</v>
      </c>
      <c r="R301" s="7">
        <f t="shared" si="242"/>
        <v>25</v>
      </c>
      <c r="S301" s="7">
        <f t="shared" si="243"/>
        <v>30</v>
      </c>
      <c r="T301" s="7">
        <f t="shared" si="244"/>
        <v>27</v>
      </c>
      <c r="U301" s="7">
        <f t="shared" si="245"/>
        <v>39</v>
      </c>
      <c r="V301" s="7" t="str">
        <f t="shared" si="246"/>
        <v>nt/eph/6.18?lan</v>
      </c>
      <c r="W301" s="7" t="str">
        <f t="shared" si="271"/>
        <v>eph</v>
      </c>
      <c r="X301" s="7" t="str">
        <f>IF(ISERROR(VLOOKUP(W301,Books!$A$2:$Q$100,2,FALSE)),VLOOKUP(V301&amp;"/"&amp;W301,$AY$8:$AZ$10,2,FALSE),W301)</f>
        <v>eph</v>
      </c>
      <c r="Y301" s="7" t="str">
        <f t="shared" si="272"/>
        <v>6</v>
      </c>
      <c r="Z301" s="7" t="str">
        <f t="shared" si="247"/>
        <v>18</v>
      </c>
      <c r="AA301" s="7" t="str">
        <f t="shared" si="268"/>
        <v>18</v>
      </c>
      <c r="AB301" s="51">
        <f t="shared" si="248"/>
        <v>24</v>
      </c>
      <c r="AC301" s="61" t="str">
        <f t="shared" si="249"/>
        <v>p18</v>
      </c>
      <c r="AD301" s="26" t="str">
        <f t="shared" si="250"/>
        <v>eph</v>
      </c>
      <c r="AE301" s="27" t="str">
        <f t="shared" si="251"/>
        <v>eph</v>
      </c>
      <c r="AF301" s="28" t="str">
        <f t="shared" si="252"/>
        <v/>
      </c>
      <c r="AG301" s="26" t="str">
        <f t="shared" si="253"/>
        <v>6</v>
      </c>
      <c r="AH301" s="27" t="str">
        <f t="shared" si="254"/>
        <v/>
      </c>
      <c r="AI301" s="29" t="str">
        <f t="shared" si="255"/>
        <v>18</v>
      </c>
      <c r="AJ301" s="29" t="str">
        <f t="shared" si="256"/>
        <v>18</v>
      </c>
      <c r="AK301" s="29" t="str">
        <f t="shared" si="257"/>
        <v>18</v>
      </c>
      <c r="AL301" s="29">
        <f t="shared" si="258"/>
        <v>0</v>
      </c>
      <c r="AM301" s="29">
        <f t="shared" ca="1" si="259"/>
        <v>0</v>
      </c>
      <c r="AN301" s="29" t="str">
        <f t="shared" si="260"/>
        <v>18</v>
      </c>
      <c r="AO301" s="29" t="str">
        <f t="shared" ca="1" si="261"/>
        <v>18</v>
      </c>
      <c r="AP301" s="28" t="str">
        <f t="shared" si="262"/>
        <v/>
      </c>
      <c r="AQ301" s="34">
        <f t="shared" si="263"/>
        <v>136923</v>
      </c>
      <c r="AR301" s="7">
        <f>VLOOKUP(W301,Books!$A$2:$Q$100,7,FALSE)</f>
        <v>149</v>
      </c>
      <c r="AS301" s="51" t="str">
        <f t="shared" si="264"/>
        <v/>
      </c>
      <c r="AT301" s="7" t="str">
        <f t="shared" si="265"/>
        <v>INSERT INTO citation (ID,TalkID,BookID,Chapter,Verses,Flag,PageColumn,MinVerse,MaxVerse) VALUES (136923, 8480, 149, 6, '18', '', 79, 0, 0);</v>
      </c>
    </row>
    <row r="302" spans="1:46" x14ac:dyDescent="0.2">
      <c r="A302" s="7">
        <f>VLOOKUP(C302,Talks!$A$2:$X$35,2,FALSE)</f>
        <v>21</v>
      </c>
      <c r="B302">
        <v>299</v>
      </c>
      <c r="C302" t="s">
        <v>2734</v>
      </c>
      <c r="D302" t="s">
        <v>3242</v>
      </c>
      <c r="E302" t="s">
        <v>3243</v>
      </c>
      <c r="F302" s="4"/>
      <c r="G302" s="7">
        <f>VLOOKUP(C302,Talks!$A$2:$X$35,11,FALSE)</f>
        <v>8480</v>
      </c>
      <c r="H302" s="7">
        <f t="shared" si="236"/>
        <v>0</v>
      </c>
      <c r="I302" s="75" t="str">
        <f>IF(H302&lt;&gt;0,H302,IF(ISERROR(VLOOKUP(VLOOKUP(X302,Books!$A$2:$Q$100,2,FALSE)&amp;"_"&amp;Y302&amp;":"&amp;AA302&amp;IF(F302&lt;&gt;""," (JST)",""),SpecialBooks,2,FALSE)),VLOOKUP(X302,Books!$A$2:$Q$100,2,FALSE)&amp;"_"&amp;Y302&amp;":"&amp;AA302&amp;IF(F302&lt;&gt;""," (JST)",""),VLOOKUP(VLOOKUP(X302,Books!$A$2:$Q$100,2,FALSE)&amp;"_"&amp;Y302&amp;":"&amp;AA302&amp;IF(F302&lt;&gt;""," (JST)",""),SpecialBooks,2,FALSE)))</f>
        <v>2 ne_32:9</v>
      </c>
      <c r="J302" s="7" t="str">
        <f>VLOOKUP(C302,Talks!$A$2:$X$35,6,FALSE)</f>
        <v>MRB</v>
      </c>
      <c r="K302" s="32">
        <v>79</v>
      </c>
      <c r="L302" s="56">
        <f t="shared" si="269"/>
        <v>77</v>
      </c>
      <c r="M302" s="56">
        <f t="shared" si="270"/>
        <v>79</v>
      </c>
      <c r="N302" s="56" t="str">
        <f t="shared" si="235"/>
        <v/>
      </c>
      <c r="O302" s="7" t="str">
        <f t="shared" si="239"/>
        <v>2 ne_32:9 / (20-O,79,MRB)</v>
      </c>
      <c r="P302" s="51" t="str">
        <f t="shared" si="240"/>
        <v/>
      </c>
      <c r="Q302" s="7">
        <f t="shared" si="241"/>
        <v>23</v>
      </c>
      <c r="R302" s="7">
        <f t="shared" si="242"/>
        <v>28</v>
      </c>
      <c r="S302" s="7">
        <f t="shared" si="243"/>
        <v>33</v>
      </c>
      <c r="T302" s="7">
        <f t="shared" si="244"/>
        <v>31</v>
      </c>
      <c r="U302" s="7">
        <f t="shared" si="245"/>
        <v>42</v>
      </c>
      <c r="V302" s="7" t="str">
        <f t="shared" si="246"/>
        <v>bofm/2-ne/32.9?la</v>
      </c>
      <c r="W302" s="7" t="str">
        <f t="shared" si="271"/>
        <v>2-ne</v>
      </c>
      <c r="X302" s="7" t="str">
        <f>IF(ISERROR(VLOOKUP(W302,Books!$A$2:$Q$100,2,FALSE)),VLOOKUP(V302&amp;"/"&amp;W302,$AY$8:$AZ$10,2,FALSE),W302)</f>
        <v>2-ne</v>
      </c>
      <c r="Y302" s="7" t="str">
        <f t="shared" si="272"/>
        <v>32</v>
      </c>
      <c r="Z302" s="7" t="str">
        <f t="shared" si="247"/>
        <v>9</v>
      </c>
      <c r="AA302" s="7" t="str">
        <f t="shared" si="268"/>
        <v>9</v>
      </c>
      <c r="AB302" s="51">
        <f t="shared" si="248"/>
        <v>9</v>
      </c>
      <c r="AC302" s="61" t="str">
        <f t="shared" si="249"/>
        <v>p9</v>
      </c>
      <c r="AD302" s="26" t="str">
        <f t="shared" si="250"/>
        <v>2-ne</v>
      </c>
      <c r="AE302" s="27" t="str">
        <f t="shared" si="251"/>
        <v>2-ne</v>
      </c>
      <c r="AF302" s="28" t="str">
        <f t="shared" si="252"/>
        <v/>
      </c>
      <c r="AG302" s="26" t="str">
        <f t="shared" si="253"/>
        <v>32</v>
      </c>
      <c r="AH302" s="27" t="str">
        <f t="shared" si="254"/>
        <v/>
      </c>
      <c r="AI302" s="29" t="str">
        <f t="shared" si="255"/>
        <v>9</v>
      </c>
      <c r="AJ302" s="29" t="str">
        <f t="shared" si="256"/>
        <v>9</v>
      </c>
      <c r="AK302" s="29" t="str">
        <f t="shared" si="257"/>
        <v>9</v>
      </c>
      <c r="AL302" s="29">
        <f t="shared" si="258"/>
        <v>0</v>
      </c>
      <c r="AM302" s="29">
        <f t="shared" ca="1" si="259"/>
        <v>0</v>
      </c>
      <c r="AN302" s="29" t="str">
        <f t="shared" si="260"/>
        <v>9</v>
      </c>
      <c r="AO302" s="29" t="str">
        <f t="shared" ca="1" si="261"/>
        <v>9</v>
      </c>
      <c r="AP302" s="28" t="str">
        <f t="shared" si="262"/>
        <v/>
      </c>
      <c r="AQ302" s="34">
        <f t="shared" si="263"/>
        <v>136924</v>
      </c>
      <c r="AR302" s="7">
        <f>VLOOKUP(W302,Books!$A$2:$Q$100,7,FALSE)</f>
        <v>206</v>
      </c>
      <c r="AS302" s="51" t="str">
        <f t="shared" si="264"/>
        <v/>
      </c>
      <c r="AT302" s="7" t="str">
        <f t="shared" si="265"/>
        <v>INSERT INTO citation (ID,TalkID,BookID,Chapter,Verses,Flag,PageColumn,MinVerse,MaxVerse) VALUES (136924, 8480, 206, 32, '9', '', 79, 0, 0);</v>
      </c>
    </row>
    <row r="303" spans="1:46" x14ac:dyDescent="0.2">
      <c r="A303" s="7">
        <f>VLOOKUP(C303,Talks!$A$2:$X$35,2,FALSE)</f>
        <v>21</v>
      </c>
      <c r="B303">
        <v>300</v>
      </c>
      <c r="C303" t="s">
        <v>2734</v>
      </c>
      <c r="D303" t="s">
        <v>3244</v>
      </c>
      <c r="E303" t="s">
        <v>3245</v>
      </c>
      <c r="F303" s="4"/>
      <c r="G303" s="7">
        <f>VLOOKUP(C303,Talks!$A$2:$X$35,11,FALSE)</f>
        <v>8480</v>
      </c>
      <c r="H303" s="7">
        <f t="shared" si="236"/>
        <v>0</v>
      </c>
      <c r="I303" s="75" t="str">
        <f>IF(H303&lt;&gt;0,H303,IF(ISERROR(VLOOKUP(VLOOKUP(X303,Books!$A$2:$Q$100,2,FALSE)&amp;"_"&amp;Y303&amp;":"&amp;AA303&amp;IF(F303&lt;&gt;""," (JST)",""),SpecialBooks,2,FALSE)),VLOOKUP(X303,Books!$A$2:$Q$100,2,FALSE)&amp;"_"&amp;Y303&amp;":"&amp;AA303&amp;IF(F303&lt;&gt;""," (JST)",""),VLOOKUP(VLOOKUP(X303,Books!$A$2:$Q$100,2,FALSE)&amp;"_"&amp;Y303&amp;":"&amp;AA303&amp;IF(F303&lt;&gt;""," (JST)",""),SpecialBooks,2,FALSE)))</f>
        <v>3 ne_18:15,18-21</v>
      </c>
      <c r="J303" s="7" t="str">
        <f>VLOOKUP(C303,Talks!$A$2:$X$35,6,FALSE)</f>
        <v>MRB</v>
      </c>
      <c r="K303" s="32">
        <v>79</v>
      </c>
      <c r="L303" s="56">
        <f t="shared" si="269"/>
        <v>77</v>
      </c>
      <c r="M303" s="56">
        <f t="shared" si="270"/>
        <v>79</v>
      </c>
      <c r="N303" s="56" t="str">
        <f t="shared" si="235"/>
        <v/>
      </c>
      <c r="O303" s="7" t="str">
        <f t="shared" si="239"/>
        <v>3 ne_18:15,18-21 / (20-O,79,MRB)</v>
      </c>
      <c r="P303" s="51" t="str">
        <f t="shared" si="240"/>
        <v/>
      </c>
      <c r="Q303" s="7">
        <f t="shared" si="241"/>
        <v>23</v>
      </c>
      <c r="R303" s="7">
        <f t="shared" si="242"/>
        <v>28</v>
      </c>
      <c r="S303" s="7">
        <f t="shared" si="243"/>
        <v>40</v>
      </c>
      <c r="T303" s="7">
        <f t="shared" si="244"/>
        <v>31</v>
      </c>
      <c r="U303" s="7">
        <f t="shared" si="245"/>
        <v>49</v>
      </c>
      <c r="V303" s="7" t="str">
        <f t="shared" si="246"/>
        <v>bofm/3-ne/18.15,1</v>
      </c>
      <c r="W303" s="7" t="str">
        <f t="shared" si="271"/>
        <v>3-ne</v>
      </c>
      <c r="X303" s="7" t="str">
        <f>IF(ISERROR(VLOOKUP(W303,Books!$A$2:$Q$100,2,FALSE)),VLOOKUP(V303&amp;"/"&amp;W303,$AY$8:$AZ$10,2,FALSE),W303)</f>
        <v>3-ne</v>
      </c>
      <c r="Y303" s="7" t="str">
        <f t="shared" si="272"/>
        <v>18</v>
      </c>
      <c r="Z303" s="7" t="str">
        <f t="shared" si="247"/>
        <v>15,18-21</v>
      </c>
      <c r="AA303" s="7" t="str">
        <f t="shared" si="268"/>
        <v>15,18-21</v>
      </c>
      <c r="AB303" s="51">
        <f t="shared" si="248"/>
        <v>39</v>
      </c>
      <c r="AC303" s="61" t="str">
        <f t="shared" si="249"/>
        <v>p15</v>
      </c>
      <c r="AD303" s="26" t="str">
        <f t="shared" si="250"/>
        <v>3-ne</v>
      </c>
      <c r="AE303" s="27" t="str">
        <f t="shared" si="251"/>
        <v>3-ne</v>
      </c>
      <c r="AF303" s="28" t="str">
        <f t="shared" si="252"/>
        <v/>
      </c>
      <c r="AG303" s="26" t="str">
        <f t="shared" si="253"/>
        <v>18</v>
      </c>
      <c r="AH303" s="27" t="str">
        <f t="shared" si="254"/>
        <v/>
      </c>
      <c r="AI303" s="29" t="str">
        <f t="shared" si="255"/>
        <v>15,18-21</v>
      </c>
      <c r="AJ303" s="29" t="str">
        <f t="shared" si="256"/>
        <v>15,18-21</v>
      </c>
      <c r="AK303" s="29" t="str">
        <f t="shared" si="257"/>
        <v>15 18 21</v>
      </c>
      <c r="AL303" s="29">
        <f t="shared" si="258"/>
        <v>3</v>
      </c>
      <c r="AM303" s="29">
        <f t="shared" ca="1" si="259"/>
        <v>6</v>
      </c>
      <c r="AN303" s="29" t="str">
        <f t="shared" si="260"/>
        <v>15</v>
      </c>
      <c r="AO303" s="29" t="str">
        <f t="shared" ca="1" si="261"/>
        <v>21</v>
      </c>
      <c r="AP303" s="28" t="str">
        <f t="shared" si="262"/>
        <v/>
      </c>
      <c r="AQ303" s="34">
        <f t="shared" si="263"/>
        <v>136925</v>
      </c>
      <c r="AR303" s="7">
        <f>VLOOKUP(W303,Books!$A$2:$Q$100,7,FALSE)</f>
        <v>215</v>
      </c>
      <c r="AS303" s="51" t="str">
        <f t="shared" si="264"/>
        <v/>
      </c>
      <c r="AT303" s="7" t="str">
        <f t="shared" si="265"/>
        <v>INSERT INTO citation (ID,TalkID,BookID,Chapter,Verses,Flag,PageColumn,MinVerse,MaxVerse) VALUES (136925, 8480, 215, 18, '15,18-21', '', 79, 0, 0);</v>
      </c>
    </row>
    <row r="304" spans="1:46" x14ac:dyDescent="0.2">
      <c r="A304" s="7">
        <f>VLOOKUP(C304,Talks!$A$2:$X$35,2,FALSE)</f>
        <v>21</v>
      </c>
      <c r="B304">
        <v>301</v>
      </c>
      <c r="C304" t="s">
        <v>2734</v>
      </c>
      <c r="D304" t="s">
        <v>3247</v>
      </c>
      <c r="E304" t="s">
        <v>3248</v>
      </c>
      <c r="F304" s="4"/>
      <c r="G304" s="7">
        <f>VLOOKUP(C304,Talks!$A$2:$X$35,11,FALSE)</f>
        <v>8480</v>
      </c>
      <c r="H304" s="7">
        <f t="shared" si="236"/>
        <v>0</v>
      </c>
      <c r="I304" s="75" t="str">
        <f>IF(H304&lt;&gt;0,H304,IF(ISERROR(VLOOKUP(VLOOKUP(X304,Books!$A$2:$Q$100,2,FALSE)&amp;"_"&amp;Y304&amp;":"&amp;AA304&amp;IF(F304&lt;&gt;""," (JST)",""),SpecialBooks,2,FALSE)),VLOOKUP(X304,Books!$A$2:$Q$100,2,FALSE)&amp;"_"&amp;Y304&amp;":"&amp;AA304&amp;IF(F304&lt;&gt;""," (JST)",""),VLOOKUP(VLOOKUP(X304,Books!$A$2:$Q$100,2,FALSE)&amp;"_"&amp;Y304&amp;":"&amp;AA304&amp;IF(F304&lt;&gt;""," (JST)",""),SpecialBooks,2,FALSE)))</f>
        <v>sec_10:5</v>
      </c>
      <c r="J304" s="7" t="str">
        <f>VLOOKUP(C304,Talks!$A$2:$X$35,6,FALSE)</f>
        <v>MRB</v>
      </c>
      <c r="K304" s="32">
        <v>79</v>
      </c>
      <c r="L304" s="56">
        <f t="shared" si="269"/>
        <v>77</v>
      </c>
      <c r="M304" s="56">
        <f t="shared" si="270"/>
        <v>79</v>
      </c>
      <c r="N304" s="56" t="str">
        <f t="shared" si="235"/>
        <v/>
      </c>
      <c r="O304" s="7" t="str">
        <f t="shared" si="239"/>
        <v>sec_10:5 / (20-O,79,MRB)</v>
      </c>
      <c r="P304" s="51" t="str">
        <f t="shared" si="240"/>
        <v/>
      </c>
      <c r="Q304" s="7">
        <f t="shared" si="241"/>
        <v>31</v>
      </c>
      <c r="R304" s="7">
        <f t="shared" si="242"/>
        <v>34</v>
      </c>
      <c r="S304" s="7">
        <f t="shared" si="243"/>
        <v>39</v>
      </c>
      <c r="T304" s="7">
        <f t="shared" si="244"/>
        <v>37</v>
      </c>
      <c r="U304" s="7">
        <f t="shared" si="245"/>
        <v>48</v>
      </c>
      <c r="V304" s="7" t="str">
        <f t="shared" si="246"/>
        <v>dc-testament/dc/10.5?lang</v>
      </c>
      <c r="W304" s="7" t="str">
        <f t="shared" si="271"/>
        <v>dc</v>
      </c>
      <c r="X304" s="7" t="str">
        <f>IF(ISERROR(VLOOKUP(W304,Books!$A$2:$Q$100,2,FALSE)),VLOOKUP(V304&amp;"/"&amp;W304,$AY$8:$AZ$10,2,FALSE),W304)</f>
        <v>dc</v>
      </c>
      <c r="Y304" s="7" t="str">
        <f t="shared" si="272"/>
        <v>10</v>
      </c>
      <c r="Z304" s="7" t="str">
        <f t="shared" si="247"/>
        <v>5</v>
      </c>
      <c r="AA304" s="7" t="str">
        <f t="shared" si="268"/>
        <v>5</v>
      </c>
      <c r="AB304" s="51">
        <f t="shared" si="248"/>
        <v>70</v>
      </c>
      <c r="AC304" s="61" t="str">
        <f t="shared" si="249"/>
        <v>p5</v>
      </c>
      <c r="AD304" s="26" t="str">
        <f t="shared" si="250"/>
        <v>sec</v>
      </c>
      <c r="AE304" s="27" t="str">
        <f t="shared" si="251"/>
        <v>dc</v>
      </c>
      <c r="AF304" s="28" t="str">
        <f t="shared" si="252"/>
        <v/>
      </c>
      <c r="AG304" s="26" t="str">
        <f t="shared" si="253"/>
        <v>10</v>
      </c>
      <c r="AH304" s="27" t="str">
        <f t="shared" si="254"/>
        <v/>
      </c>
      <c r="AI304" s="29" t="str">
        <f t="shared" si="255"/>
        <v>5</v>
      </c>
      <c r="AJ304" s="29" t="str">
        <f t="shared" si="256"/>
        <v>5</v>
      </c>
      <c r="AK304" s="29" t="str">
        <f t="shared" si="257"/>
        <v>5</v>
      </c>
      <c r="AL304" s="29">
        <f t="shared" si="258"/>
        <v>0</v>
      </c>
      <c r="AM304" s="29">
        <f t="shared" ca="1" si="259"/>
        <v>0</v>
      </c>
      <c r="AN304" s="29" t="str">
        <f t="shared" si="260"/>
        <v>5</v>
      </c>
      <c r="AO304" s="29" t="str">
        <f t="shared" ca="1" si="261"/>
        <v>5</v>
      </c>
      <c r="AP304" s="28" t="str">
        <f t="shared" si="262"/>
        <v/>
      </c>
      <c r="AQ304" s="34">
        <f t="shared" si="263"/>
        <v>136926</v>
      </c>
      <c r="AR304" s="7">
        <f>VLOOKUP(W304,Books!$A$2:$Q$100,7,FALSE)</f>
        <v>302</v>
      </c>
      <c r="AS304" s="51" t="str">
        <f t="shared" si="264"/>
        <v/>
      </c>
      <c r="AT304" s="7" t="str">
        <f t="shared" si="265"/>
        <v>INSERT INTO citation (ID,TalkID,BookID,Chapter,Verses,Flag,PageColumn,MinVerse,MaxVerse) VALUES (136926, 8480, 302, 10, '5', '', 79, 0, 0);</v>
      </c>
    </row>
    <row r="305" spans="1:46" x14ac:dyDescent="0.2">
      <c r="A305" s="7">
        <f>VLOOKUP(C305,Talks!$A$2:$X$35,2,FALSE)</f>
        <v>21</v>
      </c>
      <c r="B305">
        <v>302</v>
      </c>
      <c r="C305" t="s">
        <v>2734</v>
      </c>
      <c r="D305" t="s">
        <v>3249</v>
      </c>
      <c r="E305" s="65">
        <v>0.81805555555555554</v>
      </c>
      <c r="F305" s="4"/>
      <c r="G305" s="7">
        <f>VLOOKUP(C305,Talks!$A$2:$X$35,11,FALSE)</f>
        <v>8480</v>
      </c>
      <c r="H305" s="7">
        <f t="shared" si="236"/>
        <v>0</v>
      </c>
      <c r="I305" s="75" t="str">
        <f>IF(H305&lt;&gt;0,H305,IF(ISERROR(VLOOKUP(VLOOKUP(X305,Books!$A$2:$Q$100,2,FALSE)&amp;"_"&amp;Y305&amp;":"&amp;AA305&amp;IF(F305&lt;&gt;""," (JST)",""),SpecialBooks,2,FALSE)),VLOOKUP(X305,Books!$A$2:$Q$100,2,FALSE)&amp;"_"&amp;Y305&amp;":"&amp;AA305&amp;IF(F305&lt;&gt;""," (JST)",""),VLOOKUP(VLOOKUP(X305,Books!$A$2:$Q$100,2,FALSE)&amp;"_"&amp;Y305&amp;":"&amp;AA305&amp;IF(F305&lt;&gt;""," (JST)",""),SpecialBooks,2,FALSE)))</f>
        <v>sec_19:38</v>
      </c>
      <c r="J305" s="7" t="str">
        <f>VLOOKUP(C305,Talks!$A$2:$X$35,6,FALSE)</f>
        <v>MRB</v>
      </c>
      <c r="K305" s="32">
        <v>79</v>
      </c>
      <c r="L305" s="56">
        <f t="shared" si="269"/>
        <v>77</v>
      </c>
      <c r="M305" s="56">
        <f t="shared" si="270"/>
        <v>79</v>
      </c>
      <c r="N305" s="56" t="str">
        <f t="shared" si="235"/>
        <v/>
      </c>
      <c r="O305" s="7" t="str">
        <f t="shared" si="239"/>
        <v>sec_19:38 / (20-O,79,MRB)</v>
      </c>
      <c r="P305" s="51" t="str">
        <f t="shared" si="240"/>
        <v/>
      </c>
      <c r="Q305" s="7">
        <f t="shared" si="241"/>
        <v>31</v>
      </c>
      <c r="R305" s="7">
        <f t="shared" si="242"/>
        <v>34</v>
      </c>
      <c r="S305" s="7">
        <f t="shared" si="243"/>
        <v>40</v>
      </c>
      <c r="T305" s="7">
        <f t="shared" si="244"/>
        <v>37</v>
      </c>
      <c r="U305" s="7">
        <f t="shared" si="245"/>
        <v>49</v>
      </c>
      <c r="V305" s="7" t="str">
        <f t="shared" si="246"/>
        <v>dc-testament/dc/19.38?lan</v>
      </c>
      <c r="W305" s="7" t="str">
        <f t="shared" si="271"/>
        <v>dc</v>
      </c>
      <c r="X305" s="7" t="str">
        <f>IF(ISERROR(VLOOKUP(W305,Books!$A$2:$Q$100,2,FALSE)),VLOOKUP(V305&amp;"/"&amp;W305,$AY$8:$AZ$10,2,FALSE),W305)</f>
        <v>dc</v>
      </c>
      <c r="Y305" s="7" t="str">
        <f t="shared" si="272"/>
        <v>19</v>
      </c>
      <c r="Z305" s="7" t="str">
        <f t="shared" si="247"/>
        <v>38</v>
      </c>
      <c r="AA305" s="7" t="str">
        <f t="shared" si="268"/>
        <v>38</v>
      </c>
      <c r="AB305" s="51">
        <f t="shared" si="248"/>
        <v>41</v>
      </c>
      <c r="AC305" s="61" t="str">
        <f t="shared" si="249"/>
        <v>p38</v>
      </c>
      <c r="AD305" s="26" t="str">
        <f t="shared" si="250"/>
        <v>sec</v>
      </c>
      <c r="AE305" s="27" t="str">
        <f t="shared" si="251"/>
        <v>dc</v>
      </c>
      <c r="AF305" s="28" t="str">
        <f t="shared" si="252"/>
        <v/>
      </c>
      <c r="AG305" s="26" t="str">
        <f t="shared" si="253"/>
        <v>19</v>
      </c>
      <c r="AH305" s="27" t="str">
        <f t="shared" si="254"/>
        <v/>
      </c>
      <c r="AI305" s="29" t="str">
        <f t="shared" si="255"/>
        <v>38</v>
      </c>
      <c r="AJ305" s="29" t="str">
        <f t="shared" si="256"/>
        <v>38</v>
      </c>
      <c r="AK305" s="29" t="str">
        <f t="shared" si="257"/>
        <v>38</v>
      </c>
      <c r="AL305" s="29">
        <f t="shared" si="258"/>
        <v>0</v>
      </c>
      <c r="AM305" s="29">
        <f t="shared" ca="1" si="259"/>
        <v>0</v>
      </c>
      <c r="AN305" s="29" t="str">
        <f t="shared" si="260"/>
        <v>38</v>
      </c>
      <c r="AO305" s="29" t="str">
        <f t="shared" ca="1" si="261"/>
        <v>38</v>
      </c>
      <c r="AP305" s="28" t="str">
        <f t="shared" si="262"/>
        <v/>
      </c>
      <c r="AQ305" s="34">
        <f t="shared" si="263"/>
        <v>136927</v>
      </c>
      <c r="AR305" s="7">
        <f>VLOOKUP(W305,Books!$A$2:$Q$100,7,FALSE)</f>
        <v>302</v>
      </c>
      <c r="AS305" s="51" t="str">
        <f t="shared" si="264"/>
        <v/>
      </c>
      <c r="AT305" s="7" t="str">
        <f t="shared" si="265"/>
        <v>INSERT INTO citation (ID,TalkID,BookID,Chapter,Verses,Flag,PageColumn,MinVerse,MaxVerse) VALUES (136927, 8480, 302, 19, '38', '', 79, 0, 0);</v>
      </c>
    </row>
    <row r="306" spans="1:46" x14ac:dyDescent="0.2">
      <c r="A306" s="7">
        <f>VLOOKUP(C306,Talks!$A$2:$X$35,2,FALSE)</f>
        <v>21</v>
      </c>
      <c r="B306">
        <v>303</v>
      </c>
      <c r="C306" t="s">
        <v>2734</v>
      </c>
      <c r="D306" t="s">
        <v>3250</v>
      </c>
      <c r="E306" s="64">
        <v>1.3868055555555554</v>
      </c>
      <c r="F306" s="4"/>
      <c r="G306" s="7">
        <f>VLOOKUP(C306,Talks!$A$2:$X$35,11,FALSE)</f>
        <v>8480</v>
      </c>
      <c r="H306" s="7">
        <f t="shared" si="236"/>
        <v>0</v>
      </c>
      <c r="I306" s="75" t="str">
        <f>IF(H306&lt;&gt;0,H306,IF(ISERROR(VLOOKUP(VLOOKUP(X306,Books!$A$2:$Q$100,2,FALSE)&amp;"_"&amp;Y306&amp;":"&amp;AA306&amp;IF(F306&lt;&gt;""," (JST)",""),SpecialBooks,2,FALSE)),VLOOKUP(X306,Books!$A$2:$Q$100,2,FALSE)&amp;"_"&amp;Y306&amp;":"&amp;AA306&amp;IF(F306&lt;&gt;""," (JST)",""),VLOOKUP(VLOOKUP(X306,Books!$A$2:$Q$100,2,FALSE)&amp;"_"&amp;Y306&amp;":"&amp;AA306&amp;IF(F306&lt;&gt;""," (JST)",""),SpecialBooks,2,FALSE)))</f>
        <v>sec_33:17</v>
      </c>
      <c r="J306" s="7" t="str">
        <f>VLOOKUP(C306,Talks!$A$2:$X$35,6,FALSE)</f>
        <v>MRB</v>
      </c>
      <c r="K306" s="32">
        <v>79</v>
      </c>
      <c r="L306" s="56">
        <f t="shared" ref="L306" si="273">VLOOKUP(A306,StartPage,13,FALSE)</f>
        <v>77</v>
      </c>
      <c r="M306" s="56">
        <f t="shared" ref="M306" si="274">VLOOKUP(A306,EndPage,14,FALSE)</f>
        <v>79</v>
      </c>
      <c r="N306" s="56" t="str">
        <f t="shared" ref="N306" si="275">IF(K306&lt;L306,"***",IF(K306&gt;M306,"***",""))</f>
        <v/>
      </c>
      <c r="O306" s="7" t="str">
        <f t="shared" si="239"/>
        <v>sec_33:17 / (20-O,79,MRB)</v>
      </c>
      <c r="P306" s="51" t="str">
        <f t="shared" si="240"/>
        <v/>
      </c>
      <c r="Q306" s="7">
        <f t="shared" si="241"/>
        <v>31</v>
      </c>
      <c r="R306" s="7">
        <f t="shared" si="242"/>
        <v>34</v>
      </c>
      <c r="S306" s="7">
        <f t="shared" si="243"/>
        <v>40</v>
      </c>
      <c r="T306" s="7">
        <f t="shared" si="244"/>
        <v>37</v>
      </c>
      <c r="U306" s="7">
        <f t="shared" si="245"/>
        <v>49</v>
      </c>
      <c r="V306" s="7" t="str">
        <f t="shared" si="246"/>
        <v>dc-testament/dc/33.17?lan</v>
      </c>
      <c r="W306" s="7" t="str">
        <f t="shared" si="271"/>
        <v>dc</v>
      </c>
      <c r="X306" s="7" t="str">
        <f>IF(ISERROR(VLOOKUP(W306,Books!$A$2:$Q$100,2,FALSE)),VLOOKUP(V306&amp;"/"&amp;W306,$AY$8:$AZ$10,2,FALSE),W306)</f>
        <v>dc</v>
      </c>
      <c r="Y306" s="7" t="str">
        <f t="shared" si="272"/>
        <v>33</v>
      </c>
      <c r="Z306" s="7" t="str">
        <f t="shared" si="247"/>
        <v>17</v>
      </c>
      <c r="AA306" s="7" t="str">
        <f t="shared" si="268"/>
        <v>17</v>
      </c>
      <c r="AB306" s="51">
        <f t="shared" si="248"/>
        <v>18</v>
      </c>
      <c r="AC306" s="61" t="str">
        <f t="shared" si="249"/>
        <v>p17</v>
      </c>
      <c r="AD306" s="26" t="str">
        <f t="shared" si="250"/>
        <v>sec</v>
      </c>
      <c r="AE306" s="27" t="str">
        <f t="shared" si="251"/>
        <v>dc</v>
      </c>
      <c r="AF306" s="28" t="str">
        <f t="shared" si="252"/>
        <v/>
      </c>
      <c r="AG306" s="26" t="str">
        <f t="shared" si="253"/>
        <v>33</v>
      </c>
      <c r="AH306" s="27" t="str">
        <f t="shared" si="254"/>
        <v/>
      </c>
      <c r="AI306" s="29" t="str">
        <f t="shared" si="255"/>
        <v>17</v>
      </c>
      <c r="AJ306" s="29" t="str">
        <f t="shared" si="256"/>
        <v>17</v>
      </c>
      <c r="AK306" s="29" t="str">
        <f t="shared" si="257"/>
        <v>17</v>
      </c>
      <c r="AL306" s="29">
        <f t="shared" si="258"/>
        <v>0</v>
      </c>
      <c r="AM306" s="29">
        <f t="shared" ca="1" si="259"/>
        <v>0</v>
      </c>
      <c r="AN306" s="29" t="str">
        <f t="shared" si="260"/>
        <v>17</v>
      </c>
      <c r="AO306" s="29" t="str">
        <f t="shared" ca="1" si="261"/>
        <v>17</v>
      </c>
      <c r="AP306" s="28" t="str">
        <f t="shared" si="262"/>
        <v/>
      </c>
      <c r="AQ306" s="34">
        <f t="shared" si="263"/>
        <v>136928</v>
      </c>
      <c r="AR306" s="7">
        <f>VLOOKUP(W306,Books!$A$2:$Q$100,7,FALSE)</f>
        <v>302</v>
      </c>
      <c r="AS306" s="51" t="str">
        <f t="shared" si="264"/>
        <v/>
      </c>
      <c r="AT306" s="7" t="str">
        <f t="shared" si="265"/>
        <v>INSERT INTO citation (ID,TalkID,BookID,Chapter,Verses,Flag,PageColumn,MinVerse,MaxVerse) VALUES (136928, 8480, 302, 33, '17', '', 79, 0, 0);</v>
      </c>
    </row>
    <row r="307" spans="1:46" x14ac:dyDescent="0.2">
      <c r="A307" s="7">
        <f>VLOOKUP(C307,Talks!$A$2:$X$35,2,FALSE)</f>
        <v>21</v>
      </c>
      <c r="B307">
        <v>304</v>
      </c>
      <c r="C307" t="s">
        <v>2734</v>
      </c>
      <c r="D307" t="s">
        <v>3251</v>
      </c>
      <c r="E307" s="64">
        <v>2.5687500000000001</v>
      </c>
      <c r="F307" s="4"/>
      <c r="G307" s="7">
        <f>VLOOKUP(C307,Talks!$A$2:$X$35,11,FALSE)</f>
        <v>8480</v>
      </c>
      <c r="H307" s="7">
        <f t="shared" si="236"/>
        <v>0</v>
      </c>
      <c r="I307" s="75" t="str">
        <f>IF(H307&lt;&gt;0,H307,IF(ISERROR(VLOOKUP(VLOOKUP(X307,Books!$A$2:$Q$100,2,FALSE)&amp;"_"&amp;Y307&amp;":"&amp;AA307&amp;IF(F307&lt;&gt;""," (JST)",""),SpecialBooks,2,FALSE)),VLOOKUP(X307,Books!$A$2:$Q$100,2,FALSE)&amp;"_"&amp;Y307&amp;":"&amp;AA307&amp;IF(F307&lt;&gt;""," (JST)",""),VLOOKUP(VLOOKUP(X307,Books!$A$2:$Q$100,2,FALSE)&amp;"_"&amp;Y307&amp;":"&amp;AA307&amp;IF(F307&lt;&gt;""," (JST)",""),SpecialBooks,2,FALSE)))</f>
        <v>sec_61:39</v>
      </c>
      <c r="J307" s="7" t="str">
        <f>VLOOKUP(C307,Talks!$A$2:$X$35,6,FALSE)</f>
        <v>MRB</v>
      </c>
      <c r="K307" s="32">
        <v>79</v>
      </c>
      <c r="L307" s="56">
        <f t="shared" si="269"/>
        <v>77</v>
      </c>
      <c r="M307" s="56">
        <f t="shared" si="270"/>
        <v>79</v>
      </c>
      <c r="N307" s="56" t="str">
        <f t="shared" si="235"/>
        <v/>
      </c>
      <c r="O307" s="7" t="str">
        <f t="shared" si="239"/>
        <v>sec_61:39 / (20-O,79,MRB)</v>
      </c>
      <c r="P307" s="51" t="str">
        <f t="shared" si="240"/>
        <v/>
      </c>
      <c r="Q307" s="7">
        <f t="shared" si="241"/>
        <v>31</v>
      </c>
      <c r="R307" s="7">
        <f t="shared" si="242"/>
        <v>34</v>
      </c>
      <c r="S307" s="7">
        <f t="shared" si="243"/>
        <v>40</v>
      </c>
      <c r="T307" s="7">
        <f t="shared" si="244"/>
        <v>37</v>
      </c>
      <c r="U307" s="7">
        <f t="shared" si="245"/>
        <v>49</v>
      </c>
      <c r="V307" s="7" t="str">
        <f t="shared" si="246"/>
        <v>dc-testament/dc/61.39?lan</v>
      </c>
      <c r="W307" s="7" t="str">
        <f t="shared" si="271"/>
        <v>dc</v>
      </c>
      <c r="X307" s="7" t="str">
        <f>IF(ISERROR(VLOOKUP(W307,Books!$A$2:$Q$100,2,FALSE)),VLOOKUP(V307&amp;"/"&amp;W307,$AY$8:$AZ$10,2,FALSE),W307)</f>
        <v>dc</v>
      </c>
      <c r="Y307" s="7" t="str">
        <f t="shared" si="272"/>
        <v>61</v>
      </c>
      <c r="Z307" s="7" t="str">
        <f t="shared" si="247"/>
        <v>39</v>
      </c>
      <c r="AA307" s="7" t="str">
        <f t="shared" si="268"/>
        <v>39</v>
      </c>
      <c r="AB307" s="51">
        <f t="shared" si="248"/>
        <v>39</v>
      </c>
      <c r="AC307" s="61" t="str">
        <f t="shared" si="249"/>
        <v>p39</v>
      </c>
      <c r="AD307" s="26" t="str">
        <f t="shared" si="250"/>
        <v>sec</v>
      </c>
      <c r="AE307" s="27" t="str">
        <f t="shared" si="251"/>
        <v>dc</v>
      </c>
      <c r="AF307" s="28" t="str">
        <f t="shared" si="252"/>
        <v/>
      </c>
      <c r="AG307" s="26" t="str">
        <f t="shared" si="253"/>
        <v>61</v>
      </c>
      <c r="AH307" s="27" t="str">
        <f t="shared" si="254"/>
        <v/>
      </c>
      <c r="AI307" s="29" t="str">
        <f t="shared" si="255"/>
        <v>39</v>
      </c>
      <c r="AJ307" s="29" t="str">
        <f t="shared" si="256"/>
        <v>39</v>
      </c>
      <c r="AK307" s="29" t="str">
        <f t="shared" si="257"/>
        <v>39</v>
      </c>
      <c r="AL307" s="29">
        <f t="shared" si="258"/>
        <v>0</v>
      </c>
      <c r="AM307" s="29">
        <f t="shared" ca="1" si="259"/>
        <v>0</v>
      </c>
      <c r="AN307" s="29" t="str">
        <f t="shared" si="260"/>
        <v>39</v>
      </c>
      <c r="AO307" s="29" t="str">
        <f t="shared" ca="1" si="261"/>
        <v>39</v>
      </c>
      <c r="AP307" s="28" t="str">
        <f t="shared" si="262"/>
        <v/>
      </c>
      <c r="AQ307" s="34">
        <f t="shared" si="263"/>
        <v>136929</v>
      </c>
      <c r="AR307" s="7">
        <f>VLOOKUP(W307,Books!$A$2:$Q$100,7,FALSE)</f>
        <v>302</v>
      </c>
      <c r="AS307" s="51" t="str">
        <f t="shared" si="264"/>
        <v/>
      </c>
      <c r="AT307" s="7" t="str">
        <f t="shared" si="265"/>
        <v>INSERT INTO citation (ID,TalkID,BookID,Chapter,Verses,Flag,PageColumn,MinVerse,MaxVerse) VALUES (136929, 8480, 302, 61, '39', '', 79, 0, 0);</v>
      </c>
    </row>
    <row r="308" spans="1:46" x14ac:dyDescent="0.2">
      <c r="A308" s="7">
        <f>VLOOKUP(C308,Talks!$A$2:$X$35,2,FALSE)</f>
        <v>21</v>
      </c>
      <c r="B308">
        <v>305</v>
      </c>
      <c r="C308" t="s">
        <v>2734</v>
      </c>
      <c r="D308" t="s">
        <v>3252</v>
      </c>
      <c r="E308" t="s">
        <v>3253</v>
      </c>
      <c r="F308" s="4"/>
      <c r="G308" s="7">
        <f>VLOOKUP(C308,Talks!$A$2:$X$35,11,FALSE)</f>
        <v>8480</v>
      </c>
      <c r="H308" s="7">
        <f t="shared" si="236"/>
        <v>0</v>
      </c>
      <c r="I308" s="75" t="str">
        <f>IF(H308&lt;&gt;0,H308,IF(ISERROR(VLOOKUP(VLOOKUP(X308,Books!$A$2:$Q$100,2,FALSE)&amp;"_"&amp;Y308&amp;":"&amp;AA308&amp;IF(F308&lt;&gt;""," (JST)",""),SpecialBooks,2,FALSE)),VLOOKUP(X308,Books!$A$2:$Q$100,2,FALSE)&amp;"_"&amp;Y308&amp;":"&amp;AA308&amp;IF(F308&lt;&gt;""," (JST)",""),VLOOKUP(VLOOKUP(X308,Books!$A$2:$Q$100,2,FALSE)&amp;"_"&amp;Y308&amp;":"&amp;AA308&amp;IF(F308&lt;&gt;""," (JST)",""),SpecialBooks,2,FALSE)))</f>
        <v>sec_88:126</v>
      </c>
      <c r="J308" s="7" t="str">
        <f>VLOOKUP(C308,Talks!$A$2:$X$35,6,FALSE)</f>
        <v>MRB</v>
      </c>
      <c r="K308" s="32">
        <v>79</v>
      </c>
      <c r="L308" s="56">
        <f t="shared" si="269"/>
        <v>77</v>
      </c>
      <c r="M308" s="56">
        <f t="shared" si="270"/>
        <v>79</v>
      </c>
      <c r="N308" s="56" t="str">
        <f t="shared" si="235"/>
        <v/>
      </c>
      <c r="O308" s="7" t="str">
        <f t="shared" si="239"/>
        <v>sec_88:126 / (20-O,79,MRB)</v>
      </c>
      <c r="P308" s="51" t="str">
        <f t="shared" si="240"/>
        <v/>
      </c>
      <c r="Q308" s="7">
        <f t="shared" si="241"/>
        <v>31</v>
      </c>
      <c r="R308" s="7">
        <f t="shared" si="242"/>
        <v>34</v>
      </c>
      <c r="S308" s="7">
        <f t="shared" si="243"/>
        <v>41</v>
      </c>
      <c r="T308" s="7">
        <f t="shared" si="244"/>
        <v>37</v>
      </c>
      <c r="U308" s="7">
        <f t="shared" si="245"/>
        <v>50</v>
      </c>
      <c r="V308" s="7" t="str">
        <f t="shared" si="246"/>
        <v>dc-testament/dc/88.126?la</v>
      </c>
      <c r="W308" s="7" t="str">
        <f t="shared" si="271"/>
        <v>dc</v>
      </c>
      <c r="X308" s="7" t="str">
        <f>IF(ISERROR(VLOOKUP(W308,Books!$A$2:$Q$100,2,FALSE)),VLOOKUP(V308&amp;"/"&amp;W308,$AY$8:$AZ$10,2,FALSE),W308)</f>
        <v>dc</v>
      </c>
      <c r="Y308" s="7" t="str">
        <f t="shared" si="272"/>
        <v>88</v>
      </c>
      <c r="Z308" s="7" t="str">
        <f t="shared" si="247"/>
        <v>126</v>
      </c>
      <c r="AA308" s="7" t="str">
        <f t="shared" si="268"/>
        <v>126</v>
      </c>
      <c r="AB308" s="51">
        <f t="shared" si="248"/>
        <v>141</v>
      </c>
      <c r="AC308" s="61" t="str">
        <f t="shared" si="249"/>
        <v>p126</v>
      </c>
      <c r="AD308" s="26" t="str">
        <f t="shared" si="250"/>
        <v>sec</v>
      </c>
      <c r="AE308" s="27" t="str">
        <f t="shared" si="251"/>
        <v>dc</v>
      </c>
      <c r="AF308" s="28" t="str">
        <f t="shared" si="252"/>
        <v/>
      </c>
      <c r="AG308" s="26" t="str">
        <f t="shared" si="253"/>
        <v>88</v>
      </c>
      <c r="AH308" s="27" t="str">
        <f t="shared" si="254"/>
        <v/>
      </c>
      <c r="AI308" s="29" t="str">
        <f t="shared" si="255"/>
        <v>126</v>
      </c>
      <c r="AJ308" s="29" t="str">
        <f t="shared" si="256"/>
        <v>126</v>
      </c>
      <c r="AK308" s="29" t="str">
        <f t="shared" si="257"/>
        <v>126</v>
      </c>
      <c r="AL308" s="29">
        <f t="shared" si="258"/>
        <v>0</v>
      </c>
      <c r="AM308" s="29">
        <f t="shared" ca="1" si="259"/>
        <v>0</v>
      </c>
      <c r="AN308" s="29" t="str">
        <f t="shared" si="260"/>
        <v>126</v>
      </c>
      <c r="AO308" s="29" t="str">
        <f t="shared" ca="1" si="261"/>
        <v>126</v>
      </c>
      <c r="AP308" s="28" t="str">
        <f t="shared" si="262"/>
        <v/>
      </c>
      <c r="AQ308" s="34">
        <f t="shared" si="263"/>
        <v>136930</v>
      </c>
      <c r="AR308" s="7">
        <f>VLOOKUP(W308,Books!$A$2:$Q$100,7,FALSE)</f>
        <v>302</v>
      </c>
      <c r="AS308" s="51" t="str">
        <f t="shared" si="264"/>
        <v/>
      </c>
      <c r="AT308" s="7" t="str">
        <f t="shared" si="265"/>
        <v>INSERT INTO citation (ID,TalkID,BookID,Chapter,Verses,Flag,PageColumn,MinVerse,MaxVerse) VALUES (136930, 8480, 302, 88, '126', '', 79, 0, 0);</v>
      </c>
    </row>
    <row r="309" spans="1:46" x14ac:dyDescent="0.2">
      <c r="A309" s="7">
        <f>VLOOKUP(C309,Talks!$A$2:$X$35,2,FALSE)</f>
        <v>21</v>
      </c>
      <c r="B309">
        <v>306</v>
      </c>
      <c r="C309" t="s">
        <v>2734</v>
      </c>
      <c r="D309" t="s">
        <v>3254</v>
      </c>
      <c r="E309" s="64">
        <v>3.7666666666666671</v>
      </c>
      <c r="F309" s="4"/>
      <c r="G309" s="7">
        <f>VLOOKUP(C309,Talks!$A$2:$X$35,11,FALSE)</f>
        <v>8480</v>
      </c>
      <c r="H309" s="7">
        <f t="shared" si="236"/>
        <v>0</v>
      </c>
      <c r="I309" s="75" t="str">
        <f>IF(H309&lt;&gt;0,H309,IF(ISERROR(VLOOKUP(VLOOKUP(X309,Books!$A$2:$Q$100,2,FALSE)&amp;"_"&amp;Y309&amp;":"&amp;AA309&amp;IF(F309&lt;&gt;""," (JST)",""),SpecialBooks,2,FALSE)),VLOOKUP(X309,Books!$A$2:$Q$100,2,FALSE)&amp;"_"&amp;Y309&amp;":"&amp;AA309&amp;IF(F309&lt;&gt;""," (JST)",""),VLOOKUP(VLOOKUP(X309,Books!$A$2:$Q$100,2,FALSE)&amp;"_"&amp;Y309&amp;":"&amp;AA309&amp;IF(F309&lt;&gt;""," (JST)",""),SpecialBooks,2,FALSE)))</f>
        <v>sec_90:24</v>
      </c>
      <c r="J309" s="7" t="str">
        <f>VLOOKUP(C309,Talks!$A$2:$X$35,6,FALSE)</f>
        <v>MRB</v>
      </c>
      <c r="K309" s="32">
        <v>79</v>
      </c>
      <c r="L309" s="56">
        <f t="shared" si="269"/>
        <v>77</v>
      </c>
      <c r="M309" s="56">
        <f t="shared" si="270"/>
        <v>79</v>
      </c>
      <c r="N309" s="56" t="str">
        <f t="shared" si="235"/>
        <v/>
      </c>
      <c r="O309" s="7" t="str">
        <f t="shared" si="239"/>
        <v>sec_90:24 / (20-O,79,MRB)</v>
      </c>
      <c r="P309" s="51" t="str">
        <f t="shared" si="240"/>
        <v/>
      </c>
      <c r="Q309" s="7">
        <f t="shared" si="241"/>
        <v>31</v>
      </c>
      <c r="R309" s="7">
        <f t="shared" si="242"/>
        <v>34</v>
      </c>
      <c r="S309" s="7">
        <f t="shared" si="243"/>
        <v>40</v>
      </c>
      <c r="T309" s="7">
        <f t="shared" si="244"/>
        <v>37</v>
      </c>
      <c r="U309" s="7">
        <f t="shared" si="245"/>
        <v>49</v>
      </c>
      <c r="V309" s="7" t="str">
        <f t="shared" si="246"/>
        <v>dc-testament/dc/90.24?lan</v>
      </c>
      <c r="W309" s="7" t="str">
        <f t="shared" si="271"/>
        <v>dc</v>
      </c>
      <c r="X309" s="7" t="str">
        <f>IF(ISERROR(VLOOKUP(W309,Books!$A$2:$Q$100,2,FALSE)),VLOOKUP(V309&amp;"/"&amp;W309,$AY$8:$AZ$10,2,FALSE),W309)</f>
        <v>dc</v>
      </c>
      <c r="Y309" s="7" t="str">
        <f t="shared" si="272"/>
        <v>90</v>
      </c>
      <c r="Z309" s="7" t="str">
        <f t="shared" si="247"/>
        <v>24</v>
      </c>
      <c r="AA309" s="7" t="str">
        <f t="shared" si="268"/>
        <v>24</v>
      </c>
      <c r="AB309" s="51">
        <f t="shared" si="248"/>
        <v>37</v>
      </c>
      <c r="AC309" s="61" t="str">
        <f t="shared" si="249"/>
        <v>p24</v>
      </c>
      <c r="AD309" s="26" t="str">
        <f t="shared" si="250"/>
        <v>sec</v>
      </c>
      <c r="AE309" s="27" t="str">
        <f t="shared" si="251"/>
        <v>dc</v>
      </c>
      <c r="AF309" s="28" t="str">
        <f t="shared" si="252"/>
        <v/>
      </c>
      <c r="AG309" s="26" t="str">
        <f t="shared" si="253"/>
        <v>90</v>
      </c>
      <c r="AH309" s="27" t="str">
        <f t="shared" si="254"/>
        <v/>
      </c>
      <c r="AI309" s="29" t="str">
        <f t="shared" si="255"/>
        <v>24</v>
      </c>
      <c r="AJ309" s="29" t="str">
        <f t="shared" si="256"/>
        <v>24</v>
      </c>
      <c r="AK309" s="29" t="str">
        <f t="shared" si="257"/>
        <v>24</v>
      </c>
      <c r="AL309" s="29">
        <f t="shared" si="258"/>
        <v>0</v>
      </c>
      <c r="AM309" s="29">
        <f t="shared" ca="1" si="259"/>
        <v>0</v>
      </c>
      <c r="AN309" s="29" t="str">
        <f t="shared" si="260"/>
        <v>24</v>
      </c>
      <c r="AO309" s="29" t="str">
        <f t="shared" ca="1" si="261"/>
        <v>24</v>
      </c>
      <c r="AP309" s="28" t="str">
        <f t="shared" si="262"/>
        <v/>
      </c>
      <c r="AQ309" s="34">
        <f t="shared" si="263"/>
        <v>136931</v>
      </c>
      <c r="AR309" s="7">
        <f>VLOOKUP(W309,Books!$A$2:$Q$100,7,FALSE)</f>
        <v>302</v>
      </c>
      <c r="AS309" s="51" t="str">
        <f t="shared" si="264"/>
        <v/>
      </c>
      <c r="AT309" s="7" t="str">
        <f t="shared" si="265"/>
        <v>INSERT INTO citation (ID,TalkID,BookID,Chapter,Verses,Flag,PageColumn,MinVerse,MaxVerse) VALUES (136931, 8480, 302, 90, '24', '', 79, 0, 0);</v>
      </c>
    </row>
    <row r="310" spans="1:46" x14ac:dyDescent="0.2">
      <c r="A310" s="7">
        <f>VLOOKUP(C310,Talks!$A$2:$X$35,2,FALSE)</f>
        <v>21</v>
      </c>
      <c r="B310">
        <v>307</v>
      </c>
      <c r="C310" t="s">
        <v>2734</v>
      </c>
      <c r="D310" t="s">
        <v>3255</v>
      </c>
      <c r="E310" t="s">
        <v>3256</v>
      </c>
      <c r="F310" s="4"/>
      <c r="G310" s="7">
        <f>VLOOKUP(C310,Talks!$A$2:$X$35,11,FALSE)</f>
        <v>8480</v>
      </c>
      <c r="H310" s="7">
        <f t="shared" si="236"/>
        <v>0</v>
      </c>
      <c r="I310" s="75" t="str">
        <f>IF(H310&lt;&gt;0,H310,IF(ISERROR(VLOOKUP(VLOOKUP(X310,Books!$A$2:$Q$100,2,FALSE)&amp;"_"&amp;Y310&amp;":"&amp;AA310&amp;IF(F310&lt;&gt;""," (JST)",""),SpecialBooks,2,FALSE)),VLOOKUP(X310,Books!$A$2:$Q$100,2,FALSE)&amp;"_"&amp;Y310&amp;":"&amp;AA310&amp;IF(F310&lt;&gt;""," (JST)",""),VLOOKUP(VLOOKUP(X310,Books!$A$2:$Q$100,2,FALSE)&amp;"_"&amp;Y310&amp;":"&amp;AA310&amp;IF(F310&lt;&gt;""," (JST)",""),SpecialBooks,2,FALSE)))</f>
        <v>matt_5:44</v>
      </c>
      <c r="J310" s="7" t="str">
        <f>VLOOKUP(C310,Talks!$A$2:$X$35,6,FALSE)</f>
        <v>MRB</v>
      </c>
      <c r="K310" s="32">
        <v>79</v>
      </c>
      <c r="L310" s="56">
        <f t="shared" si="269"/>
        <v>77</v>
      </c>
      <c r="M310" s="56">
        <f t="shared" si="270"/>
        <v>79</v>
      </c>
      <c r="N310" s="56" t="str">
        <f t="shared" si="235"/>
        <v/>
      </c>
      <c r="O310" s="7" t="str">
        <f t="shared" si="239"/>
        <v>matt_5:44 / (20-O,79,MRB)</v>
      </c>
      <c r="P310" s="51" t="str">
        <f t="shared" si="240"/>
        <v/>
      </c>
      <c r="Q310" s="7">
        <f t="shared" si="241"/>
        <v>21</v>
      </c>
      <c r="R310" s="7">
        <f t="shared" si="242"/>
        <v>26</v>
      </c>
      <c r="S310" s="7">
        <f t="shared" si="243"/>
        <v>31</v>
      </c>
      <c r="T310" s="7">
        <f t="shared" si="244"/>
        <v>28</v>
      </c>
      <c r="U310" s="7">
        <f t="shared" si="245"/>
        <v>40</v>
      </c>
      <c r="V310" s="7" t="str">
        <f t="shared" si="246"/>
        <v>nt/matt/5.44?la</v>
      </c>
      <c r="W310" s="7" t="str">
        <f t="shared" si="271"/>
        <v>matt</v>
      </c>
      <c r="X310" s="7" t="str">
        <f>IF(ISERROR(VLOOKUP(W310,Books!$A$2:$Q$100,2,FALSE)),VLOOKUP(V310&amp;"/"&amp;W310,$AY$8:$AZ$10,2,FALSE),W310)</f>
        <v>matt</v>
      </c>
      <c r="Y310" s="7" t="str">
        <f t="shared" si="272"/>
        <v>5</v>
      </c>
      <c r="Z310" s="7" t="str">
        <f t="shared" si="247"/>
        <v>44</v>
      </c>
      <c r="AA310" s="7" t="str">
        <f t="shared" si="268"/>
        <v>44</v>
      </c>
      <c r="AB310" s="51">
        <f t="shared" si="248"/>
        <v>50</v>
      </c>
      <c r="AC310" s="61" t="str">
        <f t="shared" si="249"/>
        <v>p44</v>
      </c>
      <c r="AD310" s="26" t="str">
        <f t="shared" si="250"/>
        <v>matt</v>
      </c>
      <c r="AE310" s="27" t="str">
        <f t="shared" si="251"/>
        <v>matt</v>
      </c>
      <c r="AF310" s="28" t="str">
        <f t="shared" si="252"/>
        <v/>
      </c>
      <c r="AG310" s="26" t="str">
        <f t="shared" si="253"/>
        <v>5</v>
      </c>
      <c r="AH310" s="27" t="str">
        <f t="shared" si="254"/>
        <v/>
      </c>
      <c r="AI310" s="29" t="str">
        <f t="shared" si="255"/>
        <v>44</v>
      </c>
      <c r="AJ310" s="29" t="str">
        <f t="shared" si="256"/>
        <v>44</v>
      </c>
      <c r="AK310" s="29" t="str">
        <f t="shared" si="257"/>
        <v>44</v>
      </c>
      <c r="AL310" s="29">
        <f t="shared" si="258"/>
        <v>0</v>
      </c>
      <c r="AM310" s="29">
        <f t="shared" ca="1" si="259"/>
        <v>0</v>
      </c>
      <c r="AN310" s="29" t="str">
        <f t="shared" si="260"/>
        <v>44</v>
      </c>
      <c r="AO310" s="29" t="str">
        <f t="shared" ca="1" si="261"/>
        <v>44</v>
      </c>
      <c r="AP310" s="28" t="str">
        <f t="shared" si="262"/>
        <v/>
      </c>
      <c r="AQ310" s="34">
        <f t="shared" si="263"/>
        <v>136932</v>
      </c>
      <c r="AR310" s="7">
        <f>VLOOKUP(W310,Books!$A$2:$Q$100,7,FALSE)</f>
        <v>140</v>
      </c>
      <c r="AS310" s="51" t="str">
        <f t="shared" si="264"/>
        <v/>
      </c>
      <c r="AT310" s="7" t="str">
        <f t="shared" si="265"/>
        <v>INSERT INTO citation (ID,TalkID,BookID,Chapter,Verses,Flag,PageColumn,MinVerse,MaxVerse) VALUES (136932, 8480, 140, 5, '44', '', 79, 0, 0);</v>
      </c>
    </row>
    <row r="311" spans="1:46" x14ac:dyDescent="0.2">
      <c r="A311" s="7">
        <f>VLOOKUP(C311,Talks!$A$2:$X$35,2,FALSE)</f>
        <v>21</v>
      </c>
      <c r="B311">
        <v>308</v>
      </c>
      <c r="C311" t="s">
        <v>2734</v>
      </c>
      <c r="D311" t="s">
        <v>3257</v>
      </c>
      <c r="E311" t="s">
        <v>3258</v>
      </c>
      <c r="F311" s="4"/>
      <c r="G311" s="7">
        <f>VLOOKUP(C311,Talks!$A$2:$X$35,11,FALSE)</f>
        <v>8480</v>
      </c>
      <c r="H311" s="7">
        <f t="shared" si="236"/>
        <v>0</v>
      </c>
      <c r="I311" s="75" t="str">
        <f>IF(H311&lt;&gt;0,H311,IF(ISERROR(VLOOKUP(VLOOKUP(X311,Books!$A$2:$Q$100,2,FALSE)&amp;"_"&amp;Y311&amp;":"&amp;AA311&amp;IF(F311&lt;&gt;""," (JST)",""),SpecialBooks,2,FALSE)),VLOOKUP(X311,Books!$A$2:$Q$100,2,FALSE)&amp;"_"&amp;Y311&amp;":"&amp;AA311&amp;IF(F311&lt;&gt;""," (JST)",""),VLOOKUP(VLOOKUP(X311,Books!$A$2:$Q$100,2,FALSE)&amp;"_"&amp;Y311&amp;":"&amp;AA311&amp;IF(F311&lt;&gt;""," (JST)",""),SpecialBooks,2,FALSE)))</f>
        <v>luke_23:34</v>
      </c>
      <c r="J311" s="7" t="str">
        <f>VLOOKUP(C311,Talks!$A$2:$X$35,6,FALSE)</f>
        <v>MRB</v>
      </c>
      <c r="K311" s="32">
        <v>79</v>
      </c>
      <c r="L311" s="56">
        <f t="shared" si="269"/>
        <v>77</v>
      </c>
      <c r="M311" s="56">
        <f t="shared" si="270"/>
        <v>79</v>
      </c>
      <c r="N311" s="56" t="str">
        <f t="shared" si="235"/>
        <v/>
      </c>
      <c r="O311" s="7" t="str">
        <f t="shared" si="239"/>
        <v>luke_23:34 / (20-O,79,MRB)</v>
      </c>
      <c r="P311" s="51" t="str">
        <f t="shared" si="240"/>
        <v/>
      </c>
      <c r="Q311" s="7">
        <f t="shared" si="241"/>
        <v>21</v>
      </c>
      <c r="R311" s="7">
        <f t="shared" si="242"/>
        <v>26</v>
      </c>
      <c r="S311" s="7">
        <f t="shared" si="243"/>
        <v>32</v>
      </c>
      <c r="T311" s="7">
        <f t="shared" si="244"/>
        <v>29</v>
      </c>
      <c r="U311" s="7">
        <f t="shared" si="245"/>
        <v>41</v>
      </c>
      <c r="V311" s="7" t="str">
        <f t="shared" si="246"/>
        <v>nt/luke/23.34?l</v>
      </c>
      <c r="W311" s="7" t="str">
        <f t="shared" si="271"/>
        <v>luke</v>
      </c>
      <c r="X311" s="7" t="str">
        <f>IF(ISERROR(VLOOKUP(W311,Books!$A$2:$Q$100,2,FALSE)),VLOOKUP(V311&amp;"/"&amp;W311,$AY$8:$AZ$10,2,FALSE),W311)</f>
        <v>luke</v>
      </c>
      <c r="Y311" s="7" t="str">
        <f t="shared" si="272"/>
        <v>23</v>
      </c>
      <c r="Z311" s="7" t="str">
        <f t="shared" si="247"/>
        <v>34</v>
      </c>
      <c r="AA311" s="7" t="str">
        <f t="shared" si="268"/>
        <v>34</v>
      </c>
      <c r="AB311" s="51">
        <f t="shared" si="248"/>
        <v>57</v>
      </c>
      <c r="AC311" s="61" t="str">
        <f t="shared" si="249"/>
        <v>p34</v>
      </c>
      <c r="AD311" s="26" t="str">
        <f t="shared" si="250"/>
        <v>luke</v>
      </c>
      <c r="AE311" s="27" t="str">
        <f t="shared" si="251"/>
        <v>luke</v>
      </c>
      <c r="AF311" s="28" t="str">
        <f t="shared" si="252"/>
        <v/>
      </c>
      <c r="AG311" s="26" t="str">
        <f t="shared" si="253"/>
        <v>23</v>
      </c>
      <c r="AH311" s="27" t="str">
        <f t="shared" si="254"/>
        <v/>
      </c>
      <c r="AI311" s="29" t="str">
        <f t="shared" si="255"/>
        <v>34</v>
      </c>
      <c r="AJ311" s="29" t="str">
        <f t="shared" si="256"/>
        <v>34</v>
      </c>
      <c r="AK311" s="29" t="str">
        <f t="shared" si="257"/>
        <v>34</v>
      </c>
      <c r="AL311" s="29">
        <f t="shared" si="258"/>
        <v>0</v>
      </c>
      <c r="AM311" s="29">
        <f t="shared" ca="1" si="259"/>
        <v>0</v>
      </c>
      <c r="AN311" s="29" t="str">
        <f t="shared" si="260"/>
        <v>34</v>
      </c>
      <c r="AO311" s="29" t="str">
        <f t="shared" ca="1" si="261"/>
        <v>34</v>
      </c>
      <c r="AP311" s="28" t="str">
        <f t="shared" si="262"/>
        <v/>
      </c>
      <c r="AQ311" s="34">
        <f t="shared" si="263"/>
        <v>136933</v>
      </c>
      <c r="AR311" s="7">
        <f>VLOOKUP(W311,Books!$A$2:$Q$100,7,FALSE)</f>
        <v>142</v>
      </c>
      <c r="AS311" s="51" t="str">
        <f t="shared" si="264"/>
        <v/>
      </c>
      <c r="AT311" s="7" t="str">
        <f t="shared" si="265"/>
        <v>INSERT INTO citation (ID,TalkID,BookID,Chapter,Verses,Flag,PageColumn,MinVerse,MaxVerse) VALUES (136933, 8480, 142, 23, '34', '', 79, 0, 0);</v>
      </c>
    </row>
    <row r="312" spans="1:46" x14ac:dyDescent="0.2">
      <c r="A312" s="7">
        <f>VLOOKUP(C312,Talks!$A$2:$X$35,2,FALSE)</f>
        <v>21</v>
      </c>
      <c r="B312">
        <v>309</v>
      </c>
      <c r="C312" t="s">
        <v>2734</v>
      </c>
      <c r="D312" t="s">
        <v>3259</v>
      </c>
      <c r="E312" t="s">
        <v>3260</v>
      </c>
      <c r="F312" s="4"/>
      <c r="G312" s="7">
        <f>VLOOKUP(C312,Talks!$A$2:$X$35,11,FALSE)</f>
        <v>8480</v>
      </c>
      <c r="H312" s="7">
        <f t="shared" si="236"/>
        <v>0</v>
      </c>
      <c r="I312" s="75" t="str">
        <f>IF(H312&lt;&gt;0,H312,IF(ISERROR(VLOOKUP(VLOOKUP(X312,Books!$A$2:$Q$100,2,FALSE)&amp;"_"&amp;Y312&amp;":"&amp;AA312&amp;IF(F312&lt;&gt;""," (JST)",""),SpecialBooks,2,FALSE)),VLOOKUP(X312,Books!$A$2:$Q$100,2,FALSE)&amp;"_"&amp;Y312&amp;":"&amp;AA312&amp;IF(F312&lt;&gt;""," (JST)",""),VLOOKUP(VLOOKUP(X312,Books!$A$2:$Q$100,2,FALSE)&amp;"_"&amp;Y312&amp;":"&amp;AA312&amp;IF(F312&lt;&gt;""," (JST)",""),SpecialBooks,2,FALSE)))</f>
        <v>alma_34:27-29</v>
      </c>
      <c r="J312" s="7" t="str">
        <f>VLOOKUP(C312,Talks!$A$2:$X$35,6,FALSE)</f>
        <v>MRB</v>
      </c>
      <c r="K312" s="32">
        <v>79</v>
      </c>
      <c r="L312" s="56">
        <f t="shared" si="269"/>
        <v>77</v>
      </c>
      <c r="M312" s="56">
        <f t="shared" si="270"/>
        <v>79</v>
      </c>
      <c r="N312" s="56" t="str">
        <f t="shared" si="235"/>
        <v/>
      </c>
      <c r="O312" s="7" t="str">
        <f t="shared" si="239"/>
        <v>alma_34:27-29 / (20-O,79,MRB)</v>
      </c>
      <c r="P312" s="51" t="str">
        <f t="shared" si="240"/>
        <v/>
      </c>
      <c r="Q312" s="7">
        <f t="shared" si="241"/>
        <v>23</v>
      </c>
      <c r="R312" s="7">
        <f t="shared" si="242"/>
        <v>28</v>
      </c>
      <c r="S312" s="7">
        <f t="shared" si="243"/>
        <v>37</v>
      </c>
      <c r="T312" s="7">
        <f t="shared" si="244"/>
        <v>31</v>
      </c>
      <c r="U312" s="7">
        <f t="shared" si="245"/>
        <v>46</v>
      </c>
      <c r="V312" s="7" t="str">
        <f t="shared" si="246"/>
        <v>bofm/alma/34.27-2</v>
      </c>
      <c r="W312" s="7" t="str">
        <f t="shared" si="271"/>
        <v>alma</v>
      </c>
      <c r="X312" s="7" t="str">
        <f>IF(ISERROR(VLOOKUP(W312,Books!$A$2:$Q$100,2,FALSE)),VLOOKUP(V312&amp;"/"&amp;W312,$AY$8:$AZ$10,2,FALSE),W312)</f>
        <v>alma</v>
      </c>
      <c r="Y312" s="7" t="str">
        <f t="shared" si="272"/>
        <v>34</v>
      </c>
      <c r="Z312" s="7" t="str">
        <f t="shared" si="247"/>
        <v>27-29</v>
      </c>
      <c r="AA312" s="7" t="str">
        <f t="shared" si="268"/>
        <v>27-29</v>
      </c>
      <c r="AB312" s="51">
        <f t="shared" si="248"/>
        <v>41</v>
      </c>
      <c r="AC312" s="61" t="str">
        <f t="shared" si="249"/>
        <v>p27</v>
      </c>
      <c r="AD312" s="26" t="str">
        <f t="shared" si="250"/>
        <v>alma</v>
      </c>
      <c r="AE312" s="27" t="str">
        <f t="shared" si="251"/>
        <v>alma</v>
      </c>
      <c r="AF312" s="28" t="str">
        <f t="shared" si="252"/>
        <v/>
      </c>
      <c r="AG312" s="26" t="str">
        <f t="shared" si="253"/>
        <v>34</v>
      </c>
      <c r="AH312" s="27" t="str">
        <f t="shared" si="254"/>
        <v/>
      </c>
      <c r="AI312" s="29" t="str">
        <f t="shared" si="255"/>
        <v>27-29</v>
      </c>
      <c r="AJ312" s="29" t="str">
        <f t="shared" si="256"/>
        <v>27-29</v>
      </c>
      <c r="AK312" s="29" t="str">
        <f t="shared" si="257"/>
        <v>27 29</v>
      </c>
      <c r="AL312" s="29">
        <f t="shared" si="258"/>
        <v>3</v>
      </c>
      <c r="AM312" s="29">
        <f t="shared" ca="1" si="259"/>
        <v>3</v>
      </c>
      <c r="AN312" s="29" t="str">
        <f t="shared" si="260"/>
        <v>27</v>
      </c>
      <c r="AO312" s="29" t="str">
        <f t="shared" ca="1" si="261"/>
        <v>29</v>
      </c>
      <c r="AP312" s="28" t="str">
        <f t="shared" si="262"/>
        <v/>
      </c>
      <c r="AQ312" s="34">
        <f t="shared" si="263"/>
        <v>136934</v>
      </c>
      <c r="AR312" s="7">
        <f>VLOOKUP(W312,Books!$A$2:$Q$100,7,FALSE)</f>
        <v>213</v>
      </c>
      <c r="AS312" s="51" t="str">
        <f t="shared" si="264"/>
        <v/>
      </c>
      <c r="AT312" s="7" t="str">
        <f t="shared" si="265"/>
        <v>INSERT INTO citation (ID,TalkID,BookID,Chapter,Verses,Flag,PageColumn,MinVerse,MaxVerse) VALUES (136934, 8480, 213, 34, '27-29', '', 79, 0, 0);</v>
      </c>
    </row>
    <row r="313" spans="1:46" x14ac:dyDescent="0.2">
      <c r="A313" s="7">
        <f>VLOOKUP(C313,Talks!$A$2:$X$35,2,FALSE)</f>
        <v>21</v>
      </c>
      <c r="B313">
        <v>310</v>
      </c>
      <c r="C313" t="s">
        <v>2734</v>
      </c>
      <c r="D313" t="s">
        <v>3262</v>
      </c>
      <c r="E313" t="s">
        <v>3263</v>
      </c>
      <c r="F313" s="4"/>
      <c r="G313" s="7">
        <f>VLOOKUP(C313,Talks!$A$2:$X$35,11,FALSE)</f>
        <v>8480</v>
      </c>
      <c r="H313" s="7">
        <f t="shared" si="236"/>
        <v>0</v>
      </c>
      <c r="I313" s="75" t="str">
        <f>IF(H313&lt;&gt;0,H313,IF(ISERROR(VLOOKUP(VLOOKUP(X313,Books!$A$2:$Q$100,2,FALSE)&amp;"_"&amp;Y313&amp;":"&amp;AA313&amp;IF(F313&lt;&gt;""," (JST)",""),SpecialBooks,2,FALSE)),VLOOKUP(X313,Books!$A$2:$Q$100,2,FALSE)&amp;"_"&amp;Y313&amp;":"&amp;AA313&amp;IF(F313&lt;&gt;""," (JST)",""),VLOOKUP(VLOOKUP(X313,Books!$A$2:$Q$100,2,FALSE)&amp;"_"&amp;Y313&amp;":"&amp;AA313&amp;IF(F313&lt;&gt;""," (JST)",""),SpecialBooks,2,FALSE)))</f>
        <v>alma_33:3-11</v>
      </c>
      <c r="J313" s="7" t="str">
        <f>VLOOKUP(C313,Talks!$A$2:$X$35,6,FALSE)</f>
        <v>MRB</v>
      </c>
      <c r="K313" s="32">
        <v>79</v>
      </c>
      <c r="L313" s="56">
        <f t="shared" si="269"/>
        <v>77</v>
      </c>
      <c r="M313" s="56">
        <f t="shared" si="270"/>
        <v>79</v>
      </c>
      <c r="N313" s="56" t="str">
        <f t="shared" si="235"/>
        <v/>
      </c>
      <c r="O313" s="7" t="str">
        <f t="shared" si="239"/>
        <v>alma_33:3-11 / (20-O,79,MRB)</v>
      </c>
      <c r="P313" s="51" t="str">
        <f t="shared" si="240"/>
        <v/>
      </c>
      <c r="Q313" s="7">
        <f t="shared" si="241"/>
        <v>23</v>
      </c>
      <c r="R313" s="7">
        <f t="shared" si="242"/>
        <v>28</v>
      </c>
      <c r="S313" s="7">
        <f t="shared" si="243"/>
        <v>36</v>
      </c>
      <c r="T313" s="7">
        <f t="shared" si="244"/>
        <v>31</v>
      </c>
      <c r="U313" s="7">
        <f t="shared" si="245"/>
        <v>45</v>
      </c>
      <c r="V313" s="7" t="str">
        <f t="shared" si="246"/>
        <v>bofm/alma/33.3-11</v>
      </c>
      <c r="W313" s="7" t="str">
        <f t="shared" si="271"/>
        <v>alma</v>
      </c>
      <c r="X313" s="7" t="str">
        <f>IF(ISERROR(VLOOKUP(W313,Books!$A$2:$Q$100,2,FALSE)),VLOOKUP(V313&amp;"/"&amp;W313,$AY$8:$AZ$10,2,FALSE),W313)</f>
        <v>alma</v>
      </c>
      <c r="Y313" s="7" t="str">
        <f t="shared" si="272"/>
        <v>33</v>
      </c>
      <c r="Z313" s="7" t="str">
        <f t="shared" si="247"/>
        <v>3-11</v>
      </c>
      <c r="AA313" s="7" t="str">
        <f t="shared" si="268"/>
        <v>3-11</v>
      </c>
      <c r="AB313" s="51">
        <f t="shared" si="248"/>
        <v>23</v>
      </c>
      <c r="AC313" s="61" t="str">
        <f t="shared" si="249"/>
        <v>p3</v>
      </c>
      <c r="AD313" s="26" t="str">
        <f t="shared" si="250"/>
        <v>alma</v>
      </c>
      <c r="AE313" s="27" t="str">
        <f t="shared" si="251"/>
        <v>alma</v>
      </c>
      <c r="AF313" s="28" t="str">
        <f t="shared" si="252"/>
        <v/>
      </c>
      <c r="AG313" s="26" t="str">
        <f t="shared" si="253"/>
        <v>33</v>
      </c>
      <c r="AH313" s="27" t="str">
        <f t="shared" si="254"/>
        <v/>
      </c>
      <c r="AI313" s="29" t="str">
        <f t="shared" si="255"/>
        <v>3-11</v>
      </c>
      <c r="AJ313" s="29" t="str">
        <f t="shared" si="256"/>
        <v>3-11</v>
      </c>
      <c r="AK313" s="29" t="str">
        <f t="shared" si="257"/>
        <v>3 11</v>
      </c>
      <c r="AL313" s="29">
        <f t="shared" si="258"/>
        <v>2</v>
      </c>
      <c r="AM313" s="29">
        <f t="shared" ca="1" si="259"/>
        <v>2</v>
      </c>
      <c r="AN313" s="29" t="str">
        <f t="shared" si="260"/>
        <v>3</v>
      </c>
      <c r="AO313" s="29" t="str">
        <f t="shared" ca="1" si="261"/>
        <v>11</v>
      </c>
      <c r="AP313" s="28" t="str">
        <f t="shared" si="262"/>
        <v/>
      </c>
      <c r="AQ313" s="34">
        <f t="shared" si="263"/>
        <v>136935</v>
      </c>
      <c r="AR313" s="7">
        <f>VLOOKUP(W313,Books!$A$2:$Q$100,7,FALSE)</f>
        <v>213</v>
      </c>
      <c r="AS313" s="51" t="str">
        <f t="shared" si="264"/>
        <v/>
      </c>
      <c r="AT313" s="7" t="str">
        <f t="shared" si="265"/>
        <v>INSERT INTO citation (ID,TalkID,BookID,Chapter,Verses,Flag,PageColumn,MinVerse,MaxVerse) VALUES (136935, 8480, 213, 33, '3-11', '', 79, 0, 0);</v>
      </c>
    </row>
    <row r="314" spans="1:46" x14ac:dyDescent="0.2">
      <c r="A314" s="7">
        <f>VLOOKUP(C314,Talks!$A$2:$X$35,2,FALSE)</f>
        <v>21</v>
      </c>
      <c r="B314">
        <v>311</v>
      </c>
      <c r="C314" t="s">
        <v>2734</v>
      </c>
      <c r="D314" t="s">
        <v>3264</v>
      </c>
      <c r="E314" t="s">
        <v>3265</v>
      </c>
      <c r="F314" s="4"/>
      <c r="G314" s="7">
        <f>VLOOKUP(C314,Talks!$A$2:$X$35,11,FALSE)</f>
        <v>8480</v>
      </c>
      <c r="H314" s="7">
        <f t="shared" si="236"/>
        <v>0</v>
      </c>
      <c r="I314" s="75" t="str">
        <f>IF(H314&lt;&gt;0,H314,IF(ISERROR(VLOOKUP(VLOOKUP(X314,Books!$A$2:$Q$100,2,FALSE)&amp;"_"&amp;Y314&amp;":"&amp;AA314&amp;IF(F314&lt;&gt;""," (JST)",""),SpecialBooks,2,FALSE)),VLOOKUP(X314,Books!$A$2:$Q$100,2,FALSE)&amp;"_"&amp;Y314&amp;":"&amp;AA314&amp;IF(F314&lt;&gt;""," (JST)",""),VLOOKUP(VLOOKUP(X314,Books!$A$2:$Q$100,2,FALSE)&amp;"_"&amp;Y314&amp;":"&amp;AA314&amp;IF(F314&lt;&gt;""," (JST)",""),SpecialBooks,2,FALSE)))</f>
        <v>alma_34:17-27</v>
      </c>
      <c r="J314" s="7" t="str">
        <f>VLOOKUP(C314,Talks!$A$2:$X$35,6,FALSE)</f>
        <v>MRB</v>
      </c>
      <c r="K314" s="32">
        <v>79</v>
      </c>
      <c r="L314" s="56">
        <f t="shared" si="269"/>
        <v>77</v>
      </c>
      <c r="M314" s="56">
        <f t="shared" si="270"/>
        <v>79</v>
      </c>
      <c r="N314" s="56" t="str">
        <f t="shared" si="235"/>
        <v/>
      </c>
      <c r="O314" s="7" t="str">
        <f t="shared" si="239"/>
        <v>alma_34:17-27 / (20-O,79,MRB)</v>
      </c>
      <c r="P314" s="51" t="str">
        <f t="shared" si="240"/>
        <v/>
      </c>
      <c r="Q314" s="7">
        <f t="shared" si="241"/>
        <v>23</v>
      </c>
      <c r="R314" s="7">
        <f t="shared" si="242"/>
        <v>28</v>
      </c>
      <c r="S314" s="7">
        <f t="shared" si="243"/>
        <v>37</v>
      </c>
      <c r="T314" s="7">
        <f t="shared" si="244"/>
        <v>31</v>
      </c>
      <c r="U314" s="7">
        <f t="shared" si="245"/>
        <v>46</v>
      </c>
      <c r="V314" s="7" t="str">
        <f t="shared" si="246"/>
        <v>bofm/alma/34.17-2</v>
      </c>
      <c r="W314" s="7" t="str">
        <f t="shared" si="271"/>
        <v>alma</v>
      </c>
      <c r="X314" s="7" t="str">
        <f>IF(ISERROR(VLOOKUP(W314,Books!$A$2:$Q$100,2,FALSE)),VLOOKUP(V314&amp;"/"&amp;W314,$AY$8:$AZ$10,2,FALSE),W314)</f>
        <v>alma</v>
      </c>
      <c r="Y314" s="7" t="str">
        <f t="shared" si="272"/>
        <v>34</v>
      </c>
      <c r="Z314" s="7" t="str">
        <f t="shared" si="247"/>
        <v>17-27</v>
      </c>
      <c r="AA314" s="7" t="str">
        <f t="shared" si="268"/>
        <v>17-27</v>
      </c>
      <c r="AB314" s="51">
        <f t="shared" si="248"/>
        <v>41</v>
      </c>
      <c r="AC314" s="61" t="str">
        <f t="shared" si="249"/>
        <v>p17</v>
      </c>
      <c r="AD314" s="26" t="str">
        <f t="shared" si="250"/>
        <v>alma</v>
      </c>
      <c r="AE314" s="27" t="str">
        <f t="shared" si="251"/>
        <v>alma</v>
      </c>
      <c r="AF314" s="28" t="str">
        <f t="shared" si="252"/>
        <v/>
      </c>
      <c r="AG314" s="26" t="str">
        <f t="shared" si="253"/>
        <v>34</v>
      </c>
      <c r="AH314" s="27" t="str">
        <f t="shared" si="254"/>
        <v/>
      </c>
      <c r="AI314" s="29" t="str">
        <f t="shared" si="255"/>
        <v>17-27</v>
      </c>
      <c r="AJ314" s="29" t="str">
        <f t="shared" si="256"/>
        <v>17-27</v>
      </c>
      <c r="AK314" s="29" t="str">
        <f t="shared" si="257"/>
        <v>17 27</v>
      </c>
      <c r="AL314" s="29">
        <f t="shared" si="258"/>
        <v>3</v>
      </c>
      <c r="AM314" s="29">
        <f t="shared" ca="1" si="259"/>
        <v>3</v>
      </c>
      <c r="AN314" s="29" t="str">
        <f t="shared" si="260"/>
        <v>17</v>
      </c>
      <c r="AO314" s="29" t="str">
        <f t="shared" ca="1" si="261"/>
        <v>27</v>
      </c>
      <c r="AP314" s="28" t="str">
        <f t="shared" si="262"/>
        <v/>
      </c>
      <c r="AQ314" s="34">
        <f t="shared" si="263"/>
        <v>136936</v>
      </c>
      <c r="AR314" s="7">
        <f>VLOOKUP(W314,Books!$A$2:$Q$100,7,FALSE)</f>
        <v>213</v>
      </c>
      <c r="AS314" s="51" t="str">
        <f t="shared" si="264"/>
        <v/>
      </c>
      <c r="AT314" s="7" t="str">
        <f t="shared" si="265"/>
        <v>INSERT INTO citation (ID,TalkID,BookID,Chapter,Verses,Flag,PageColumn,MinVerse,MaxVerse) VALUES (136936, 8480, 213, 34, '17-27', '', 79, 0, 0);</v>
      </c>
    </row>
    <row r="315" spans="1:46" x14ac:dyDescent="0.2">
      <c r="A315" s="7">
        <f>VLOOKUP(C315,Talks!$A$2:$X$35,2,FALSE)</f>
        <v>21</v>
      </c>
      <c r="B315">
        <v>312</v>
      </c>
      <c r="C315" t="s">
        <v>2734</v>
      </c>
      <c r="D315" t="s">
        <v>3267</v>
      </c>
      <c r="E315" t="s">
        <v>3268</v>
      </c>
      <c r="F315" s="4"/>
      <c r="G315" s="7">
        <f>VLOOKUP(C315,Talks!$A$2:$X$35,11,FALSE)</f>
        <v>8480</v>
      </c>
      <c r="H315" s="7">
        <f t="shared" si="236"/>
        <v>0</v>
      </c>
      <c r="I315" s="75" t="str">
        <f>IF(H315&lt;&gt;0,H315,IF(ISERROR(VLOOKUP(VLOOKUP(X315,Books!$A$2:$Q$100,2,FALSE)&amp;"_"&amp;Y315&amp;":"&amp;AA315&amp;IF(F315&lt;&gt;""," (JST)",""),SpecialBooks,2,FALSE)),VLOOKUP(X315,Books!$A$2:$Q$100,2,FALSE)&amp;"_"&amp;Y315&amp;":"&amp;AA315&amp;IF(F315&lt;&gt;""," (JST)",""),VLOOKUP(VLOOKUP(X315,Books!$A$2:$Q$100,2,FALSE)&amp;"_"&amp;Y315&amp;":"&amp;AA315&amp;IF(F315&lt;&gt;""," (JST)",""),SpecialBooks,2,FALSE)))</f>
        <v>acts_10:38</v>
      </c>
      <c r="J315" s="7" t="str">
        <f>VLOOKUP(C315,Talks!$A$2:$X$35,6,FALSE)</f>
        <v>MRB</v>
      </c>
      <c r="K315" s="32">
        <v>79</v>
      </c>
      <c r="L315" s="56">
        <f t="shared" si="269"/>
        <v>77</v>
      </c>
      <c r="M315" s="56">
        <f t="shared" si="270"/>
        <v>79</v>
      </c>
      <c r="N315" s="56" t="str">
        <f t="shared" si="235"/>
        <v/>
      </c>
      <c r="O315" s="7" t="str">
        <f t="shared" si="239"/>
        <v>acts_10:38 / (20-O,79,MRB)</v>
      </c>
      <c r="P315" s="51" t="str">
        <f t="shared" si="240"/>
        <v/>
      </c>
      <c r="Q315" s="7">
        <f t="shared" si="241"/>
        <v>21</v>
      </c>
      <c r="R315" s="7">
        <f t="shared" si="242"/>
        <v>26</v>
      </c>
      <c r="S315" s="7">
        <f t="shared" si="243"/>
        <v>32</v>
      </c>
      <c r="T315" s="7">
        <f t="shared" si="244"/>
        <v>29</v>
      </c>
      <c r="U315" s="7">
        <f t="shared" si="245"/>
        <v>41</v>
      </c>
      <c r="V315" s="7" t="str">
        <f t="shared" si="246"/>
        <v>nt/acts/10.38?l</v>
      </c>
      <c r="W315" s="7" t="str">
        <f t="shared" si="271"/>
        <v>acts</v>
      </c>
      <c r="X315" s="7" t="str">
        <f>IF(ISERROR(VLOOKUP(W315,Books!$A$2:$Q$100,2,FALSE)),VLOOKUP(V315&amp;"/"&amp;W315,$AY$8:$AZ$10,2,FALSE),W315)</f>
        <v>acts</v>
      </c>
      <c r="Y315" s="7" t="str">
        <f t="shared" si="272"/>
        <v>10</v>
      </c>
      <c r="Z315" s="7" t="str">
        <f t="shared" si="247"/>
        <v>38</v>
      </c>
      <c r="AA315" s="7" t="str">
        <f t="shared" si="268"/>
        <v>38</v>
      </c>
      <c r="AB315" s="51">
        <f t="shared" si="248"/>
        <v>48</v>
      </c>
      <c r="AC315" s="61" t="str">
        <f t="shared" si="249"/>
        <v>p38</v>
      </c>
      <c r="AD315" s="26" t="str">
        <f t="shared" si="250"/>
        <v>acts</v>
      </c>
      <c r="AE315" s="27" t="str">
        <f t="shared" si="251"/>
        <v>acts</v>
      </c>
      <c r="AF315" s="28" t="str">
        <f t="shared" si="252"/>
        <v/>
      </c>
      <c r="AG315" s="26" t="str">
        <f t="shared" si="253"/>
        <v>10</v>
      </c>
      <c r="AH315" s="27" t="str">
        <f t="shared" si="254"/>
        <v/>
      </c>
      <c r="AI315" s="29" t="str">
        <f t="shared" si="255"/>
        <v>38</v>
      </c>
      <c r="AJ315" s="29" t="str">
        <f t="shared" si="256"/>
        <v>38</v>
      </c>
      <c r="AK315" s="29" t="str">
        <f t="shared" si="257"/>
        <v>38</v>
      </c>
      <c r="AL315" s="29">
        <f t="shared" si="258"/>
        <v>0</v>
      </c>
      <c r="AM315" s="29">
        <f t="shared" ca="1" si="259"/>
        <v>0</v>
      </c>
      <c r="AN315" s="29" t="str">
        <f t="shared" si="260"/>
        <v>38</v>
      </c>
      <c r="AO315" s="29" t="str">
        <f t="shared" ca="1" si="261"/>
        <v>38</v>
      </c>
      <c r="AP315" s="28" t="str">
        <f t="shared" si="262"/>
        <v/>
      </c>
      <c r="AQ315" s="34">
        <f t="shared" si="263"/>
        <v>136937</v>
      </c>
      <c r="AR315" s="7">
        <f>VLOOKUP(W315,Books!$A$2:$Q$100,7,FALSE)</f>
        <v>144</v>
      </c>
      <c r="AS315" s="51" t="str">
        <f t="shared" si="264"/>
        <v/>
      </c>
      <c r="AT315" s="7" t="str">
        <f t="shared" si="265"/>
        <v>INSERT INTO citation (ID,TalkID,BookID,Chapter,Verses,Flag,PageColumn,MinVerse,MaxVerse) VALUES (136937, 8480, 144, 10, '38', '', 79, 0, 0);</v>
      </c>
    </row>
    <row r="316" spans="1:46" x14ac:dyDescent="0.2">
      <c r="A316" s="7">
        <f>VLOOKUP(C316,Talks!$A$2:$X$35,2,FALSE)</f>
        <v>21</v>
      </c>
      <c r="B316">
        <v>313</v>
      </c>
      <c r="C316" t="s">
        <v>2734</v>
      </c>
      <c r="D316" t="s">
        <v>3232</v>
      </c>
      <c r="E316" t="s">
        <v>3233</v>
      </c>
      <c r="F316" s="4"/>
      <c r="G316" s="7">
        <f>VLOOKUP(C316,Talks!$A$2:$X$35,11,FALSE)</f>
        <v>8480</v>
      </c>
      <c r="H316" s="7">
        <f t="shared" si="236"/>
        <v>0</v>
      </c>
      <c r="I316" s="75" t="str">
        <f>IF(H316&lt;&gt;0,H316,IF(ISERROR(VLOOKUP(VLOOKUP(X316,Books!$A$2:$Q$100,2,FALSE)&amp;"_"&amp;Y316&amp;":"&amp;AA316&amp;IF(F316&lt;&gt;""," (JST)",""),SpecialBooks,2,FALSE)),VLOOKUP(X316,Books!$A$2:$Q$100,2,FALSE)&amp;"_"&amp;Y316&amp;":"&amp;AA316&amp;IF(F316&lt;&gt;""," (JST)",""),VLOOKUP(VLOOKUP(X316,Books!$A$2:$Q$100,2,FALSE)&amp;"_"&amp;Y316&amp;":"&amp;AA316&amp;IF(F316&lt;&gt;""," (JST)",""),SpecialBooks,2,FALSE)))</f>
        <v>luke_21:36</v>
      </c>
      <c r="J316" s="7" t="str">
        <f>VLOOKUP(C316,Talks!$A$2:$X$35,6,FALSE)</f>
        <v>MRB</v>
      </c>
      <c r="K316" s="32">
        <v>79</v>
      </c>
      <c r="L316" s="56">
        <f t="shared" si="269"/>
        <v>77</v>
      </c>
      <c r="M316" s="56">
        <f t="shared" si="270"/>
        <v>79</v>
      </c>
      <c r="N316" s="56" t="str">
        <f t="shared" si="235"/>
        <v/>
      </c>
      <c r="O316" s="7" t="str">
        <f t="shared" si="239"/>
        <v>luke_21:36 / (20-O,79,MRB)</v>
      </c>
      <c r="P316" s="51" t="str">
        <f t="shared" si="240"/>
        <v/>
      </c>
      <c r="Q316" s="7">
        <f t="shared" si="241"/>
        <v>21</v>
      </c>
      <c r="R316" s="7">
        <f t="shared" si="242"/>
        <v>26</v>
      </c>
      <c r="S316" s="7">
        <f t="shared" si="243"/>
        <v>32</v>
      </c>
      <c r="T316" s="7">
        <f t="shared" si="244"/>
        <v>29</v>
      </c>
      <c r="U316" s="7">
        <f t="shared" si="245"/>
        <v>41</v>
      </c>
      <c r="V316" s="7" t="str">
        <f t="shared" si="246"/>
        <v>nt/luke/21.36?l</v>
      </c>
      <c r="W316" s="7" t="str">
        <f t="shared" si="271"/>
        <v>luke</v>
      </c>
      <c r="X316" s="7" t="str">
        <f>IF(ISERROR(VLOOKUP(W316,Books!$A$2:$Q$100,2,FALSE)),VLOOKUP(V316&amp;"/"&amp;W316,$AY$8:$AZ$10,2,FALSE),W316)</f>
        <v>luke</v>
      </c>
      <c r="Y316" s="7" t="str">
        <f t="shared" si="272"/>
        <v>21</v>
      </c>
      <c r="Z316" s="7" t="str">
        <f t="shared" si="247"/>
        <v>36</v>
      </c>
      <c r="AA316" s="7" t="str">
        <f t="shared" si="268"/>
        <v>36</v>
      </c>
      <c r="AB316" s="51">
        <f t="shared" si="248"/>
        <v>38</v>
      </c>
      <c r="AC316" s="61" t="str">
        <f t="shared" si="249"/>
        <v>p36</v>
      </c>
      <c r="AD316" s="26" t="str">
        <f t="shared" si="250"/>
        <v>luke</v>
      </c>
      <c r="AE316" s="27" t="str">
        <f t="shared" si="251"/>
        <v>luke</v>
      </c>
      <c r="AF316" s="28" t="str">
        <f t="shared" si="252"/>
        <v/>
      </c>
      <c r="AG316" s="26" t="str">
        <f t="shared" si="253"/>
        <v>21</v>
      </c>
      <c r="AH316" s="27" t="str">
        <f t="shared" si="254"/>
        <v/>
      </c>
      <c r="AI316" s="29" t="str">
        <f t="shared" si="255"/>
        <v>36</v>
      </c>
      <c r="AJ316" s="29" t="str">
        <f t="shared" si="256"/>
        <v>36</v>
      </c>
      <c r="AK316" s="29" t="str">
        <f t="shared" si="257"/>
        <v>36</v>
      </c>
      <c r="AL316" s="29">
        <f t="shared" si="258"/>
        <v>0</v>
      </c>
      <c r="AM316" s="29">
        <f t="shared" ca="1" si="259"/>
        <v>0</v>
      </c>
      <c r="AN316" s="29" t="str">
        <f t="shared" si="260"/>
        <v>36</v>
      </c>
      <c r="AO316" s="29" t="str">
        <f t="shared" ca="1" si="261"/>
        <v>36</v>
      </c>
      <c r="AP316" s="28" t="str">
        <f t="shared" si="262"/>
        <v/>
      </c>
      <c r="AQ316" s="34">
        <f t="shared" si="263"/>
        <v>136938</v>
      </c>
      <c r="AR316" s="7">
        <f>VLOOKUP(W316,Books!$A$2:$Q$100,7,FALSE)</f>
        <v>142</v>
      </c>
      <c r="AS316" s="51" t="str">
        <f t="shared" si="264"/>
        <v/>
      </c>
      <c r="AT316" s="7" t="str">
        <f t="shared" si="265"/>
        <v>INSERT INTO citation (ID,TalkID,BookID,Chapter,Verses,Flag,PageColumn,MinVerse,MaxVerse) VALUES (136938, 8480, 142, 21, '36', '', 79, 0, 0);</v>
      </c>
    </row>
    <row r="317" spans="1:46" x14ac:dyDescent="0.2">
      <c r="A317" s="7">
        <f>VLOOKUP(C317,Talks!$A$2:$X$35,2,FALSE)</f>
        <v>21</v>
      </c>
      <c r="B317">
        <v>314</v>
      </c>
      <c r="C317" t="s">
        <v>2734</v>
      </c>
      <c r="D317" t="s">
        <v>3269</v>
      </c>
      <c r="E317" t="s">
        <v>3270</v>
      </c>
      <c r="F317" s="4"/>
      <c r="G317" s="7">
        <f>VLOOKUP(C317,Talks!$A$2:$X$35,11,FALSE)</f>
        <v>8480</v>
      </c>
      <c r="H317" s="7">
        <f t="shared" si="236"/>
        <v>0</v>
      </c>
      <c r="I317" s="75" t="str">
        <f>IF(H317&lt;&gt;0,H317,IF(ISERROR(VLOOKUP(VLOOKUP(X317,Books!$A$2:$Q$100,2,FALSE)&amp;"_"&amp;Y317&amp;":"&amp;AA317&amp;IF(F317&lt;&gt;""," (JST)",""),SpecialBooks,2,FALSE)),VLOOKUP(X317,Books!$A$2:$Q$100,2,FALSE)&amp;"_"&amp;Y317&amp;":"&amp;AA317&amp;IF(F317&lt;&gt;""," (JST)",""),VLOOKUP(VLOOKUP(X317,Books!$A$2:$Q$100,2,FALSE)&amp;"_"&amp;Y317&amp;":"&amp;AA317&amp;IF(F317&lt;&gt;""," (JST)",""),SpecialBooks,2,FALSE)))</f>
        <v>3 ne_18:15</v>
      </c>
      <c r="J317" s="7" t="str">
        <f>VLOOKUP(C317,Talks!$A$2:$X$35,6,FALSE)</f>
        <v>MRB</v>
      </c>
      <c r="K317" s="32">
        <v>79</v>
      </c>
      <c r="L317" s="56">
        <f t="shared" si="269"/>
        <v>77</v>
      </c>
      <c r="M317" s="56">
        <f t="shared" si="270"/>
        <v>79</v>
      </c>
      <c r="N317" s="56" t="str">
        <f t="shared" si="235"/>
        <v/>
      </c>
      <c r="O317" s="7" t="str">
        <f t="shared" si="239"/>
        <v>3 ne_18:15 / (20-O,79,MRB)</v>
      </c>
      <c r="P317" s="51" t="str">
        <f t="shared" si="240"/>
        <v/>
      </c>
      <c r="Q317" s="7">
        <f t="shared" si="241"/>
        <v>23</v>
      </c>
      <c r="R317" s="7">
        <f t="shared" si="242"/>
        <v>28</v>
      </c>
      <c r="S317" s="7">
        <f t="shared" si="243"/>
        <v>34</v>
      </c>
      <c r="T317" s="7">
        <f t="shared" si="244"/>
        <v>31</v>
      </c>
      <c r="U317" s="7">
        <f t="shared" si="245"/>
        <v>43</v>
      </c>
      <c r="V317" s="7" t="str">
        <f t="shared" si="246"/>
        <v>bofm/3-ne/18.15?l</v>
      </c>
      <c r="W317" s="7" t="str">
        <f t="shared" si="271"/>
        <v>3-ne</v>
      </c>
      <c r="X317" s="7" t="str">
        <f>IF(ISERROR(VLOOKUP(W317,Books!$A$2:$Q$100,2,FALSE)),VLOOKUP(V317&amp;"/"&amp;W317,$AY$8:$AZ$10,2,FALSE),W317)</f>
        <v>3-ne</v>
      </c>
      <c r="Y317" s="7" t="str">
        <f t="shared" si="272"/>
        <v>18</v>
      </c>
      <c r="Z317" s="7" t="str">
        <f t="shared" si="247"/>
        <v>15</v>
      </c>
      <c r="AA317" s="7" t="str">
        <f t="shared" si="268"/>
        <v>15</v>
      </c>
      <c r="AB317" s="51">
        <f t="shared" si="248"/>
        <v>39</v>
      </c>
      <c r="AC317" s="61" t="str">
        <f t="shared" si="249"/>
        <v>p15</v>
      </c>
      <c r="AD317" s="26" t="str">
        <f t="shared" si="250"/>
        <v>3-ne</v>
      </c>
      <c r="AE317" s="27" t="str">
        <f t="shared" si="251"/>
        <v>3-ne</v>
      </c>
      <c r="AF317" s="28" t="str">
        <f t="shared" si="252"/>
        <v/>
      </c>
      <c r="AG317" s="26" t="str">
        <f t="shared" si="253"/>
        <v>18</v>
      </c>
      <c r="AH317" s="27" t="str">
        <f t="shared" si="254"/>
        <v/>
      </c>
      <c r="AI317" s="29" t="str">
        <f t="shared" si="255"/>
        <v>15</v>
      </c>
      <c r="AJ317" s="29" t="str">
        <f t="shared" si="256"/>
        <v>15</v>
      </c>
      <c r="AK317" s="29" t="str">
        <f t="shared" si="257"/>
        <v>15</v>
      </c>
      <c r="AL317" s="29">
        <f t="shared" si="258"/>
        <v>0</v>
      </c>
      <c r="AM317" s="29">
        <f t="shared" ca="1" si="259"/>
        <v>0</v>
      </c>
      <c r="AN317" s="29" t="str">
        <f t="shared" si="260"/>
        <v>15</v>
      </c>
      <c r="AO317" s="29" t="str">
        <f t="shared" ca="1" si="261"/>
        <v>15</v>
      </c>
      <c r="AP317" s="28" t="str">
        <f t="shared" si="262"/>
        <v/>
      </c>
      <c r="AQ317" s="34">
        <f t="shared" si="263"/>
        <v>136939</v>
      </c>
      <c r="AR317" s="7">
        <f>VLOOKUP(W317,Books!$A$2:$Q$100,7,FALSE)</f>
        <v>215</v>
      </c>
      <c r="AS317" s="51" t="str">
        <f t="shared" si="264"/>
        <v/>
      </c>
      <c r="AT317" s="7" t="str">
        <f t="shared" si="265"/>
        <v>INSERT INTO citation (ID,TalkID,BookID,Chapter,Verses,Flag,PageColumn,MinVerse,MaxVerse) VALUES (136939, 8480, 215, 18, '15', '', 79, 0, 0);</v>
      </c>
    </row>
    <row r="318" spans="1:46" x14ac:dyDescent="0.2">
      <c r="A318" s="7">
        <f>VLOOKUP(C318,Talks!$A$2:$X$35,2,FALSE)</f>
        <v>22</v>
      </c>
      <c r="B318">
        <v>315</v>
      </c>
      <c r="C318" t="s">
        <v>2735</v>
      </c>
      <c r="D318" t="s">
        <v>3271</v>
      </c>
      <c r="E318" t="s">
        <v>3272</v>
      </c>
      <c r="F318" s="4"/>
      <c r="G318" s="7">
        <f>VLOOKUP(C318,Talks!$A$2:$X$35,11,FALSE)</f>
        <v>8481</v>
      </c>
      <c r="H318" s="7">
        <f t="shared" si="236"/>
        <v>0</v>
      </c>
      <c r="I318" s="75" t="str">
        <f>IF(H318&lt;&gt;0,H318,IF(ISERROR(VLOOKUP(VLOOKUP(X318,Books!$A$2:$Q$100,2,FALSE)&amp;"_"&amp;Y318&amp;":"&amp;AA318&amp;IF(F318&lt;&gt;""," (JST)",""),SpecialBooks,2,FALSE)),VLOOKUP(X318,Books!$A$2:$Q$100,2,FALSE)&amp;"_"&amp;Y318&amp;":"&amp;AA318&amp;IF(F318&lt;&gt;""," (JST)",""),VLOOKUP(VLOOKUP(X318,Books!$A$2:$Q$100,2,FALSE)&amp;"_"&amp;Y318&amp;":"&amp;AA318&amp;IF(F318&lt;&gt;""," (JST)",""),SpecialBooks,2,FALSE)))</f>
        <v>mark_4:1</v>
      </c>
      <c r="J318" s="7" t="str">
        <f>VLOOKUP(C318,Talks!$A$2:$X$35,6,FALSE)</f>
        <v>LLH</v>
      </c>
      <c r="K318" s="32">
        <v>82</v>
      </c>
      <c r="L318" s="56">
        <f t="shared" si="269"/>
        <v>80</v>
      </c>
      <c r="M318" s="56">
        <f t="shared" si="270"/>
        <v>82</v>
      </c>
      <c r="N318" s="56" t="str">
        <f t="shared" si="235"/>
        <v/>
      </c>
      <c r="O318" s="7" t="str">
        <f t="shared" si="239"/>
        <v>mark_4:1 / (20-O,82,LLH)</v>
      </c>
      <c r="P318" s="51" t="str">
        <f t="shared" si="240"/>
        <v/>
      </c>
      <c r="Q318" s="7">
        <f t="shared" si="241"/>
        <v>21</v>
      </c>
      <c r="R318" s="7">
        <f t="shared" si="242"/>
        <v>26</v>
      </c>
      <c r="S318" s="7">
        <f t="shared" si="243"/>
        <v>30</v>
      </c>
      <c r="T318" s="7">
        <f t="shared" si="244"/>
        <v>28</v>
      </c>
      <c r="U318" s="7">
        <f t="shared" si="245"/>
        <v>39</v>
      </c>
      <c r="V318" s="7" t="str">
        <f t="shared" si="246"/>
        <v>nt/mark/4.1?lan</v>
      </c>
      <c r="W318" s="7" t="str">
        <f t="shared" si="271"/>
        <v>mark</v>
      </c>
      <c r="X318" s="7" t="str">
        <f>IF(ISERROR(VLOOKUP(W318,Books!$A$2:$Q$100,2,FALSE)),VLOOKUP(V318&amp;"/"&amp;W318,$AY$8:$AZ$10,2,FALSE),W318)</f>
        <v>mark</v>
      </c>
      <c r="Y318" s="7" t="str">
        <f t="shared" si="272"/>
        <v>4</v>
      </c>
      <c r="Z318" s="7" t="str">
        <f t="shared" si="247"/>
        <v>1</v>
      </c>
      <c r="AA318" s="7" t="str">
        <f t="shared" si="268"/>
        <v>1</v>
      </c>
      <c r="AB318" s="51">
        <f t="shared" si="248"/>
        <v>41</v>
      </c>
      <c r="AC318" s="61" t="str">
        <f t="shared" si="249"/>
        <v>p1</v>
      </c>
      <c r="AD318" s="26" t="str">
        <f t="shared" si="250"/>
        <v>mark</v>
      </c>
      <c r="AE318" s="27" t="str">
        <f t="shared" si="251"/>
        <v>mark</v>
      </c>
      <c r="AF318" s="28" t="str">
        <f t="shared" si="252"/>
        <v/>
      </c>
      <c r="AG318" s="26" t="str">
        <f t="shared" si="253"/>
        <v>4</v>
      </c>
      <c r="AH318" s="27" t="str">
        <f t="shared" si="254"/>
        <v/>
      </c>
      <c r="AI318" s="29" t="str">
        <f t="shared" si="255"/>
        <v>1</v>
      </c>
      <c r="AJ318" s="29" t="str">
        <f t="shared" si="256"/>
        <v>1</v>
      </c>
      <c r="AK318" s="29" t="str">
        <f t="shared" si="257"/>
        <v>1</v>
      </c>
      <c r="AL318" s="29">
        <f t="shared" si="258"/>
        <v>0</v>
      </c>
      <c r="AM318" s="29">
        <f t="shared" ca="1" si="259"/>
        <v>0</v>
      </c>
      <c r="AN318" s="29" t="str">
        <f t="shared" si="260"/>
        <v>1</v>
      </c>
      <c r="AO318" s="29" t="str">
        <f t="shared" ca="1" si="261"/>
        <v>1</v>
      </c>
      <c r="AP318" s="28" t="str">
        <f t="shared" si="262"/>
        <v/>
      </c>
      <c r="AQ318" s="34">
        <f t="shared" si="263"/>
        <v>136940</v>
      </c>
      <c r="AR318" s="7">
        <f>VLOOKUP(W318,Books!$A$2:$Q$100,7,FALSE)</f>
        <v>141</v>
      </c>
      <c r="AS318" s="51" t="str">
        <f t="shared" si="264"/>
        <v/>
      </c>
      <c r="AT318" s="7" t="str">
        <f t="shared" si="265"/>
        <v>INSERT INTO citation (ID,TalkID,BookID,Chapter,Verses,Flag,PageColumn,MinVerse,MaxVerse) VALUES (136940, 8481, 141, 4, '1', '', 82, 0, 0);</v>
      </c>
    </row>
    <row r="319" spans="1:46" x14ac:dyDescent="0.2">
      <c r="A319" s="7">
        <f>VLOOKUP(C319,Talks!$A$2:$X$35,2,FALSE)</f>
        <v>22</v>
      </c>
      <c r="B319">
        <v>316</v>
      </c>
      <c r="C319" t="s">
        <v>2735</v>
      </c>
      <c r="D319" t="s">
        <v>3271</v>
      </c>
      <c r="E319" t="s">
        <v>3272</v>
      </c>
      <c r="F319" s="4"/>
      <c r="G319" s="7">
        <f>VLOOKUP(C319,Talks!$A$2:$X$35,11,FALSE)</f>
        <v>8481</v>
      </c>
      <c r="H319" s="7">
        <f t="shared" si="236"/>
        <v>0</v>
      </c>
      <c r="I319" s="75" t="str">
        <f>IF(H319&lt;&gt;0,H319,IF(ISERROR(VLOOKUP(VLOOKUP(X319,Books!$A$2:$Q$100,2,FALSE)&amp;"_"&amp;Y319&amp;":"&amp;AA319&amp;IF(F319&lt;&gt;""," (JST)",""),SpecialBooks,2,FALSE)),VLOOKUP(X319,Books!$A$2:$Q$100,2,FALSE)&amp;"_"&amp;Y319&amp;":"&amp;AA319&amp;IF(F319&lt;&gt;""," (JST)",""),VLOOKUP(VLOOKUP(X319,Books!$A$2:$Q$100,2,FALSE)&amp;"_"&amp;Y319&amp;":"&amp;AA319&amp;IF(F319&lt;&gt;""," (JST)",""),SpecialBooks,2,FALSE)))</f>
        <v>mark_4:1</v>
      </c>
      <c r="J319" s="7" t="str">
        <f>VLOOKUP(C319,Talks!$A$2:$X$35,6,FALSE)</f>
        <v>LLH</v>
      </c>
      <c r="K319" s="32">
        <v>82</v>
      </c>
      <c r="L319" s="56">
        <f t="shared" si="269"/>
        <v>80</v>
      </c>
      <c r="M319" s="56">
        <f t="shared" si="270"/>
        <v>82</v>
      </c>
      <c r="N319" s="56" t="str">
        <f t="shared" si="235"/>
        <v/>
      </c>
      <c r="O319" s="7" t="str">
        <f t="shared" si="239"/>
        <v>mark_4:1 / (20-O,82,LLH)</v>
      </c>
      <c r="P319" s="51" t="str">
        <f t="shared" si="240"/>
        <v/>
      </c>
      <c r="Q319" s="7">
        <f t="shared" si="241"/>
        <v>21</v>
      </c>
      <c r="R319" s="7">
        <f t="shared" si="242"/>
        <v>26</v>
      </c>
      <c r="S319" s="7">
        <f t="shared" si="243"/>
        <v>30</v>
      </c>
      <c r="T319" s="7">
        <f t="shared" si="244"/>
        <v>28</v>
      </c>
      <c r="U319" s="7">
        <f t="shared" si="245"/>
        <v>39</v>
      </c>
      <c r="V319" s="7" t="str">
        <f t="shared" si="246"/>
        <v>nt/mark/4.1?lan</v>
      </c>
      <c r="W319" s="7" t="str">
        <f t="shared" si="271"/>
        <v>mark</v>
      </c>
      <c r="X319" s="7" t="str">
        <f>IF(ISERROR(VLOOKUP(W319,Books!$A$2:$Q$100,2,FALSE)),VLOOKUP(V319&amp;"/"&amp;W319,$AY$8:$AZ$10,2,FALSE),W319)</f>
        <v>mark</v>
      </c>
      <c r="Y319" s="7" t="str">
        <f t="shared" si="272"/>
        <v>4</v>
      </c>
      <c r="Z319" s="7" t="str">
        <f t="shared" si="247"/>
        <v>1</v>
      </c>
      <c r="AA319" s="7" t="str">
        <f t="shared" si="268"/>
        <v>1</v>
      </c>
      <c r="AB319" s="51">
        <f t="shared" si="248"/>
        <v>41</v>
      </c>
      <c r="AC319" s="61" t="str">
        <f t="shared" si="249"/>
        <v>p1</v>
      </c>
      <c r="AD319" s="26" t="str">
        <f t="shared" si="250"/>
        <v>mark</v>
      </c>
      <c r="AE319" s="27" t="str">
        <f t="shared" si="251"/>
        <v>mark</v>
      </c>
      <c r="AF319" s="28" t="str">
        <f t="shared" si="252"/>
        <v/>
      </c>
      <c r="AG319" s="26" t="str">
        <f t="shared" si="253"/>
        <v>4</v>
      </c>
      <c r="AH319" s="27" t="str">
        <f t="shared" si="254"/>
        <v/>
      </c>
      <c r="AI319" s="29" t="str">
        <f t="shared" si="255"/>
        <v>1</v>
      </c>
      <c r="AJ319" s="29" t="str">
        <f t="shared" si="256"/>
        <v>1</v>
      </c>
      <c r="AK319" s="29" t="str">
        <f t="shared" si="257"/>
        <v>1</v>
      </c>
      <c r="AL319" s="29">
        <f t="shared" si="258"/>
        <v>0</v>
      </c>
      <c r="AM319" s="29">
        <f t="shared" ca="1" si="259"/>
        <v>0</v>
      </c>
      <c r="AN319" s="29" t="str">
        <f t="shared" si="260"/>
        <v>1</v>
      </c>
      <c r="AO319" s="29" t="str">
        <f t="shared" ca="1" si="261"/>
        <v>1</v>
      </c>
      <c r="AP319" s="28" t="str">
        <f t="shared" si="262"/>
        <v/>
      </c>
      <c r="AQ319" s="34">
        <f t="shared" si="263"/>
        <v>136941</v>
      </c>
      <c r="AR319" s="7">
        <f>VLOOKUP(W319,Books!$A$2:$Q$100,7,FALSE)</f>
        <v>141</v>
      </c>
      <c r="AS319" s="51" t="str">
        <f t="shared" si="264"/>
        <v/>
      </c>
      <c r="AT319" s="7" t="str">
        <f t="shared" si="265"/>
        <v>INSERT INTO citation (ID,TalkID,BookID,Chapter,Verses,Flag,PageColumn,MinVerse,MaxVerse) VALUES (136941, 8481, 141, 4, '1', '', 82, 0, 0);</v>
      </c>
    </row>
    <row r="320" spans="1:46" x14ac:dyDescent="0.2">
      <c r="A320" s="7">
        <f>VLOOKUP(C320,Talks!$A$2:$X$35,2,FALSE)</f>
        <v>22</v>
      </c>
      <c r="B320">
        <v>317</v>
      </c>
      <c r="C320" t="s">
        <v>2735</v>
      </c>
      <c r="D320" t="s">
        <v>3273</v>
      </c>
      <c r="E320" t="s">
        <v>3274</v>
      </c>
      <c r="F320" s="4"/>
      <c r="G320" s="7">
        <f>VLOOKUP(C320,Talks!$A$2:$X$35,11,FALSE)</f>
        <v>8481</v>
      </c>
      <c r="H320" s="7">
        <f t="shared" si="236"/>
        <v>0</v>
      </c>
      <c r="I320" s="75" t="str">
        <f>IF(H320&lt;&gt;0,H320,IF(ISERROR(VLOOKUP(VLOOKUP(X320,Books!$A$2:$Q$100,2,FALSE)&amp;"_"&amp;Y320&amp;":"&amp;AA320&amp;IF(F320&lt;&gt;""," (JST)",""),SpecialBooks,2,FALSE)),VLOOKUP(X320,Books!$A$2:$Q$100,2,FALSE)&amp;"_"&amp;Y320&amp;":"&amp;AA320&amp;IF(F320&lt;&gt;""," (JST)",""),VLOOKUP(VLOOKUP(X320,Books!$A$2:$Q$100,2,FALSE)&amp;"_"&amp;Y320&amp;":"&amp;AA320&amp;IF(F320&lt;&gt;""," (JST)",""),SpecialBooks,2,FALSE)))</f>
        <v>mark_4:35-36</v>
      </c>
      <c r="J320" s="7" t="str">
        <f>VLOOKUP(C320,Talks!$A$2:$X$35,6,FALSE)</f>
        <v>LLH</v>
      </c>
      <c r="K320" s="32">
        <v>82</v>
      </c>
      <c r="L320" s="56">
        <f t="shared" si="269"/>
        <v>80</v>
      </c>
      <c r="M320" s="56">
        <f t="shared" si="270"/>
        <v>82</v>
      </c>
      <c r="N320" s="56" t="str">
        <f t="shared" si="235"/>
        <v/>
      </c>
      <c r="O320" s="7" t="str">
        <f t="shared" si="239"/>
        <v>mark_4:35-36 / (20-O,82,LLH)</v>
      </c>
      <c r="P320" s="51" t="str">
        <f t="shared" si="240"/>
        <v/>
      </c>
      <c r="Q320" s="7">
        <f t="shared" si="241"/>
        <v>21</v>
      </c>
      <c r="R320" s="7">
        <f t="shared" si="242"/>
        <v>26</v>
      </c>
      <c r="S320" s="7">
        <f t="shared" si="243"/>
        <v>34</v>
      </c>
      <c r="T320" s="7">
        <f t="shared" si="244"/>
        <v>28</v>
      </c>
      <c r="U320" s="7">
        <f t="shared" si="245"/>
        <v>43</v>
      </c>
      <c r="V320" s="7" t="str">
        <f t="shared" si="246"/>
        <v>nt/mark/4.35-36</v>
      </c>
      <c r="W320" s="7" t="str">
        <f t="shared" si="271"/>
        <v>mark</v>
      </c>
      <c r="X320" s="7" t="str">
        <f>IF(ISERROR(VLOOKUP(W320,Books!$A$2:$Q$100,2,FALSE)),VLOOKUP(V320&amp;"/"&amp;W320,$AY$8:$AZ$10,2,FALSE),W320)</f>
        <v>mark</v>
      </c>
      <c r="Y320" s="7" t="str">
        <f t="shared" si="272"/>
        <v>4</v>
      </c>
      <c r="Z320" s="7" t="str">
        <f t="shared" si="247"/>
        <v>35-36</v>
      </c>
      <c r="AA320" s="7" t="str">
        <f t="shared" si="268"/>
        <v>35-36</v>
      </c>
      <c r="AB320" s="51">
        <f t="shared" si="248"/>
        <v>41</v>
      </c>
      <c r="AC320" s="61" t="str">
        <f t="shared" si="249"/>
        <v>p35</v>
      </c>
      <c r="AD320" s="26" t="str">
        <f t="shared" si="250"/>
        <v>mark</v>
      </c>
      <c r="AE320" s="27" t="str">
        <f t="shared" si="251"/>
        <v>mark</v>
      </c>
      <c r="AF320" s="28" t="str">
        <f t="shared" si="252"/>
        <v/>
      </c>
      <c r="AG320" s="26" t="str">
        <f t="shared" si="253"/>
        <v>4</v>
      </c>
      <c r="AH320" s="27" t="str">
        <f t="shared" si="254"/>
        <v/>
      </c>
      <c r="AI320" s="29" t="str">
        <f t="shared" si="255"/>
        <v>35-36</v>
      </c>
      <c r="AJ320" s="29" t="str">
        <f t="shared" si="256"/>
        <v>35-36</v>
      </c>
      <c r="AK320" s="29" t="str">
        <f t="shared" si="257"/>
        <v>35 36</v>
      </c>
      <c r="AL320" s="29">
        <f t="shared" si="258"/>
        <v>3</v>
      </c>
      <c r="AM320" s="29">
        <f t="shared" ca="1" si="259"/>
        <v>3</v>
      </c>
      <c r="AN320" s="29" t="str">
        <f t="shared" si="260"/>
        <v>35</v>
      </c>
      <c r="AO320" s="29" t="str">
        <f t="shared" ca="1" si="261"/>
        <v>36</v>
      </c>
      <c r="AP320" s="28" t="str">
        <f t="shared" si="262"/>
        <v/>
      </c>
      <c r="AQ320" s="34">
        <f t="shared" si="263"/>
        <v>136942</v>
      </c>
      <c r="AR320" s="7">
        <f>VLOOKUP(W320,Books!$A$2:$Q$100,7,FALSE)</f>
        <v>141</v>
      </c>
      <c r="AS320" s="51" t="str">
        <f t="shared" si="264"/>
        <v/>
      </c>
      <c r="AT320" s="7" t="str">
        <f t="shared" si="265"/>
        <v>INSERT INTO citation (ID,TalkID,BookID,Chapter,Verses,Flag,PageColumn,MinVerse,MaxVerse) VALUES (136942, 8481, 141, 4, '35-36', '', 82, 0, 0);</v>
      </c>
    </row>
    <row r="321" spans="1:46" x14ac:dyDescent="0.2">
      <c r="A321" s="7">
        <f>VLOOKUP(C321,Talks!$A$2:$X$35,2,FALSE)</f>
        <v>22</v>
      </c>
      <c r="B321">
        <v>318</v>
      </c>
      <c r="C321" t="s">
        <v>2735</v>
      </c>
      <c r="D321" t="s">
        <v>3276</v>
      </c>
      <c r="E321" t="s">
        <v>3277</v>
      </c>
      <c r="F321" s="4"/>
      <c r="G321" s="7">
        <f>VLOOKUP(C321,Talks!$A$2:$X$35,11,FALSE)</f>
        <v>8481</v>
      </c>
      <c r="H321" s="7">
        <f t="shared" si="236"/>
        <v>0</v>
      </c>
      <c r="I321" s="75" t="str">
        <f>IF(H321&lt;&gt;0,H321,IF(ISERROR(VLOOKUP(VLOOKUP(X321,Books!$A$2:$Q$100,2,FALSE)&amp;"_"&amp;Y321&amp;":"&amp;AA321&amp;IF(F321&lt;&gt;""," (JST)",""),SpecialBooks,2,FALSE)),VLOOKUP(X321,Books!$A$2:$Q$100,2,FALSE)&amp;"_"&amp;Y321&amp;":"&amp;AA321&amp;IF(F321&lt;&gt;""," (JST)",""),VLOOKUP(VLOOKUP(X321,Books!$A$2:$Q$100,2,FALSE)&amp;"_"&amp;Y321&amp;":"&amp;AA321&amp;IF(F321&lt;&gt;""," (JST)",""),SpecialBooks,2,FALSE)))</f>
        <v>mark_4:37</v>
      </c>
      <c r="J321" s="7" t="str">
        <f>VLOOKUP(C321,Talks!$A$2:$X$35,6,FALSE)</f>
        <v>LLH</v>
      </c>
      <c r="K321" s="32">
        <v>82</v>
      </c>
      <c r="L321" s="56">
        <f t="shared" si="269"/>
        <v>80</v>
      </c>
      <c r="M321" s="56">
        <f t="shared" si="270"/>
        <v>82</v>
      </c>
      <c r="N321" s="56" t="str">
        <f t="shared" si="235"/>
        <v/>
      </c>
      <c r="O321" s="7" t="str">
        <f t="shared" si="239"/>
        <v>mark_4:37 / (20-O,82,LLH)</v>
      </c>
      <c r="P321" s="51" t="str">
        <f t="shared" si="240"/>
        <v/>
      </c>
      <c r="Q321" s="7">
        <f t="shared" si="241"/>
        <v>21</v>
      </c>
      <c r="R321" s="7">
        <f t="shared" si="242"/>
        <v>26</v>
      </c>
      <c r="S321" s="7">
        <f t="shared" si="243"/>
        <v>31</v>
      </c>
      <c r="T321" s="7">
        <f t="shared" si="244"/>
        <v>28</v>
      </c>
      <c r="U321" s="7">
        <f t="shared" si="245"/>
        <v>40</v>
      </c>
      <c r="V321" s="7" t="str">
        <f t="shared" si="246"/>
        <v>nt/mark/4.37?la</v>
      </c>
      <c r="W321" s="7" t="str">
        <f t="shared" si="271"/>
        <v>mark</v>
      </c>
      <c r="X321" s="7" t="str">
        <f>IF(ISERROR(VLOOKUP(W321,Books!$A$2:$Q$100,2,FALSE)),VLOOKUP(V321&amp;"/"&amp;W321,$AY$8:$AZ$10,2,FALSE),W321)</f>
        <v>mark</v>
      </c>
      <c r="Y321" s="7" t="str">
        <f t="shared" si="272"/>
        <v>4</v>
      </c>
      <c r="Z321" s="7" t="str">
        <f t="shared" si="247"/>
        <v>37</v>
      </c>
      <c r="AA321" s="7" t="str">
        <f t="shared" si="268"/>
        <v>37</v>
      </c>
      <c r="AB321" s="51">
        <f t="shared" si="248"/>
        <v>41</v>
      </c>
      <c r="AC321" s="61" t="str">
        <f t="shared" si="249"/>
        <v>p37</v>
      </c>
      <c r="AD321" s="26" t="str">
        <f t="shared" si="250"/>
        <v>mark</v>
      </c>
      <c r="AE321" s="27" t="str">
        <f t="shared" si="251"/>
        <v>mark</v>
      </c>
      <c r="AF321" s="28" t="str">
        <f t="shared" si="252"/>
        <v/>
      </c>
      <c r="AG321" s="26" t="str">
        <f t="shared" si="253"/>
        <v>4</v>
      </c>
      <c r="AH321" s="27" t="str">
        <f t="shared" si="254"/>
        <v/>
      </c>
      <c r="AI321" s="29" t="str">
        <f t="shared" si="255"/>
        <v>37</v>
      </c>
      <c r="AJ321" s="29" t="str">
        <f t="shared" si="256"/>
        <v>37</v>
      </c>
      <c r="AK321" s="29" t="str">
        <f t="shared" si="257"/>
        <v>37</v>
      </c>
      <c r="AL321" s="29">
        <f t="shared" si="258"/>
        <v>0</v>
      </c>
      <c r="AM321" s="29">
        <f t="shared" ca="1" si="259"/>
        <v>0</v>
      </c>
      <c r="AN321" s="29" t="str">
        <f t="shared" si="260"/>
        <v>37</v>
      </c>
      <c r="AO321" s="29" t="str">
        <f t="shared" ca="1" si="261"/>
        <v>37</v>
      </c>
      <c r="AP321" s="28" t="str">
        <f t="shared" si="262"/>
        <v/>
      </c>
      <c r="AQ321" s="34">
        <f t="shared" si="263"/>
        <v>136943</v>
      </c>
      <c r="AR321" s="7">
        <f>VLOOKUP(W321,Books!$A$2:$Q$100,7,FALSE)</f>
        <v>141</v>
      </c>
      <c r="AS321" s="51" t="str">
        <f t="shared" si="264"/>
        <v/>
      </c>
      <c r="AT321" s="7" t="str">
        <f t="shared" si="265"/>
        <v>INSERT INTO citation (ID,TalkID,BookID,Chapter,Verses,Flag,PageColumn,MinVerse,MaxVerse) VALUES (136943, 8481, 141, 4, '37', '', 82, 0, 0);</v>
      </c>
    </row>
    <row r="322" spans="1:46" x14ac:dyDescent="0.2">
      <c r="A322" s="7">
        <f>VLOOKUP(C322,Talks!$A$2:$X$35,2,FALSE)</f>
        <v>22</v>
      </c>
      <c r="B322">
        <v>319</v>
      </c>
      <c r="C322" t="s">
        <v>2735</v>
      </c>
      <c r="D322" t="s">
        <v>3278</v>
      </c>
      <c r="E322" t="s">
        <v>3279</v>
      </c>
      <c r="F322" s="4"/>
      <c r="G322" s="7">
        <f>VLOOKUP(C322,Talks!$A$2:$X$35,11,FALSE)</f>
        <v>8481</v>
      </c>
      <c r="H322" s="7">
        <f t="shared" si="236"/>
        <v>0</v>
      </c>
      <c r="I322" s="75" t="str">
        <f>IF(H322&lt;&gt;0,H322,IF(ISERROR(VLOOKUP(VLOOKUP(X322,Books!$A$2:$Q$100,2,FALSE)&amp;"_"&amp;Y322&amp;":"&amp;AA322&amp;IF(F322&lt;&gt;""," (JST)",""),SpecialBooks,2,FALSE)),VLOOKUP(X322,Books!$A$2:$Q$100,2,FALSE)&amp;"_"&amp;Y322&amp;":"&amp;AA322&amp;IF(F322&lt;&gt;""," (JST)",""),VLOOKUP(VLOOKUP(X322,Books!$A$2:$Q$100,2,FALSE)&amp;"_"&amp;Y322&amp;":"&amp;AA322&amp;IF(F322&lt;&gt;""," (JST)",""),SpecialBooks,2,FALSE)))</f>
        <v>mark_4:38</v>
      </c>
      <c r="J322" s="7" t="str">
        <f>VLOOKUP(C322,Talks!$A$2:$X$35,6,FALSE)</f>
        <v>LLH</v>
      </c>
      <c r="K322" s="32">
        <v>82</v>
      </c>
      <c r="L322" s="56">
        <f t="shared" si="269"/>
        <v>80</v>
      </c>
      <c r="M322" s="56">
        <f t="shared" si="270"/>
        <v>82</v>
      </c>
      <c r="N322" s="56" t="str">
        <f t="shared" si="235"/>
        <v/>
      </c>
      <c r="O322" s="7" t="str">
        <f t="shared" si="239"/>
        <v>mark_4:38 / (20-O,82,LLH)</v>
      </c>
      <c r="P322" s="51" t="str">
        <f t="shared" si="240"/>
        <v/>
      </c>
      <c r="Q322" s="7">
        <f t="shared" si="241"/>
        <v>21</v>
      </c>
      <c r="R322" s="7">
        <f t="shared" si="242"/>
        <v>26</v>
      </c>
      <c r="S322" s="7">
        <f t="shared" si="243"/>
        <v>31</v>
      </c>
      <c r="T322" s="7">
        <f t="shared" si="244"/>
        <v>28</v>
      </c>
      <c r="U322" s="7">
        <f t="shared" si="245"/>
        <v>40</v>
      </c>
      <c r="V322" s="7" t="str">
        <f t="shared" si="246"/>
        <v>nt/mark/4.38?la</v>
      </c>
      <c r="W322" s="7" t="str">
        <f t="shared" si="271"/>
        <v>mark</v>
      </c>
      <c r="X322" s="7" t="str">
        <f>IF(ISERROR(VLOOKUP(W322,Books!$A$2:$Q$100,2,FALSE)),VLOOKUP(V322&amp;"/"&amp;W322,$AY$8:$AZ$10,2,FALSE),W322)</f>
        <v>mark</v>
      </c>
      <c r="Y322" s="7" t="str">
        <f t="shared" si="272"/>
        <v>4</v>
      </c>
      <c r="Z322" s="7" t="str">
        <f t="shared" si="247"/>
        <v>38</v>
      </c>
      <c r="AA322" s="7" t="str">
        <f t="shared" si="268"/>
        <v>38</v>
      </c>
      <c r="AB322" s="51">
        <f t="shared" si="248"/>
        <v>41</v>
      </c>
      <c r="AC322" s="61" t="str">
        <f t="shared" si="249"/>
        <v>p38</v>
      </c>
      <c r="AD322" s="26" t="str">
        <f t="shared" si="250"/>
        <v>mark</v>
      </c>
      <c r="AE322" s="27" t="str">
        <f t="shared" si="251"/>
        <v>mark</v>
      </c>
      <c r="AF322" s="28" t="str">
        <f t="shared" si="252"/>
        <v/>
      </c>
      <c r="AG322" s="26" t="str">
        <f t="shared" si="253"/>
        <v>4</v>
      </c>
      <c r="AH322" s="27" t="str">
        <f t="shared" si="254"/>
        <v/>
      </c>
      <c r="AI322" s="29" t="str">
        <f t="shared" si="255"/>
        <v>38</v>
      </c>
      <c r="AJ322" s="29" t="str">
        <f t="shared" si="256"/>
        <v>38</v>
      </c>
      <c r="AK322" s="29" t="str">
        <f t="shared" si="257"/>
        <v>38</v>
      </c>
      <c r="AL322" s="29">
        <f t="shared" si="258"/>
        <v>0</v>
      </c>
      <c r="AM322" s="29">
        <f t="shared" ca="1" si="259"/>
        <v>0</v>
      </c>
      <c r="AN322" s="29" t="str">
        <f t="shared" si="260"/>
        <v>38</v>
      </c>
      <c r="AO322" s="29" t="str">
        <f t="shared" ca="1" si="261"/>
        <v>38</v>
      </c>
      <c r="AP322" s="28" t="str">
        <f t="shared" si="262"/>
        <v/>
      </c>
      <c r="AQ322" s="34">
        <f t="shared" si="263"/>
        <v>136944</v>
      </c>
      <c r="AR322" s="7">
        <f>VLOOKUP(W322,Books!$A$2:$Q$100,7,FALSE)</f>
        <v>141</v>
      </c>
      <c r="AS322" s="51" t="str">
        <f t="shared" si="264"/>
        <v/>
      </c>
      <c r="AT322" s="7" t="str">
        <f t="shared" si="265"/>
        <v>INSERT INTO citation (ID,TalkID,BookID,Chapter,Verses,Flag,PageColumn,MinVerse,MaxVerse) VALUES (136944, 8481, 141, 4, '38', '', 82, 0, 0);</v>
      </c>
    </row>
    <row r="323" spans="1:46" x14ac:dyDescent="0.2">
      <c r="A323" s="7">
        <f>VLOOKUP(C323,Talks!$A$2:$X$35,2,FALSE)</f>
        <v>22</v>
      </c>
      <c r="B323">
        <v>320</v>
      </c>
      <c r="C323" t="s">
        <v>2735</v>
      </c>
      <c r="D323" t="s">
        <v>3280</v>
      </c>
      <c r="E323" t="s">
        <v>3281</v>
      </c>
      <c r="F323" s="4"/>
      <c r="G323" s="7">
        <f>VLOOKUP(C323,Talks!$A$2:$X$35,11,FALSE)</f>
        <v>8481</v>
      </c>
      <c r="H323" s="7">
        <f t="shared" si="236"/>
        <v>0</v>
      </c>
      <c r="I323" s="75" t="str">
        <f>IF(H323&lt;&gt;0,H323,IF(ISERROR(VLOOKUP(VLOOKUP(X323,Books!$A$2:$Q$100,2,FALSE)&amp;"_"&amp;Y323&amp;":"&amp;AA323&amp;IF(F323&lt;&gt;""," (JST)",""),SpecialBooks,2,FALSE)),VLOOKUP(X323,Books!$A$2:$Q$100,2,FALSE)&amp;"_"&amp;Y323&amp;":"&amp;AA323&amp;IF(F323&lt;&gt;""," (JST)",""),VLOOKUP(VLOOKUP(X323,Books!$A$2:$Q$100,2,FALSE)&amp;"_"&amp;Y323&amp;":"&amp;AA323&amp;IF(F323&lt;&gt;""," (JST)",""),SpecialBooks,2,FALSE)))</f>
        <v>matt_8:25</v>
      </c>
      <c r="J323" s="7" t="str">
        <f>VLOOKUP(C323,Talks!$A$2:$X$35,6,FALSE)</f>
        <v>LLH</v>
      </c>
      <c r="K323" s="32">
        <v>82</v>
      </c>
      <c r="L323" s="56">
        <f t="shared" si="269"/>
        <v>80</v>
      </c>
      <c r="M323" s="56">
        <f t="shared" si="270"/>
        <v>82</v>
      </c>
      <c r="N323" s="56" t="str">
        <f t="shared" ref="N323:N385" si="276">IF(K323&lt;L323,"***",IF(K323&gt;M323,"***",""))</f>
        <v/>
      </c>
      <c r="O323" s="7" t="str">
        <f t="shared" si="239"/>
        <v>matt_8:25 / (20-O,82,LLH)</v>
      </c>
      <c r="P323" s="51" t="str">
        <f t="shared" si="240"/>
        <v/>
      </c>
      <c r="Q323" s="7">
        <f t="shared" si="241"/>
        <v>21</v>
      </c>
      <c r="R323" s="7">
        <f t="shared" si="242"/>
        <v>26</v>
      </c>
      <c r="S323" s="7">
        <f t="shared" si="243"/>
        <v>31</v>
      </c>
      <c r="T323" s="7">
        <f t="shared" si="244"/>
        <v>28</v>
      </c>
      <c r="U323" s="7">
        <f t="shared" si="245"/>
        <v>40</v>
      </c>
      <c r="V323" s="7" t="str">
        <f t="shared" si="246"/>
        <v>nt/matt/8.25?la</v>
      </c>
      <c r="W323" s="7" t="str">
        <f t="shared" si="271"/>
        <v>matt</v>
      </c>
      <c r="X323" s="7" t="str">
        <f>IF(ISERROR(VLOOKUP(W323,Books!$A$2:$Q$100,2,FALSE)),VLOOKUP(V323&amp;"/"&amp;W323,$AY$8:$AZ$10,2,FALSE),W323)</f>
        <v>matt</v>
      </c>
      <c r="Y323" s="7" t="str">
        <f t="shared" si="272"/>
        <v>8</v>
      </c>
      <c r="Z323" s="7" t="str">
        <f t="shared" si="247"/>
        <v>25</v>
      </c>
      <c r="AA323" s="7" t="str">
        <f t="shared" si="268"/>
        <v>25</v>
      </c>
      <c r="AB323" s="51">
        <f t="shared" si="248"/>
        <v>35</v>
      </c>
      <c r="AC323" s="61" t="str">
        <f t="shared" si="249"/>
        <v>p25</v>
      </c>
      <c r="AD323" s="26" t="str">
        <f t="shared" si="250"/>
        <v>matt</v>
      </c>
      <c r="AE323" s="27" t="str">
        <f t="shared" si="251"/>
        <v>matt</v>
      </c>
      <c r="AF323" s="28" t="str">
        <f t="shared" si="252"/>
        <v/>
      </c>
      <c r="AG323" s="26" t="str">
        <f t="shared" si="253"/>
        <v>8</v>
      </c>
      <c r="AH323" s="27" t="str">
        <f t="shared" si="254"/>
        <v/>
      </c>
      <c r="AI323" s="29" t="str">
        <f t="shared" si="255"/>
        <v>25</v>
      </c>
      <c r="AJ323" s="29" t="str">
        <f t="shared" si="256"/>
        <v>25</v>
      </c>
      <c r="AK323" s="29" t="str">
        <f t="shared" si="257"/>
        <v>25</v>
      </c>
      <c r="AL323" s="29">
        <f t="shared" si="258"/>
        <v>0</v>
      </c>
      <c r="AM323" s="29">
        <f t="shared" ca="1" si="259"/>
        <v>0</v>
      </c>
      <c r="AN323" s="29" t="str">
        <f t="shared" si="260"/>
        <v>25</v>
      </c>
      <c r="AO323" s="29" t="str">
        <f t="shared" ca="1" si="261"/>
        <v>25</v>
      </c>
      <c r="AP323" s="28" t="str">
        <f t="shared" si="262"/>
        <v/>
      </c>
      <c r="AQ323" s="34">
        <f t="shared" si="263"/>
        <v>136945</v>
      </c>
      <c r="AR323" s="7">
        <f>VLOOKUP(W323,Books!$A$2:$Q$100,7,FALSE)</f>
        <v>140</v>
      </c>
      <c r="AS323" s="51" t="str">
        <f t="shared" si="264"/>
        <v/>
      </c>
      <c r="AT323" s="7" t="str">
        <f t="shared" si="265"/>
        <v>INSERT INTO citation (ID,TalkID,BookID,Chapter,Verses,Flag,PageColumn,MinVerse,MaxVerse) VALUES (136945, 8481, 140, 8, '25', '', 82, 0, 0);</v>
      </c>
    </row>
    <row r="324" spans="1:46" x14ac:dyDescent="0.2">
      <c r="A324" s="7">
        <f>VLOOKUP(C324,Talks!$A$2:$X$35,2,FALSE)</f>
        <v>22</v>
      </c>
      <c r="B324">
        <v>321</v>
      </c>
      <c r="C324" t="s">
        <v>2735</v>
      </c>
      <c r="D324" t="s">
        <v>3282</v>
      </c>
      <c r="E324" t="s">
        <v>3283</v>
      </c>
      <c r="F324" s="4"/>
      <c r="G324" s="7">
        <f>VLOOKUP(C324,Talks!$A$2:$X$35,11,FALSE)</f>
        <v>8481</v>
      </c>
      <c r="H324" s="7">
        <f t="shared" si="236"/>
        <v>0</v>
      </c>
      <c r="I324" s="75" t="str">
        <f>IF(H324&lt;&gt;0,H324,IF(ISERROR(VLOOKUP(VLOOKUP(X324,Books!$A$2:$Q$100,2,FALSE)&amp;"_"&amp;Y324&amp;":"&amp;AA324&amp;IF(F324&lt;&gt;""," (JST)",""),SpecialBooks,2,FALSE)),VLOOKUP(X324,Books!$A$2:$Q$100,2,FALSE)&amp;"_"&amp;Y324&amp;":"&amp;AA324&amp;IF(F324&lt;&gt;""," (JST)",""),VLOOKUP(VLOOKUP(X324,Books!$A$2:$Q$100,2,FALSE)&amp;"_"&amp;Y324&amp;":"&amp;AA324&amp;IF(F324&lt;&gt;""," (JST)",""),SpecialBooks,2,FALSE)))</f>
        <v>mosiah_3:8</v>
      </c>
      <c r="J324" s="7" t="str">
        <f>VLOOKUP(C324,Talks!$A$2:$X$35,6,FALSE)</f>
        <v>LLH</v>
      </c>
      <c r="K324" s="32">
        <v>82</v>
      </c>
      <c r="L324" s="56">
        <f t="shared" si="269"/>
        <v>80</v>
      </c>
      <c r="M324" s="56">
        <f t="shared" si="270"/>
        <v>82</v>
      </c>
      <c r="N324" s="56" t="str">
        <f t="shared" si="276"/>
        <v/>
      </c>
      <c r="O324" s="7" t="str">
        <f t="shared" si="239"/>
        <v>mosiah_3:8 / (20-O,82,LLH)</v>
      </c>
      <c r="P324" s="51" t="str">
        <f t="shared" si="240"/>
        <v/>
      </c>
      <c r="Q324" s="7">
        <f t="shared" si="241"/>
        <v>23</v>
      </c>
      <c r="R324" s="7">
        <f t="shared" si="242"/>
        <v>30</v>
      </c>
      <c r="S324" s="7">
        <f t="shared" si="243"/>
        <v>34</v>
      </c>
      <c r="T324" s="7">
        <f t="shared" si="244"/>
        <v>32</v>
      </c>
      <c r="U324" s="7">
        <f t="shared" si="245"/>
        <v>43</v>
      </c>
      <c r="V324" s="7" t="str">
        <f t="shared" si="246"/>
        <v>bofm/mosiah/3.8?l</v>
      </c>
      <c r="W324" s="7" t="str">
        <f t="shared" si="271"/>
        <v>mosiah</v>
      </c>
      <c r="X324" s="7" t="str">
        <f>IF(ISERROR(VLOOKUP(W324,Books!$A$2:$Q$100,2,FALSE)),VLOOKUP(V324&amp;"/"&amp;W324,$AY$8:$AZ$10,2,FALSE),W324)</f>
        <v>mosiah</v>
      </c>
      <c r="Y324" s="7" t="str">
        <f t="shared" si="272"/>
        <v>3</v>
      </c>
      <c r="Z324" s="7" t="str">
        <f t="shared" si="247"/>
        <v>8</v>
      </c>
      <c r="AA324" s="7" t="str">
        <f t="shared" si="268"/>
        <v>8</v>
      </c>
      <c r="AB324" s="51">
        <f t="shared" si="248"/>
        <v>27</v>
      </c>
      <c r="AC324" s="61" t="str">
        <f t="shared" si="249"/>
        <v>p8</v>
      </c>
      <c r="AD324" s="26" t="str">
        <f t="shared" si="250"/>
        <v>mosiah</v>
      </c>
      <c r="AE324" s="27" t="str">
        <f t="shared" si="251"/>
        <v>mosiah</v>
      </c>
      <c r="AF324" s="28" t="str">
        <f t="shared" si="252"/>
        <v/>
      </c>
      <c r="AG324" s="26" t="str">
        <f t="shared" si="253"/>
        <v>3</v>
      </c>
      <c r="AH324" s="27" t="str">
        <f t="shared" si="254"/>
        <v/>
      </c>
      <c r="AI324" s="29" t="str">
        <f t="shared" si="255"/>
        <v>8</v>
      </c>
      <c r="AJ324" s="29" t="str">
        <f t="shared" si="256"/>
        <v>8</v>
      </c>
      <c r="AK324" s="29" t="str">
        <f t="shared" si="257"/>
        <v>8</v>
      </c>
      <c r="AL324" s="29">
        <f t="shared" si="258"/>
        <v>0</v>
      </c>
      <c r="AM324" s="29">
        <f t="shared" ca="1" si="259"/>
        <v>0</v>
      </c>
      <c r="AN324" s="29" t="str">
        <f t="shared" si="260"/>
        <v>8</v>
      </c>
      <c r="AO324" s="29" t="str">
        <f t="shared" ca="1" si="261"/>
        <v>8</v>
      </c>
      <c r="AP324" s="28" t="str">
        <f t="shared" si="262"/>
        <v/>
      </c>
      <c r="AQ324" s="34">
        <f t="shared" si="263"/>
        <v>136946</v>
      </c>
      <c r="AR324" s="7">
        <f>VLOOKUP(W324,Books!$A$2:$Q$100,7,FALSE)</f>
        <v>212</v>
      </c>
      <c r="AS324" s="51" t="str">
        <f t="shared" si="264"/>
        <v/>
      </c>
      <c r="AT324" s="7" t="str">
        <f t="shared" si="265"/>
        <v>INSERT INTO citation (ID,TalkID,BookID,Chapter,Verses,Flag,PageColumn,MinVerse,MaxVerse) VALUES (136946, 8481, 212, 3, '8', '', 82, 0, 0);</v>
      </c>
    </row>
    <row r="325" spans="1:46" x14ac:dyDescent="0.2">
      <c r="A325" s="7">
        <f>VLOOKUP(C325,Talks!$A$2:$X$35,2,FALSE)</f>
        <v>22</v>
      </c>
      <c r="B325">
        <v>322</v>
      </c>
      <c r="C325" t="s">
        <v>2735</v>
      </c>
      <c r="D325" t="s">
        <v>3284</v>
      </c>
      <c r="E325" t="s">
        <v>3285</v>
      </c>
      <c r="F325" s="4"/>
      <c r="G325" s="7">
        <f>VLOOKUP(C325,Talks!$A$2:$X$35,11,FALSE)</f>
        <v>8481</v>
      </c>
      <c r="H325" s="7">
        <f t="shared" ref="H325:H388" si="277">IF(ISERROR(FIND($BA$2,D325)),IF(ISERROR(FIND($BA$3,D325)),IF(ISERROR(FIND($BA$4,D325)),IF(ISERROR(FIND($BA$5,D325)),IF(ISERROR(FIND($BA$6,D325)),0,$AZ$6),$AZ$5),$AZ$4),$AZ$3),$AZ$2)</f>
        <v>0</v>
      </c>
      <c r="I325" s="75" t="str">
        <f>IF(H325&lt;&gt;0,H325,IF(ISERROR(VLOOKUP(VLOOKUP(X325,Books!$A$2:$Q$100,2,FALSE)&amp;"_"&amp;Y325&amp;":"&amp;AA325&amp;IF(F325&lt;&gt;""," (JST)",""),SpecialBooks,2,FALSE)),VLOOKUP(X325,Books!$A$2:$Q$100,2,FALSE)&amp;"_"&amp;Y325&amp;":"&amp;AA325&amp;IF(F325&lt;&gt;""," (JST)",""),VLOOKUP(VLOOKUP(X325,Books!$A$2:$Q$100,2,FALSE)&amp;"_"&amp;Y325&amp;":"&amp;AA325&amp;IF(F325&lt;&gt;""," (JST)",""),SpecialBooks,2,FALSE)))</f>
        <v>mark_4:39</v>
      </c>
      <c r="J325" s="7" t="str">
        <f>VLOOKUP(C325,Talks!$A$2:$X$35,6,FALSE)</f>
        <v>LLH</v>
      </c>
      <c r="K325" s="32">
        <v>82</v>
      </c>
      <c r="L325" s="56">
        <f t="shared" si="269"/>
        <v>80</v>
      </c>
      <c r="M325" s="56">
        <f t="shared" si="270"/>
        <v>82</v>
      </c>
      <c r="N325" s="56" t="str">
        <f t="shared" si="276"/>
        <v/>
      </c>
      <c r="O325" s="7" t="str">
        <f t="shared" ref="O325:O388" si="278">I325&amp;" / ("&amp;$D$1&amp;","&amp;K325&amp;","&amp;J325&amp;")"</f>
        <v>mark_4:39 / (20-O,82,LLH)</v>
      </c>
      <c r="P325" s="51" t="str">
        <f t="shared" ref="P325:P388" si="279">IF(ISERROR(FIND("#",D325)),"***","")</f>
        <v/>
      </c>
      <c r="Q325" s="7">
        <f t="shared" ref="Q325:Q388" si="280">FIND("/",D325,19)</f>
        <v>21</v>
      </c>
      <c r="R325" s="7">
        <f t="shared" ref="R325:R388" si="281">IF(ISERROR(FIND("/",D325,Q325+1)),FIND("?",D325,Q325+1),FIND("/",D325,Q325+1))</f>
        <v>26</v>
      </c>
      <c r="S325" s="7">
        <f t="shared" ref="S325:S388" si="282">FIND("?",D325,R325+1)</f>
        <v>31</v>
      </c>
      <c r="T325" s="7">
        <f t="shared" ref="T325:T388" si="283">FIND(".",D325,R325+1)</f>
        <v>28</v>
      </c>
      <c r="U325" s="7">
        <f t="shared" ref="U325:U388" si="284">FIND("#",D325,S325+1)</f>
        <v>40</v>
      </c>
      <c r="V325" s="7" t="str">
        <f t="shared" ref="V325:V388" si="285">MID(D325,19,Q325-6)</f>
        <v>nt/mark/4.39?la</v>
      </c>
      <c r="W325" s="7" t="str">
        <f t="shared" si="271"/>
        <v>mark</v>
      </c>
      <c r="X325" s="7" t="str">
        <f>IF(ISERROR(VLOOKUP(W325,Books!$A$2:$Q$100,2,FALSE)),VLOOKUP(V325&amp;"/"&amp;W325,$AY$8:$AZ$10,2,FALSE),W325)</f>
        <v>mark</v>
      </c>
      <c r="Y325" s="7" t="str">
        <f t="shared" si="272"/>
        <v>4</v>
      </c>
      <c r="Z325" s="7" t="str">
        <f t="shared" ref="Z325:Z388" si="286">IF(VLOOKUP(AR325,Books,12,FALSE)="Y",IF(ISERROR(MID(D325,T325+1,S325-T325-1)),"1-"&amp;VLOOKUP(W325&amp;"_"&amp;Y325&amp;"_",BookChapMaxVerse,2,FALSE),MID(D325,T325+1,S325-T325-1)),"")</f>
        <v>39</v>
      </c>
      <c r="AA325" s="7" t="str">
        <f t="shared" si="268"/>
        <v>39</v>
      </c>
      <c r="AB325" s="51">
        <f t="shared" ref="AB325:AB388" si="287">VLOOKUP(W325&amp;"_"&amp;Y325&amp;"_",BookChapMaxVerse,2,FALSE)</f>
        <v>41</v>
      </c>
      <c r="AC325" s="61" t="str">
        <f t="shared" ref="AC325:AC388" si="288">IF(ISERROR(U325),0,RIGHT(D325,LEN(D325)-U325))</f>
        <v>p39</v>
      </c>
      <c r="AD325" s="26" t="str">
        <f t="shared" ref="AD325:AD388" si="289">SUBSTITUTE(LEFT(O325,FIND("_",O325)-1)," ","-")</f>
        <v>mark</v>
      </c>
      <c r="AE325" s="27" t="str">
        <f t="shared" ref="AE325:AE388" si="290">IF(AD325="sec","dc",AD325)</f>
        <v>mark</v>
      </c>
      <c r="AF325" s="28" t="str">
        <f t="shared" ref="AF325:AF388" si="291">IF(AE325&lt;&gt;W325,"***","")</f>
        <v/>
      </c>
      <c r="AG325" s="26" t="str">
        <f t="shared" ref="AG325:AG388" si="292">MID(O325,FIND("_",O325)+1,FIND(":",O325)-FIND("_",O325)-1)</f>
        <v>4</v>
      </c>
      <c r="AH325" s="27" t="str">
        <f t="shared" ref="AH325:AH388" si="293">IF(AG325&lt;&gt;Y325,"***","")</f>
        <v/>
      </c>
      <c r="AI325" s="29" t="str">
        <f t="shared" ref="AI325:AI388" si="294">IF(ISERROR(MID(O325,FIND(":",O325)+1,FIND(" /",O325)-FIND(":",O325)-1)),"",MID(O325,FIND(":",O325)+1,FIND(" /",O325)-FIND(":",O325)-1))</f>
        <v>39</v>
      </c>
      <c r="AJ325" s="29" t="str">
        <f t="shared" ref="AJ325:AJ388" si="295">IF(ISERROR(FIND(" (JST)",AI325)),AI325,LEFT(AI325,FIND(" (JST)",AI325)-1))</f>
        <v>39</v>
      </c>
      <c r="AK325" s="29" t="str">
        <f t="shared" ref="AK325:AK388" si="296">SUBSTITUTE(SUBSTITUTE(AJ325,"-"," "),","," ")</f>
        <v>39</v>
      </c>
      <c r="AL325" s="29">
        <f t="shared" ref="AL325:AL388" si="297">IF(ISERROR(FIND(" ",AK325)),0,FIND(" ",AK325))</f>
        <v>0</v>
      </c>
      <c r="AM325" s="29">
        <f t="shared" ref="AM325:AM388" ca="1" si="298">IF(AL325&gt;0,LOOKUP(2^15,FIND(" ",AK325,ROW(INDIRECT("1:"&amp;LEN(AK325))))),0)</f>
        <v>0</v>
      </c>
      <c r="AN325" s="29" t="str">
        <f t="shared" ref="AN325:AN388" si="299">IF(AL325&gt;0,LEFT(AJ325,AL325-1),AJ325)</f>
        <v>39</v>
      </c>
      <c r="AO325" s="29" t="str">
        <f t="shared" ref="AO325:AO388" ca="1" si="300">IF(AM325&gt;0,RIGHT(AJ325,LEN(AJ325)-AM325),AJ325)</f>
        <v>39</v>
      </c>
      <c r="AP325" s="28" t="str">
        <f t="shared" ref="AP325:AP388" si="301">IF(AJ325&lt;&gt;AA325,"***","")</f>
        <v/>
      </c>
      <c r="AQ325" s="34">
        <f t="shared" ref="AQ325:AQ388" si="302">AQ324+1</f>
        <v>136947</v>
      </c>
      <c r="AR325" s="7">
        <f>VLOOKUP(W325,Books!$A$2:$Q$100,7,FALSE)</f>
        <v>141</v>
      </c>
      <c r="AS325" s="51" t="str">
        <f t="shared" ref="AS325:AS388" si="303">IF(ISERROR(FIND("(JST)",O325)),"","J")</f>
        <v/>
      </c>
      <c r="AT325" s="7" t="str">
        <f t="shared" ref="AT325:AT388" si="304">"INSERT INTO citation (ID,TalkID,BookID,Chapter,Verses,Flag,PageColumn,MinVerse,MaxVerse) VALUES ("&amp;AQ325&amp;", "&amp;G325&amp;", "&amp;AR325&amp;", "&amp;IF(Y325="",0,Y325)&amp;", '"&amp;AA325&amp;"', '"&amp;AS325&amp;"', "&amp;K325&amp;", 0, 0);"</f>
        <v>INSERT INTO citation (ID,TalkID,BookID,Chapter,Verses,Flag,PageColumn,MinVerse,MaxVerse) VALUES (136947, 8481, 141, 4, '39', '', 82, 0, 0);</v>
      </c>
    </row>
    <row r="326" spans="1:46" x14ac:dyDescent="0.2">
      <c r="A326" s="7">
        <f>VLOOKUP(C326,Talks!$A$2:$X$35,2,FALSE)</f>
        <v>22</v>
      </c>
      <c r="B326">
        <v>323</v>
      </c>
      <c r="C326" t="s">
        <v>2735</v>
      </c>
      <c r="D326" t="s">
        <v>3286</v>
      </c>
      <c r="E326" t="s">
        <v>3287</v>
      </c>
      <c r="F326" s="4"/>
      <c r="G326" s="7">
        <f>VLOOKUP(C326,Talks!$A$2:$X$35,11,FALSE)</f>
        <v>8481</v>
      </c>
      <c r="H326" s="7">
        <f t="shared" si="277"/>
        <v>0</v>
      </c>
      <c r="I326" s="75" t="str">
        <f>IF(H326&lt;&gt;0,H326,IF(ISERROR(VLOOKUP(VLOOKUP(X326,Books!$A$2:$Q$100,2,FALSE)&amp;"_"&amp;Y326&amp;":"&amp;AA326&amp;IF(F326&lt;&gt;""," (JST)",""),SpecialBooks,2,FALSE)),VLOOKUP(X326,Books!$A$2:$Q$100,2,FALSE)&amp;"_"&amp;Y326&amp;":"&amp;AA326&amp;IF(F326&lt;&gt;""," (JST)",""),VLOOKUP(VLOOKUP(X326,Books!$A$2:$Q$100,2,FALSE)&amp;"_"&amp;Y326&amp;":"&amp;AA326&amp;IF(F326&lt;&gt;""," (JST)",""),SpecialBooks,2,FALSE)))</f>
        <v>mark_4:40</v>
      </c>
      <c r="J326" s="7" t="str">
        <f>VLOOKUP(C326,Talks!$A$2:$X$35,6,FALSE)</f>
        <v>LLH</v>
      </c>
      <c r="K326" s="32">
        <v>82</v>
      </c>
      <c r="L326" s="56">
        <f t="shared" si="269"/>
        <v>80</v>
      </c>
      <c r="M326" s="56">
        <f t="shared" si="270"/>
        <v>82</v>
      </c>
      <c r="N326" s="56" t="str">
        <f t="shared" si="276"/>
        <v/>
      </c>
      <c r="O326" s="7" t="str">
        <f t="shared" si="278"/>
        <v>mark_4:40 / (20-O,82,LLH)</v>
      </c>
      <c r="P326" s="51" t="str">
        <f t="shared" si="279"/>
        <v/>
      </c>
      <c r="Q326" s="7">
        <f t="shared" si="280"/>
        <v>21</v>
      </c>
      <c r="R326" s="7">
        <f t="shared" si="281"/>
        <v>26</v>
      </c>
      <c r="S326" s="7">
        <f t="shared" si="282"/>
        <v>31</v>
      </c>
      <c r="T326" s="7">
        <f t="shared" si="283"/>
        <v>28</v>
      </c>
      <c r="U326" s="7">
        <f t="shared" si="284"/>
        <v>40</v>
      </c>
      <c r="V326" s="7" t="str">
        <f t="shared" si="285"/>
        <v>nt/mark/4.40?la</v>
      </c>
      <c r="W326" s="7" t="str">
        <f t="shared" si="271"/>
        <v>mark</v>
      </c>
      <c r="X326" s="7" t="str">
        <f>IF(ISERROR(VLOOKUP(W326,Books!$A$2:$Q$100,2,FALSE)),VLOOKUP(V326&amp;"/"&amp;W326,$AY$8:$AZ$10,2,FALSE),W326)</f>
        <v>mark</v>
      </c>
      <c r="Y326" s="7" t="str">
        <f t="shared" si="272"/>
        <v>4</v>
      </c>
      <c r="Z326" s="7" t="str">
        <f t="shared" si="286"/>
        <v>40</v>
      </c>
      <c r="AA326" s="7" t="str">
        <f t="shared" si="268"/>
        <v>40</v>
      </c>
      <c r="AB326" s="51">
        <f t="shared" si="287"/>
        <v>41</v>
      </c>
      <c r="AC326" s="61" t="str">
        <f t="shared" si="288"/>
        <v>p40</v>
      </c>
      <c r="AD326" s="26" t="str">
        <f t="shared" si="289"/>
        <v>mark</v>
      </c>
      <c r="AE326" s="27" t="str">
        <f t="shared" si="290"/>
        <v>mark</v>
      </c>
      <c r="AF326" s="28" t="str">
        <f t="shared" si="291"/>
        <v/>
      </c>
      <c r="AG326" s="26" t="str">
        <f t="shared" si="292"/>
        <v>4</v>
      </c>
      <c r="AH326" s="27" t="str">
        <f t="shared" si="293"/>
        <v/>
      </c>
      <c r="AI326" s="29" t="str">
        <f t="shared" si="294"/>
        <v>40</v>
      </c>
      <c r="AJ326" s="29" t="str">
        <f t="shared" si="295"/>
        <v>40</v>
      </c>
      <c r="AK326" s="29" t="str">
        <f t="shared" si="296"/>
        <v>40</v>
      </c>
      <c r="AL326" s="29">
        <f t="shared" si="297"/>
        <v>0</v>
      </c>
      <c r="AM326" s="29">
        <f t="shared" ca="1" si="298"/>
        <v>0</v>
      </c>
      <c r="AN326" s="29" t="str">
        <f t="shared" si="299"/>
        <v>40</v>
      </c>
      <c r="AO326" s="29" t="str">
        <f t="shared" ca="1" si="300"/>
        <v>40</v>
      </c>
      <c r="AP326" s="28" t="str">
        <f t="shared" si="301"/>
        <v/>
      </c>
      <c r="AQ326" s="34">
        <f t="shared" si="302"/>
        <v>136948</v>
      </c>
      <c r="AR326" s="7">
        <f>VLOOKUP(W326,Books!$A$2:$Q$100,7,FALSE)</f>
        <v>141</v>
      </c>
      <c r="AS326" s="51" t="str">
        <f t="shared" si="303"/>
        <v/>
      </c>
      <c r="AT326" s="7" t="str">
        <f t="shared" si="304"/>
        <v>INSERT INTO citation (ID,TalkID,BookID,Chapter,Verses,Flag,PageColumn,MinVerse,MaxVerse) VALUES (136948, 8481, 141, 4, '40', '', 82, 0, 0);</v>
      </c>
    </row>
    <row r="327" spans="1:46" x14ac:dyDescent="0.2">
      <c r="A327" s="7">
        <f>VLOOKUP(C327,Talks!$A$2:$X$35,2,FALSE)</f>
        <v>22</v>
      </c>
      <c r="B327">
        <v>324</v>
      </c>
      <c r="C327" t="s">
        <v>2735</v>
      </c>
      <c r="D327" t="s">
        <v>3288</v>
      </c>
      <c r="E327" t="s">
        <v>3289</v>
      </c>
      <c r="F327" s="4"/>
      <c r="G327" s="7">
        <f>VLOOKUP(C327,Talks!$A$2:$X$35,11,FALSE)</f>
        <v>8481</v>
      </c>
      <c r="H327" s="7">
        <f t="shared" si="277"/>
        <v>0</v>
      </c>
      <c r="I327" s="75" t="str">
        <f>IF(H327&lt;&gt;0,H327,IF(ISERROR(VLOOKUP(VLOOKUP(X327,Books!$A$2:$Q$100,2,FALSE)&amp;"_"&amp;Y327&amp;":"&amp;AA327&amp;IF(F327&lt;&gt;""," (JST)",""),SpecialBooks,2,FALSE)),VLOOKUP(X327,Books!$A$2:$Q$100,2,FALSE)&amp;"_"&amp;Y327&amp;":"&amp;AA327&amp;IF(F327&lt;&gt;""," (JST)",""),VLOOKUP(VLOOKUP(X327,Books!$A$2:$Q$100,2,FALSE)&amp;"_"&amp;Y327&amp;":"&amp;AA327&amp;IF(F327&lt;&gt;""," (JST)",""),SpecialBooks,2,FALSE)))</f>
        <v>luke_8:25</v>
      </c>
      <c r="J327" s="7" t="str">
        <f>VLOOKUP(C327,Talks!$A$2:$X$35,6,FALSE)</f>
        <v>LLH</v>
      </c>
      <c r="K327" s="32">
        <v>82</v>
      </c>
      <c r="L327" s="56">
        <f t="shared" si="269"/>
        <v>80</v>
      </c>
      <c r="M327" s="56">
        <f t="shared" si="270"/>
        <v>82</v>
      </c>
      <c r="N327" s="56" t="str">
        <f t="shared" si="276"/>
        <v/>
      </c>
      <c r="O327" s="7" t="str">
        <f t="shared" si="278"/>
        <v>luke_8:25 / (20-O,82,LLH)</v>
      </c>
      <c r="P327" s="51" t="str">
        <f t="shared" si="279"/>
        <v/>
      </c>
      <c r="Q327" s="7">
        <f t="shared" si="280"/>
        <v>21</v>
      </c>
      <c r="R327" s="7">
        <f t="shared" si="281"/>
        <v>26</v>
      </c>
      <c r="S327" s="7">
        <f t="shared" si="282"/>
        <v>31</v>
      </c>
      <c r="T327" s="7">
        <f t="shared" si="283"/>
        <v>28</v>
      </c>
      <c r="U327" s="7">
        <f t="shared" si="284"/>
        <v>40</v>
      </c>
      <c r="V327" s="7" t="str">
        <f t="shared" si="285"/>
        <v>nt/luke/8.25?la</v>
      </c>
      <c r="W327" s="7" t="str">
        <f t="shared" si="271"/>
        <v>luke</v>
      </c>
      <c r="X327" s="7" t="str">
        <f>IF(ISERROR(VLOOKUP(W327,Books!$A$2:$Q$100,2,FALSE)),VLOOKUP(V327&amp;"/"&amp;W327,$AY$8:$AZ$10,2,FALSE),W327)</f>
        <v>luke</v>
      </c>
      <c r="Y327" s="7" t="str">
        <f t="shared" si="272"/>
        <v>8</v>
      </c>
      <c r="Z327" s="7" t="str">
        <f t="shared" si="286"/>
        <v>25</v>
      </c>
      <c r="AA327" s="7" t="str">
        <f t="shared" si="268"/>
        <v>25</v>
      </c>
      <c r="AB327" s="51">
        <f t="shared" si="287"/>
        <v>56</v>
      </c>
      <c r="AC327" s="61" t="str">
        <f t="shared" si="288"/>
        <v>p25</v>
      </c>
      <c r="AD327" s="26" t="str">
        <f t="shared" si="289"/>
        <v>luke</v>
      </c>
      <c r="AE327" s="27" t="str">
        <f t="shared" si="290"/>
        <v>luke</v>
      </c>
      <c r="AF327" s="28" t="str">
        <f t="shared" si="291"/>
        <v/>
      </c>
      <c r="AG327" s="26" t="str">
        <f t="shared" si="292"/>
        <v>8</v>
      </c>
      <c r="AH327" s="27" t="str">
        <f t="shared" si="293"/>
        <v/>
      </c>
      <c r="AI327" s="29" t="str">
        <f t="shared" si="294"/>
        <v>25</v>
      </c>
      <c r="AJ327" s="29" t="str">
        <f t="shared" si="295"/>
        <v>25</v>
      </c>
      <c r="AK327" s="29" t="str">
        <f t="shared" si="296"/>
        <v>25</v>
      </c>
      <c r="AL327" s="29">
        <f t="shared" si="297"/>
        <v>0</v>
      </c>
      <c r="AM327" s="29">
        <f t="shared" ca="1" si="298"/>
        <v>0</v>
      </c>
      <c r="AN327" s="29" t="str">
        <f t="shared" si="299"/>
        <v>25</v>
      </c>
      <c r="AO327" s="29" t="str">
        <f t="shared" ca="1" si="300"/>
        <v>25</v>
      </c>
      <c r="AP327" s="28" t="str">
        <f t="shared" si="301"/>
        <v/>
      </c>
      <c r="AQ327" s="34">
        <f t="shared" si="302"/>
        <v>136949</v>
      </c>
      <c r="AR327" s="7">
        <f>VLOOKUP(W327,Books!$A$2:$Q$100,7,FALSE)</f>
        <v>142</v>
      </c>
      <c r="AS327" s="51" t="str">
        <f t="shared" si="303"/>
        <v/>
      </c>
      <c r="AT327" s="7" t="str">
        <f t="shared" si="304"/>
        <v>INSERT INTO citation (ID,TalkID,BookID,Chapter,Verses,Flag,PageColumn,MinVerse,MaxVerse) VALUES (136949, 8481, 142, 8, '25', '', 82, 0, 0);</v>
      </c>
    </row>
    <row r="328" spans="1:46" x14ac:dyDescent="0.2">
      <c r="A328" s="7">
        <f>VLOOKUP(C328,Talks!$A$2:$X$35,2,FALSE)</f>
        <v>22</v>
      </c>
      <c r="B328">
        <v>325</v>
      </c>
      <c r="C328" t="s">
        <v>2735</v>
      </c>
      <c r="D328" t="s">
        <v>3290</v>
      </c>
      <c r="E328" t="s">
        <v>3291</v>
      </c>
      <c r="F328" s="4"/>
      <c r="G328" s="7">
        <f>VLOOKUP(C328,Talks!$A$2:$X$35,11,FALSE)</f>
        <v>8481</v>
      </c>
      <c r="H328" s="7">
        <f t="shared" si="277"/>
        <v>0</v>
      </c>
      <c r="I328" s="75" t="str">
        <f>IF(H328&lt;&gt;0,H328,IF(ISERROR(VLOOKUP(VLOOKUP(X328,Books!$A$2:$Q$100,2,FALSE)&amp;"_"&amp;Y328&amp;":"&amp;AA328&amp;IF(F328&lt;&gt;""," (JST)",""),SpecialBooks,2,FALSE)),VLOOKUP(X328,Books!$A$2:$Q$100,2,FALSE)&amp;"_"&amp;Y328&amp;":"&amp;AA328&amp;IF(F328&lt;&gt;""," (JST)",""),VLOOKUP(VLOOKUP(X328,Books!$A$2:$Q$100,2,FALSE)&amp;"_"&amp;Y328&amp;":"&amp;AA328&amp;IF(F328&lt;&gt;""," (JST)",""),SpecialBooks,2,FALSE)))</f>
        <v>sec_121:1</v>
      </c>
      <c r="J328" s="7" t="str">
        <f>VLOOKUP(C328,Talks!$A$2:$X$35,6,FALSE)</f>
        <v>LLH</v>
      </c>
      <c r="K328" s="32">
        <v>82</v>
      </c>
      <c r="L328" s="56">
        <f t="shared" si="269"/>
        <v>80</v>
      </c>
      <c r="M328" s="56">
        <f t="shared" si="270"/>
        <v>82</v>
      </c>
      <c r="N328" s="56" t="str">
        <f t="shared" si="276"/>
        <v/>
      </c>
      <c r="O328" s="7" t="str">
        <f t="shared" si="278"/>
        <v>sec_121:1 / (20-O,82,LLH)</v>
      </c>
      <c r="P328" s="51" t="str">
        <f t="shared" si="279"/>
        <v/>
      </c>
      <c r="Q328" s="7">
        <f t="shared" si="280"/>
        <v>31</v>
      </c>
      <c r="R328" s="7">
        <f t="shared" si="281"/>
        <v>34</v>
      </c>
      <c r="S328" s="7">
        <f t="shared" si="282"/>
        <v>40</v>
      </c>
      <c r="T328" s="7">
        <f t="shared" si="283"/>
        <v>38</v>
      </c>
      <c r="U328" s="7">
        <f t="shared" si="284"/>
        <v>49</v>
      </c>
      <c r="V328" s="7" t="str">
        <f t="shared" si="285"/>
        <v>dc-testament/dc/121.1?lan</v>
      </c>
      <c r="W328" s="7" t="str">
        <f t="shared" si="271"/>
        <v>dc</v>
      </c>
      <c r="X328" s="7" t="str">
        <f>IF(ISERROR(VLOOKUP(W328,Books!$A$2:$Q$100,2,FALSE)),VLOOKUP(V328&amp;"/"&amp;W328,$AY$8:$AZ$10,2,FALSE),W328)</f>
        <v>dc</v>
      </c>
      <c r="Y328" s="7" t="str">
        <f t="shared" si="272"/>
        <v>121</v>
      </c>
      <c r="Z328" s="7" t="str">
        <f t="shared" si="286"/>
        <v>1</v>
      </c>
      <c r="AA328" s="7" t="str">
        <f t="shared" si="268"/>
        <v>1</v>
      </c>
      <c r="AB328" s="51">
        <f t="shared" si="287"/>
        <v>46</v>
      </c>
      <c r="AC328" s="61" t="str">
        <f t="shared" si="288"/>
        <v>p1</v>
      </c>
      <c r="AD328" s="26" t="str">
        <f t="shared" si="289"/>
        <v>sec</v>
      </c>
      <c r="AE328" s="27" t="str">
        <f t="shared" si="290"/>
        <v>dc</v>
      </c>
      <c r="AF328" s="28" t="str">
        <f t="shared" si="291"/>
        <v/>
      </c>
      <c r="AG328" s="26" t="str">
        <f t="shared" si="292"/>
        <v>121</v>
      </c>
      <c r="AH328" s="27" t="str">
        <f t="shared" si="293"/>
        <v/>
      </c>
      <c r="AI328" s="29" t="str">
        <f t="shared" si="294"/>
        <v>1</v>
      </c>
      <c r="AJ328" s="29" t="str">
        <f t="shared" si="295"/>
        <v>1</v>
      </c>
      <c r="AK328" s="29" t="str">
        <f t="shared" si="296"/>
        <v>1</v>
      </c>
      <c r="AL328" s="29">
        <f t="shared" si="297"/>
        <v>0</v>
      </c>
      <c r="AM328" s="29">
        <f t="shared" ca="1" si="298"/>
        <v>0</v>
      </c>
      <c r="AN328" s="29" t="str">
        <f t="shared" si="299"/>
        <v>1</v>
      </c>
      <c r="AO328" s="29" t="str">
        <f t="shared" ca="1" si="300"/>
        <v>1</v>
      </c>
      <c r="AP328" s="28" t="str">
        <f t="shared" si="301"/>
        <v/>
      </c>
      <c r="AQ328" s="34">
        <f t="shared" si="302"/>
        <v>136950</v>
      </c>
      <c r="AR328" s="7">
        <f>VLOOKUP(W328,Books!$A$2:$Q$100,7,FALSE)</f>
        <v>302</v>
      </c>
      <c r="AS328" s="51" t="str">
        <f t="shared" si="303"/>
        <v/>
      </c>
      <c r="AT328" s="7" t="str">
        <f t="shared" si="304"/>
        <v>INSERT INTO citation (ID,TalkID,BookID,Chapter,Verses,Flag,PageColumn,MinVerse,MaxVerse) VALUES (136950, 8481, 302, 121, '1', '', 82, 0, 0);</v>
      </c>
    </row>
    <row r="329" spans="1:46" x14ac:dyDescent="0.2">
      <c r="A329" s="7">
        <f>VLOOKUP(C329,Talks!$A$2:$X$35,2,FALSE)</f>
        <v>22</v>
      </c>
      <c r="B329">
        <v>326</v>
      </c>
      <c r="C329" t="s">
        <v>2735</v>
      </c>
      <c r="D329" t="s">
        <v>3292</v>
      </c>
      <c r="E329" t="s">
        <v>3293</v>
      </c>
      <c r="F329" s="4"/>
      <c r="G329" s="7">
        <f>VLOOKUP(C329,Talks!$A$2:$X$35,11,FALSE)</f>
        <v>8481</v>
      </c>
      <c r="H329" s="7">
        <f t="shared" si="277"/>
        <v>0</v>
      </c>
      <c r="I329" s="75" t="str">
        <f>IF(H329&lt;&gt;0,H329,IF(ISERROR(VLOOKUP(VLOOKUP(X329,Books!$A$2:$Q$100,2,FALSE)&amp;"_"&amp;Y329&amp;":"&amp;AA329&amp;IF(F329&lt;&gt;""," (JST)",""),SpecialBooks,2,FALSE)),VLOOKUP(X329,Books!$A$2:$Q$100,2,FALSE)&amp;"_"&amp;Y329&amp;":"&amp;AA329&amp;IF(F329&lt;&gt;""," (JST)",""),VLOOKUP(VLOOKUP(X329,Books!$A$2:$Q$100,2,FALSE)&amp;"_"&amp;Y329&amp;":"&amp;AA329&amp;IF(F329&lt;&gt;""," (JST)",""),SpecialBooks,2,FALSE)))</f>
        <v>alma_32:27</v>
      </c>
      <c r="J329" s="7" t="str">
        <f>VLOOKUP(C329,Talks!$A$2:$X$35,6,FALSE)</f>
        <v>LLH</v>
      </c>
      <c r="K329" s="32">
        <v>82</v>
      </c>
      <c r="L329" s="56">
        <f t="shared" si="269"/>
        <v>80</v>
      </c>
      <c r="M329" s="56">
        <f t="shared" si="270"/>
        <v>82</v>
      </c>
      <c r="N329" s="56" t="str">
        <f t="shared" si="276"/>
        <v/>
      </c>
      <c r="O329" s="7" t="str">
        <f t="shared" si="278"/>
        <v>alma_32:27 / (20-O,82,LLH)</v>
      </c>
      <c r="P329" s="51" t="str">
        <f t="shared" si="279"/>
        <v/>
      </c>
      <c r="Q329" s="7">
        <f t="shared" si="280"/>
        <v>23</v>
      </c>
      <c r="R329" s="7">
        <f t="shared" si="281"/>
        <v>28</v>
      </c>
      <c r="S329" s="7">
        <f t="shared" si="282"/>
        <v>34</v>
      </c>
      <c r="T329" s="7">
        <f t="shared" si="283"/>
        <v>31</v>
      </c>
      <c r="U329" s="7">
        <f t="shared" si="284"/>
        <v>43</v>
      </c>
      <c r="V329" s="7" t="str">
        <f t="shared" si="285"/>
        <v>bofm/alma/32.27?l</v>
      </c>
      <c r="W329" s="7" t="str">
        <f t="shared" si="271"/>
        <v>alma</v>
      </c>
      <c r="X329" s="7" t="str">
        <f>IF(ISERROR(VLOOKUP(W329,Books!$A$2:$Q$100,2,FALSE)),VLOOKUP(V329&amp;"/"&amp;W329,$AY$8:$AZ$10,2,FALSE),W329)</f>
        <v>alma</v>
      </c>
      <c r="Y329" s="7" t="str">
        <f t="shared" si="272"/>
        <v>32</v>
      </c>
      <c r="Z329" s="7" t="str">
        <f t="shared" si="286"/>
        <v>27</v>
      </c>
      <c r="AA329" s="7" t="str">
        <f t="shared" si="268"/>
        <v>27</v>
      </c>
      <c r="AB329" s="51">
        <f t="shared" si="287"/>
        <v>43</v>
      </c>
      <c r="AC329" s="61" t="str">
        <f t="shared" si="288"/>
        <v>p27</v>
      </c>
      <c r="AD329" s="26" t="str">
        <f t="shared" si="289"/>
        <v>alma</v>
      </c>
      <c r="AE329" s="27" t="str">
        <f t="shared" si="290"/>
        <v>alma</v>
      </c>
      <c r="AF329" s="28" t="str">
        <f t="shared" si="291"/>
        <v/>
      </c>
      <c r="AG329" s="26" t="str">
        <f t="shared" si="292"/>
        <v>32</v>
      </c>
      <c r="AH329" s="27" t="str">
        <f t="shared" si="293"/>
        <v/>
      </c>
      <c r="AI329" s="29" t="str">
        <f t="shared" si="294"/>
        <v>27</v>
      </c>
      <c r="AJ329" s="29" t="str">
        <f t="shared" si="295"/>
        <v>27</v>
      </c>
      <c r="AK329" s="29" t="str">
        <f t="shared" si="296"/>
        <v>27</v>
      </c>
      <c r="AL329" s="29">
        <f t="shared" si="297"/>
        <v>0</v>
      </c>
      <c r="AM329" s="29">
        <f t="shared" ca="1" si="298"/>
        <v>0</v>
      </c>
      <c r="AN329" s="29" t="str">
        <f t="shared" si="299"/>
        <v>27</v>
      </c>
      <c r="AO329" s="29" t="str">
        <f t="shared" ca="1" si="300"/>
        <v>27</v>
      </c>
      <c r="AP329" s="28" t="str">
        <f t="shared" si="301"/>
        <v/>
      </c>
      <c r="AQ329" s="34">
        <f t="shared" si="302"/>
        <v>136951</v>
      </c>
      <c r="AR329" s="7">
        <f>VLOOKUP(W329,Books!$A$2:$Q$100,7,FALSE)</f>
        <v>213</v>
      </c>
      <c r="AS329" s="51" t="str">
        <f t="shared" si="303"/>
        <v/>
      </c>
      <c r="AT329" s="7" t="str">
        <f t="shared" si="304"/>
        <v>INSERT INTO citation (ID,TalkID,BookID,Chapter,Verses,Flag,PageColumn,MinVerse,MaxVerse) VALUES (136951, 8481, 213, 32, '27', '', 82, 0, 0);</v>
      </c>
    </row>
    <row r="330" spans="1:46" x14ac:dyDescent="0.2">
      <c r="A330" s="7">
        <f>VLOOKUP(C330,Talks!$A$2:$X$35,2,FALSE)</f>
        <v>22</v>
      </c>
      <c r="B330">
        <v>327</v>
      </c>
      <c r="C330" t="s">
        <v>2735</v>
      </c>
      <c r="D330" t="s">
        <v>2612</v>
      </c>
      <c r="E330" t="s">
        <v>2333</v>
      </c>
      <c r="F330" s="4"/>
      <c r="G330" s="7">
        <f>VLOOKUP(C330,Talks!$A$2:$X$35,11,FALSE)</f>
        <v>8481</v>
      </c>
      <c r="H330" s="7">
        <f t="shared" si="277"/>
        <v>0</v>
      </c>
      <c r="I330" s="75" t="str">
        <f>IF(H330&lt;&gt;0,H330,IF(ISERROR(VLOOKUP(VLOOKUP(X330,Books!$A$2:$Q$100,2,FALSE)&amp;"_"&amp;Y330&amp;":"&amp;AA330&amp;IF(F330&lt;&gt;""," (JST)",""),SpecialBooks,2,FALSE)),VLOOKUP(X330,Books!$A$2:$Q$100,2,FALSE)&amp;"_"&amp;Y330&amp;":"&amp;AA330&amp;IF(F330&lt;&gt;""," (JST)",""),VLOOKUP(VLOOKUP(X330,Books!$A$2:$Q$100,2,FALSE)&amp;"_"&amp;Y330&amp;":"&amp;AA330&amp;IF(F330&lt;&gt;""," (JST)",""),SpecialBooks,2,FALSE)))</f>
        <v>matt_11:28</v>
      </c>
      <c r="J330" s="7" t="str">
        <f>VLOOKUP(C330,Talks!$A$2:$X$35,6,FALSE)</f>
        <v>LLH</v>
      </c>
      <c r="K330" s="32">
        <v>82</v>
      </c>
      <c r="L330" s="56">
        <f t="shared" si="269"/>
        <v>80</v>
      </c>
      <c r="M330" s="56">
        <f t="shared" si="270"/>
        <v>82</v>
      </c>
      <c r="N330" s="56" t="str">
        <f t="shared" si="276"/>
        <v/>
      </c>
      <c r="O330" s="7" t="str">
        <f t="shared" si="278"/>
        <v>matt_11:28 / (20-O,82,LLH)</v>
      </c>
      <c r="P330" s="51" t="str">
        <f t="shared" si="279"/>
        <v/>
      </c>
      <c r="Q330" s="7">
        <f t="shared" si="280"/>
        <v>21</v>
      </c>
      <c r="R330" s="7">
        <f t="shared" si="281"/>
        <v>26</v>
      </c>
      <c r="S330" s="7">
        <f t="shared" si="282"/>
        <v>32</v>
      </c>
      <c r="T330" s="7">
        <f t="shared" si="283"/>
        <v>29</v>
      </c>
      <c r="U330" s="7">
        <f t="shared" si="284"/>
        <v>41</v>
      </c>
      <c r="V330" s="7" t="str">
        <f t="shared" si="285"/>
        <v>nt/matt/11.28?l</v>
      </c>
      <c r="W330" s="7" t="str">
        <f t="shared" si="271"/>
        <v>matt</v>
      </c>
      <c r="X330" s="7" t="str">
        <f>IF(ISERROR(VLOOKUP(W330,Books!$A$2:$Q$100,2,FALSE)),VLOOKUP(V330&amp;"/"&amp;W330,$AY$8:$AZ$10,2,FALSE),W330)</f>
        <v>matt</v>
      </c>
      <c r="Y330" s="7" t="str">
        <f t="shared" si="272"/>
        <v>11</v>
      </c>
      <c r="Z330" s="7" t="str">
        <f t="shared" si="286"/>
        <v>28</v>
      </c>
      <c r="AA330" s="7" t="str">
        <f t="shared" si="268"/>
        <v>28</v>
      </c>
      <c r="AB330" s="51">
        <f t="shared" si="287"/>
        <v>30</v>
      </c>
      <c r="AC330" s="61" t="str">
        <f t="shared" si="288"/>
        <v>p28</v>
      </c>
      <c r="AD330" s="26" t="str">
        <f t="shared" si="289"/>
        <v>matt</v>
      </c>
      <c r="AE330" s="27" t="str">
        <f t="shared" si="290"/>
        <v>matt</v>
      </c>
      <c r="AF330" s="28" t="str">
        <f t="shared" si="291"/>
        <v/>
      </c>
      <c r="AG330" s="26" t="str">
        <f t="shared" si="292"/>
        <v>11</v>
      </c>
      <c r="AH330" s="27" t="str">
        <f t="shared" si="293"/>
        <v/>
      </c>
      <c r="AI330" s="29" t="str">
        <f t="shared" si="294"/>
        <v>28</v>
      </c>
      <c r="AJ330" s="29" t="str">
        <f t="shared" si="295"/>
        <v>28</v>
      </c>
      <c r="AK330" s="29" t="str">
        <f t="shared" si="296"/>
        <v>28</v>
      </c>
      <c r="AL330" s="29">
        <f t="shared" si="297"/>
        <v>0</v>
      </c>
      <c r="AM330" s="29">
        <f t="shared" ca="1" si="298"/>
        <v>0</v>
      </c>
      <c r="AN330" s="29" t="str">
        <f t="shared" si="299"/>
        <v>28</v>
      </c>
      <c r="AO330" s="29" t="str">
        <f t="shared" ca="1" si="300"/>
        <v>28</v>
      </c>
      <c r="AP330" s="28" t="str">
        <f t="shared" si="301"/>
        <v/>
      </c>
      <c r="AQ330" s="34">
        <f t="shared" si="302"/>
        <v>136952</v>
      </c>
      <c r="AR330" s="7">
        <f>VLOOKUP(W330,Books!$A$2:$Q$100,7,FALSE)</f>
        <v>140</v>
      </c>
      <c r="AS330" s="51" t="str">
        <f t="shared" si="303"/>
        <v/>
      </c>
      <c r="AT330" s="7" t="str">
        <f t="shared" si="304"/>
        <v>INSERT INTO citation (ID,TalkID,BookID,Chapter,Verses,Flag,PageColumn,MinVerse,MaxVerse) VALUES (136952, 8481, 140, 11, '28', '', 82, 0, 0);</v>
      </c>
    </row>
    <row r="331" spans="1:46" x14ac:dyDescent="0.2">
      <c r="A331" s="7">
        <f>VLOOKUP(C331,Talks!$A$2:$X$35,2,FALSE)</f>
        <v>22</v>
      </c>
      <c r="B331">
        <v>328</v>
      </c>
      <c r="C331" t="s">
        <v>2735</v>
      </c>
      <c r="D331" t="s">
        <v>3294</v>
      </c>
      <c r="E331" t="s">
        <v>3295</v>
      </c>
      <c r="F331" s="4"/>
      <c r="G331" s="7">
        <f>VLOOKUP(C331,Talks!$A$2:$X$35,11,FALSE)</f>
        <v>8481</v>
      </c>
      <c r="H331" s="7">
        <f t="shared" si="277"/>
        <v>0</v>
      </c>
      <c r="I331" s="75" t="str">
        <f>IF(H331&lt;&gt;0,H331,IF(ISERROR(VLOOKUP(VLOOKUP(X331,Books!$A$2:$Q$100,2,FALSE)&amp;"_"&amp;Y331&amp;":"&amp;AA331&amp;IF(F331&lt;&gt;""," (JST)",""),SpecialBooks,2,FALSE)),VLOOKUP(X331,Books!$A$2:$Q$100,2,FALSE)&amp;"_"&amp;Y331&amp;":"&amp;AA331&amp;IF(F331&lt;&gt;""," (JST)",""),VLOOKUP(VLOOKUP(X331,Books!$A$2:$Q$100,2,FALSE)&amp;"_"&amp;Y331&amp;":"&amp;AA331&amp;IF(F331&lt;&gt;""," (JST)",""),SpecialBooks,2,FALSE)))</f>
        <v>ether_3:14</v>
      </c>
      <c r="J331" s="7" t="str">
        <f>VLOOKUP(C331,Talks!$A$2:$X$35,6,FALSE)</f>
        <v>LLH</v>
      </c>
      <c r="K331" s="32">
        <v>82</v>
      </c>
      <c r="L331" s="56">
        <f t="shared" si="269"/>
        <v>80</v>
      </c>
      <c r="M331" s="56">
        <f t="shared" si="270"/>
        <v>82</v>
      </c>
      <c r="N331" s="56" t="str">
        <f t="shared" si="276"/>
        <v/>
      </c>
      <c r="O331" s="7" t="str">
        <f t="shared" si="278"/>
        <v>ether_3:14 / (20-O,82,LLH)</v>
      </c>
      <c r="P331" s="51" t="str">
        <f t="shared" si="279"/>
        <v/>
      </c>
      <c r="Q331" s="7">
        <f t="shared" si="280"/>
        <v>23</v>
      </c>
      <c r="R331" s="7">
        <f t="shared" si="281"/>
        <v>29</v>
      </c>
      <c r="S331" s="7">
        <f t="shared" si="282"/>
        <v>34</v>
      </c>
      <c r="T331" s="7">
        <f t="shared" si="283"/>
        <v>31</v>
      </c>
      <c r="U331" s="7">
        <f t="shared" si="284"/>
        <v>43</v>
      </c>
      <c r="V331" s="7" t="str">
        <f t="shared" si="285"/>
        <v>bofm/ether/3.14?l</v>
      </c>
      <c r="W331" s="7" t="str">
        <f t="shared" si="271"/>
        <v>ether</v>
      </c>
      <c r="X331" s="7" t="str">
        <f>IF(ISERROR(VLOOKUP(W331,Books!$A$2:$Q$100,2,FALSE)),VLOOKUP(V331&amp;"/"&amp;W331,$AY$8:$AZ$10,2,FALSE),W331)</f>
        <v>ether</v>
      </c>
      <c r="Y331" s="7" t="str">
        <f t="shared" si="272"/>
        <v>3</v>
      </c>
      <c r="Z331" s="7" t="str">
        <f t="shared" si="286"/>
        <v>14</v>
      </c>
      <c r="AA331" s="7" t="str">
        <f t="shared" si="268"/>
        <v>14</v>
      </c>
      <c r="AB331" s="51">
        <f t="shared" si="287"/>
        <v>28</v>
      </c>
      <c r="AC331" s="61" t="str">
        <f t="shared" si="288"/>
        <v>p14</v>
      </c>
      <c r="AD331" s="26" t="str">
        <f t="shared" si="289"/>
        <v>ether</v>
      </c>
      <c r="AE331" s="27" t="str">
        <f t="shared" si="290"/>
        <v>ether</v>
      </c>
      <c r="AF331" s="28" t="str">
        <f t="shared" si="291"/>
        <v/>
      </c>
      <c r="AG331" s="26" t="str">
        <f t="shared" si="292"/>
        <v>3</v>
      </c>
      <c r="AH331" s="27" t="str">
        <f t="shared" si="293"/>
        <v/>
      </c>
      <c r="AI331" s="29" t="str">
        <f t="shared" si="294"/>
        <v>14</v>
      </c>
      <c r="AJ331" s="29" t="str">
        <f t="shared" si="295"/>
        <v>14</v>
      </c>
      <c r="AK331" s="29" t="str">
        <f t="shared" si="296"/>
        <v>14</v>
      </c>
      <c r="AL331" s="29">
        <f t="shared" si="297"/>
        <v>0</v>
      </c>
      <c r="AM331" s="29">
        <f t="shared" ca="1" si="298"/>
        <v>0</v>
      </c>
      <c r="AN331" s="29" t="str">
        <f t="shared" si="299"/>
        <v>14</v>
      </c>
      <c r="AO331" s="29" t="str">
        <f t="shared" ca="1" si="300"/>
        <v>14</v>
      </c>
      <c r="AP331" s="28" t="str">
        <f t="shared" si="301"/>
        <v/>
      </c>
      <c r="AQ331" s="34">
        <f t="shared" si="302"/>
        <v>136953</v>
      </c>
      <c r="AR331" s="7">
        <f>VLOOKUP(W331,Books!$A$2:$Q$100,7,FALSE)</f>
        <v>218</v>
      </c>
      <c r="AS331" s="51" t="str">
        <f t="shared" si="303"/>
        <v/>
      </c>
      <c r="AT331" s="7" t="str">
        <f t="shared" si="304"/>
        <v>INSERT INTO citation (ID,TalkID,BookID,Chapter,Verses,Flag,PageColumn,MinVerse,MaxVerse) VALUES (136953, 8481, 218, 3, '14', '', 82, 0, 0);</v>
      </c>
    </row>
    <row r="332" spans="1:46" x14ac:dyDescent="0.2">
      <c r="A332" s="7">
        <f>VLOOKUP(C332,Talks!$A$2:$X$35,2,FALSE)</f>
        <v>22</v>
      </c>
      <c r="B332">
        <v>329</v>
      </c>
      <c r="C332" t="s">
        <v>2735</v>
      </c>
      <c r="D332" t="s">
        <v>2636</v>
      </c>
      <c r="E332" t="s">
        <v>2637</v>
      </c>
      <c r="F332" s="4"/>
      <c r="G332" s="7">
        <f>VLOOKUP(C332,Talks!$A$2:$X$35,11,FALSE)</f>
        <v>8481</v>
      </c>
      <c r="H332" s="7">
        <f t="shared" si="277"/>
        <v>0</v>
      </c>
      <c r="I332" s="75" t="str">
        <f>IF(H332&lt;&gt;0,H332,IF(ISERROR(VLOOKUP(VLOOKUP(X332,Books!$A$2:$Q$100,2,FALSE)&amp;"_"&amp;Y332&amp;":"&amp;AA332&amp;IF(F332&lt;&gt;""," (JST)",""),SpecialBooks,2,FALSE)),VLOOKUP(X332,Books!$A$2:$Q$100,2,FALSE)&amp;"_"&amp;Y332&amp;":"&amp;AA332&amp;IF(F332&lt;&gt;""," (JST)",""),VLOOKUP(VLOOKUP(X332,Books!$A$2:$Q$100,2,FALSE)&amp;"_"&amp;Y332&amp;":"&amp;AA332&amp;IF(F332&lt;&gt;""," (JST)",""),SpecialBooks,2,FALSE)))</f>
        <v>sec_19:23</v>
      </c>
      <c r="J332" s="7" t="str">
        <f>VLOOKUP(C332,Talks!$A$2:$X$35,6,FALSE)</f>
        <v>LLH</v>
      </c>
      <c r="K332" s="32">
        <v>82</v>
      </c>
      <c r="L332" s="56">
        <f t="shared" si="269"/>
        <v>80</v>
      </c>
      <c r="M332" s="56">
        <f t="shared" si="270"/>
        <v>82</v>
      </c>
      <c r="N332" s="56" t="str">
        <f t="shared" si="276"/>
        <v/>
      </c>
      <c r="O332" s="7" t="str">
        <f t="shared" si="278"/>
        <v>sec_19:23 / (20-O,82,LLH)</v>
      </c>
      <c r="P332" s="51" t="str">
        <f t="shared" si="279"/>
        <v/>
      </c>
      <c r="Q332" s="7">
        <f t="shared" si="280"/>
        <v>31</v>
      </c>
      <c r="R332" s="7">
        <f t="shared" si="281"/>
        <v>34</v>
      </c>
      <c r="S332" s="7">
        <f t="shared" si="282"/>
        <v>40</v>
      </c>
      <c r="T332" s="7">
        <f t="shared" si="283"/>
        <v>37</v>
      </c>
      <c r="U332" s="7">
        <f t="shared" si="284"/>
        <v>49</v>
      </c>
      <c r="V332" s="7" t="str">
        <f t="shared" si="285"/>
        <v>dc-testament/dc/19.23?lan</v>
      </c>
      <c r="W332" s="7" t="str">
        <f t="shared" si="271"/>
        <v>dc</v>
      </c>
      <c r="X332" s="7" t="str">
        <f>IF(ISERROR(VLOOKUP(W332,Books!$A$2:$Q$100,2,FALSE)),VLOOKUP(V332&amp;"/"&amp;W332,$AY$8:$AZ$10,2,FALSE),W332)</f>
        <v>dc</v>
      </c>
      <c r="Y332" s="7" t="str">
        <f t="shared" si="272"/>
        <v>19</v>
      </c>
      <c r="Z332" s="7" t="str">
        <f t="shared" si="286"/>
        <v>23</v>
      </c>
      <c r="AA332" s="7" t="str">
        <f t="shared" si="268"/>
        <v>23</v>
      </c>
      <c r="AB332" s="51">
        <f t="shared" si="287"/>
        <v>41</v>
      </c>
      <c r="AC332" s="61" t="str">
        <f t="shared" si="288"/>
        <v>p23</v>
      </c>
      <c r="AD332" s="26" t="str">
        <f t="shared" si="289"/>
        <v>sec</v>
      </c>
      <c r="AE332" s="27" t="str">
        <f t="shared" si="290"/>
        <v>dc</v>
      </c>
      <c r="AF332" s="28" t="str">
        <f t="shared" si="291"/>
        <v/>
      </c>
      <c r="AG332" s="26" t="str">
        <f t="shared" si="292"/>
        <v>19</v>
      </c>
      <c r="AH332" s="27" t="str">
        <f t="shared" si="293"/>
        <v/>
      </c>
      <c r="AI332" s="29" t="str">
        <f t="shared" si="294"/>
        <v>23</v>
      </c>
      <c r="AJ332" s="29" t="str">
        <f t="shared" si="295"/>
        <v>23</v>
      </c>
      <c r="AK332" s="29" t="str">
        <f t="shared" si="296"/>
        <v>23</v>
      </c>
      <c r="AL332" s="29">
        <f t="shared" si="297"/>
        <v>0</v>
      </c>
      <c r="AM332" s="29">
        <f t="shared" ca="1" si="298"/>
        <v>0</v>
      </c>
      <c r="AN332" s="29" t="str">
        <f t="shared" si="299"/>
        <v>23</v>
      </c>
      <c r="AO332" s="29" t="str">
        <f t="shared" ca="1" si="300"/>
        <v>23</v>
      </c>
      <c r="AP332" s="28" t="str">
        <f t="shared" si="301"/>
        <v/>
      </c>
      <c r="AQ332" s="34">
        <f t="shared" si="302"/>
        <v>136954</v>
      </c>
      <c r="AR332" s="7">
        <f>VLOOKUP(W332,Books!$A$2:$Q$100,7,FALSE)</f>
        <v>302</v>
      </c>
      <c r="AS332" s="51" t="str">
        <f t="shared" si="303"/>
        <v/>
      </c>
      <c r="AT332" s="7" t="str">
        <f t="shared" si="304"/>
        <v>INSERT INTO citation (ID,TalkID,BookID,Chapter,Verses,Flag,PageColumn,MinVerse,MaxVerse) VALUES (136954, 8481, 302, 19, '23', '', 82, 0, 0);</v>
      </c>
    </row>
    <row r="333" spans="1:46" x14ac:dyDescent="0.2">
      <c r="A333" s="7">
        <f>VLOOKUP(C333,Talks!$A$2:$X$35,2,FALSE)</f>
        <v>22</v>
      </c>
      <c r="B333">
        <v>330</v>
      </c>
      <c r="C333" t="s">
        <v>2735</v>
      </c>
      <c r="D333" t="s">
        <v>3296</v>
      </c>
      <c r="E333" t="s">
        <v>3297</v>
      </c>
      <c r="F333" s="4"/>
      <c r="G333" s="7">
        <f>VLOOKUP(C333,Talks!$A$2:$X$35,11,FALSE)</f>
        <v>8481</v>
      </c>
      <c r="H333" s="7">
        <f t="shared" si="277"/>
        <v>0</v>
      </c>
      <c r="I333" s="75" t="str">
        <f>IF(H333&lt;&gt;0,H333,IF(ISERROR(VLOOKUP(VLOOKUP(X333,Books!$A$2:$Q$100,2,FALSE)&amp;"_"&amp;Y333&amp;":"&amp;AA333&amp;IF(F333&lt;&gt;""," (JST)",""),SpecialBooks,2,FALSE)),VLOOKUP(X333,Books!$A$2:$Q$100,2,FALSE)&amp;"_"&amp;Y333&amp;":"&amp;AA333&amp;IF(F333&lt;&gt;""," (JST)",""),VLOOKUP(VLOOKUP(X333,Books!$A$2:$Q$100,2,FALSE)&amp;"_"&amp;Y333&amp;":"&amp;AA333&amp;IF(F333&lt;&gt;""," (JST)",""),SpecialBooks,2,FALSE)))</f>
        <v>3 ne_18:11</v>
      </c>
      <c r="J333" s="7" t="str">
        <f>VLOOKUP(C333,Talks!$A$2:$X$35,6,FALSE)</f>
        <v>LLH</v>
      </c>
      <c r="K333" s="32">
        <v>82</v>
      </c>
      <c r="L333" s="56">
        <f t="shared" si="269"/>
        <v>80</v>
      </c>
      <c r="M333" s="56">
        <f t="shared" si="270"/>
        <v>82</v>
      </c>
      <c r="N333" s="56" t="str">
        <f t="shared" si="276"/>
        <v/>
      </c>
      <c r="O333" s="7" t="str">
        <f t="shared" si="278"/>
        <v>3 ne_18:11 / (20-O,82,LLH)</v>
      </c>
      <c r="P333" s="51" t="str">
        <f t="shared" si="279"/>
        <v/>
      </c>
      <c r="Q333" s="7">
        <f t="shared" si="280"/>
        <v>23</v>
      </c>
      <c r="R333" s="7">
        <f t="shared" si="281"/>
        <v>28</v>
      </c>
      <c r="S333" s="7">
        <f t="shared" si="282"/>
        <v>34</v>
      </c>
      <c r="T333" s="7">
        <f t="shared" si="283"/>
        <v>31</v>
      </c>
      <c r="U333" s="7">
        <f t="shared" si="284"/>
        <v>43</v>
      </c>
      <c r="V333" s="7" t="str">
        <f t="shared" si="285"/>
        <v>bofm/3-ne/18.11?l</v>
      </c>
      <c r="W333" s="7" t="str">
        <f t="shared" si="271"/>
        <v>3-ne</v>
      </c>
      <c r="X333" s="7" t="str">
        <f>IF(ISERROR(VLOOKUP(W333,Books!$A$2:$Q$100,2,FALSE)),VLOOKUP(V333&amp;"/"&amp;W333,$AY$8:$AZ$10,2,FALSE),W333)</f>
        <v>3-ne</v>
      </c>
      <c r="Y333" s="7" t="str">
        <f t="shared" si="272"/>
        <v>18</v>
      </c>
      <c r="Z333" s="7" t="str">
        <f t="shared" si="286"/>
        <v>11</v>
      </c>
      <c r="AA333" s="7" t="str">
        <f t="shared" si="268"/>
        <v>11</v>
      </c>
      <c r="AB333" s="51">
        <f t="shared" si="287"/>
        <v>39</v>
      </c>
      <c r="AC333" s="61" t="str">
        <f t="shared" si="288"/>
        <v>p11</v>
      </c>
      <c r="AD333" s="26" t="str">
        <f t="shared" si="289"/>
        <v>3-ne</v>
      </c>
      <c r="AE333" s="27" t="str">
        <f t="shared" si="290"/>
        <v>3-ne</v>
      </c>
      <c r="AF333" s="28" t="str">
        <f t="shared" si="291"/>
        <v/>
      </c>
      <c r="AG333" s="26" t="str">
        <f t="shared" si="292"/>
        <v>18</v>
      </c>
      <c r="AH333" s="27" t="str">
        <f t="shared" si="293"/>
        <v/>
      </c>
      <c r="AI333" s="29" t="str">
        <f t="shared" si="294"/>
        <v>11</v>
      </c>
      <c r="AJ333" s="29" t="str">
        <f t="shared" si="295"/>
        <v>11</v>
      </c>
      <c r="AK333" s="29" t="str">
        <f t="shared" si="296"/>
        <v>11</v>
      </c>
      <c r="AL333" s="29">
        <f t="shared" si="297"/>
        <v>0</v>
      </c>
      <c r="AM333" s="29">
        <f t="shared" ca="1" si="298"/>
        <v>0</v>
      </c>
      <c r="AN333" s="29" t="str">
        <f t="shared" si="299"/>
        <v>11</v>
      </c>
      <c r="AO333" s="29" t="str">
        <f t="shared" ca="1" si="300"/>
        <v>11</v>
      </c>
      <c r="AP333" s="28" t="str">
        <f t="shared" si="301"/>
        <v/>
      </c>
      <c r="AQ333" s="34">
        <f t="shared" si="302"/>
        <v>136955</v>
      </c>
      <c r="AR333" s="7">
        <f>VLOOKUP(W333,Books!$A$2:$Q$100,7,FALSE)</f>
        <v>215</v>
      </c>
      <c r="AS333" s="51" t="str">
        <f t="shared" si="303"/>
        <v/>
      </c>
      <c r="AT333" s="7" t="str">
        <f t="shared" si="304"/>
        <v>INSERT INTO citation (ID,TalkID,BookID,Chapter,Verses,Flag,PageColumn,MinVerse,MaxVerse) VALUES (136955, 8481, 215, 18, '11', '', 82, 0, 0);</v>
      </c>
    </row>
    <row r="334" spans="1:46" x14ac:dyDescent="0.2">
      <c r="A334" s="7">
        <f>VLOOKUP(C334,Talks!$A$2:$X$35,2,FALSE)</f>
        <v>22</v>
      </c>
      <c r="B334">
        <v>331</v>
      </c>
      <c r="C334" t="s">
        <v>2735</v>
      </c>
      <c r="D334" t="s">
        <v>2595</v>
      </c>
      <c r="E334" t="s">
        <v>2596</v>
      </c>
      <c r="F334" s="4"/>
      <c r="G334" s="7">
        <f>VLOOKUP(C334,Talks!$A$2:$X$35,11,FALSE)</f>
        <v>8481</v>
      </c>
      <c r="H334" s="7">
        <f t="shared" si="277"/>
        <v>0</v>
      </c>
      <c r="I334" s="75" t="str">
        <f>IF(H334&lt;&gt;0,H334,IF(ISERROR(VLOOKUP(VLOOKUP(X334,Books!$A$2:$Q$100,2,FALSE)&amp;"_"&amp;Y334&amp;":"&amp;AA334&amp;IF(F334&lt;&gt;""," (JST)",""),SpecialBooks,2,FALSE)),VLOOKUP(X334,Books!$A$2:$Q$100,2,FALSE)&amp;"_"&amp;Y334&amp;":"&amp;AA334&amp;IF(F334&lt;&gt;""," (JST)",""),VLOOKUP(VLOOKUP(X334,Books!$A$2:$Q$100,2,FALSE)&amp;"_"&amp;Y334&amp;":"&amp;AA334&amp;IF(F334&lt;&gt;""," (JST)",""),SpecialBooks,2,FALSE)))</f>
        <v>john_13:34</v>
      </c>
      <c r="J334" s="7" t="str">
        <f>VLOOKUP(C334,Talks!$A$2:$X$35,6,FALSE)</f>
        <v>LLH</v>
      </c>
      <c r="K334" s="32">
        <v>82</v>
      </c>
      <c r="L334" s="56">
        <f t="shared" si="269"/>
        <v>80</v>
      </c>
      <c r="M334" s="56">
        <f t="shared" si="270"/>
        <v>82</v>
      </c>
      <c r="N334" s="56" t="str">
        <f t="shared" si="276"/>
        <v/>
      </c>
      <c r="O334" s="7" t="str">
        <f t="shared" si="278"/>
        <v>john_13:34 / (20-O,82,LLH)</v>
      </c>
      <c r="P334" s="51" t="str">
        <f t="shared" si="279"/>
        <v/>
      </c>
      <c r="Q334" s="7">
        <f t="shared" si="280"/>
        <v>21</v>
      </c>
      <c r="R334" s="7">
        <f t="shared" si="281"/>
        <v>26</v>
      </c>
      <c r="S334" s="7">
        <f t="shared" si="282"/>
        <v>32</v>
      </c>
      <c r="T334" s="7">
        <f t="shared" si="283"/>
        <v>29</v>
      </c>
      <c r="U334" s="7">
        <f t="shared" si="284"/>
        <v>41</v>
      </c>
      <c r="V334" s="7" t="str">
        <f t="shared" si="285"/>
        <v>nt/john/13.34?l</v>
      </c>
      <c r="W334" s="7" t="str">
        <f t="shared" si="271"/>
        <v>john</v>
      </c>
      <c r="X334" s="7" t="str">
        <f>IF(ISERROR(VLOOKUP(W334,Books!$A$2:$Q$100,2,FALSE)),VLOOKUP(V334&amp;"/"&amp;W334,$AY$8:$AZ$10,2,FALSE),W334)</f>
        <v>john</v>
      </c>
      <c r="Y334" s="7" t="str">
        <f t="shared" si="272"/>
        <v>13</v>
      </c>
      <c r="Z334" s="7" t="str">
        <f t="shared" si="286"/>
        <v>34</v>
      </c>
      <c r="AA334" s="7" t="str">
        <f t="shared" si="268"/>
        <v>34</v>
      </c>
      <c r="AB334" s="51">
        <f t="shared" si="287"/>
        <v>38</v>
      </c>
      <c r="AC334" s="61" t="str">
        <f t="shared" si="288"/>
        <v>p34</v>
      </c>
      <c r="AD334" s="26" t="str">
        <f t="shared" si="289"/>
        <v>john</v>
      </c>
      <c r="AE334" s="27" t="str">
        <f t="shared" si="290"/>
        <v>john</v>
      </c>
      <c r="AF334" s="28" t="str">
        <f t="shared" si="291"/>
        <v/>
      </c>
      <c r="AG334" s="26" t="str">
        <f t="shared" si="292"/>
        <v>13</v>
      </c>
      <c r="AH334" s="27" t="str">
        <f t="shared" si="293"/>
        <v/>
      </c>
      <c r="AI334" s="29" t="str">
        <f t="shared" si="294"/>
        <v>34</v>
      </c>
      <c r="AJ334" s="29" t="str">
        <f t="shared" si="295"/>
        <v>34</v>
      </c>
      <c r="AK334" s="29" t="str">
        <f t="shared" si="296"/>
        <v>34</v>
      </c>
      <c r="AL334" s="29">
        <f t="shared" si="297"/>
        <v>0</v>
      </c>
      <c r="AM334" s="29">
        <f t="shared" ca="1" si="298"/>
        <v>0</v>
      </c>
      <c r="AN334" s="29" t="str">
        <f t="shared" si="299"/>
        <v>34</v>
      </c>
      <c r="AO334" s="29" t="str">
        <f t="shared" ca="1" si="300"/>
        <v>34</v>
      </c>
      <c r="AP334" s="28" t="str">
        <f t="shared" si="301"/>
        <v/>
      </c>
      <c r="AQ334" s="34">
        <f t="shared" si="302"/>
        <v>136956</v>
      </c>
      <c r="AR334" s="7">
        <f>VLOOKUP(W334,Books!$A$2:$Q$100,7,FALSE)</f>
        <v>143</v>
      </c>
      <c r="AS334" s="51" t="str">
        <f t="shared" si="303"/>
        <v/>
      </c>
      <c r="AT334" s="7" t="str">
        <f t="shared" si="304"/>
        <v>INSERT INTO citation (ID,TalkID,BookID,Chapter,Verses,Flag,PageColumn,MinVerse,MaxVerse) VALUES (136956, 8481, 143, 13, '34', '', 82, 0, 0);</v>
      </c>
    </row>
    <row r="335" spans="1:46" x14ac:dyDescent="0.2">
      <c r="A335" s="7">
        <f>VLOOKUP(C335,Talks!$A$2:$X$35,2,FALSE)</f>
        <v>22</v>
      </c>
      <c r="B335">
        <v>332</v>
      </c>
      <c r="C335" t="s">
        <v>2735</v>
      </c>
      <c r="D335" t="s">
        <v>3298</v>
      </c>
      <c r="E335" t="s">
        <v>3299</v>
      </c>
      <c r="F335" s="4"/>
      <c r="G335" s="7">
        <f>VLOOKUP(C335,Talks!$A$2:$X$35,11,FALSE)</f>
        <v>8481</v>
      </c>
      <c r="H335" s="7">
        <f t="shared" si="277"/>
        <v>0</v>
      </c>
      <c r="I335" s="75" t="str">
        <f>IF(H335&lt;&gt;0,H335,IF(ISERROR(VLOOKUP(VLOOKUP(X335,Books!$A$2:$Q$100,2,FALSE)&amp;"_"&amp;Y335&amp;":"&amp;AA335&amp;IF(F335&lt;&gt;""," (JST)",""),SpecialBooks,2,FALSE)),VLOOKUP(X335,Books!$A$2:$Q$100,2,FALSE)&amp;"_"&amp;Y335&amp;":"&amp;AA335&amp;IF(F335&lt;&gt;""," (JST)",""),VLOOKUP(VLOOKUP(X335,Books!$A$2:$Q$100,2,FALSE)&amp;"_"&amp;Y335&amp;":"&amp;AA335&amp;IF(F335&lt;&gt;""," (JST)",""),SpecialBooks,2,FALSE)))</f>
        <v>3 ne_18:7</v>
      </c>
      <c r="J335" s="7" t="str">
        <f>VLOOKUP(C335,Talks!$A$2:$X$35,6,FALSE)</f>
        <v>LLH</v>
      </c>
      <c r="K335" s="32">
        <v>82</v>
      </c>
      <c r="L335" s="56">
        <f t="shared" si="269"/>
        <v>80</v>
      </c>
      <c r="M335" s="56">
        <f t="shared" si="270"/>
        <v>82</v>
      </c>
      <c r="N335" s="56" t="str">
        <f t="shared" si="276"/>
        <v/>
      </c>
      <c r="O335" s="7" t="str">
        <f t="shared" si="278"/>
        <v>3 ne_18:7 / (20-O,82,LLH)</v>
      </c>
      <c r="P335" s="51" t="str">
        <f t="shared" si="279"/>
        <v/>
      </c>
      <c r="Q335" s="7">
        <f t="shared" si="280"/>
        <v>23</v>
      </c>
      <c r="R335" s="7">
        <f t="shared" si="281"/>
        <v>28</v>
      </c>
      <c r="S335" s="7">
        <f t="shared" si="282"/>
        <v>33</v>
      </c>
      <c r="T335" s="7">
        <f t="shared" si="283"/>
        <v>31</v>
      </c>
      <c r="U335" s="7">
        <f t="shared" si="284"/>
        <v>42</v>
      </c>
      <c r="V335" s="7" t="str">
        <f t="shared" si="285"/>
        <v>bofm/3-ne/18.7?la</v>
      </c>
      <c r="W335" s="7" t="str">
        <f t="shared" si="271"/>
        <v>3-ne</v>
      </c>
      <c r="X335" s="7" t="str">
        <f>IF(ISERROR(VLOOKUP(W335,Books!$A$2:$Q$100,2,FALSE)),VLOOKUP(V335&amp;"/"&amp;W335,$AY$8:$AZ$10,2,FALSE),W335)</f>
        <v>3-ne</v>
      </c>
      <c r="Y335" s="7" t="str">
        <f t="shared" si="272"/>
        <v>18</v>
      </c>
      <c r="Z335" s="7" t="str">
        <f t="shared" si="286"/>
        <v>7</v>
      </c>
      <c r="AA335" s="7" t="str">
        <f t="shared" si="268"/>
        <v>7</v>
      </c>
      <c r="AB335" s="51">
        <f t="shared" si="287"/>
        <v>39</v>
      </c>
      <c r="AC335" s="61" t="str">
        <f t="shared" si="288"/>
        <v>p7</v>
      </c>
      <c r="AD335" s="26" t="str">
        <f t="shared" si="289"/>
        <v>3-ne</v>
      </c>
      <c r="AE335" s="27" t="str">
        <f t="shared" si="290"/>
        <v>3-ne</v>
      </c>
      <c r="AF335" s="28" t="str">
        <f t="shared" si="291"/>
        <v/>
      </c>
      <c r="AG335" s="26" t="str">
        <f t="shared" si="292"/>
        <v>18</v>
      </c>
      <c r="AH335" s="27" t="str">
        <f t="shared" si="293"/>
        <v/>
      </c>
      <c r="AI335" s="29" t="str">
        <f t="shared" si="294"/>
        <v>7</v>
      </c>
      <c r="AJ335" s="29" t="str">
        <f t="shared" si="295"/>
        <v>7</v>
      </c>
      <c r="AK335" s="29" t="str">
        <f t="shared" si="296"/>
        <v>7</v>
      </c>
      <c r="AL335" s="29">
        <f t="shared" si="297"/>
        <v>0</v>
      </c>
      <c r="AM335" s="29">
        <f t="shared" ca="1" si="298"/>
        <v>0</v>
      </c>
      <c r="AN335" s="29" t="str">
        <f t="shared" si="299"/>
        <v>7</v>
      </c>
      <c r="AO335" s="29" t="str">
        <f t="shared" ca="1" si="300"/>
        <v>7</v>
      </c>
      <c r="AP335" s="28" t="str">
        <f t="shared" si="301"/>
        <v/>
      </c>
      <c r="AQ335" s="34">
        <f t="shared" si="302"/>
        <v>136957</v>
      </c>
      <c r="AR335" s="7">
        <f>VLOOKUP(W335,Books!$A$2:$Q$100,7,FALSE)</f>
        <v>215</v>
      </c>
      <c r="AS335" s="51" t="str">
        <f t="shared" si="303"/>
        <v/>
      </c>
      <c r="AT335" s="7" t="str">
        <f t="shared" si="304"/>
        <v>INSERT INTO citation (ID,TalkID,BookID,Chapter,Verses,Flag,PageColumn,MinVerse,MaxVerse) VALUES (136957, 8481, 215, 18, '7', '', 82, 0, 0);</v>
      </c>
    </row>
    <row r="336" spans="1:46" x14ac:dyDescent="0.2">
      <c r="A336" s="7">
        <f>VLOOKUP(C336,Talks!$A$2:$X$35,2,FALSE)</f>
        <v>22</v>
      </c>
      <c r="B336">
        <v>333</v>
      </c>
      <c r="C336" t="s">
        <v>2735</v>
      </c>
      <c r="D336" t="s">
        <v>2647</v>
      </c>
      <c r="E336" t="s">
        <v>2332</v>
      </c>
      <c r="F336" s="4"/>
      <c r="G336" s="7">
        <f>VLOOKUP(C336,Talks!$A$2:$X$35,11,FALSE)</f>
        <v>8481</v>
      </c>
      <c r="H336" s="7">
        <f t="shared" si="277"/>
        <v>0</v>
      </c>
      <c r="I336" s="75" t="str">
        <f>IF(H336&lt;&gt;0,H336,IF(ISERROR(VLOOKUP(VLOOKUP(X336,Books!$A$2:$Q$100,2,FALSE)&amp;"_"&amp;Y336&amp;":"&amp;AA336&amp;IF(F336&lt;&gt;""," (JST)",""),SpecialBooks,2,FALSE)),VLOOKUP(X336,Books!$A$2:$Q$100,2,FALSE)&amp;"_"&amp;Y336&amp;":"&amp;AA336&amp;IF(F336&lt;&gt;""," (JST)",""),VLOOKUP(VLOOKUP(X336,Books!$A$2:$Q$100,2,FALSE)&amp;"_"&amp;Y336&amp;":"&amp;AA336&amp;IF(F336&lt;&gt;""," (JST)",""),SpecialBooks,2,FALSE)))</f>
        <v>john_16:33</v>
      </c>
      <c r="J336" s="7" t="str">
        <f>VLOOKUP(C336,Talks!$A$2:$X$35,6,FALSE)</f>
        <v>LLH</v>
      </c>
      <c r="K336" s="32">
        <v>82</v>
      </c>
      <c r="L336" s="56">
        <f t="shared" si="269"/>
        <v>80</v>
      </c>
      <c r="M336" s="56">
        <f t="shared" si="270"/>
        <v>82</v>
      </c>
      <c r="N336" s="56" t="str">
        <f t="shared" si="276"/>
        <v/>
      </c>
      <c r="O336" s="7" t="str">
        <f t="shared" si="278"/>
        <v>john_16:33 / (20-O,82,LLH)</v>
      </c>
      <c r="P336" s="51" t="str">
        <f t="shared" si="279"/>
        <v/>
      </c>
      <c r="Q336" s="7">
        <f t="shared" si="280"/>
        <v>21</v>
      </c>
      <c r="R336" s="7">
        <f t="shared" si="281"/>
        <v>26</v>
      </c>
      <c r="S336" s="7">
        <f t="shared" si="282"/>
        <v>32</v>
      </c>
      <c r="T336" s="7">
        <f t="shared" si="283"/>
        <v>29</v>
      </c>
      <c r="U336" s="7">
        <f t="shared" si="284"/>
        <v>41</v>
      </c>
      <c r="V336" s="7" t="str">
        <f t="shared" si="285"/>
        <v>nt/john/16.33?l</v>
      </c>
      <c r="W336" s="7" t="str">
        <f t="shared" si="271"/>
        <v>john</v>
      </c>
      <c r="X336" s="7" t="str">
        <f>IF(ISERROR(VLOOKUP(W336,Books!$A$2:$Q$100,2,FALSE)),VLOOKUP(V336&amp;"/"&amp;W336,$AY$8:$AZ$10,2,FALSE),W336)</f>
        <v>john</v>
      </c>
      <c r="Y336" s="7" t="str">
        <f t="shared" si="272"/>
        <v>16</v>
      </c>
      <c r="Z336" s="7" t="str">
        <f t="shared" si="286"/>
        <v>33</v>
      </c>
      <c r="AA336" s="7" t="str">
        <f t="shared" si="268"/>
        <v>33</v>
      </c>
      <c r="AB336" s="51">
        <f t="shared" si="287"/>
        <v>33</v>
      </c>
      <c r="AC336" s="61" t="str">
        <f t="shared" si="288"/>
        <v>p33</v>
      </c>
      <c r="AD336" s="26" t="str">
        <f t="shared" si="289"/>
        <v>john</v>
      </c>
      <c r="AE336" s="27" t="str">
        <f t="shared" si="290"/>
        <v>john</v>
      </c>
      <c r="AF336" s="28" t="str">
        <f t="shared" si="291"/>
        <v/>
      </c>
      <c r="AG336" s="26" t="str">
        <f t="shared" si="292"/>
        <v>16</v>
      </c>
      <c r="AH336" s="27" t="str">
        <f t="shared" si="293"/>
        <v/>
      </c>
      <c r="AI336" s="29" t="str">
        <f t="shared" si="294"/>
        <v>33</v>
      </c>
      <c r="AJ336" s="29" t="str">
        <f t="shared" si="295"/>
        <v>33</v>
      </c>
      <c r="AK336" s="29" t="str">
        <f t="shared" si="296"/>
        <v>33</v>
      </c>
      <c r="AL336" s="29">
        <f t="shared" si="297"/>
        <v>0</v>
      </c>
      <c r="AM336" s="29">
        <f t="shared" ca="1" si="298"/>
        <v>0</v>
      </c>
      <c r="AN336" s="29" t="str">
        <f t="shared" si="299"/>
        <v>33</v>
      </c>
      <c r="AO336" s="29" t="str">
        <f t="shared" ca="1" si="300"/>
        <v>33</v>
      </c>
      <c r="AP336" s="28" t="str">
        <f t="shared" si="301"/>
        <v/>
      </c>
      <c r="AQ336" s="34">
        <f t="shared" si="302"/>
        <v>136958</v>
      </c>
      <c r="AR336" s="7">
        <f>VLOOKUP(W336,Books!$A$2:$Q$100,7,FALSE)</f>
        <v>143</v>
      </c>
      <c r="AS336" s="51" t="str">
        <f t="shared" si="303"/>
        <v/>
      </c>
      <c r="AT336" s="7" t="str">
        <f t="shared" si="304"/>
        <v>INSERT INTO citation (ID,TalkID,BookID,Chapter,Verses,Flag,PageColumn,MinVerse,MaxVerse) VALUES (136958, 8481, 143, 16, '33', '', 82, 0, 0);</v>
      </c>
    </row>
    <row r="337" spans="1:46" x14ac:dyDescent="0.2">
      <c r="A337" s="7">
        <f>VLOOKUP(C337,Talks!$A$2:$X$35,2,FALSE)</f>
        <v>22</v>
      </c>
      <c r="B337">
        <v>334</v>
      </c>
      <c r="C337" t="s">
        <v>2735</v>
      </c>
      <c r="D337" t="s">
        <v>2621</v>
      </c>
      <c r="E337" t="s">
        <v>2622</v>
      </c>
      <c r="F337" s="4"/>
      <c r="G337" s="7">
        <f>VLOOKUP(C337,Talks!$A$2:$X$35,11,FALSE)</f>
        <v>8481</v>
      </c>
      <c r="H337" s="7">
        <f t="shared" si="277"/>
        <v>0</v>
      </c>
      <c r="I337" s="75" t="str">
        <f>IF(H337&lt;&gt;0,H337,IF(ISERROR(VLOOKUP(VLOOKUP(X337,Books!$A$2:$Q$100,2,FALSE)&amp;"_"&amp;Y337&amp;":"&amp;AA337&amp;IF(F337&lt;&gt;""," (JST)",""),SpecialBooks,2,FALSE)),VLOOKUP(X337,Books!$A$2:$Q$100,2,FALSE)&amp;"_"&amp;Y337&amp;":"&amp;AA337&amp;IF(F337&lt;&gt;""," (JST)",""),VLOOKUP(VLOOKUP(X337,Books!$A$2:$Q$100,2,FALSE)&amp;"_"&amp;Y337&amp;":"&amp;AA337&amp;IF(F337&lt;&gt;""," (JST)",""),SpecialBooks,2,FALSE)))</f>
        <v>2 ne_2:8</v>
      </c>
      <c r="J337" s="7" t="str">
        <f>VLOOKUP(C337,Talks!$A$2:$X$35,6,FALSE)</f>
        <v>LLH</v>
      </c>
      <c r="K337" s="32">
        <v>82</v>
      </c>
      <c r="L337" s="56">
        <f t="shared" si="269"/>
        <v>80</v>
      </c>
      <c r="M337" s="56">
        <f t="shared" si="270"/>
        <v>82</v>
      </c>
      <c r="N337" s="56" t="str">
        <f t="shared" si="276"/>
        <v/>
      </c>
      <c r="O337" s="7" t="str">
        <f t="shared" si="278"/>
        <v>2 ne_2:8 / (20-O,82,LLH)</v>
      </c>
      <c r="P337" s="51" t="str">
        <f t="shared" si="279"/>
        <v/>
      </c>
      <c r="Q337" s="7">
        <f t="shared" si="280"/>
        <v>23</v>
      </c>
      <c r="R337" s="7">
        <f t="shared" si="281"/>
        <v>28</v>
      </c>
      <c r="S337" s="7">
        <f t="shared" si="282"/>
        <v>32</v>
      </c>
      <c r="T337" s="7">
        <f t="shared" si="283"/>
        <v>30</v>
      </c>
      <c r="U337" s="7">
        <f t="shared" si="284"/>
        <v>41</v>
      </c>
      <c r="V337" s="7" t="str">
        <f t="shared" si="285"/>
        <v>bofm/2-ne/2.8?lan</v>
      </c>
      <c r="W337" s="7" t="str">
        <f t="shared" si="271"/>
        <v>2-ne</v>
      </c>
      <c r="X337" s="7" t="str">
        <f>IF(ISERROR(VLOOKUP(W337,Books!$A$2:$Q$100,2,FALSE)),VLOOKUP(V337&amp;"/"&amp;W337,$AY$8:$AZ$10,2,FALSE),W337)</f>
        <v>2-ne</v>
      </c>
      <c r="Y337" s="7" t="str">
        <f t="shared" si="272"/>
        <v>2</v>
      </c>
      <c r="Z337" s="7" t="str">
        <f t="shared" si="286"/>
        <v>8</v>
      </c>
      <c r="AA337" s="7" t="str">
        <f t="shared" si="268"/>
        <v>8</v>
      </c>
      <c r="AB337" s="51">
        <f t="shared" si="287"/>
        <v>30</v>
      </c>
      <c r="AC337" s="61" t="str">
        <f t="shared" si="288"/>
        <v>p8</v>
      </c>
      <c r="AD337" s="26" t="str">
        <f t="shared" si="289"/>
        <v>2-ne</v>
      </c>
      <c r="AE337" s="27" t="str">
        <f t="shared" si="290"/>
        <v>2-ne</v>
      </c>
      <c r="AF337" s="28" t="str">
        <f t="shared" si="291"/>
        <v/>
      </c>
      <c r="AG337" s="26" t="str">
        <f t="shared" si="292"/>
        <v>2</v>
      </c>
      <c r="AH337" s="27" t="str">
        <f t="shared" si="293"/>
        <v/>
      </c>
      <c r="AI337" s="29" t="str">
        <f t="shared" si="294"/>
        <v>8</v>
      </c>
      <c r="AJ337" s="29" t="str">
        <f t="shared" si="295"/>
        <v>8</v>
      </c>
      <c r="AK337" s="29" t="str">
        <f t="shared" si="296"/>
        <v>8</v>
      </c>
      <c r="AL337" s="29">
        <f t="shared" si="297"/>
        <v>0</v>
      </c>
      <c r="AM337" s="29">
        <f t="shared" ca="1" si="298"/>
        <v>0</v>
      </c>
      <c r="AN337" s="29" t="str">
        <f t="shared" si="299"/>
        <v>8</v>
      </c>
      <c r="AO337" s="29" t="str">
        <f t="shared" ca="1" si="300"/>
        <v>8</v>
      </c>
      <c r="AP337" s="28" t="str">
        <f t="shared" si="301"/>
        <v/>
      </c>
      <c r="AQ337" s="34">
        <f t="shared" si="302"/>
        <v>136959</v>
      </c>
      <c r="AR337" s="7">
        <f>VLOOKUP(W337,Books!$A$2:$Q$100,7,FALSE)</f>
        <v>206</v>
      </c>
      <c r="AS337" s="51" t="str">
        <f t="shared" si="303"/>
        <v/>
      </c>
      <c r="AT337" s="7" t="str">
        <f t="shared" si="304"/>
        <v>INSERT INTO citation (ID,TalkID,BookID,Chapter,Verses,Flag,PageColumn,MinVerse,MaxVerse) VALUES (136959, 8481, 206, 2, '8', '', 82, 0, 0);</v>
      </c>
    </row>
    <row r="338" spans="1:46" x14ac:dyDescent="0.2">
      <c r="A338" s="7">
        <f>VLOOKUP(C338,Talks!$A$2:$X$35,2,FALSE)</f>
        <v>22</v>
      </c>
      <c r="B338">
        <v>335</v>
      </c>
      <c r="C338" t="s">
        <v>2735</v>
      </c>
      <c r="D338" t="s">
        <v>3300</v>
      </c>
      <c r="E338" t="s">
        <v>3301</v>
      </c>
      <c r="F338" s="4"/>
      <c r="G338" s="7">
        <f>VLOOKUP(C338,Talks!$A$2:$X$35,11,FALSE)</f>
        <v>8481</v>
      </c>
      <c r="H338" s="7">
        <f t="shared" si="277"/>
        <v>0</v>
      </c>
      <c r="I338" s="75" t="str">
        <f>IF(H338&lt;&gt;0,H338,IF(ISERROR(VLOOKUP(VLOOKUP(X338,Books!$A$2:$Q$100,2,FALSE)&amp;"_"&amp;Y338&amp;":"&amp;AA338&amp;IF(F338&lt;&gt;""," (JST)",""),SpecialBooks,2,FALSE)),VLOOKUP(X338,Books!$A$2:$Q$100,2,FALSE)&amp;"_"&amp;Y338&amp;":"&amp;AA338&amp;IF(F338&lt;&gt;""," (JST)",""),VLOOKUP(VLOOKUP(X338,Books!$A$2:$Q$100,2,FALSE)&amp;"_"&amp;Y338&amp;":"&amp;AA338&amp;IF(F338&lt;&gt;""," (JST)",""),SpecialBooks,2,FALSE)))</f>
        <v>luke_11:2</v>
      </c>
      <c r="J338" s="7" t="str">
        <f>VLOOKUP(C338,Talks!$A$2:$X$35,6,FALSE)</f>
        <v>LLH</v>
      </c>
      <c r="K338" s="32">
        <v>82</v>
      </c>
      <c r="L338" s="56">
        <f t="shared" si="269"/>
        <v>80</v>
      </c>
      <c r="M338" s="56">
        <f t="shared" si="270"/>
        <v>82</v>
      </c>
      <c r="N338" s="56" t="str">
        <f t="shared" si="276"/>
        <v/>
      </c>
      <c r="O338" s="7" t="str">
        <f t="shared" si="278"/>
        <v>luke_11:2 / (20-O,82,LLH)</v>
      </c>
      <c r="P338" s="51" t="str">
        <f t="shared" si="279"/>
        <v/>
      </c>
      <c r="Q338" s="7">
        <f t="shared" si="280"/>
        <v>21</v>
      </c>
      <c r="R338" s="7">
        <f t="shared" si="281"/>
        <v>26</v>
      </c>
      <c r="S338" s="7">
        <f t="shared" si="282"/>
        <v>31</v>
      </c>
      <c r="T338" s="7">
        <f t="shared" si="283"/>
        <v>29</v>
      </c>
      <c r="U338" s="7">
        <f t="shared" si="284"/>
        <v>40</v>
      </c>
      <c r="V338" s="7" t="str">
        <f t="shared" si="285"/>
        <v>nt/luke/11.2?la</v>
      </c>
      <c r="W338" s="7" t="str">
        <f t="shared" si="271"/>
        <v>luke</v>
      </c>
      <c r="X338" s="7" t="str">
        <f>IF(ISERROR(VLOOKUP(W338,Books!$A$2:$Q$100,2,FALSE)),VLOOKUP(V338&amp;"/"&amp;W338,$AY$8:$AZ$10,2,FALSE),W338)</f>
        <v>luke</v>
      </c>
      <c r="Y338" s="7" t="str">
        <f t="shared" si="272"/>
        <v>11</v>
      </c>
      <c r="Z338" s="7" t="str">
        <f t="shared" si="286"/>
        <v>2</v>
      </c>
      <c r="AA338" s="7" t="str">
        <f t="shared" si="268"/>
        <v>2</v>
      </c>
      <c r="AB338" s="51">
        <f t="shared" si="287"/>
        <v>55</v>
      </c>
      <c r="AC338" s="61" t="str">
        <f t="shared" si="288"/>
        <v>p2</v>
      </c>
      <c r="AD338" s="26" t="str">
        <f t="shared" si="289"/>
        <v>luke</v>
      </c>
      <c r="AE338" s="27" t="str">
        <f t="shared" si="290"/>
        <v>luke</v>
      </c>
      <c r="AF338" s="28" t="str">
        <f t="shared" si="291"/>
        <v/>
      </c>
      <c r="AG338" s="26" t="str">
        <f t="shared" si="292"/>
        <v>11</v>
      </c>
      <c r="AH338" s="27" t="str">
        <f t="shared" si="293"/>
        <v/>
      </c>
      <c r="AI338" s="29" t="str">
        <f t="shared" si="294"/>
        <v>2</v>
      </c>
      <c r="AJ338" s="29" t="str">
        <f t="shared" si="295"/>
        <v>2</v>
      </c>
      <c r="AK338" s="29" t="str">
        <f t="shared" si="296"/>
        <v>2</v>
      </c>
      <c r="AL338" s="29">
        <f t="shared" si="297"/>
        <v>0</v>
      </c>
      <c r="AM338" s="29">
        <f t="shared" ca="1" si="298"/>
        <v>0</v>
      </c>
      <c r="AN338" s="29" t="str">
        <f t="shared" si="299"/>
        <v>2</v>
      </c>
      <c r="AO338" s="29" t="str">
        <f t="shared" ca="1" si="300"/>
        <v>2</v>
      </c>
      <c r="AP338" s="28" t="str">
        <f t="shared" si="301"/>
        <v/>
      </c>
      <c r="AQ338" s="34">
        <f t="shared" si="302"/>
        <v>136960</v>
      </c>
      <c r="AR338" s="7">
        <f>VLOOKUP(W338,Books!$A$2:$Q$100,7,FALSE)</f>
        <v>142</v>
      </c>
      <c r="AS338" s="51" t="str">
        <f t="shared" si="303"/>
        <v/>
      </c>
      <c r="AT338" s="7" t="str">
        <f t="shared" si="304"/>
        <v>INSERT INTO citation (ID,TalkID,BookID,Chapter,Verses,Flag,PageColumn,MinVerse,MaxVerse) VALUES (136960, 8481, 142, 11, '2', '', 82, 0, 0);</v>
      </c>
    </row>
    <row r="339" spans="1:46" x14ac:dyDescent="0.2">
      <c r="A339" s="7">
        <f>VLOOKUP(C339,Talks!$A$2:$X$35,2,FALSE)</f>
        <v>22</v>
      </c>
      <c r="B339">
        <v>336</v>
      </c>
      <c r="C339" t="s">
        <v>2735</v>
      </c>
      <c r="D339" t="s">
        <v>3302</v>
      </c>
      <c r="E339" t="s">
        <v>3303</v>
      </c>
      <c r="F339" s="4"/>
      <c r="G339" s="7">
        <f>VLOOKUP(C339,Talks!$A$2:$X$35,11,FALSE)</f>
        <v>8481</v>
      </c>
      <c r="H339" s="7">
        <f t="shared" si="277"/>
        <v>0</v>
      </c>
      <c r="I339" s="75" t="str">
        <f>IF(H339&lt;&gt;0,H339,IF(ISERROR(VLOOKUP(VLOOKUP(X339,Books!$A$2:$Q$100,2,FALSE)&amp;"_"&amp;Y339&amp;":"&amp;AA339&amp;IF(F339&lt;&gt;""," (JST)",""),SpecialBooks,2,FALSE)),VLOOKUP(X339,Books!$A$2:$Q$100,2,FALSE)&amp;"_"&amp;Y339&amp;":"&amp;AA339&amp;IF(F339&lt;&gt;""," (JST)",""),VLOOKUP(VLOOKUP(X339,Books!$A$2:$Q$100,2,FALSE)&amp;"_"&amp;Y339&amp;":"&amp;AA339&amp;IF(F339&lt;&gt;""," (JST)",""),SpecialBooks,2,FALSE)))</f>
        <v>3 ne_9:22</v>
      </c>
      <c r="J339" s="7" t="str">
        <f>VLOOKUP(C339,Talks!$A$2:$X$35,6,FALSE)</f>
        <v>LLH</v>
      </c>
      <c r="K339" s="32">
        <v>82</v>
      </c>
      <c r="L339" s="56">
        <f t="shared" ref="L339:L401" si="305">VLOOKUP(A339,StartPage,13,FALSE)</f>
        <v>80</v>
      </c>
      <c r="M339" s="56">
        <f t="shared" ref="M339:M401" si="306">VLOOKUP(A339,EndPage,14,FALSE)</f>
        <v>82</v>
      </c>
      <c r="N339" s="56" t="str">
        <f t="shared" si="276"/>
        <v/>
      </c>
      <c r="O339" s="7" t="str">
        <f t="shared" si="278"/>
        <v>3 ne_9:22 / (20-O,82,LLH)</v>
      </c>
      <c r="P339" s="51" t="str">
        <f t="shared" si="279"/>
        <v/>
      </c>
      <c r="Q339" s="7">
        <f t="shared" si="280"/>
        <v>23</v>
      </c>
      <c r="R339" s="7">
        <f t="shared" si="281"/>
        <v>28</v>
      </c>
      <c r="S339" s="7">
        <f t="shared" si="282"/>
        <v>33</v>
      </c>
      <c r="T339" s="7">
        <f t="shared" si="283"/>
        <v>30</v>
      </c>
      <c r="U339" s="7">
        <f t="shared" si="284"/>
        <v>42</v>
      </c>
      <c r="V339" s="7" t="str">
        <f t="shared" si="285"/>
        <v>bofm/3-ne/9.22?la</v>
      </c>
      <c r="W339" s="7" t="str">
        <f t="shared" si="271"/>
        <v>3-ne</v>
      </c>
      <c r="X339" s="7" t="str">
        <f>IF(ISERROR(VLOOKUP(W339,Books!$A$2:$Q$100,2,FALSE)),VLOOKUP(V339&amp;"/"&amp;W339,$AY$8:$AZ$10,2,FALSE),W339)</f>
        <v>3-ne</v>
      </c>
      <c r="Y339" s="7" t="str">
        <f t="shared" si="272"/>
        <v>9</v>
      </c>
      <c r="Z339" s="7" t="str">
        <f t="shared" si="286"/>
        <v>22</v>
      </c>
      <c r="AA339" s="7" t="str">
        <f t="shared" si="268"/>
        <v>22</v>
      </c>
      <c r="AB339" s="51">
        <f t="shared" si="287"/>
        <v>22</v>
      </c>
      <c r="AC339" s="61" t="str">
        <f t="shared" si="288"/>
        <v>p22</v>
      </c>
      <c r="AD339" s="26" t="str">
        <f t="shared" si="289"/>
        <v>3-ne</v>
      </c>
      <c r="AE339" s="27" t="str">
        <f t="shared" si="290"/>
        <v>3-ne</v>
      </c>
      <c r="AF339" s="28" t="str">
        <f t="shared" si="291"/>
        <v/>
      </c>
      <c r="AG339" s="26" t="str">
        <f t="shared" si="292"/>
        <v>9</v>
      </c>
      <c r="AH339" s="27" t="str">
        <f t="shared" si="293"/>
        <v/>
      </c>
      <c r="AI339" s="29" t="str">
        <f t="shared" si="294"/>
        <v>22</v>
      </c>
      <c r="AJ339" s="29" t="str">
        <f t="shared" si="295"/>
        <v>22</v>
      </c>
      <c r="AK339" s="29" t="str">
        <f t="shared" si="296"/>
        <v>22</v>
      </c>
      <c r="AL339" s="29">
        <f t="shared" si="297"/>
        <v>0</v>
      </c>
      <c r="AM339" s="29">
        <f t="shared" ca="1" si="298"/>
        <v>0</v>
      </c>
      <c r="AN339" s="29" t="str">
        <f t="shared" si="299"/>
        <v>22</v>
      </c>
      <c r="AO339" s="29" t="str">
        <f t="shared" ca="1" si="300"/>
        <v>22</v>
      </c>
      <c r="AP339" s="28" t="str">
        <f t="shared" si="301"/>
        <v/>
      </c>
      <c r="AQ339" s="34">
        <f t="shared" si="302"/>
        <v>136961</v>
      </c>
      <c r="AR339" s="7">
        <f>VLOOKUP(W339,Books!$A$2:$Q$100,7,FALSE)</f>
        <v>215</v>
      </c>
      <c r="AS339" s="51" t="str">
        <f t="shared" si="303"/>
        <v/>
      </c>
      <c r="AT339" s="7" t="str">
        <f t="shared" si="304"/>
        <v>INSERT INTO citation (ID,TalkID,BookID,Chapter,Verses,Flag,PageColumn,MinVerse,MaxVerse) VALUES (136961, 8481, 215, 9, '22', '', 82, 0, 0);</v>
      </c>
    </row>
    <row r="340" spans="1:46" x14ac:dyDescent="0.2">
      <c r="A340" s="7">
        <f>VLOOKUP(C340,Talks!$A$2:$X$35,2,FALSE)</f>
        <v>22</v>
      </c>
      <c r="B340">
        <v>337</v>
      </c>
      <c r="C340" t="s">
        <v>2735</v>
      </c>
      <c r="D340" t="s">
        <v>2625</v>
      </c>
      <c r="E340" t="s">
        <v>2396</v>
      </c>
      <c r="F340" s="4"/>
      <c r="G340" s="7">
        <f>VLOOKUP(C340,Talks!$A$2:$X$35,11,FALSE)</f>
        <v>8481</v>
      </c>
      <c r="H340" s="7">
        <f t="shared" si="277"/>
        <v>0</v>
      </c>
      <c r="I340" s="75" t="str">
        <f>IF(H340&lt;&gt;0,H340,IF(ISERROR(VLOOKUP(VLOOKUP(X340,Books!$A$2:$Q$100,2,FALSE)&amp;"_"&amp;Y340&amp;":"&amp;AA340&amp;IF(F340&lt;&gt;""," (JST)",""),SpecialBooks,2,FALSE)),VLOOKUP(X340,Books!$A$2:$Q$100,2,FALSE)&amp;"_"&amp;Y340&amp;":"&amp;AA340&amp;IF(F340&lt;&gt;""," (JST)",""),VLOOKUP(VLOOKUP(X340,Books!$A$2:$Q$100,2,FALSE)&amp;"_"&amp;Y340&amp;":"&amp;AA340&amp;IF(F340&lt;&gt;""," (JST)",""),SpecialBooks,2,FALSE)))</f>
        <v>john_3:16</v>
      </c>
      <c r="J340" s="7" t="str">
        <f>VLOOKUP(C340,Talks!$A$2:$X$35,6,FALSE)</f>
        <v>LLH</v>
      </c>
      <c r="K340" s="32">
        <v>82</v>
      </c>
      <c r="L340" s="56">
        <f t="shared" si="305"/>
        <v>80</v>
      </c>
      <c r="M340" s="56">
        <f t="shared" si="306"/>
        <v>82</v>
      </c>
      <c r="N340" s="56" t="str">
        <f t="shared" si="276"/>
        <v/>
      </c>
      <c r="O340" s="7" t="str">
        <f t="shared" si="278"/>
        <v>john_3:16 / (20-O,82,LLH)</v>
      </c>
      <c r="P340" s="51" t="str">
        <f t="shared" si="279"/>
        <v/>
      </c>
      <c r="Q340" s="7">
        <f t="shared" si="280"/>
        <v>21</v>
      </c>
      <c r="R340" s="7">
        <f t="shared" si="281"/>
        <v>26</v>
      </c>
      <c r="S340" s="7">
        <f t="shared" si="282"/>
        <v>31</v>
      </c>
      <c r="T340" s="7">
        <f t="shared" si="283"/>
        <v>28</v>
      </c>
      <c r="U340" s="7">
        <f t="shared" si="284"/>
        <v>40</v>
      </c>
      <c r="V340" s="7" t="str">
        <f t="shared" si="285"/>
        <v>nt/john/3.16?la</v>
      </c>
      <c r="W340" s="7" t="str">
        <f t="shared" si="271"/>
        <v>john</v>
      </c>
      <c r="X340" s="7" t="str">
        <f>IF(ISERROR(VLOOKUP(W340,Books!$A$2:$Q$100,2,FALSE)),VLOOKUP(V340&amp;"/"&amp;W340,$AY$8:$AZ$10,2,FALSE),W340)</f>
        <v>john</v>
      </c>
      <c r="Y340" s="7" t="str">
        <f t="shared" si="272"/>
        <v>3</v>
      </c>
      <c r="Z340" s="7" t="str">
        <f t="shared" si="286"/>
        <v>16</v>
      </c>
      <c r="AA340" s="7" t="str">
        <f t="shared" ref="AA340:AA403" si="307">IF(Z340="1-1","1",IF(Z340="study_intro1","headnote",Z340))</f>
        <v>16</v>
      </c>
      <c r="AB340" s="51">
        <f t="shared" si="287"/>
        <v>36</v>
      </c>
      <c r="AC340" s="61" t="str">
        <f t="shared" si="288"/>
        <v>p16</v>
      </c>
      <c r="AD340" s="26" t="str">
        <f t="shared" si="289"/>
        <v>john</v>
      </c>
      <c r="AE340" s="27" t="str">
        <f t="shared" si="290"/>
        <v>john</v>
      </c>
      <c r="AF340" s="28" t="str">
        <f t="shared" si="291"/>
        <v/>
      </c>
      <c r="AG340" s="26" t="str">
        <f t="shared" si="292"/>
        <v>3</v>
      </c>
      <c r="AH340" s="27" t="str">
        <f t="shared" si="293"/>
        <v/>
      </c>
      <c r="AI340" s="29" t="str">
        <f t="shared" si="294"/>
        <v>16</v>
      </c>
      <c r="AJ340" s="29" t="str">
        <f t="shared" si="295"/>
        <v>16</v>
      </c>
      <c r="AK340" s="29" t="str">
        <f t="shared" si="296"/>
        <v>16</v>
      </c>
      <c r="AL340" s="29">
        <f t="shared" si="297"/>
        <v>0</v>
      </c>
      <c r="AM340" s="29">
        <f t="shared" ca="1" si="298"/>
        <v>0</v>
      </c>
      <c r="AN340" s="29" t="str">
        <f t="shared" si="299"/>
        <v>16</v>
      </c>
      <c r="AO340" s="29" t="str">
        <f t="shared" ca="1" si="300"/>
        <v>16</v>
      </c>
      <c r="AP340" s="28" t="str">
        <f t="shared" si="301"/>
        <v/>
      </c>
      <c r="AQ340" s="34">
        <f t="shared" si="302"/>
        <v>136962</v>
      </c>
      <c r="AR340" s="7">
        <f>VLOOKUP(W340,Books!$A$2:$Q$100,7,FALSE)</f>
        <v>143</v>
      </c>
      <c r="AS340" s="51" t="str">
        <f t="shared" si="303"/>
        <v/>
      </c>
      <c r="AT340" s="7" t="str">
        <f t="shared" si="304"/>
        <v>INSERT INTO citation (ID,TalkID,BookID,Chapter,Verses,Flag,PageColumn,MinVerse,MaxVerse) VALUES (136962, 8481, 143, 3, '16', '', 82, 0, 0);</v>
      </c>
    </row>
    <row r="341" spans="1:46" x14ac:dyDescent="0.2">
      <c r="A341" s="7">
        <f>VLOOKUP(C341,Talks!$A$2:$X$35,2,FALSE)</f>
        <v>22</v>
      </c>
      <c r="B341">
        <v>338</v>
      </c>
      <c r="C341" t="s">
        <v>2735</v>
      </c>
      <c r="D341" t="s">
        <v>3284</v>
      </c>
      <c r="E341" t="s">
        <v>3285</v>
      </c>
      <c r="F341" s="4"/>
      <c r="G341" s="7">
        <f>VLOOKUP(C341,Talks!$A$2:$X$35,11,FALSE)</f>
        <v>8481</v>
      </c>
      <c r="H341" s="7">
        <f t="shared" si="277"/>
        <v>0</v>
      </c>
      <c r="I341" s="75" t="str">
        <f>IF(H341&lt;&gt;0,H341,IF(ISERROR(VLOOKUP(VLOOKUP(X341,Books!$A$2:$Q$100,2,FALSE)&amp;"_"&amp;Y341&amp;":"&amp;AA341&amp;IF(F341&lt;&gt;""," (JST)",""),SpecialBooks,2,FALSE)),VLOOKUP(X341,Books!$A$2:$Q$100,2,FALSE)&amp;"_"&amp;Y341&amp;":"&amp;AA341&amp;IF(F341&lt;&gt;""," (JST)",""),VLOOKUP(VLOOKUP(X341,Books!$A$2:$Q$100,2,FALSE)&amp;"_"&amp;Y341&amp;":"&amp;AA341&amp;IF(F341&lt;&gt;""," (JST)",""),SpecialBooks,2,FALSE)))</f>
        <v>mark_4:39</v>
      </c>
      <c r="J341" s="7" t="str">
        <f>VLOOKUP(C341,Talks!$A$2:$X$35,6,FALSE)</f>
        <v>LLH</v>
      </c>
      <c r="K341" s="32">
        <v>82</v>
      </c>
      <c r="L341" s="56">
        <f t="shared" si="305"/>
        <v>80</v>
      </c>
      <c r="M341" s="56">
        <f t="shared" si="306"/>
        <v>82</v>
      </c>
      <c r="N341" s="56" t="str">
        <f t="shared" si="276"/>
        <v/>
      </c>
      <c r="O341" s="7" t="str">
        <f t="shared" si="278"/>
        <v>mark_4:39 / (20-O,82,LLH)</v>
      </c>
      <c r="P341" s="51" t="str">
        <f t="shared" si="279"/>
        <v/>
      </c>
      <c r="Q341" s="7">
        <f t="shared" si="280"/>
        <v>21</v>
      </c>
      <c r="R341" s="7">
        <f t="shared" si="281"/>
        <v>26</v>
      </c>
      <c r="S341" s="7">
        <f t="shared" si="282"/>
        <v>31</v>
      </c>
      <c r="T341" s="7">
        <f t="shared" si="283"/>
        <v>28</v>
      </c>
      <c r="U341" s="7">
        <f t="shared" si="284"/>
        <v>40</v>
      </c>
      <c r="V341" s="7" t="str">
        <f t="shared" si="285"/>
        <v>nt/mark/4.39?la</v>
      </c>
      <c r="W341" s="7" t="str">
        <f t="shared" si="271"/>
        <v>mark</v>
      </c>
      <c r="X341" s="7" t="str">
        <f>IF(ISERROR(VLOOKUP(W341,Books!$A$2:$Q$100,2,FALSE)),VLOOKUP(V341&amp;"/"&amp;W341,$AY$8:$AZ$10,2,FALSE),W341)</f>
        <v>mark</v>
      </c>
      <c r="Y341" s="7" t="str">
        <f t="shared" si="272"/>
        <v>4</v>
      </c>
      <c r="Z341" s="7" t="str">
        <f t="shared" si="286"/>
        <v>39</v>
      </c>
      <c r="AA341" s="7" t="str">
        <f t="shared" si="307"/>
        <v>39</v>
      </c>
      <c r="AB341" s="51">
        <f t="shared" si="287"/>
        <v>41</v>
      </c>
      <c r="AC341" s="61" t="str">
        <f t="shared" si="288"/>
        <v>p39</v>
      </c>
      <c r="AD341" s="26" t="str">
        <f t="shared" si="289"/>
        <v>mark</v>
      </c>
      <c r="AE341" s="27" t="str">
        <f t="shared" si="290"/>
        <v>mark</v>
      </c>
      <c r="AF341" s="28" t="str">
        <f t="shared" si="291"/>
        <v/>
      </c>
      <c r="AG341" s="26" t="str">
        <f t="shared" si="292"/>
        <v>4</v>
      </c>
      <c r="AH341" s="27" t="str">
        <f t="shared" si="293"/>
        <v/>
      </c>
      <c r="AI341" s="29" t="str">
        <f t="shared" si="294"/>
        <v>39</v>
      </c>
      <c r="AJ341" s="29" t="str">
        <f t="shared" si="295"/>
        <v>39</v>
      </c>
      <c r="AK341" s="29" t="str">
        <f t="shared" si="296"/>
        <v>39</v>
      </c>
      <c r="AL341" s="29">
        <f t="shared" si="297"/>
        <v>0</v>
      </c>
      <c r="AM341" s="29">
        <f t="shared" ca="1" si="298"/>
        <v>0</v>
      </c>
      <c r="AN341" s="29" t="str">
        <f t="shared" si="299"/>
        <v>39</v>
      </c>
      <c r="AO341" s="29" t="str">
        <f t="shared" ca="1" si="300"/>
        <v>39</v>
      </c>
      <c r="AP341" s="28" t="str">
        <f t="shared" si="301"/>
        <v/>
      </c>
      <c r="AQ341" s="34">
        <f t="shared" si="302"/>
        <v>136963</v>
      </c>
      <c r="AR341" s="7">
        <f>VLOOKUP(W341,Books!$A$2:$Q$100,7,FALSE)</f>
        <v>141</v>
      </c>
      <c r="AS341" s="51" t="str">
        <f t="shared" si="303"/>
        <v/>
      </c>
      <c r="AT341" s="7" t="str">
        <f t="shared" si="304"/>
        <v>INSERT INTO citation (ID,TalkID,BookID,Chapter,Verses,Flag,PageColumn,MinVerse,MaxVerse) VALUES (136963, 8481, 141, 4, '39', '', 82, 0, 0);</v>
      </c>
    </row>
    <row r="342" spans="1:46" x14ac:dyDescent="0.2">
      <c r="A342" s="7">
        <f>VLOOKUP(C342,Talks!$A$2:$X$35,2,FALSE)</f>
        <v>23</v>
      </c>
      <c r="B342">
        <v>339</v>
      </c>
      <c r="C342" t="s">
        <v>2736</v>
      </c>
      <c r="D342" t="s">
        <v>3304</v>
      </c>
      <c r="E342" t="s">
        <v>3305</v>
      </c>
      <c r="F342" s="4"/>
      <c r="G342" s="7">
        <f>VLOOKUP(C342,Talks!$A$2:$X$35,11,FALSE)</f>
        <v>8482</v>
      </c>
      <c r="H342" s="7">
        <f t="shared" si="277"/>
        <v>0</v>
      </c>
      <c r="I342" s="75" t="str">
        <f>IF(H342&lt;&gt;0,H342,IF(ISERROR(VLOOKUP(VLOOKUP(X342,Books!$A$2:$Q$100,2,FALSE)&amp;"_"&amp;Y342&amp;":"&amp;AA342&amp;IF(F342&lt;&gt;""," (JST)",""),SpecialBooks,2,FALSE)),VLOOKUP(X342,Books!$A$2:$Q$100,2,FALSE)&amp;"_"&amp;Y342&amp;":"&amp;AA342&amp;IF(F342&lt;&gt;""," (JST)",""),VLOOKUP(VLOOKUP(X342,Books!$A$2:$Q$100,2,FALSE)&amp;"_"&amp;Y342&amp;":"&amp;AA342&amp;IF(F342&lt;&gt;""," (JST)",""),SpecialBooks,2,FALSE)))</f>
        <v>ps_139:1-3</v>
      </c>
      <c r="J342" s="7" t="str">
        <f>VLOOKUP(C342,Talks!$A$2:$X$35,6,FALSE)</f>
        <v>US</v>
      </c>
      <c r="K342" s="32">
        <v>85</v>
      </c>
      <c r="L342" s="56">
        <f t="shared" si="305"/>
        <v>82</v>
      </c>
      <c r="M342" s="56">
        <f t="shared" si="306"/>
        <v>85</v>
      </c>
      <c r="N342" s="56" t="str">
        <f t="shared" si="276"/>
        <v/>
      </c>
      <c r="O342" s="7" t="str">
        <f t="shared" si="278"/>
        <v>ps_139:1-3 / (20-O,85,US)</v>
      </c>
      <c r="P342" s="51" t="str">
        <f t="shared" si="279"/>
        <v/>
      </c>
      <c r="Q342" s="7">
        <f t="shared" si="280"/>
        <v>21</v>
      </c>
      <c r="R342" s="7">
        <f t="shared" si="281"/>
        <v>24</v>
      </c>
      <c r="S342" s="7">
        <f t="shared" si="282"/>
        <v>32</v>
      </c>
      <c r="T342" s="7">
        <f t="shared" si="283"/>
        <v>28</v>
      </c>
      <c r="U342" s="7">
        <f t="shared" si="284"/>
        <v>41</v>
      </c>
      <c r="V342" s="7" t="str">
        <f t="shared" si="285"/>
        <v>ot/ps/139.1-3?l</v>
      </c>
      <c r="W342" s="7" t="str">
        <f t="shared" si="271"/>
        <v>ps</v>
      </c>
      <c r="X342" s="7" t="str">
        <f>IF(ISERROR(VLOOKUP(W342,Books!$A$2:$Q$100,2,FALSE)),VLOOKUP(V342&amp;"/"&amp;W342,$AY$8:$AZ$10,2,FALSE),W342)</f>
        <v>ps</v>
      </c>
      <c r="Y342" s="7" t="str">
        <f t="shared" si="272"/>
        <v>139</v>
      </c>
      <c r="Z342" s="7" t="str">
        <f t="shared" si="286"/>
        <v>1-3</v>
      </c>
      <c r="AA342" s="7" t="str">
        <f t="shared" si="307"/>
        <v>1-3</v>
      </c>
      <c r="AB342" s="51">
        <f t="shared" si="287"/>
        <v>24</v>
      </c>
      <c r="AC342" s="61" t="str">
        <f t="shared" si="288"/>
        <v>p1</v>
      </c>
      <c r="AD342" s="26" t="str">
        <f t="shared" si="289"/>
        <v>ps</v>
      </c>
      <c r="AE342" s="27" t="str">
        <f t="shared" si="290"/>
        <v>ps</v>
      </c>
      <c r="AF342" s="28" t="str">
        <f t="shared" si="291"/>
        <v/>
      </c>
      <c r="AG342" s="26" t="str">
        <f t="shared" si="292"/>
        <v>139</v>
      </c>
      <c r="AH342" s="27" t="str">
        <f t="shared" si="293"/>
        <v/>
      </c>
      <c r="AI342" s="29" t="str">
        <f t="shared" si="294"/>
        <v>1-3</v>
      </c>
      <c r="AJ342" s="29" t="str">
        <f t="shared" si="295"/>
        <v>1-3</v>
      </c>
      <c r="AK342" s="29" t="str">
        <f t="shared" si="296"/>
        <v>1 3</v>
      </c>
      <c r="AL342" s="29">
        <f t="shared" si="297"/>
        <v>2</v>
      </c>
      <c r="AM342" s="29">
        <f t="shared" ca="1" si="298"/>
        <v>2</v>
      </c>
      <c r="AN342" s="29" t="str">
        <f t="shared" si="299"/>
        <v>1</v>
      </c>
      <c r="AO342" s="29" t="str">
        <f t="shared" ca="1" si="300"/>
        <v>3</v>
      </c>
      <c r="AP342" s="28" t="str">
        <f t="shared" si="301"/>
        <v/>
      </c>
      <c r="AQ342" s="34">
        <f t="shared" si="302"/>
        <v>136964</v>
      </c>
      <c r="AR342" s="7">
        <f>VLOOKUP(W342,Books!$A$2:$Q$100,7,FALSE)</f>
        <v>119</v>
      </c>
      <c r="AS342" s="51" t="str">
        <f t="shared" si="303"/>
        <v/>
      </c>
      <c r="AT342" s="7" t="str">
        <f t="shared" si="304"/>
        <v>INSERT INTO citation (ID,TalkID,BookID,Chapter,Verses,Flag,PageColumn,MinVerse,MaxVerse) VALUES (136964, 8482, 119, 139, '1-3', '', 85, 0, 0);</v>
      </c>
    </row>
    <row r="343" spans="1:46" x14ac:dyDescent="0.2">
      <c r="A343" s="7">
        <f>VLOOKUP(C343,Talks!$A$2:$X$35,2,FALSE)</f>
        <v>23</v>
      </c>
      <c r="B343">
        <v>340</v>
      </c>
      <c r="C343" t="s">
        <v>2736</v>
      </c>
      <c r="D343" t="s">
        <v>3306</v>
      </c>
      <c r="E343" t="s">
        <v>3307</v>
      </c>
      <c r="F343" s="4"/>
      <c r="G343" s="7">
        <f>VLOOKUP(C343,Talks!$A$2:$X$35,11,FALSE)</f>
        <v>8482</v>
      </c>
      <c r="H343" s="7">
        <f t="shared" si="277"/>
        <v>0</v>
      </c>
      <c r="I343" s="75" t="str">
        <f>IF(H343&lt;&gt;0,H343,IF(ISERROR(VLOOKUP(VLOOKUP(X343,Books!$A$2:$Q$100,2,FALSE)&amp;"_"&amp;Y343&amp;":"&amp;AA343&amp;IF(F343&lt;&gt;""," (JST)",""),SpecialBooks,2,FALSE)),VLOOKUP(X343,Books!$A$2:$Q$100,2,FALSE)&amp;"_"&amp;Y343&amp;":"&amp;AA343&amp;IF(F343&lt;&gt;""," (JST)",""),VLOOKUP(VLOOKUP(X343,Books!$A$2:$Q$100,2,FALSE)&amp;"_"&amp;Y343&amp;":"&amp;AA343&amp;IF(F343&lt;&gt;""," (JST)",""),SpecialBooks,2,FALSE)))</f>
        <v>matt_6:8</v>
      </c>
      <c r="J343" s="7" t="str">
        <f>VLOOKUP(C343,Talks!$A$2:$X$35,6,FALSE)</f>
        <v>US</v>
      </c>
      <c r="K343" s="32">
        <v>85</v>
      </c>
      <c r="L343" s="56">
        <f t="shared" si="305"/>
        <v>82</v>
      </c>
      <c r="M343" s="56">
        <f t="shared" si="306"/>
        <v>85</v>
      </c>
      <c r="N343" s="56" t="str">
        <f t="shared" si="276"/>
        <v/>
      </c>
      <c r="O343" s="7" t="str">
        <f t="shared" si="278"/>
        <v>matt_6:8 / (20-O,85,US)</v>
      </c>
      <c r="P343" s="51" t="str">
        <f t="shared" si="279"/>
        <v/>
      </c>
      <c r="Q343" s="7">
        <f t="shared" si="280"/>
        <v>21</v>
      </c>
      <c r="R343" s="7">
        <f t="shared" si="281"/>
        <v>26</v>
      </c>
      <c r="S343" s="7">
        <f t="shared" si="282"/>
        <v>30</v>
      </c>
      <c r="T343" s="7">
        <f t="shared" si="283"/>
        <v>28</v>
      </c>
      <c r="U343" s="7">
        <f t="shared" si="284"/>
        <v>39</v>
      </c>
      <c r="V343" s="7" t="str">
        <f t="shared" si="285"/>
        <v>nt/matt/6.8?lan</v>
      </c>
      <c r="W343" s="7" t="str">
        <f t="shared" si="271"/>
        <v>matt</v>
      </c>
      <c r="X343" s="7" t="str">
        <f>IF(ISERROR(VLOOKUP(W343,Books!$A$2:$Q$100,2,FALSE)),VLOOKUP(V343&amp;"/"&amp;W343,$AY$8:$AZ$10,2,FALSE),W343)</f>
        <v>matt</v>
      </c>
      <c r="Y343" s="7" t="str">
        <f t="shared" si="272"/>
        <v>6</v>
      </c>
      <c r="Z343" s="7" t="str">
        <f t="shared" si="286"/>
        <v>8</v>
      </c>
      <c r="AA343" s="7" t="str">
        <f t="shared" si="307"/>
        <v>8</v>
      </c>
      <c r="AB343" s="51">
        <f t="shared" si="287"/>
        <v>39</v>
      </c>
      <c r="AC343" s="61" t="str">
        <f t="shared" si="288"/>
        <v>p8</v>
      </c>
      <c r="AD343" s="26" t="str">
        <f t="shared" si="289"/>
        <v>matt</v>
      </c>
      <c r="AE343" s="27" t="str">
        <f t="shared" si="290"/>
        <v>matt</v>
      </c>
      <c r="AF343" s="28" t="str">
        <f t="shared" si="291"/>
        <v/>
      </c>
      <c r="AG343" s="26" t="str">
        <f t="shared" si="292"/>
        <v>6</v>
      </c>
      <c r="AH343" s="27" t="str">
        <f t="shared" si="293"/>
        <v/>
      </c>
      <c r="AI343" s="29" t="str">
        <f t="shared" si="294"/>
        <v>8</v>
      </c>
      <c r="AJ343" s="29" t="str">
        <f t="shared" si="295"/>
        <v>8</v>
      </c>
      <c r="AK343" s="29" t="str">
        <f t="shared" si="296"/>
        <v>8</v>
      </c>
      <c r="AL343" s="29">
        <f t="shared" si="297"/>
        <v>0</v>
      </c>
      <c r="AM343" s="29">
        <f t="shared" ca="1" si="298"/>
        <v>0</v>
      </c>
      <c r="AN343" s="29" t="str">
        <f t="shared" si="299"/>
        <v>8</v>
      </c>
      <c r="AO343" s="29" t="str">
        <f t="shared" ca="1" si="300"/>
        <v>8</v>
      </c>
      <c r="AP343" s="28" t="str">
        <f t="shared" si="301"/>
        <v/>
      </c>
      <c r="AQ343" s="34">
        <f t="shared" si="302"/>
        <v>136965</v>
      </c>
      <c r="AR343" s="7">
        <f>VLOOKUP(W343,Books!$A$2:$Q$100,7,FALSE)</f>
        <v>140</v>
      </c>
      <c r="AS343" s="51" t="str">
        <f t="shared" si="303"/>
        <v/>
      </c>
      <c r="AT343" s="7" t="str">
        <f t="shared" si="304"/>
        <v>INSERT INTO citation (ID,TalkID,BookID,Chapter,Verses,Flag,PageColumn,MinVerse,MaxVerse) VALUES (136965, 8482, 140, 6, '8', '', 85, 0, 0);</v>
      </c>
    </row>
    <row r="344" spans="1:46" x14ac:dyDescent="0.2">
      <c r="A344" s="7">
        <f>VLOOKUP(C344,Talks!$A$2:$X$35,2,FALSE)</f>
        <v>23</v>
      </c>
      <c r="B344">
        <v>341</v>
      </c>
      <c r="C344" t="s">
        <v>2736</v>
      </c>
      <c r="D344" t="s">
        <v>3308</v>
      </c>
      <c r="E344" t="s">
        <v>3309</v>
      </c>
      <c r="F344" s="4"/>
      <c r="G344" s="7">
        <f>VLOOKUP(C344,Talks!$A$2:$X$35,11,FALSE)</f>
        <v>8482</v>
      </c>
      <c r="H344" s="7">
        <f t="shared" si="277"/>
        <v>0</v>
      </c>
      <c r="I344" s="75" t="str">
        <f>IF(H344&lt;&gt;0,H344,IF(ISERROR(VLOOKUP(VLOOKUP(X344,Books!$A$2:$Q$100,2,FALSE)&amp;"_"&amp;Y344&amp;":"&amp;AA344&amp;IF(F344&lt;&gt;""," (JST)",""),SpecialBooks,2,FALSE)),VLOOKUP(X344,Books!$A$2:$Q$100,2,FALSE)&amp;"_"&amp;Y344&amp;":"&amp;AA344&amp;IF(F344&lt;&gt;""," (JST)",""),VLOOKUP(VLOOKUP(X344,Books!$A$2:$Q$100,2,FALSE)&amp;"_"&amp;Y344&amp;":"&amp;AA344&amp;IF(F344&lt;&gt;""," (JST)",""),SpecialBooks,2,FALSE)))</f>
        <v>2 ne_2:24</v>
      </c>
      <c r="J344" s="7" t="str">
        <f>VLOOKUP(C344,Talks!$A$2:$X$35,6,FALSE)</f>
        <v>US</v>
      </c>
      <c r="K344" s="32">
        <v>85</v>
      </c>
      <c r="L344" s="56">
        <f t="shared" si="305"/>
        <v>82</v>
      </c>
      <c r="M344" s="56">
        <f t="shared" si="306"/>
        <v>85</v>
      </c>
      <c r="N344" s="56" t="str">
        <f t="shared" si="276"/>
        <v/>
      </c>
      <c r="O344" s="7" t="str">
        <f t="shared" si="278"/>
        <v>2 ne_2:24 / (20-O,85,US)</v>
      </c>
      <c r="P344" s="51" t="str">
        <f t="shared" si="279"/>
        <v/>
      </c>
      <c r="Q344" s="7">
        <f t="shared" si="280"/>
        <v>23</v>
      </c>
      <c r="R344" s="7">
        <f t="shared" si="281"/>
        <v>28</v>
      </c>
      <c r="S344" s="7">
        <f t="shared" si="282"/>
        <v>33</v>
      </c>
      <c r="T344" s="7">
        <f t="shared" si="283"/>
        <v>30</v>
      </c>
      <c r="U344" s="7">
        <f t="shared" si="284"/>
        <v>42</v>
      </c>
      <c r="V344" s="7" t="str">
        <f t="shared" si="285"/>
        <v>bofm/2-ne/2.24?la</v>
      </c>
      <c r="W344" s="7" t="str">
        <f t="shared" si="271"/>
        <v>2-ne</v>
      </c>
      <c r="X344" s="7" t="str">
        <f>IF(ISERROR(VLOOKUP(W344,Books!$A$2:$Q$100,2,FALSE)),VLOOKUP(V344&amp;"/"&amp;W344,$AY$8:$AZ$10,2,FALSE),W344)</f>
        <v>2-ne</v>
      </c>
      <c r="Y344" s="7" t="str">
        <f t="shared" si="272"/>
        <v>2</v>
      </c>
      <c r="Z344" s="7" t="str">
        <f t="shared" si="286"/>
        <v>24</v>
      </c>
      <c r="AA344" s="7" t="str">
        <f t="shared" si="307"/>
        <v>24</v>
      </c>
      <c r="AB344" s="51">
        <f t="shared" si="287"/>
        <v>30</v>
      </c>
      <c r="AC344" s="61" t="str">
        <f t="shared" si="288"/>
        <v>p24</v>
      </c>
      <c r="AD344" s="26" t="str">
        <f t="shared" si="289"/>
        <v>2-ne</v>
      </c>
      <c r="AE344" s="27" t="str">
        <f t="shared" si="290"/>
        <v>2-ne</v>
      </c>
      <c r="AF344" s="28" t="str">
        <f t="shared" si="291"/>
        <v/>
      </c>
      <c r="AG344" s="26" t="str">
        <f t="shared" si="292"/>
        <v>2</v>
      </c>
      <c r="AH344" s="27" t="str">
        <f t="shared" si="293"/>
        <v/>
      </c>
      <c r="AI344" s="29" t="str">
        <f t="shared" si="294"/>
        <v>24</v>
      </c>
      <c r="AJ344" s="29" t="str">
        <f t="shared" si="295"/>
        <v>24</v>
      </c>
      <c r="AK344" s="29" t="str">
        <f t="shared" si="296"/>
        <v>24</v>
      </c>
      <c r="AL344" s="29">
        <f t="shared" si="297"/>
        <v>0</v>
      </c>
      <c r="AM344" s="29">
        <f t="shared" ca="1" si="298"/>
        <v>0</v>
      </c>
      <c r="AN344" s="29" t="str">
        <f t="shared" si="299"/>
        <v>24</v>
      </c>
      <c r="AO344" s="29" t="str">
        <f t="shared" ca="1" si="300"/>
        <v>24</v>
      </c>
      <c r="AP344" s="28" t="str">
        <f t="shared" si="301"/>
        <v/>
      </c>
      <c r="AQ344" s="34">
        <f t="shared" si="302"/>
        <v>136966</v>
      </c>
      <c r="AR344" s="7">
        <f>VLOOKUP(W344,Books!$A$2:$Q$100,7,FALSE)</f>
        <v>206</v>
      </c>
      <c r="AS344" s="51" t="str">
        <f t="shared" si="303"/>
        <v/>
      </c>
      <c r="AT344" s="7" t="str">
        <f t="shared" si="304"/>
        <v>INSERT INTO citation (ID,TalkID,BookID,Chapter,Verses,Flag,PageColumn,MinVerse,MaxVerse) VALUES (136966, 8482, 206, 2, '24', '', 85, 0, 0);</v>
      </c>
    </row>
    <row r="345" spans="1:46" x14ac:dyDescent="0.2">
      <c r="A345" s="7">
        <f>VLOOKUP(C345,Talks!$A$2:$X$35,2,FALSE)</f>
        <v>23</v>
      </c>
      <c r="B345">
        <v>342</v>
      </c>
      <c r="C345" t="s">
        <v>2736</v>
      </c>
      <c r="D345" t="s">
        <v>3310</v>
      </c>
      <c r="E345" t="s">
        <v>3311</v>
      </c>
      <c r="F345" s="4"/>
      <c r="G345" s="7">
        <f>VLOOKUP(C345,Talks!$A$2:$X$35,11,FALSE)</f>
        <v>8482</v>
      </c>
      <c r="H345" s="7">
        <f t="shared" si="277"/>
        <v>0</v>
      </c>
      <c r="I345" s="75" t="str">
        <f>IF(H345&lt;&gt;0,H345,IF(ISERROR(VLOOKUP(VLOOKUP(X345,Books!$A$2:$Q$100,2,FALSE)&amp;"_"&amp;Y345&amp;":"&amp;AA345&amp;IF(F345&lt;&gt;""," (JST)",""),SpecialBooks,2,FALSE)),VLOOKUP(X345,Books!$A$2:$Q$100,2,FALSE)&amp;"_"&amp;Y345&amp;":"&amp;AA345&amp;IF(F345&lt;&gt;""," (JST)",""),VLOOKUP(VLOOKUP(X345,Books!$A$2:$Q$100,2,FALSE)&amp;"_"&amp;Y345&amp;":"&amp;AA345&amp;IF(F345&lt;&gt;""," (JST)",""),SpecialBooks,2,FALSE)))</f>
        <v>3 ne_28:6</v>
      </c>
      <c r="J345" s="7" t="str">
        <f>VLOOKUP(C345,Talks!$A$2:$X$35,6,FALSE)</f>
        <v>US</v>
      </c>
      <c r="K345" s="32">
        <v>85</v>
      </c>
      <c r="L345" s="56">
        <f t="shared" si="305"/>
        <v>82</v>
      </c>
      <c r="M345" s="56">
        <f t="shared" si="306"/>
        <v>85</v>
      </c>
      <c r="N345" s="56" t="str">
        <f t="shared" si="276"/>
        <v/>
      </c>
      <c r="O345" s="7" t="str">
        <f t="shared" si="278"/>
        <v>3 ne_28:6 / (20-O,85,US)</v>
      </c>
      <c r="P345" s="51" t="str">
        <f t="shared" si="279"/>
        <v/>
      </c>
      <c r="Q345" s="7">
        <f t="shared" si="280"/>
        <v>23</v>
      </c>
      <c r="R345" s="7">
        <f t="shared" si="281"/>
        <v>28</v>
      </c>
      <c r="S345" s="7">
        <f t="shared" si="282"/>
        <v>33</v>
      </c>
      <c r="T345" s="7">
        <f t="shared" si="283"/>
        <v>31</v>
      </c>
      <c r="U345" s="7">
        <f t="shared" si="284"/>
        <v>42</v>
      </c>
      <c r="V345" s="7" t="str">
        <f t="shared" si="285"/>
        <v>bofm/3-ne/28.6?la</v>
      </c>
      <c r="W345" s="7" t="str">
        <f t="shared" si="271"/>
        <v>3-ne</v>
      </c>
      <c r="X345" s="7" t="str">
        <f>IF(ISERROR(VLOOKUP(W345,Books!$A$2:$Q$100,2,FALSE)),VLOOKUP(V345&amp;"/"&amp;W345,$AY$8:$AZ$10,2,FALSE),W345)</f>
        <v>3-ne</v>
      </c>
      <c r="Y345" s="7" t="str">
        <f t="shared" si="272"/>
        <v>28</v>
      </c>
      <c r="Z345" s="7" t="str">
        <f t="shared" si="286"/>
        <v>6</v>
      </c>
      <c r="AA345" s="7" t="str">
        <f t="shared" si="307"/>
        <v>6</v>
      </c>
      <c r="AB345" s="51">
        <f t="shared" si="287"/>
        <v>40</v>
      </c>
      <c r="AC345" s="61" t="str">
        <f t="shared" si="288"/>
        <v>p6</v>
      </c>
      <c r="AD345" s="26" t="str">
        <f t="shared" si="289"/>
        <v>3-ne</v>
      </c>
      <c r="AE345" s="27" t="str">
        <f t="shared" si="290"/>
        <v>3-ne</v>
      </c>
      <c r="AF345" s="28" t="str">
        <f t="shared" si="291"/>
        <v/>
      </c>
      <c r="AG345" s="26" t="str">
        <f t="shared" si="292"/>
        <v>28</v>
      </c>
      <c r="AH345" s="27" t="str">
        <f t="shared" si="293"/>
        <v/>
      </c>
      <c r="AI345" s="29" t="str">
        <f t="shared" si="294"/>
        <v>6</v>
      </c>
      <c r="AJ345" s="29" t="str">
        <f t="shared" si="295"/>
        <v>6</v>
      </c>
      <c r="AK345" s="29" t="str">
        <f t="shared" si="296"/>
        <v>6</v>
      </c>
      <c r="AL345" s="29">
        <f t="shared" si="297"/>
        <v>0</v>
      </c>
      <c r="AM345" s="29">
        <f t="shared" ca="1" si="298"/>
        <v>0</v>
      </c>
      <c r="AN345" s="29" t="str">
        <f t="shared" si="299"/>
        <v>6</v>
      </c>
      <c r="AO345" s="29" t="str">
        <f t="shared" ca="1" si="300"/>
        <v>6</v>
      </c>
      <c r="AP345" s="28" t="str">
        <f t="shared" si="301"/>
        <v/>
      </c>
      <c r="AQ345" s="34">
        <f t="shared" si="302"/>
        <v>136967</v>
      </c>
      <c r="AR345" s="7">
        <f>VLOOKUP(W345,Books!$A$2:$Q$100,7,FALSE)</f>
        <v>215</v>
      </c>
      <c r="AS345" s="51" t="str">
        <f t="shared" si="303"/>
        <v/>
      </c>
      <c r="AT345" s="7" t="str">
        <f t="shared" si="304"/>
        <v>INSERT INTO citation (ID,TalkID,BookID,Chapter,Verses,Flag,PageColumn,MinVerse,MaxVerse) VALUES (136967, 8482, 215, 28, '6', '', 85, 0, 0);</v>
      </c>
    </row>
    <row r="346" spans="1:46" x14ac:dyDescent="0.2">
      <c r="A346" s="7">
        <f>VLOOKUP(C346,Talks!$A$2:$X$35,2,FALSE)</f>
        <v>23</v>
      </c>
      <c r="B346">
        <v>343</v>
      </c>
      <c r="C346" t="s">
        <v>2736</v>
      </c>
      <c r="D346" t="s">
        <v>3312</v>
      </c>
      <c r="E346" t="s">
        <v>3313</v>
      </c>
      <c r="F346" s="4"/>
      <c r="G346" s="7">
        <f>VLOOKUP(C346,Talks!$A$2:$X$35,11,FALSE)</f>
        <v>8482</v>
      </c>
      <c r="H346" s="7">
        <f t="shared" si="277"/>
        <v>0</v>
      </c>
      <c r="I346" s="75" t="str">
        <f>IF(H346&lt;&gt;0,H346,IF(ISERROR(VLOOKUP(VLOOKUP(X346,Books!$A$2:$Q$100,2,FALSE)&amp;"_"&amp;Y346&amp;":"&amp;AA346&amp;IF(F346&lt;&gt;""," (JST)",""),SpecialBooks,2,FALSE)),VLOOKUP(X346,Books!$A$2:$Q$100,2,FALSE)&amp;"_"&amp;Y346&amp;":"&amp;AA346&amp;IF(F346&lt;&gt;""," (JST)",""),VLOOKUP(VLOOKUP(X346,Books!$A$2:$Q$100,2,FALSE)&amp;"_"&amp;Y346&amp;":"&amp;AA346&amp;IF(F346&lt;&gt;""," (JST)",""),SpecialBooks,2,FALSE)))</f>
        <v>sec_6:16</v>
      </c>
      <c r="J346" s="7" t="str">
        <f>VLOOKUP(C346,Talks!$A$2:$X$35,6,FALSE)</f>
        <v>US</v>
      </c>
      <c r="K346" s="32">
        <v>85</v>
      </c>
      <c r="L346" s="56">
        <f t="shared" si="305"/>
        <v>82</v>
      </c>
      <c r="M346" s="56">
        <f t="shared" si="306"/>
        <v>85</v>
      </c>
      <c r="N346" s="56" t="str">
        <f t="shared" si="276"/>
        <v/>
      </c>
      <c r="O346" s="7" t="str">
        <f t="shared" si="278"/>
        <v>sec_6:16 / (20-O,85,US)</v>
      </c>
      <c r="P346" s="51" t="str">
        <f t="shared" si="279"/>
        <v/>
      </c>
      <c r="Q346" s="7">
        <f t="shared" si="280"/>
        <v>31</v>
      </c>
      <c r="R346" s="7">
        <f t="shared" si="281"/>
        <v>34</v>
      </c>
      <c r="S346" s="7">
        <f t="shared" si="282"/>
        <v>39</v>
      </c>
      <c r="T346" s="7">
        <f t="shared" si="283"/>
        <v>36</v>
      </c>
      <c r="U346" s="7">
        <f t="shared" si="284"/>
        <v>48</v>
      </c>
      <c r="V346" s="7" t="str">
        <f t="shared" si="285"/>
        <v>dc-testament/dc/6.16?lang</v>
      </c>
      <c r="W346" s="7" t="str">
        <f t="shared" ref="W346:W409" si="308">IF(H346=0,MID(D346,Q346+1,R346-Q346-1),RIGHT(H346,LEN(H346)-3))</f>
        <v>dc</v>
      </c>
      <c r="X346" s="7" t="str">
        <f>IF(ISERROR(VLOOKUP(W346,Books!$A$2:$Q$100,2,FALSE)),VLOOKUP(V346&amp;"/"&amp;W346,$AY$8:$AZ$10,2,FALSE),W346)</f>
        <v>dc</v>
      </c>
      <c r="Y346" s="7" t="str">
        <f t="shared" si="272"/>
        <v>6</v>
      </c>
      <c r="Z346" s="7" t="str">
        <f t="shared" si="286"/>
        <v>16</v>
      </c>
      <c r="AA346" s="7" t="str">
        <f t="shared" si="307"/>
        <v>16</v>
      </c>
      <c r="AB346" s="51">
        <f t="shared" si="287"/>
        <v>37</v>
      </c>
      <c r="AC346" s="61" t="str">
        <f t="shared" si="288"/>
        <v>p16</v>
      </c>
      <c r="AD346" s="26" t="str">
        <f t="shared" si="289"/>
        <v>sec</v>
      </c>
      <c r="AE346" s="27" t="str">
        <f t="shared" si="290"/>
        <v>dc</v>
      </c>
      <c r="AF346" s="28" t="str">
        <f t="shared" si="291"/>
        <v/>
      </c>
      <c r="AG346" s="26" t="str">
        <f t="shared" si="292"/>
        <v>6</v>
      </c>
      <c r="AH346" s="27" t="str">
        <f t="shared" si="293"/>
        <v/>
      </c>
      <c r="AI346" s="29" t="str">
        <f t="shared" si="294"/>
        <v>16</v>
      </c>
      <c r="AJ346" s="29" t="str">
        <f t="shared" si="295"/>
        <v>16</v>
      </c>
      <c r="AK346" s="29" t="str">
        <f t="shared" si="296"/>
        <v>16</v>
      </c>
      <c r="AL346" s="29">
        <f t="shared" si="297"/>
        <v>0</v>
      </c>
      <c r="AM346" s="29">
        <f t="shared" ca="1" si="298"/>
        <v>0</v>
      </c>
      <c r="AN346" s="29" t="str">
        <f t="shared" si="299"/>
        <v>16</v>
      </c>
      <c r="AO346" s="29" t="str">
        <f t="shared" ca="1" si="300"/>
        <v>16</v>
      </c>
      <c r="AP346" s="28" t="str">
        <f t="shared" si="301"/>
        <v/>
      </c>
      <c r="AQ346" s="34">
        <f t="shared" si="302"/>
        <v>136968</v>
      </c>
      <c r="AR346" s="7">
        <f>VLOOKUP(W346,Books!$A$2:$Q$100,7,FALSE)</f>
        <v>302</v>
      </c>
      <c r="AS346" s="51" t="str">
        <f t="shared" si="303"/>
        <v/>
      </c>
      <c r="AT346" s="7" t="str">
        <f t="shared" si="304"/>
        <v>INSERT INTO citation (ID,TalkID,BookID,Chapter,Verses,Flag,PageColumn,MinVerse,MaxVerse) VALUES (136968, 8482, 302, 6, '16', '', 85, 0, 0);</v>
      </c>
    </row>
    <row r="347" spans="1:46" x14ac:dyDescent="0.2">
      <c r="A347" s="7">
        <f>VLOOKUP(C347,Talks!$A$2:$X$35,2,FALSE)</f>
        <v>23</v>
      </c>
      <c r="B347">
        <v>344</v>
      </c>
      <c r="C347" t="s">
        <v>2736</v>
      </c>
      <c r="D347" t="s">
        <v>3314</v>
      </c>
      <c r="E347" t="s">
        <v>3315</v>
      </c>
      <c r="F347" s="4"/>
      <c r="G347" s="7">
        <f>VLOOKUP(C347,Talks!$A$2:$X$35,11,FALSE)</f>
        <v>8482</v>
      </c>
      <c r="H347" s="7">
        <f t="shared" si="277"/>
        <v>0</v>
      </c>
      <c r="I347" s="75" t="str">
        <f>IF(H347&lt;&gt;0,H347,IF(ISERROR(VLOOKUP(VLOOKUP(X347,Books!$A$2:$Q$100,2,FALSE)&amp;"_"&amp;Y347&amp;":"&amp;AA347&amp;IF(F347&lt;&gt;""," (JST)",""),SpecialBooks,2,FALSE)),VLOOKUP(X347,Books!$A$2:$Q$100,2,FALSE)&amp;"_"&amp;Y347&amp;":"&amp;AA347&amp;IF(F347&lt;&gt;""," (JST)",""),VLOOKUP(VLOOKUP(X347,Books!$A$2:$Q$100,2,FALSE)&amp;"_"&amp;Y347&amp;":"&amp;AA347&amp;IF(F347&lt;&gt;""," (JST)",""),SpecialBooks,2,FALSE)))</f>
        <v>ps_119:2</v>
      </c>
      <c r="J347" s="7" t="str">
        <f>VLOOKUP(C347,Talks!$A$2:$X$35,6,FALSE)</f>
        <v>US</v>
      </c>
      <c r="K347" s="32">
        <v>85</v>
      </c>
      <c r="L347" s="56">
        <f t="shared" si="305"/>
        <v>82</v>
      </c>
      <c r="M347" s="56">
        <f t="shared" si="306"/>
        <v>85</v>
      </c>
      <c r="N347" s="56" t="str">
        <f t="shared" si="276"/>
        <v/>
      </c>
      <c r="O347" s="7" t="str">
        <f t="shared" si="278"/>
        <v>ps_119:2 / (20-O,85,US)</v>
      </c>
      <c r="P347" s="51" t="str">
        <f t="shared" si="279"/>
        <v/>
      </c>
      <c r="Q347" s="7">
        <f t="shared" si="280"/>
        <v>21</v>
      </c>
      <c r="R347" s="7">
        <f t="shared" si="281"/>
        <v>24</v>
      </c>
      <c r="S347" s="7">
        <f t="shared" si="282"/>
        <v>30</v>
      </c>
      <c r="T347" s="7">
        <f t="shared" si="283"/>
        <v>28</v>
      </c>
      <c r="U347" s="7">
        <f t="shared" si="284"/>
        <v>39</v>
      </c>
      <c r="V347" s="7" t="str">
        <f t="shared" si="285"/>
        <v>ot/ps/119.2?lan</v>
      </c>
      <c r="W347" s="7" t="str">
        <f t="shared" si="308"/>
        <v>ps</v>
      </c>
      <c r="X347" s="7" t="str">
        <f>IF(ISERROR(VLOOKUP(W347,Books!$A$2:$Q$100,2,FALSE)),VLOOKUP(V347&amp;"/"&amp;W347,$AY$8:$AZ$10,2,FALSE),W347)</f>
        <v>ps</v>
      </c>
      <c r="Y347" s="7" t="str">
        <f t="shared" si="272"/>
        <v>119</v>
      </c>
      <c r="Z347" s="7" t="str">
        <f t="shared" si="286"/>
        <v>2</v>
      </c>
      <c r="AA347" s="7" t="str">
        <f t="shared" si="307"/>
        <v>2</v>
      </c>
      <c r="AB347" s="51">
        <f t="shared" si="287"/>
        <v>176</v>
      </c>
      <c r="AC347" s="61" t="str">
        <f t="shared" si="288"/>
        <v>p2</v>
      </c>
      <c r="AD347" s="26" t="str">
        <f t="shared" si="289"/>
        <v>ps</v>
      </c>
      <c r="AE347" s="27" t="str">
        <f t="shared" si="290"/>
        <v>ps</v>
      </c>
      <c r="AF347" s="28" t="str">
        <f t="shared" si="291"/>
        <v/>
      </c>
      <c r="AG347" s="26" t="str">
        <f t="shared" si="292"/>
        <v>119</v>
      </c>
      <c r="AH347" s="27" t="str">
        <f t="shared" si="293"/>
        <v/>
      </c>
      <c r="AI347" s="29" t="str">
        <f t="shared" si="294"/>
        <v>2</v>
      </c>
      <c r="AJ347" s="29" t="str">
        <f t="shared" si="295"/>
        <v>2</v>
      </c>
      <c r="AK347" s="29" t="str">
        <f t="shared" si="296"/>
        <v>2</v>
      </c>
      <c r="AL347" s="29">
        <f t="shared" si="297"/>
        <v>0</v>
      </c>
      <c r="AM347" s="29">
        <f t="shared" ca="1" si="298"/>
        <v>0</v>
      </c>
      <c r="AN347" s="29" t="str">
        <f t="shared" si="299"/>
        <v>2</v>
      </c>
      <c r="AO347" s="29" t="str">
        <f t="shared" ca="1" si="300"/>
        <v>2</v>
      </c>
      <c r="AP347" s="28" t="str">
        <f t="shared" si="301"/>
        <v/>
      </c>
      <c r="AQ347" s="34">
        <f t="shared" si="302"/>
        <v>136969</v>
      </c>
      <c r="AR347" s="7">
        <f>VLOOKUP(W347,Books!$A$2:$Q$100,7,FALSE)</f>
        <v>119</v>
      </c>
      <c r="AS347" s="51" t="str">
        <f t="shared" si="303"/>
        <v/>
      </c>
      <c r="AT347" s="7" t="str">
        <f t="shared" si="304"/>
        <v>INSERT INTO citation (ID,TalkID,BookID,Chapter,Verses,Flag,PageColumn,MinVerse,MaxVerse) VALUES (136969, 8482, 119, 119, '2', '', 85, 0, 0);</v>
      </c>
    </row>
    <row r="348" spans="1:46" x14ac:dyDescent="0.2">
      <c r="A348" s="7">
        <f>VLOOKUP(C348,Talks!$A$2:$X$35,2,FALSE)</f>
        <v>23</v>
      </c>
      <c r="B348">
        <v>345</v>
      </c>
      <c r="C348" t="s">
        <v>2736</v>
      </c>
      <c r="D348" t="s">
        <v>3316</v>
      </c>
      <c r="E348" t="s">
        <v>3317</v>
      </c>
      <c r="F348" s="4"/>
      <c r="G348" s="7">
        <f>VLOOKUP(C348,Talks!$A$2:$X$35,11,FALSE)</f>
        <v>8482</v>
      </c>
      <c r="H348" s="7">
        <f t="shared" si="277"/>
        <v>0</v>
      </c>
      <c r="I348" s="75" t="str">
        <f>IF(H348&lt;&gt;0,H348,IF(ISERROR(VLOOKUP(VLOOKUP(X348,Books!$A$2:$Q$100,2,FALSE)&amp;"_"&amp;Y348&amp;":"&amp;AA348&amp;IF(F348&lt;&gt;""," (JST)",""),SpecialBooks,2,FALSE)),VLOOKUP(X348,Books!$A$2:$Q$100,2,FALSE)&amp;"_"&amp;Y348&amp;":"&amp;AA348&amp;IF(F348&lt;&gt;""," (JST)",""),VLOOKUP(VLOOKUP(X348,Books!$A$2:$Q$100,2,FALSE)&amp;"_"&amp;Y348&amp;":"&amp;AA348&amp;IF(F348&lt;&gt;""," (JST)",""),SpecialBooks,2,FALSE)))</f>
        <v>isa_45:22</v>
      </c>
      <c r="J348" s="7" t="str">
        <f>VLOOKUP(C348,Talks!$A$2:$X$35,6,FALSE)</f>
        <v>US</v>
      </c>
      <c r="K348" s="32">
        <v>85</v>
      </c>
      <c r="L348" s="56">
        <f t="shared" si="305"/>
        <v>82</v>
      </c>
      <c r="M348" s="56">
        <f t="shared" si="306"/>
        <v>85</v>
      </c>
      <c r="N348" s="56" t="str">
        <f t="shared" si="276"/>
        <v/>
      </c>
      <c r="O348" s="7" t="str">
        <f t="shared" si="278"/>
        <v>isa_45:22 / (20-O,85,US)</v>
      </c>
      <c r="P348" s="51" t="str">
        <f t="shared" si="279"/>
        <v/>
      </c>
      <c r="Q348" s="7">
        <f t="shared" si="280"/>
        <v>21</v>
      </c>
      <c r="R348" s="7">
        <f t="shared" si="281"/>
        <v>25</v>
      </c>
      <c r="S348" s="7">
        <f t="shared" si="282"/>
        <v>31</v>
      </c>
      <c r="T348" s="7">
        <f t="shared" si="283"/>
        <v>28</v>
      </c>
      <c r="U348" s="7">
        <f t="shared" si="284"/>
        <v>40</v>
      </c>
      <c r="V348" s="7" t="str">
        <f t="shared" si="285"/>
        <v>ot/isa/45.22?la</v>
      </c>
      <c r="W348" s="7" t="str">
        <f t="shared" si="308"/>
        <v>isa</v>
      </c>
      <c r="X348" s="7" t="str">
        <f>IF(ISERROR(VLOOKUP(W348,Books!$A$2:$Q$100,2,FALSE)),VLOOKUP(V348&amp;"/"&amp;W348,$AY$8:$AZ$10,2,FALSE),W348)</f>
        <v>isa</v>
      </c>
      <c r="Y348" s="7" t="str">
        <f t="shared" ref="Y348:Y411" si="309">IF(H348=0,IF(ISERROR(S348),RIGHT(D348,LEN(D348)-R348),IF(ISERROR(T348),MID(D348,R348+1,S348-R348-1),IF(ISERROR(MID(D348,R348+1,T348-R348-1)),0,MID(D348,R348+1,T348-R348-1)))),"")</f>
        <v>45</v>
      </c>
      <c r="Z348" s="7" t="str">
        <f t="shared" si="286"/>
        <v>22</v>
      </c>
      <c r="AA348" s="7" t="str">
        <f t="shared" si="307"/>
        <v>22</v>
      </c>
      <c r="AB348" s="51">
        <f t="shared" si="287"/>
        <v>25</v>
      </c>
      <c r="AC348" s="61" t="str">
        <f t="shared" si="288"/>
        <v>p22</v>
      </c>
      <c r="AD348" s="26" t="str">
        <f t="shared" si="289"/>
        <v>isa</v>
      </c>
      <c r="AE348" s="27" t="str">
        <f t="shared" si="290"/>
        <v>isa</v>
      </c>
      <c r="AF348" s="28" t="str">
        <f t="shared" si="291"/>
        <v/>
      </c>
      <c r="AG348" s="26" t="str">
        <f t="shared" si="292"/>
        <v>45</v>
      </c>
      <c r="AH348" s="27" t="str">
        <f t="shared" si="293"/>
        <v/>
      </c>
      <c r="AI348" s="29" t="str">
        <f t="shared" si="294"/>
        <v>22</v>
      </c>
      <c r="AJ348" s="29" t="str">
        <f t="shared" si="295"/>
        <v>22</v>
      </c>
      <c r="AK348" s="29" t="str">
        <f t="shared" si="296"/>
        <v>22</v>
      </c>
      <c r="AL348" s="29">
        <f t="shared" si="297"/>
        <v>0</v>
      </c>
      <c r="AM348" s="29">
        <f t="shared" ca="1" si="298"/>
        <v>0</v>
      </c>
      <c r="AN348" s="29" t="str">
        <f t="shared" si="299"/>
        <v>22</v>
      </c>
      <c r="AO348" s="29" t="str">
        <f t="shared" ca="1" si="300"/>
        <v>22</v>
      </c>
      <c r="AP348" s="28" t="str">
        <f t="shared" si="301"/>
        <v/>
      </c>
      <c r="AQ348" s="34">
        <f t="shared" si="302"/>
        <v>136970</v>
      </c>
      <c r="AR348" s="7">
        <f>VLOOKUP(W348,Books!$A$2:$Q$100,7,FALSE)</f>
        <v>123</v>
      </c>
      <c r="AS348" s="51" t="str">
        <f t="shared" si="303"/>
        <v/>
      </c>
      <c r="AT348" s="7" t="str">
        <f t="shared" si="304"/>
        <v>INSERT INTO citation (ID,TalkID,BookID,Chapter,Verses,Flag,PageColumn,MinVerse,MaxVerse) VALUES (136970, 8482, 123, 45, '22', '', 85, 0, 0);</v>
      </c>
    </row>
    <row r="349" spans="1:46" x14ac:dyDescent="0.2">
      <c r="A349" s="7">
        <f>VLOOKUP(C349,Talks!$A$2:$X$35,2,FALSE)</f>
        <v>23</v>
      </c>
      <c r="B349">
        <v>346</v>
      </c>
      <c r="C349" t="s">
        <v>2736</v>
      </c>
      <c r="D349" t="s">
        <v>3318</v>
      </c>
      <c r="E349" t="s">
        <v>3319</v>
      </c>
      <c r="F349" s="4"/>
      <c r="G349" s="7">
        <f>VLOOKUP(C349,Talks!$A$2:$X$35,11,FALSE)</f>
        <v>8482</v>
      </c>
      <c r="H349" s="7">
        <f t="shared" si="277"/>
        <v>0</v>
      </c>
      <c r="I349" s="75" t="str">
        <f>IF(H349&lt;&gt;0,H349,IF(ISERROR(VLOOKUP(VLOOKUP(X349,Books!$A$2:$Q$100,2,FALSE)&amp;"_"&amp;Y349&amp;":"&amp;AA349&amp;IF(F349&lt;&gt;""," (JST)",""),SpecialBooks,2,FALSE)),VLOOKUP(X349,Books!$A$2:$Q$100,2,FALSE)&amp;"_"&amp;Y349&amp;":"&amp;AA349&amp;IF(F349&lt;&gt;""," (JST)",""),VLOOKUP(VLOOKUP(X349,Books!$A$2:$Q$100,2,FALSE)&amp;"_"&amp;Y349&amp;":"&amp;AA349&amp;IF(F349&lt;&gt;""," (JST)",""),SpecialBooks,2,FALSE)))</f>
        <v>mosiah_7:33</v>
      </c>
      <c r="J349" s="7" t="str">
        <f>VLOOKUP(C349,Talks!$A$2:$X$35,6,FALSE)</f>
        <v>US</v>
      </c>
      <c r="K349" s="32">
        <v>85</v>
      </c>
      <c r="L349" s="56">
        <f t="shared" si="305"/>
        <v>82</v>
      </c>
      <c r="M349" s="56">
        <f t="shared" si="306"/>
        <v>85</v>
      </c>
      <c r="N349" s="56" t="str">
        <f t="shared" si="276"/>
        <v/>
      </c>
      <c r="O349" s="7" t="str">
        <f t="shared" si="278"/>
        <v>mosiah_7:33 / (20-O,85,US)</v>
      </c>
      <c r="P349" s="51" t="str">
        <f t="shared" si="279"/>
        <v/>
      </c>
      <c r="Q349" s="7">
        <f t="shared" si="280"/>
        <v>23</v>
      </c>
      <c r="R349" s="7">
        <f t="shared" si="281"/>
        <v>30</v>
      </c>
      <c r="S349" s="7">
        <f t="shared" si="282"/>
        <v>35</v>
      </c>
      <c r="T349" s="7">
        <f t="shared" si="283"/>
        <v>32</v>
      </c>
      <c r="U349" s="7">
        <f t="shared" si="284"/>
        <v>44</v>
      </c>
      <c r="V349" s="7" t="str">
        <f t="shared" si="285"/>
        <v>bofm/mosiah/7.33?</v>
      </c>
      <c r="W349" s="7" t="str">
        <f t="shared" si="308"/>
        <v>mosiah</v>
      </c>
      <c r="X349" s="7" t="str">
        <f>IF(ISERROR(VLOOKUP(W349,Books!$A$2:$Q$100,2,FALSE)),VLOOKUP(V349&amp;"/"&amp;W349,$AY$8:$AZ$10,2,FALSE),W349)</f>
        <v>mosiah</v>
      </c>
      <c r="Y349" s="7" t="str">
        <f t="shared" si="309"/>
        <v>7</v>
      </c>
      <c r="Z349" s="7" t="str">
        <f t="shared" si="286"/>
        <v>33</v>
      </c>
      <c r="AA349" s="7" t="str">
        <f t="shared" si="307"/>
        <v>33</v>
      </c>
      <c r="AB349" s="51">
        <f t="shared" si="287"/>
        <v>33</v>
      </c>
      <c r="AC349" s="61" t="str">
        <f t="shared" si="288"/>
        <v>p33</v>
      </c>
      <c r="AD349" s="26" t="str">
        <f t="shared" si="289"/>
        <v>mosiah</v>
      </c>
      <c r="AE349" s="27" t="str">
        <f t="shared" si="290"/>
        <v>mosiah</v>
      </c>
      <c r="AF349" s="28" t="str">
        <f t="shared" si="291"/>
        <v/>
      </c>
      <c r="AG349" s="26" t="str">
        <f t="shared" si="292"/>
        <v>7</v>
      </c>
      <c r="AH349" s="27" t="str">
        <f t="shared" si="293"/>
        <v/>
      </c>
      <c r="AI349" s="29" t="str">
        <f t="shared" si="294"/>
        <v>33</v>
      </c>
      <c r="AJ349" s="29" t="str">
        <f t="shared" si="295"/>
        <v>33</v>
      </c>
      <c r="AK349" s="29" t="str">
        <f t="shared" si="296"/>
        <v>33</v>
      </c>
      <c r="AL349" s="29">
        <f t="shared" si="297"/>
        <v>0</v>
      </c>
      <c r="AM349" s="29">
        <f t="shared" ca="1" si="298"/>
        <v>0</v>
      </c>
      <c r="AN349" s="29" t="str">
        <f t="shared" si="299"/>
        <v>33</v>
      </c>
      <c r="AO349" s="29" t="str">
        <f t="shared" ca="1" si="300"/>
        <v>33</v>
      </c>
      <c r="AP349" s="28" t="str">
        <f t="shared" si="301"/>
        <v/>
      </c>
      <c r="AQ349" s="34">
        <f t="shared" si="302"/>
        <v>136971</v>
      </c>
      <c r="AR349" s="7">
        <f>VLOOKUP(W349,Books!$A$2:$Q$100,7,FALSE)</f>
        <v>212</v>
      </c>
      <c r="AS349" s="51" t="str">
        <f t="shared" si="303"/>
        <v/>
      </c>
      <c r="AT349" s="7" t="str">
        <f t="shared" si="304"/>
        <v>INSERT INTO citation (ID,TalkID,BookID,Chapter,Verses,Flag,PageColumn,MinVerse,MaxVerse) VALUES (136971, 8482, 212, 7, '33', '', 85, 0, 0);</v>
      </c>
    </row>
    <row r="350" spans="1:46" x14ac:dyDescent="0.2">
      <c r="A350" s="7">
        <f>VLOOKUP(C350,Talks!$A$2:$X$35,2,FALSE)</f>
        <v>23</v>
      </c>
      <c r="B350">
        <v>347</v>
      </c>
      <c r="C350" t="s">
        <v>2736</v>
      </c>
      <c r="D350" t="s">
        <v>3150</v>
      </c>
      <c r="E350" t="s">
        <v>3151</v>
      </c>
      <c r="F350" s="4"/>
      <c r="G350" s="7">
        <f>VLOOKUP(C350,Talks!$A$2:$X$35,11,FALSE)</f>
        <v>8482</v>
      </c>
      <c r="H350" s="7">
        <f t="shared" si="277"/>
        <v>0</v>
      </c>
      <c r="I350" s="75" t="str">
        <f>IF(H350&lt;&gt;0,H350,IF(ISERROR(VLOOKUP(VLOOKUP(X350,Books!$A$2:$Q$100,2,FALSE)&amp;"_"&amp;Y350&amp;":"&amp;AA350&amp;IF(F350&lt;&gt;""," (JST)",""),SpecialBooks,2,FALSE)),VLOOKUP(X350,Books!$A$2:$Q$100,2,FALSE)&amp;"_"&amp;Y350&amp;":"&amp;AA350&amp;IF(F350&lt;&gt;""," (JST)",""),VLOOKUP(VLOOKUP(X350,Books!$A$2:$Q$100,2,FALSE)&amp;"_"&amp;Y350&amp;":"&amp;AA350&amp;IF(F350&lt;&gt;""," (JST)",""),SpecialBooks,2,FALSE)))</f>
        <v>sec_6:36</v>
      </c>
      <c r="J350" s="7" t="str">
        <f>VLOOKUP(C350,Talks!$A$2:$X$35,6,FALSE)</f>
        <v>US</v>
      </c>
      <c r="K350" s="32">
        <v>85</v>
      </c>
      <c r="L350" s="56">
        <f t="shared" si="305"/>
        <v>82</v>
      </c>
      <c r="M350" s="56">
        <f t="shared" si="306"/>
        <v>85</v>
      </c>
      <c r="N350" s="56" t="str">
        <f t="shared" si="276"/>
        <v/>
      </c>
      <c r="O350" s="7" t="str">
        <f t="shared" si="278"/>
        <v>sec_6:36 / (20-O,85,US)</v>
      </c>
      <c r="P350" s="51" t="str">
        <f t="shared" si="279"/>
        <v/>
      </c>
      <c r="Q350" s="7">
        <f t="shared" si="280"/>
        <v>31</v>
      </c>
      <c r="R350" s="7">
        <f t="shared" si="281"/>
        <v>34</v>
      </c>
      <c r="S350" s="7">
        <f t="shared" si="282"/>
        <v>39</v>
      </c>
      <c r="T350" s="7">
        <f t="shared" si="283"/>
        <v>36</v>
      </c>
      <c r="U350" s="7">
        <f t="shared" si="284"/>
        <v>48</v>
      </c>
      <c r="V350" s="7" t="str">
        <f t="shared" si="285"/>
        <v>dc-testament/dc/6.36?lang</v>
      </c>
      <c r="W350" s="7" t="str">
        <f t="shared" si="308"/>
        <v>dc</v>
      </c>
      <c r="X350" s="7" t="str">
        <f>IF(ISERROR(VLOOKUP(W350,Books!$A$2:$Q$100,2,FALSE)),VLOOKUP(V350&amp;"/"&amp;W350,$AY$8:$AZ$10,2,FALSE),W350)</f>
        <v>dc</v>
      </c>
      <c r="Y350" s="7" t="str">
        <f t="shared" si="309"/>
        <v>6</v>
      </c>
      <c r="Z350" s="7" t="str">
        <f t="shared" si="286"/>
        <v>36</v>
      </c>
      <c r="AA350" s="7" t="str">
        <f t="shared" si="307"/>
        <v>36</v>
      </c>
      <c r="AB350" s="51">
        <f t="shared" si="287"/>
        <v>37</v>
      </c>
      <c r="AC350" s="61" t="str">
        <f t="shared" si="288"/>
        <v>p36</v>
      </c>
      <c r="AD350" s="26" t="str">
        <f t="shared" si="289"/>
        <v>sec</v>
      </c>
      <c r="AE350" s="27" t="str">
        <f t="shared" si="290"/>
        <v>dc</v>
      </c>
      <c r="AF350" s="28" t="str">
        <f t="shared" si="291"/>
        <v/>
      </c>
      <c r="AG350" s="26" t="str">
        <f t="shared" si="292"/>
        <v>6</v>
      </c>
      <c r="AH350" s="27" t="str">
        <f t="shared" si="293"/>
        <v/>
      </c>
      <c r="AI350" s="29" t="str">
        <f t="shared" si="294"/>
        <v>36</v>
      </c>
      <c r="AJ350" s="29" t="str">
        <f t="shared" si="295"/>
        <v>36</v>
      </c>
      <c r="AK350" s="29" t="str">
        <f t="shared" si="296"/>
        <v>36</v>
      </c>
      <c r="AL350" s="29">
        <f t="shared" si="297"/>
        <v>0</v>
      </c>
      <c r="AM350" s="29">
        <f t="shared" ca="1" si="298"/>
        <v>0</v>
      </c>
      <c r="AN350" s="29" t="str">
        <f t="shared" si="299"/>
        <v>36</v>
      </c>
      <c r="AO350" s="29" t="str">
        <f t="shared" ca="1" si="300"/>
        <v>36</v>
      </c>
      <c r="AP350" s="28" t="str">
        <f t="shared" si="301"/>
        <v/>
      </c>
      <c r="AQ350" s="34">
        <f t="shared" si="302"/>
        <v>136972</v>
      </c>
      <c r="AR350" s="7">
        <f>VLOOKUP(W350,Books!$A$2:$Q$100,7,FALSE)</f>
        <v>302</v>
      </c>
      <c r="AS350" s="51" t="str">
        <f t="shared" si="303"/>
        <v/>
      </c>
      <c r="AT350" s="7" t="str">
        <f t="shared" si="304"/>
        <v>INSERT INTO citation (ID,TalkID,BookID,Chapter,Verses,Flag,PageColumn,MinVerse,MaxVerse) VALUES (136972, 8482, 302, 6, '36', '', 85, 0, 0);</v>
      </c>
    </row>
    <row r="351" spans="1:46" x14ac:dyDescent="0.2">
      <c r="A351" s="7">
        <f>VLOOKUP(C351,Talks!$A$2:$X$35,2,FALSE)</f>
        <v>23</v>
      </c>
      <c r="B351">
        <v>348</v>
      </c>
      <c r="C351" t="s">
        <v>2736</v>
      </c>
      <c r="D351" t="s">
        <v>2667</v>
      </c>
      <c r="E351" t="s">
        <v>2541</v>
      </c>
      <c r="F351" s="4"/>
      <c r="G351" s="7">
        <f>VLOOKUP(C351,Talks!$A$2:$X$35,11,FALSE)</f>
        <v>8482</v>
      </c>
      <c r="H351" s="7">
        <f t="shared" si="277"/>
        <v>0</v>
      </c>
      <c r="I351" s="75" t="str">
        <f>IF(H351&lt;&gt;0,H351,IF(ISERROR(VLOOKUP(VLOOKUP(X351,Books!$A$2:$Q$100,2,FALSE)&amp;"_"&amp;Y351&amp;":"&amp;AA351&amp;IF(F351&lt;&gt;""," (JST)",""),SpecialBooks,2,FALSE)),VLOOKUP(X351,Books!$A$2:$Q$100,2,FALSE)&amp;"_"&amp;Y351&amp;":"&amp;AA351&amp;IF(F351&lt;&gt;""," (JST)",""),VLOOKUP(VLOOKUP(X351,Books!$A$2:$Q$100,2,FALSE)&amp;"_"&amp;Y351&amp;":"&amp;AA351&amp;IF(F351&lt;&gt;""," (JST)",""),SpecialBooks,2,FALSE)))</f>
        <v>john_8:12</v>
      </c>
      <c r="J351" s="7" t="str">
        <f>VLOOKUP(C351,Talks!$A$2:$X$35,6,FALSE)</f>
        <v>US</v>
      </c>
      <c r="K351" s="32">
        <v>85</v>
      </c>
      <c r="L351" s="56">
        <f t="shared" si="305"/>
        <v>82</v>
      </c>
      <c r="M351" s="56">
        <f t="shared" si="306"/>
        <v>85</v>
      </c>
      <c r="N351" s="56" t="str">
        <f t="shared" si="276"/>
        <v/>
      </c>
      <c r="O351" s="7" t="str">
        <f t="shared" si="278"/>
        <v>john_8:12 / (20-O,85,US)</v>
      </c>
      <c r="P351" s="51" t="str">
        <f t="shared" si="279"/>
        <v/>
      </c>
      <c r="Q351" s="7">
        <f t="shared" si="280"/>
        <v>21</v>
      </c>
      <c r="R351" s="7">
        <f t="shared" si="281"/>
        <v>26</v>
      </c>
      <c r="S351" s="7">
        <f t="shared" si="282"/>
        <v>31</v>
      </c>
      <c r="T351" s="7">
        <f t="shared" si="283"/>
        <v>28</v>
      </c>
      <c r="U351" s="7">
        <f t="shared" si="284"/>
        <v>40</v>
      </c>
      <c r="V351" s="7" t="str">
        <f t="shared" si="285"/>
        <v>nt/john/8.12?la</v>
      </c>
      <c r="W351" s="7" t="str">
        <f t="shared" si="308"/>
        <v>john</v>
      </c>
      <c r="X351" s="7" t="str">
        <f>IF(ISERROR(VLOOKUP(W351,Books!$A$2:$Q$100,2,FALSE)),VLOOKUP(V351&amp;"/"&amp;W351,$AY$8:$AZ$10,2,FALSE),W351)</f>
        <v>john</v>
      </c>
      <c r="Y351" s="7" t="str">
        <f t="shared" si="309"/>
        <v>8</v>
      </c>
      <c r="Z351" s="7" t="str">
        <f t="shared" si="286"/>
        <v>12</v>
      </c>
      <c r="AA351" s="7" t="str">
        <f t="shared" si="307"/>
        <v>12</v>
      </c>
      <c r="AB351" s="51">
        <f t="shared" si="287"/>
        <v>59</v>
      </c>
      <c r="AC351" s="61" t="str">
        <f t="shared" si="288"/>
        <v>p12</v>
      </c>
      <c r="AD351" s="26" t="str">
        <f t="shared" si="289"/>
        <v>john</v>
      </c>
      <c r="AE351" s="27" t="str">
        <f t="shared" si="290"/>
        <v>john</v>
      </c>
      <c r="AF351" s="28" t="str">
        <f t="shared" si="291"/>
        <v/>
      </c>
      <c r="AG351" s="26" t="str">
        <f t="shared" si="292"/>
        <v>8</v>
      </c>
      <c r="AH351" s="27" t="str">
        <f t="shared" si="293"/>
        <v/>
      </c>
      <c r="AI351" s="29" t="str">
        <f t="shared" si="294"/>
        <v>12</v>
      </c>
      <c r="AJ351" s="29" t="str">
        <f t="shared" si="295"/>
        <v>12</v>
      </c>
      <c r="AK351" s="29" t="str">
        <f t="shared" si="296"/>
        <v>12</v>
      </c>
      <c r="AL351" s="29">
        <f t="shared" si="297"/>
        <v>0</v>
      </c>
      <c r="AM351" s="29">
        <f t="shared" ca="1" si="298"/>
        <v>0</v>
      </c>
      <c r="AN351" s="29" t="str">
        <f t="shared" si="299"/>
        <v>12</v>
      </c>
      <c r="AO351" s="29" t="str">
        <f t="shared" ca="1" si="300"/>
        <v>12</v>
      </c>
      <c r="AP351" s="28" t="str">
        <f t="shared" si="301"/>
        <v/>
      </c>
      <c r="AQ351" s="34">
        <f t="shared" si="302"/>
        <v>136973</v>
      </c>
      <c r="AR351" s="7">
        <f>VLOOKUP(W351,Books!$A$2:$Q$100,7,FALSE)</f>
        <v>143</v>
      </c>
      <c r="AS351" s="51" t="str">
        <f t="shared" si="303"/>
        <v/>
      </c>
      <c r="AT351" s="7" t="str">
        <f t="shared" si="304"/>
        <v>INSERT INTO citation (ID,TalkID,BookID,Chapter,Verses,Flag,PageColumn,MinVerse,MaxVerse) VALUES (136973, 8482, 143, 8, '12', '', 85, 0, 0);</v>
      </c>
    </row>
    <row r="352" spans="1:46" x14ac:dyDescent="0.2">
      <c r="A352" s="7">
        <f>VLOOKUP(C352,Talks!$A$2:$X$35,2,FALSE)</f>
        <v>23</v>
      </c>
      <c r="B352">
        <v>349</v>
      </c>
      <c r="C352" t="s">
        <v>2736</v>
      </c>
      <c r="D352" t="s">
        <v>2606</v>
      </c>
      <c r="E352" t="s">
        <v>3320</v>
      </c>
      <c r="F352" s="4"/>
      <c r="G352" s="7">
        <f>VLOOKUP(C352,Talks!$A$2:$X$35,11,FALSE)</f>
        <v>8482</v>
      </c>
      <c r="H352" s="7">
        <f t="shared" si="277"/>
        <v>0</v>
      </c>
      <c r="I352" s="75" t="str">
        <f>IF(H352&lt;&gt;0,H352,IF(ISERROR(VLOOKUP(VLOOKUP(X352,Books!$A$2:$Q$100,2,FALSE)&amp;"_"&amp;Y352&amp;":"&amp;AA352&amp;IF(F352&lt;&gt;""," (JST)",""),SpecialBooks,2,FALSE)),VLOOKUP(X352,Books!$A$2:$Q$100,2,FALSE)&amp;"_"&amp;Y352&amp;":"&amp;AA352&amp;IF(F352&lt;&gt;""," (JST)",""),VLOOKUP(VLOOKUP(X352,Books!$A$2:$Q$100,2,FALSE)&amp;"_"&amp;Y352&amp;":"&amp;AA352&amp;IF(F352&lt;&gt;""," (JST)",""),SpecialBooks,2,FALSE)))</f>
        <v>sec_68:4</v>
      </c>
      <c r="J352" s="7" t="str">
        <f>VLOOKUP(C352,Talks!$A$2:$X$35,6,FALSE)</f>
        <v>US</v>
      </c>
      <c r="K352" s="32">
        <v>85</v>
      </c>
      <c r="L352" s="56">
        <f t="shared" si="305"/>
        <v>82</v>
      </c>
      <c r="M352" s="56">
        <f t="shared" si="306"/>
        <v>85</v>
      </c>
      <c r="N352" s="56" t="str">
        <f t="shared" si="276"/>
        <v/>
      </c>
      <c r="O352" s="7" t="str">
        <f t="shared" si="278"/>
        <v>sec_68:4 / (20-O,85,US)</v>
      </c>
      <c r="P352" s="51" t="str">
        <f t="shared" si="279"/>
        <v/>
      </c>
      <c r="Q352" s="7">
        <f t="shared" si="280"/>
        <v>31</v>
      </c>
      <c r="R352" s="7">
        <f t="shared" si="281"/>
        <v>34</v>
      </c>
      <c r="S352" s="7">
        <f t="shared" si="282"/>
        <v>39</v>
      </c>
      <c r="T352" s="7">
        <f t="shared" si="283"/>
        <v>37</v>
      </c>
      <c r="U352" s="7">
        <f t="shared" si="284"/>
        <v>48</v>
      </c>
      <c r="V352" s="7" t="str">
        <f t="shared" si="285"/>
        <v>dc-testament/dc/68.4?lang</v>
      </c>
      <c r="W352" s="7" t="str">
        <f t="shared" si="308"/>
        <v>dc</v>
      </c>
      <c r="X352" s="7" t="str">
        <f>IF(ISERROR(VLOOKUP(W352,Books!$A$2:$Q$100,2,FALSE)),VLOOKUP(V352&amp;"/"&amp;W352,$AY$8:$AZ$10,2,FALSE),W352)</f>
        <v>dc</v>
      </c>
      <c r="Y352" s="7" t="str">
        <f t="shared" si="309"/>
        <v>68</v>
      </c>
      <c r="Z352" s="7" t="str">
        <f t="shared" si="286"/>
        <v>4</v>
      </c>
      <c r="AA352" s="7" t="str">
        <f t="shared" si="307"/>
        <v>4</v>
      </c>
      <c r="AB352" s="51">
        <f t="shared" si="287"/>
        <v>35</v>
      </c>
      <c r="AC352" s="61" t="str">
        <f t="shared" si="288"/>
        <v>p4</v>
      </c>
      <c r="AD352" s="26" t="str">
        <f t="shared" si="289"/>
        <v>sec</v>
      </c>
      <c r="AE352" s="27" t="str">
        <f t="shared" si="290"/>
        <v>dc</v>
      </c>
      <c r="AF352" s="28" t="str">
        <f t="shared" si="291"/>
        <v/>
      </c>
      <c r="AG352" s="26" t="str">
        <f t="shared" si="292"/>
        <v>68</v>
      </c>
      <c r="AH352" s="27" t="str">
        <f t="shared" si="293"/>
        <v/>
      </c>
      <c r="AI352" s="29" t="str">
        <f t="shared" si="294"/>
        <v>4</v>
      </c>
      <c r="AJ352" s="29" t="str">
        <f t="shared" si="295"/>
        <v>4</v>
      </c>
      <c r="AK352" s="29" t="str">
        <f t="shared" si="296"/>
        <v>4</v>
      </c>
      <c r="AL352" s="29">
        <f t="shared" si="297"/>
        <v>0</v>
      </c>
      <c r="AM352" s="29">
        <f t="shared" ca="1" si="298"/>
        <v>0</v>
      </c>
      <c r="AN352" s="29" t="str">
        <f t="shared" si="299"/>
        <v>4</v>
      </c>
      <c r="AO352" s="29" t="str">
        <f t="shared" ca="1" si="300"/>
        <v>4</v>
      </c>
      <c r="AP352" s="28" t="str">
        <f t="shared" si="301"/>
        <v/>
      </c>
      <c r="AQ352" s="34">
        <f t="shared" si="302"/>
        <v>136974</v>
      </c>
      <c r="AR352" s="7">
        <f>VLOOKUP(W352,Books!$A$2:$Q$100,7,FALSE)</f>
        <v>302</v>
      </c>
      <c r="AS352" s="51" t="str">
        <f t="shared" si="303"/>
        <v/>
      </c>
      <c r="AT352" s="7" t="str">
        <f t="shared" si="304"/>
        <v>INSERT INTO citation (ID,TalkID,BookID,Chapter,Verses,Flag,PageColumn,MinVerse,MaxVerse) VALUES (136974, 8482, 302, 68, '4', '', 85, 0, 0);</v>
      </c>
    </row>
    <row r="353" spans="1:46" x14ac:dyDescent="0.2">
      <c r="A353" s="7">
        <f>VLOOKUP(C353,Talks!$A$2:$X$35,2,FALSE)</f>
        <v>23</v>
      </c>
      <c r="B353">
        <v>350</v>
      </c>
      <c r="C353" t="s">
        <v>2736</v>
      </c>
      <c r="D353" t="s">
        <v>3321</v>
      </c>
      <c r="E353" t="s">
        <v>3322</v>
      </c>
      <c r="F353" s="4"/>
      <c r="G353" s="7">
        <f>VLOOKUP(C353,Talks!$A$2:$X$35,11,FALSE)</f>
        <v>8482</v>
      </c>
      <c r="H353" s="7">
        <f t="shared" si="277"/>
        <v>0</v>
      </c>
      <c r="I353" s="75" t="str">
        <f>IF(H353&lt;&gt;0,H353,IF(ISERROR(VLOOKUP(VLOOKUP(X353,Books!$A$2:$Q$100,2,FALSE)&amp;"_"&amp;Y353&amp;":"&amp;AA353&amp;IF(F353&lt;&gt;""," (JST)",""),SpecialBooks,2,FALSE)),VLOOKUP(X353,Books!$A$2:$Q$100,2,FALSE)&amp;"_"&amp;Y353&amp;":"&amp;AA353&amp;IF(F353&lt;&gt;""," (JST)",""),VLOOKUP(VLOOKUP(X353,Books!$A$2:$Q$100,2,FALSE)&amp;"_"&amp;Y353&amp;":"&amp;AA353&amp;IF(F353&lt;&gt;""," (JST)",""),SpecialBooks,2,FALSE)))</f>
        <v>philip_4:1</v>
      </c>
      <c r="J353" s="7" t="str">
        <f>VLOOKUP(C353,Talks!$A$2:$X$35,6,FALSE)</f>
        <v>US</v>
      </c>
      <c r="K353" s="32">
        <v>85</v>
      </c>
      <c r="L353" s="56">
        <f t="shared" si="305"/>
        <v>82</v>
      </c>
      <c r="M353" s="56">
        <f t="shared" si="306"/>
        <v>85</v>
      </c>
      <c r="N353" s="56" t="str">
        <f t="shared" si="276"/>
        <v/>
      </c>
      <c r="O353" s="7" t="str">
        <f t="shared" si="278"/>
        <v>philip_4:1 / (20-O,85,US)</v>
      </c>
      <c r="P353" s="51" t="str">
        <f t="shared" si="279"/>
        <v/>
      </c>
      <c r="Q353" s="7">
        <f t="shared" si="280"/>
        <v>21</v>
      </c>
      <c r="R353" s="7">
        <f t="shared" si="281"/>
        <v>28</v>
      </c>
      <c r="S353" s="7">
        <f t="shared" si="282"/>
        <v>32</v>
      </c>
      <c r="T353" s="7">
        <f t="shared" si="283"/>
        <v>30</v>
      </c>
      <c r="U353" s="7">
        <f t="shared" si="284"/>
        <v>41</v>
      </c>
      <c r="V353" s="7" t="str">
        <f t="shared" si="285"/>
        <v>nt/philip/4.1?l</v>
      </c>
      <c r="W353" s="7" t="str">
        <f t="shared" si="308"/>
        <v>philip</v>
      </c>
      <c r="X353" s="7" t="str">
        <f>IF(ISERROR(VLOOKUP(W353,Books!$A$2:$Q$100,2,FALSE)),VLOOKUP(V353&amp;"/"&amp;W353,$AY$8:$AZ$10,2,FALSE),W353)</f>
        <v>philip</v>
      </c>
      <c r="Y353" s="7" t="str">
        <f t="shared" si="309"/>
        <v>4</v>
      </c>
      <c r="Z353" s="7" t="str">
        <f t="shared" si="286"/>
        <v>1</v>
      </c>
      <c r="AA353" s="7" t="str">
        <f t="shared" si="307"/>
        <v>1</v>
      </c>
      <c r="AB353" s="51">
        <f t="shared" si="287"/>
        <v>23</v>
      </c>
      <c r="AC353" s="61" t="str">
        <f t="shared" si="288"/>
        <v>p1</v>
      </c>
      <c r="AD353" s="26" t="str">
        <f t="shared" si="289"/>
        <v>philip</v>
      </c>
      <c r="AE353" s="27" t="str">
        <f t="shared" si="290"/>
        <v>philip</v>
      </c>
      <c r="AF353" s="28" t="str">
        <f t="shared" si="291"/>
        <v/>
      </c>
      <c r="AG353" s="26" t="str">
        <f t="shared" si="292"/>
        <v>4</v>
      </c>
      <c r="AH353" s="27" t="str">
        <f t="shared" si="293"/>
        <v/>
      </c>
      <c r="AI353" s="29" t="str">
        <f t="shared" si="294"/>
        <v>1</v>
      </c>
      <c r="AJ353" s="29" t="str">
        <f t="shared" si="295"/>
        <v>1</v>
      </c>
      <c r="AK353" s="29" t="str">
        <f t="shared" si="296"/>
        <v>1</v>
      </c>
      <c r="AL353" s="29">
        <f t="shared" si="297"/>
        <v>0</v>
      </c>
      <c r="AM353" s="29">
        <f t="shared" ca="1" si="298"/>
        <v>0</v>
      </c>
      <c r="AN353" s="29" t="str">
        <f t="shared" si="299"/>
        <v>1</v>
      </c>
      <c r="AO353" s="29" t="str">
        <f t="shared" ca="1" si="300"/>
        <v>1</v>
      </c>
      <c r="AP353" s="28" t="str">
        <f t="shared" si="301"/>
        <v/>
      </c>
      <c r="AQ353" s="34">
        <f t="shared" si="302"/>
        <v>136975</v>
      </c>
      <c r="AR353" s="7">
        <f>VLOOKUP(W353,Books!$A$2:$Q$100,7,FALSE)</f>
        <v>150</v>
      </c>
      <c r="AS353" s="51" t="str">
        <f t="shared" si="303"/>
        <v/>
      </c>
      <c r="AT353" s="7" t="str">
        <f t="shared" si="304"/>
        <v>INSERT INTO citation (ID,TalkID,BookID,Chapter,Verses,Flag,PageColumn,MinVerse,MaxVerse) VALUES (136975, 8482, 150, 4, '1', '', 85, 0, 0);</v>
      </c>
    </row>
    <row r="354" spans="1:46" x14ac:dyDescent="0.2">
      <c r="A354" s="7">
        <f>VLOOKUP(C354,Talks!$A$2:$X$35,2,FALSE)</f>
        <v>23</v>
      </c>
      <c r="B354">
        <v>351</v>
      </c>
      <c r="C354" t="s">
        <v>2736</v>
      </c>
      <c r="D354" t="s">
        <v>3323</v>
      </c>
      <c r="E354" t="s">
        <v>3324</v>
      </c>
      <c r="F354" s="4"/>
      <c r="G354" s="7">
        <f>VLOOKUP(C354,Talks!$A$2:$X$35,11,FALSE)</f>
        <v>8482</v>
      </c>
      <c r="H354" s="7">
        <f t="shared" si="277"/>
        <v>0</v>
      </c>
      <c r="I354" s="75" t="str">
        <f>IF(H354&lt;&gt;0,H354,IF(ISERROR(VLOOKUP(VLOOKUP(X354,Books!$A$2:$Q$100,2,FALSE)&amp;"_"&amp;Y354&amp;":"&amp;AA354&amp;IF(F354&lt;&gt;""," (JST)",""),SpecialBooks,2,FALSE)),VLOOKUP(X354,Books!$A$2:$Q$100,2,FALSE)&amp;"_"&amp;Y354&amp;":"&amp;AA354&amp;IF(F354&lt;&gt;""," (JST)",""),VLOOKUP(VLOOKUP(X354,Books!$A$2:$Q$100,2,FALSE)&amp;"_"&amp;Y354&amp;":"&amp;AA354&amp;IF(F354&lt;&gt;""," (JST)",""),SpecialBooks,2,FALSE)))</f>
        <v>philip_4:8</v>
      </c>
      <c r="J354" s="7" t="str">
        <f>VLOOKUP(C354,Talks!$A$2:$X$35,6,FALSE)</f>
        <v>US</v>
      </c>
      <c r="K354" s="32">
        <v>85</v>
      </c>
      <c r="L354" s="56">
        <f t="shared" si="305"/>
        <v>82</v>
      </c>
      <c r="M354" s="56">
        <f t="shared" si="306"/>
        <v>85</v>
      </c>
      <c r="N354" s="56" t="str">
        <f t="shared" si="276"/>
        <v/>
      </c>
      <c r="O354" s="7" t="str">
        <f t="shared" si="278"/>
        <v>philip_4:8 / (20-O,85,US)</v>
      </c>
      <c r="P354" s="51" t="str">
        <f t="shared" si="279"/>
        <v/>
      </c>
      <c r="Q354" s="7">
        <f t="shared" si="280"/>
        <v>21</v>
      </c>
      <c r="R354" s="7">
        <f t="shared" si="281"/>
        <v>28</v>
      </c>
      <c r="S354" s="7">
        <f t="shared" si="282"/>
        <v>32</v>
      </c>
      <c r="T354" s="7">
        <f t="shared" si="283"/>
        <v>30</v>
      </c>
      <c r="U354" s="7">
        <f t="shared" si="284"/>
        <v>41</v>
      </c>
      <c r="V354" s="7" t="str">
        <f t="shared" si="285"/>
        <v>nt/philip/4.8?l</v>
      </c>
      <c r="W354" s="7" t="str">
        <f t="shared" si="308"/>
        <v>philip</v>
      </c>
      <c r="X354" s="7" t="str">
        <f>IF(ISERROR(VLOOKUP(W354,Books!$A$2:$Q$100,2,FALSE)),VLOOKUP(V354&amp;"/"&amp;W354,$AY$8:$AZ$10,2,FALSE),W354)</f>
        <v>philip</v>
      </c>
      <c r="Y354" s="7" t="str">
        <f t="shared" si="309"/>
        <v>4</v>
      </c>
      <c r="Z354" s="7" t="str">
        <f t="shared" si="286"/>
        <v>8</v>
      </c>
      <c r="AA354" s="7" t="str">
        <f t="shared" si="307"/>
        <v>8</v>
      </c>
      <c r="AB354" s="51">
        <f t="shared" si="287"/>
        <v>23</v>
      </c>
      <c r="AC354" s="61" t="str">
        <f t="shared" si="288"/>
        <v>p1</v>
      </c>
      <c r="AD354" s="26" t="str">
        <f t="shared" si="289"/>
        <v>philip</v>
      </c>
      <c r="AE354" s="27" t="str">
        <f t="shared" si="290"/>
        <v>philip</v>
      </c>
      <c r="AF354" s="28" t="str">
        <f t="shared" si="291"/>
        <v/>
      </c>
      <c r="AG354" s="26" t="str">
        <f t="shared" si="292"/>
        <v>4</v>
      </c>
      <c r="AH354" s="27" t="str">
        <f t="shared" si="293"/>
        <v/>
      </c>
      <c r="AI354" s="29" t="str">
        <f t="shared" si="294"/>
        <v>8</v>
      </c>
      <c r="AJ354" s="29" t="str">
        <f t="shared" si="295"/>
        <v>8</v>
      </c>
      <c r="AK354" s="29" t="str">
        <f t="shared" si="296"/>
        <v>8</v>
      </c>
      <c r="AL354" s="29">
        <f t="shared" si="297"/>
        <v>0</v>
      </c>
      <c r="AM354" s="29">
        <f t="shared" ca="1" si="298"/>
        <v>0</v>
      </c>
      <c r="AN354" s="29" t="str">
        <f t="shared" si="299"/>
        <v>8</v>
      </c>
      <c r="AO354" s="29" t="str">
        <f t="shared" ca="1" si="300"/>
        <v>8</v>
      </c>
      <c r="AP354" s="28" t="str">
        <f t="shared" si="301"/>
        <v/>
      </c>
      <c r="AQ354" s="34">
        <f t="shared" si="302"/>
        <v>136976</v>
      </c>
      <c r="AR354" s="7">
        <f>VLOOKUP(W354,Books!$A$2:$Q$100,7,FALSE)</f>
        <v>150</v>
      </c>
      <c r="AS354" s="51" t="str">
        <f t="shared" si="303"/>
        <v/>
      </c>
      <c r="AT354" s="7" t="str">
        <f t="shared" si="304"/>
        <v>INSERT INTO citation (ID,TalkID,BookID,Chapter,Verses,Flag,PageColumn,MinVerse,MaxVerse) VALUES (136976, 8482, 150, 4, '8', '', 85, 0, 0);</v>
      </c>
    </row>
    <row r="355" spans="1:46" x14ac:dyDescent="0.2">
      <c r="A355" s="7">
        <f>VLOOKUP(C355,Talks!$A$2:$X$35,2,FALSE)</f>
        <v>23</v>
      </c>
      <c r="B355">
        <v>352</v>
      </c>
      <c r="C355" t="s">
        <v>2736</v>
      </c>
      <c r="D355" t="s">
        <v>3325</v>
      </c>
      <c r="E355" t="s">
        <v>3326</v>
      </c>
      <c r="F355" s="4"/>
      <c r="G355" s="7">
        <f>VLOOKUP(C355,Talks!$A$2:$X$35,11,FALSE)</f>
        <v>8482</v>
      </c>
      <c r="H355" s="7">
        <f t="shared" si="277"/>
        <v>0</v>
      </c>
      <c r="I355" s="75" t="str">
        <f>IF(H355&lt;&gt;0,H355,IF(ISERROR(VLOOKUP(VLOOKUP(X355,Books!$A$2:$Q$100,2,FALSE)&amp;"_"&amp;Y355&amp;":"&amp;AA355&amp;IF(F355&lt;&gt;""," (JST)",""),SpecialBooks,2,FALSE)),VLOOKUP(X355,Books!$A$2:$Q$100,2,FALSE)&amp;"_"&amp;Y355&amp;":"&amp;AA355&amp;IF(F355&lt;&gt;""," (JST)",""),VLOOKUP(VLOOKUP(X355,Books!$A$2:$Q$100,2,FALSE)&amp;"_"&amp;Y355&amp;":"&amp;AA355&amp;IF(F355&lt;&gt;""," (JST)",""),SpecialBooks,2,FALSE)))</f>
        <v>philip_4:7</v>
      </c>
      <c r="J355" s="7" t="str">
        <f>VLOOKUP(C355,Talks!$A$2:$X$35,6,FALSE)</f>
        <v>US</v>
      </c>
      <c r="K355" s="32">
        <v>85</v>
      </c>
      <c r="L355" s="56">
        <f t="shared" si="305"/>
        <v>82</v>
      </c>
      <c r="M355" s="56">
        <f t="shared" si="306"/>
        <v>85</v>
      </c>
      <c r="N355" s="56" t="str">
        <f t="shared" si="276"/>
        <v/>
      </c>
      <c r="O355" s="7" t="str">
        <f t="shared" si="278"/>
        <v>philip_4:7 / (20-O,85,US)</v>
      </c>
      <c r="P355" s="51" t="str">
        <f t="shared" si="279"/>
        <v/>
      </c>
      <c r="Q355" s="7">
        <f t="shared" si="280"/>
        <v>21</v>
      </c>
      <c r="R355" s="7">
        <f t="shared" si="281"/>
        <v>28</v>
      </c>
      <c r="S355" s="7">
        <f t="shared" si="282"/>
        <v>32</v>
      </c>
      <c r="T355" s="7">
        <f t="shared" si="283"/>
        <v>30</v>
      </c>
      <c r="U355" s="7">
        <f t="shared" si="284"/>
        <v>41</v>
      </c>
      <c r="V355" s="7" t="str">
        <f t="shared" si="285"/>
        <v>nt/philip/4.7?l</v>
      </c>
      <c r="W355" s="7" t="str">
        <f t="shared" si="308"/>
        <v>philip</v>
      </c>
      <c r="X355" s="7" t="str">
        <f>IF(ISERROR(VLOOKUP(W355,Books!$A$2:$Q$100,2,FALSE)),VLOOKUP(V355&amp;"/"&amp;W355,$AY$8:$AZ$10,2,FALSE),W355)</f>
        <v>philip</v>
      </c>
      <c r="Y355" s="7" t="str">
        <f t="shared" si="309"/>
        <v>4</v>
      </c>
      <c r="Z355" s="7" t="str">
        <f t="shared" si="286"/>
        <v>7</v>
      </c>
      <c r="AA355" s="7" t="str">
        <f t="shared" si="307"/>
        <v>7</v>
      </c>
      <c r="AB355" s="51">
        <f t="shared" si="287"/>
        <v>23</v>
      </c>
      <c r="AC355" s="61" t="str">
        <f t="shared" si="288"/>
        <v>p7</v>
      </c>
      <c r="AD355" s="26" t="str">
        <f t="shared" si="289"/>
        <v>philip</v>
      </c>
      <c r="AE355" s="27" t="str">
        <f t="shared" si="290"/>
        <v>philip</v>
      </c>
      <c r="AF355" s="28" t="str">
        <f t="shared" si="291"/>
        <v/>
      </c>
      <c r="AG355" s="26" t="str">
        <f t="shared" si="292"/>
        <v>4</v>
      </c>
      <c r="AH355" s="27" t="str">
        <f t="shared" si="293"/>
        <v/>
      </c>
      <c r="AI355" s="29" t="str">
        <f t="shared" si="294"/>
        <v>7</v>
      </c>
      <c r="AJ355" s="29" t="str">
        <f t="shared" si="295"/>
        <v>7</v>
      </c>
      <c r="AK355" s="29" t="str">
        <f t="shared" si="296"/>
        <v>7</v>
      </c>
      <c r="AL355" s="29">
        <f t="shared" si="297"/>
        <v>0</v>
      </c>
      <c r="AM355" s="29">
        <f t="shared" ca="1" si="298"/>
        <v>0</v>
      </c>
      <c r="AN355" s="29" t="str">
        <f t="shared" si="299"/>
        <v>7</v>
      </c>
      <c r="AO355" s="29" t="str">
        <f t="shared" ca="1" si="300"/>
        <v>7</v>
      </c>
      <c r="AP355" s="28" t="str">
        <f t="shared" si="301"/>
        <v/>
      </c>
      <c r="AQ355" s="34">
        <f t="shared" si="302"/>
        <v>136977</v>
      </c>
      <c r="AR355" s="7">
        <f>VLOOKUP(W355,Books!$A$2:$Q$100,7,FALSE)</f>
        <v>150</v>
      </c>
      <c r="AS355" s="51" t="str">
        <f t="shared" si="303"/>
        <v/>
      </c>
      <c r="AT355" s="7" t="str">
        <f t="shared" si="304"/>
        <v>INSERT INTO citation (ID,TalkID,BookID,Chapter,Verses,Flag,PageColumn,MinVerse,MaxVerse) VALUES (136977, 8482, 150, 4, '7', '', 85, 0, 0);</v>
      </c>
    </row>
    <row r="356" spans="1:46" x14ac:dyDescent="0.2">
      <c r="A356" s="7">
        <f>VLOOKUP(C356,Talks!$A$2:$X$35,2,FALSE)</f>
        <v>23</v>
      </c>
      <c r="B356">
        <v>353</v>
      </c>
      <c r="C356" t="s">
        <v>2736</v>
      </c>
      <c r="D356" t="s">
        <v>3327</v>
      </c>
      <c r="E356" t="s">
        <v>3328</v>
      </c>
      <c r="F356" s="4"/>
      <c r="G356" s="7">
        <f>VLOOKUP(C356,Talks!$A$2:$X$35,11,FALSE)</f>
        <v>8482</v>
      </c>
      <c r="H356" s="7">
        <f t="shared" si="277"/>
        <v>0</v>
      </c>
      <c r="I356" s="75" t="str">
        <f>IF(H356&lt;&gt;0,H356,IF(ISERROR(VLOOKUP(VLOOKUP(X356,Books!$A$2:$Q$100,2,FALSE)&amp;"_"&amp;Y356&amp;":"&amp;AA356&amp;IF(F356&lt;&gt;""," (JST)",""),SpecialBooks,2,FALSE)),VLOOKUP(X356,Books!$A$2:$Q$100,2,FALSE)&amp;"_"&amp;Y356&amp;":"&amp;AA356&amp;IF(F356&lt;&gt;""," (JST)",""),VLOOKUP(VLOOKUP(X356,Books!$A$2:$Q$100,2,FALSE)&amp;"_"&amp;Y356&amp;":"&amp;AA356&amp;IF(F356&lt;&gt;""," (JST)",""),SpecialBooks,2,FALSE)))</f>
        <v>sec_43:34</v>
      </c>
      <c r="J356" s="7" t="str">
        <f>VLOOKUP(C356,Talks!$A$2:$X$35,6,FALSE)</f>
        <v>US</v>
      </c>
      <c r="K356" s="32">
        <v>85</v>
      </c>
      <c r="L356" s="56">
        <f t="shared" si="305"/>
        <v>82</v>
      </c>
      <c r="M356" s="56">
        <f t="shared" si="306"/>
        <v>85</v>
      </c>
      <c r="N356" s="56" t="str">
        <f t="shared" si="276"/>
        <v/>
      </c>
      <c r="O356" s="7" t="str">
        <f t="shared" si="278"/>
        <v>sec_43:34 / (20-O,85,US)</v>
      </c>
      <c r="P356" s="51" t="str">
        <f t="shared" si="279"/>
        <v/>
      </c>
      <c r="Q356" s="7">
        <f t="shared" si="280"/>
        <v>31</v>
      </c>
      <c r="R356" s="7">
        <f t="shared" si="281"/>
        <v>34</v>
      </c>
      <c r="S356" s="7">
        <f t="shared" si="282"/>
        <v>40</v>
      </c>
      <c r="T356" s="7">
        <f t="shared" si="283"/>
        <v>37</v>
      </c>
      <c r="U356" s="7">
        <f t="shared" si="284"/>
        <v>49</v>
      </c>
      <c r="V356" s="7" t="str">
        <f t="shared" si="285"/>
        <v>dc-testament/dc/43.34?lan</v>
      </c>
      <c r="W356" s="7" t="str">
        <f t="shared" si="308"/>
        <v>dc</v>
      </c>
      <c r="X356" s="7" t="str">
        <f>IF(ISERROR(VLOOKUP(W356,Books!$A$2:$Q$100,2,FALSE)),VLOOKUP(V356&amp;"/"&amp;W356,$AY$8:$AZ$10,2,FALSE),W356)</f>
        <v>dc</v>
      </c>
      <c r="Y356" s="7" t="str">
        <f t="shared" si="309"/>
        <v>43</v>
      </c>
      <c r="Z356" s="7" t="str">
        <f t="shared" si="286"/>
        <v>34</v>
      </c>
      <c r="AA356" s="7" t="str">
        <f t="shared" si="307"/>
        <v>34</v>
      </c>
      <c r="AB356" s="51">
        <f t="shared" si="287"/>
        <v>35</v>
      </c>
      <c r="AC356" s="61" t="str">
        <f t="shared" si="288"/>
        <v>p34</v>
      </c>
      <c r="AD356" s="26" t="str">
        <f t="shared" si="289"/>
        <v>sec</v>
      </c>
      <c r="AE356" s="27" t="str">
        <f t="shared" si="290"/>
        <v>dc</v>
      </c>
      <c r="AF356" s="28" t="str">
        <f t="shared" si="291"/>
        <v/>
      </c>
      <c r="AG356" s="26" t="str">
        <f t="shared" si="292"/>
        <v>43</v>
      </c>
      <c r="AH356" s="27" t="str">
        <f t="shared" si="293"/>
        <v/>
      </c>
      <c r="AI356" s="29" t="str">
        <f t="shared" si="294"/>
        <v>34</v>
      </c>
      <c r="AJ356" s="29" t="str">
        <f t="shared" si="295"/>
        <v>34</v>
      </c>
      <c r="AK356" s="29" t="str">
        <f t="shared" si="296"/>
        <v>34</v>
      </c>
      <c r="AL356" s="29">
        <f t="shared" si="297"/>
        <v>0</v>
      </c>
      <c r="AM356" s="29">
        <f t="shared" ca="1" si="298"/>
        <v>0</v>
      </c>
      <c r="AN356" s="29" t="str">
        <f t="shared" si="299"/>
        <v>34</v>
      </c>
      <c r="AO356" s="29" t="str">
        <f t="shared" ca="1" si="300"/>
        <v>34</v>
      </c>
      <c r="AP356" s="28" t="str">
        <f t="shared" si="301"/>
        <v/>
      </c>
      <c r="AQ356" s="34">
        <f t="shared" si="302"/>
        <v>136978</v>
      </c>
      <c r="AR356" s="7">
        <f>VLOOKUP(W356,Books!$A$2:$Q$100,7,FALSE)</f>
        <v>302</v>
      </c>
      <c r="AS356" s="51" t="str">
        <f t="shared" si="303"/>
        <v/>
      </c>
      <c r="AT356" s="7" t="str">
        <f t="shared" si="304"/>
        <v>INSERT INTO citation (ID,TalkID,BookID,Chapter,Verses,Flag,PageColumn,MinVerse,MaxVerse) VALUES (136978, 8482, 302, 43, '34', '', 85, 0, 0);</v>
      </c>
    </row>
    <row r="357" spans="1:46" x14ac:dyDescent="0.2">
      <c r="A357" s="7">
        <f>VLOOKUP(C357,Talks!$A$2:$X$35,2,FALSE)</f>
        <v>23</v>
      </c>
      <c r="B357">
        <v>354</v>
      </c>
      <c r="C357" t="s">
        <v>2736</v>
      </c>
      <c r="D357" t="s">
        <v>3329</v>
      </c>
      <c r="E357" t="s">
        <v>3330</v>
      </c>
      <c r="F357" s="4"/>
      <c r="G357" s="7">
        <f>VLOOKUP(C357,Talks!$A$2:$X$35,11,FALSE)</f>
        <v>8482</v>
      </c>
      <c r="H357" s="7">
        <f t="shared" si="277"/>
        <v>0</v>
      </c>
      <c r="I357" s="75" t="str">
        <f>IF(H357&lt;&gt;0,H357,IF(ISERROR(VLOOKUP(VLOOKUP(X357,Books!$A$2:$Q$100,2,FALSE)&amp;"_"&amp;Y357&amp;":"&amp;AA357&amp;IF(F357&lt;&gt;""," (JST)",""),SpecialBooks,2,FALSE)),VLOOKUP(X357,Books!$A$2:$Q$100,2,FALSE)&amp;"_"&amp;Y357&amp;":"&amp;AA357&amp;IF(F357&lt;&gt;""," (JST)",""),VLOOKUP(VLOOKUP(X357,Books!$A$2:$Q$100,2,FALSE)&amp;"_"&amp;Y357&amp;":"&amp;AA357&amp;IF(F357&lt;&gt;""," (JST)",""),SpecialBooks,2,FALSE)))</f>
        <v>prov_23:7</v>
      </c>
      <c r="J357" s="7" t="str">
        <f>VLOOKUP(C357,Talks!$A$2:$X$35,6,FALSE)</f>
        <v>US</v>
      </c>
      <c r="K357" s="32">
        <v>85</v>
      </c>
      <c r="L357" s="56">
        <f t="shared" si="305"/>
        <v>82</v>
      </c>
      <c r="M357" s="56">
        <f t="shared" si="306"/>
        <v>85</v>
      </c>
      <c r="N357" s="56" t="str">
        <f t="shared" si="276"/>
        <v/>
      </c>
      <c r="O357" s="7" t="str">
        <f t="shared" si="278"/>
        <v>prov_23:7 / (20-O,85,US)</v>
      </c>
      <c r="P357" s="51" t="str">
        <f t="shared" si="279"/>
        <v/>
      </c>
      <c r="Q357" s="7">
        <f t="shared" si="280"/>
        <v>21</v>
      </c>
      <c r="R357" s="7">
        <f t="shared" si="281"/>
        <v>26</v>
      </c>
      <c r="S357" s="7">
        <f t="shared" si="282"/>
        <v>31</v>
      </c>
      <c r="T357" s="7">
        <f t="shared" si="283"/>
        <v>29</v>
      </c>
      <c r="U357" s="7">
        <f t="shared" si="284"/>
        <v>40</v>
      </c>
      <c r="V357" s="7" t="str">
        <f t="shared" si="285"/>
        <v>ot/prov/23.7?la</v>
      </c>
      <c r="W357" s="7" t="str">
        <f t="shared" si="308"/>
        <v>prov</v>
      </c>
      <c r="X357" s="7" t="str">
        <f>IF(ISERROR(VLOOKUP(W357,Books!$A$2:$Q$100,2,FALSE)),VLOOKUP(V357&amp;"/"&amp;W357,$AY$8:$AZ$10,2,FALSE),W357)</f>
        <v>prov</v>
      </c>
      <c r="Y357" s="7" t="str">
        <f t="shared" si="309"/>
        <v>23</v>
      </c>
      <c r="Z357" s="7" t="str">
        <f t="shared" si="286"/>
        <v>7</v>
      </c>
      <c r="AA357" s="7" t="str">
        <f t="shared" si="307"/>
        <v>7</v>
      </c>
      <c r="AB357" s="51">
        <f t="shared" si="287"/>
        <v>35</v>
      </c>
      <c r="AC357" s="61" t="str">
        <f t="shared" si="288"/>
        <v>p7</v>
      </c>
      <c r="AD357" s="26" t="str">
        <f t="shared" si="289"/>
        <v>prov</v>
      </c>
      <c r="AE357" s="27" t="str">
        <f t="shared" si="290"/>
        <v>prov</v>
      </c>
      <c r="AF357" s="28" t="str">
        <f t="shared" si="291"/>
        <v/>
      </c>
      <c r="AG357" s="26" t="str">
        <f t="shared" si="292"/>
        <v>23</v>
      </c>
      <c r="AH357" s="27" t="str">
        <f t="shared" si="293"/>
        <v/>
      </c>
      <c r="AI357" s="29" t="str">
        <f t="shared" si="294"/>
        <v>7</v>
      </c>
      <c r="AJ357" s="29" t="str">
        <f t="shared" si="295"/>
        <v>7</v>
      </c>
      <c r="AK357" s="29" t="str">
        <f t="shared" si="296"/>
        <v>7</v>
      </c>
      <c r="AL357" s="29">
        <f t="shared" si="297"/>
        <v>0</v>
      </c>
      <c r="AM357" s="29">
        <f t="shared" ca="1" si="298"/>
        <v>0</v>
      </c>
      <c r="AN357" s="29" t="str">
        <f t="shared" si="299"/>
        <v>7</v>
      </c>
      <c r="AO357" s="29" t="str">
        <f t="shared" ca="1" si="300"/>
        <v>7</v>
      </c>
      <c r="AP357" s="28" t="str">
        <f t="shared" si="301"/>
        <v/>
      </c>
      <c r="AQ357" s="34">
        <f t="shared" si="302"/>
        <v>136979</v>
      </c>
      <c r="AR357" s="7">
        <f>VLOOKUP(W357,Books!$A$2:$Q$100,7,FALSE)</f>
        <v>120</v>
      </c>
      <c r="AS357" s="51" t="str">
        <f t="shared" si="303"/>
        <v/>
      </c>
      <c r="AT357" s="7" t="str">
        <f t="shared" si="304"/>
        <v>INSERT INTO citation (ID,TalkID,BookID,Chapter,Verses,Flag,PageColumn,MinVerse,MaxVerse) VALUES (136979, 8482, 120, 23, '7', '', 85, 0, 0);</v>
      </c>
    </row>
    <row r="358" spans="1:46" x14ac:dyDescent="0.2">
      <c r="A358" s="7">
        <f>VLOOKUP(C358,Talks!$A$2:$X$35,2,FALSE)</f>
        <v>23</v>
      </c>
      <c r="B358">
        <v>355</v>
      </c>
      <c r="C358" t="s">
        <v>2736</v>
      </c>
      <c r="D358" t="s">
        <v>3331</v>
      </c>
      <c r="E358" t="s">
        <v>3332</v>
      </c>
      <c r="F358" s="4"/>
      <c r="G358" s="7">
        <f>VLOOKUP(C358,Talks!$A$2:$X$35,11,FALSE)</f>
        <v>8482</v>
      </c>
      <c r="H358" s="7">
        <f t="shared" si="277"/>
        <v>0</v>
      </c>
      <c r="I358" s="75" t="str">
        <f>IF(H358&lt;&gt;0,H358,IF(ISERROR(VLOOKUP(VLOOKUP(X358,Books!$A$2:$Q$100,2,FALSE)&amp;"_"&amp;Y358&amp;":"&amp;AA358&amp;IF(F358&lt;&gt;""," (JST)",""),SpecialBooks,2,FALSE)),VLOOKUP(X358,Books!$A$2:$Q$100,2,FALSE)&amp;"_"&amp;Y358&amp;":"&amp;AA358&amp;IF(F358&lt;&gt;""," (JST)",""),VLOOKUP(VLOOKUP(X358,Books!$A$2:$Q$100,2,FALSE)&amp;"_"&amp;Y358&amp;":"&amp;AA358&amp;IF(F358&lt;&gt;""," (JST)",""),SpecialBooks,2,FALSE)))</f>
        <v>jer_17:10</v>
      </c>
      <c r="J358" s="7" t="str">
        <f>VLOOKUP(C358,Talks!$A$2:$X$35,6,FALSE)</f>
        <v>US</v>
      </c>
      <c r="K358" s="32">
        <v>85</v>
      </c>
      <c r="L358" s="56">
        <f t="shared" si="305"/>
        <v>82</v>
      </c>
      <c r="M358" s="56">
        <f t="shared" si="306"/>
        <v>85</v>
      </c>
      <c r="N358" s="56" t="str">
        <f t="shared" si="276"/>
        <v/>
      </c>
      <c r="O358" s="7" t="str">
        <f t="shared" si="278"/>
        <v>jer_17:10 / (20-O,85,US)</v>
      </c>
      <c r="P358" s="51" t="str">
        <f t="shared" si="279"/>
        <v/>
      </c>
      <c r="Q358" s="7">
        <f t="shared" si="280"/>
        <v>21</v>
      </c>
      <c r="R358" s="7">
        <f t="shared" si="281"/>
        <v>25</v>
      </c>
      <c r="S358" s="7">
        <f t="shared" si="282"/>
        <v>31</v>
      </c>
      <c r="T358" s="7">
        <f t="shared" si="283"/>
        <v>28</v>
      </c>
      <c r="U358" s="7">
        <f t="shared" si="284"/>
        <v>40</v>
      </c>
      <c r="V358" s="7" t="str">
        <f t="shared" si="285"/>
        <v>ot/jer/17.10?la</v>
      </c>
      <c r="W358" s="7" t="str">
        <f t="shared" si="308"/>
        <v>jer</v>
      </c>
      <c r="X358" s="7" t="str">
        <f>IF(ISERROR(VLOOKUP(W358,Books!$A$2:$Q$100,2,FALSE)),VLOOKUP(V358&amp;"/"&amp;W358,$AY$8:$AZ$10,2,FALSE),W358)</f>
        <v>jer</v>
      </c>
      <c r="Y358" s="7" t="str">
        <f t="shared" si="309"/>
        <v>17</v>
      </c>
      <c r="Z358" s="7" t="str">
        <f t="shared" si="286"/>
        <v>10</v>
      </c>
      <c r="AA358" s="7" t="str">
        <f t="shared" si="307"/>
        <v>10</v>
      </c>
      <c r="AB358" s="51">
        <f t="shared" si="287"/>
        <v>27</v>
      </c>
      <c r="AC358" s="61" t="str">
        <f t="shared" si="288"/>
        <v>p10</v>
      </c>
      <c r="AD358" s="26" t="str">
        <f t="shared" si="289"/>
        <v>jer</v>
      </c>
      <c r="AE358" s="27" t="str">
        <f t="shared" si="290"/>
        <v>jer</v>
      </c>
      <c r="AF358" s="28" t="str">
        <f t="shared" si="291"/>
        <v/>
      </c>
      <c r="AG358" s="26" t="str">
        <f t="shared" si="292"/>
        <v>17</v>
      </c>
      <c r="AH358" s="27" t="str">
        <f t="shared" si="293"/>
        <v/>
      </c>
      <c r="AI358" s="29" t="str">
        <f t="shared" si="294"/>
        <v>10</v>
      </c>
      <c r="AJ358" s="29" t="str">
        <f t="shared" si="295"/>
        <v>10</v>
      </c>
      <c r="AK358" s="29" t="str">
        <f t="shared" si="296"/>
        <v>10</v>
      </c>
      <c r="AL358" s="29">
        <f t="shared" si="297"/>
        <v>0</v>
      </c>
      <c r="AM358" s="29">
        <f t="shared" ca="1" si="298"/>
        <v>0</v>
      </c>
      <c r="AN358" s="29" t="str">
        <f t="shared" si="299"/>
        <v>10</v>
      </c>
      <c r="AO358" s="29" t="str">
        <f t="shared" ca="1" si="300"/>
        <v>10</v>
      </c>
      <c r="AP358" s="28" t="str">
        <f t="shared" si="301"/>
        <v/>
      </c>
      <c r="AQ358" s="34">
        <f t="shared" si="302"/>
        <v>136980</v>
      </c>
      <c r="AR358" s="7">
        <f>VLOOKUP(W358,Books!$A$2:$Q$100,7,FALSE)</f>
        <v>124</v>
      </c>
      <c r="AS358" s="51" t="str">
        <f t="shared" si="303"/>
        <v/>
      </c>
      <c r="AT358" s="7" t="str">
        <f t="shared" si="304"/>
        <v>INSERT INTO citation (ID,TalkID,BookID,Chapter,Verses,Flag,PageColumn,MinVerse,MaxVerse) VALUES (136980, 8482, 124, 17, '10', '', 85, 0, 0);</v>
      </c>
    </row>
    <row r="359" spans="1:46" x14ac:dyDescent="0.2">
      <c r="A359" s="7">
        <f>VLOOKUP(C359,Talks!$A$2:$X$35,2,FALSE)</f>
        <v>23</v>
      </c>
      <c r="B359">
        <v>356</v>
      </c>
      <c r="C359" t="s">
        <v>2736</v>
      </c>
      <c r="D359" t="s">
        <v>2586</v>
      </c>
      <c r="E359" t="s">
        <v>2587</v>
      </c>
      <c r="F359" s="4"/>
      <c r="G359" s="7">
        <f>VLOOKUP(C359,Talks!$A$2:$X$35,11,FALSE)</f>
        <v>8482</v>
      </c>
      <c r="H359" s="7">
        <f t="shared" si="277"/>
        <v>0</v>
      </c>
      <c r="I359" s="75" t="str">
        <f>IF(H359&lt;&gt;0,H359,IF(ISERROR(VLOOKUP(VLOOKUP(X359,Books!$A$2:$Q$100,2,FALSE)&amp;"_"&amp;Y359&amp;":"&amp;AA359&amp;IF(F359&lt;&gt;""," (JST)",""),SpecialBooks,2,FALSE)),VLOOKUP(X359,Books!$A$2:$Q$100,2,FALSE)&amp;"_"&amp;Y359&amp;":"&amp;AA359&amp;IF(F359&lt;&gt;""," (JST)",""),VLOOKUP(VLOOKUP(X359,Books!$A$2:$Q$100,2,FALSE)&amp;"_"&amp;Y359&amp;":"&amp;AA359&amp;IF(F359&lt;&gt;""," (JST)",""),SpecialBooks,2,FALSE)))</f>
        <v>2 ne_9:39</v>
      </c>
      <c r="J359" s="7" t="str">
        <f>VLOOKUP(C359,Talks!$A$2:$X$35,6,FALSE)</f>
        <v>US</v>
      </c>
      <c r="K359" s="32">
        <v>85</v>
      </c>
      <c r="L359" s="56">
        <f t="shared" si="305"/>
        <v>82</v>
      </c>
      <c r="M359" s="56">
        <f t="shared" si="306"/>
        <v>85</v>
      </c>
      <c r="N359" s="56" t="str">
        <f t="shared" si="276"/>
        <v/>
      </c>
      <c r="O359" s="7" t="str">
        <f t="shared" si="278"/>
        <v>2 ne_9:39 / (20-O,85,US)</v>
      </c>
      <c r="P359" s="51" t="str">
        <f t="shared" si="279"/>
        <v/>
      </c>
      <c r="Q359" s="7">
        <f t="shared" si="280"/>
        <v>23</v>
      </c>
      <c r="R359" s="7">
        <f t="shared" si="281"/>
        <v>28</v>
      </c>
      <c r="S359" s="7">
        <f t="shared" si="282"/>
        <v>33</v>
      </c>
      <c r="T359" s="7">
        <f t="shared" si="283"/>
        <v>30</v>
      </c>
      <c r="U359" s="7">
        <f t="shared" si="284"/>
        <v>42</v>
      </c>
      <c r="V359" s="7" t="str">
        <f t="shared" si="285"/>
        <v>bofm/2-ne/9.39?la</v>
      </c>
      <c r="W359" s="7" t="str">
        <f t="shared" si="308"/>
        <v>2-ne</v>
      </c>
      <c r="X359" s="7" t="str">
        <f>IF(ISERROR(VLOOKUP(W359,Books!$A$2:$Q$100,2,FALSE)),VLOOKUP(V359&amp;"/"&amp;W359,$AY$8:$AZ$10,2,FALSE),W359)</f>
        <v>2-ne</v>
      </c>
      <c r="Y359" s="7" t="str">
        <f t="shared" si="309"/>
        <v>9</v>
      </c>
      <c r="Z359" s="7" t="str">
        <f t="shared" si="286"/>
        <v>39</v>
      </c>
      <c r="AA359" s="7" t="str">
        <f t="shared" si="307"/>
        <v>39</v>
      </c>
      <c r="AB359" s="51">
        <f t="shared" si="287"/>
        <v>54</v>
      </c>
      <c r="AC359" s="61" t="str">
        <f t="shared" si="288"/>
        <v>p39</v>
      </c>
      <c r="AD359" s="26" t="str">
        <f t="shared" si="289"/>
        <v>2-ne</v>
      </c>
      <c r="AE359" s="27" t="str">
        <f t="shared" si="290"/>
        <v>2-ne</v>
      </c>
      <c r="AF359" s="28" t="str">
        <f t="shared" si="291"/>
        <v/>
      </c>
      <c r="AG359" s="26" t="str">
        <f t="shared" si="292"/>
        <v>9</v>
      </c>
      <c r="AH359" s="27" t="str">
        <f t="shared" si="293"/>
        <v/>
      </c>
      <c r="AI359" s="29" t="str">
        <f t="shared" si="294"/>
        <v>39</v>
      </c>
      <c r="AJ359" s="29" t="str">
        <f t="shared" si="295"/>
        <v>39</v>
      </c>
      <c r="AK359" s="29" t="str">
        <f t="shared" si="296"/>
        <v>39</v>
      </c>
      <c r="AL359" s="29">
        <f t="shared" si="297"/>
        <v>0</v>
      </c>
      <c r="AM359" s="29">
        <f t="shared" ca="1" si="298"/>
        <v>0</v>
      </c>
      <c r="AN359" s="29" t="str">
        <f t="shared" si="299"/>
        <v>39</v>
      </c>
      <c r="AO359" s="29" t="str">
        <f t="shared" ca="1" si="300"/>
        <v>39</v>
      </c>
      <c r="AP359" s="28" t="str">
        <f t="shared" si="301"/>
        <v/>
      </c>
      <c r="AQ359" s="34">
        <f t="shared" si="302"/>
        <v>136981</v>
      </c>
      <c r="AR359" s="7">
        <f>VLOOKUP(W359,Books!$A$2:$Q$100,7,FALSE)</f>
        <v>206</v>
      </c>
      <c r="AS359" s="51" t="str">
        <f t="shared" si="303"/>
        <v/>
      </c>
      <c r="AT359" s="7" t="str">
        <f t="shared" si="304"/>
        <v>INSERT INTO citation (ID,TalkID,BookID,Chapter,Verses,Flag,PageColumn,MinVerse,MaxVerse) VALUES (136981, 8482, 206, 9, '39', '', 85, 0, 0);</v>
      </c>
    </row>
    <row r="360" spans="1:46" x14ac:dyDescent="0.2">
      <c r="A360" s="7">
        <f>VLOOKUP(C360,Talks!$A$2:$X$35,2,FALSE)</f>
        <v>23</v>
      </c>
      <c r="B360">
        <v>357</v>
      </c>
      <c r="C360" t="s">
        <v>2736</v>
      </c>
      <c r="D360" t="s">
        <v>3333</v>
      </c>
      <c r="E360" t="s">
        <v>3334</v>
      </c>
      <c r="F360" s="4"/>
      <c r="G360" s="7">
        <f>VLOOKUP(C360,Talks!$A$2:$X$35,11,FALSE)</f>
        <v>8482</v>
      </c>
      <c r="H360" s="7">
        <f t="shared" si="277"/>
        <v>0</v>
      </c>
      <c r="I360" s="75" t="str">
        <f>IF(H360&lt;&gt;0,H360,IF(ISERROR(VLOOKUP(VLOOKUP(X360,Books!$A$2:$Q$100,2,FALSE)&amp;"_"&amp;Y360&amp;":"&amp;AA360&amp;IF(F360&lt;&gt;""," (JST)",""),SpecialBooks,2,FALSE)),VLOOKUP(X360,Books!$A$2:$Q$100,2,FALSE)&amp;"_"&amp;Y360&amp;":"&amp;AA360&amp;IF(F360&lt;&gt;""," (JST)",""),VLOOKUP(VLOOKUP(X360,Books!$A$2:$Q$100,2,FALSE)&amp;"_"&amp;Y360&amp;":"&amp;AA360&amp;IF(F360&lt;&gt;""," (JST)",""),SpecialBooks,2,FALSE)))</f>
        <v>mosiah_4:30</v>
      </c>
      <c r="J360" s="7" t="str">
        <f>VLOOKUP(C360,Talks!$A$2:$X$35,6,FALSE)</f>
        <v>US</v>
      </c>
      <c r="K360" s="32">
        <v>85</v>
      </c>
      <c r="L360" s="56">
        <f t="shared" si="305"/>
        <v>82</v>
      </c>
      <c r="M360" s="56">
        <f t="shared" si="306"/>
        <v>85</v>
      </c>
      <c r="N360" s="56" t="str">
        <f t="shared" si="276"/>
        <v/>
      </c>
      <c r="O360" s="7" t="str">
        <f t="shared" si="278"/>
        <v>mosiah_4:30 / (20-O,85,US)</v>
      </c>
      <c r="P360" s="51" t="str">
        <f t="shared" si="279"/>
        <v/>
      </c>
      <c r="Q360" s="7">
        <f t="shared" si="280"/>
        <v>23</v>
      </c>
      <c r="R360" s="7">
        <f t="shared" si="281"/>
        <v>30</v>
      </c>
      <c r="S360" s="7">
        <f t="shared" si="282"/>
        <v>35</v>
      </c>
      <c r="T360" s="7">
        <f t="shared" si="283"/>
        <v>32</v>
      </c>
      <c r="U360" s="7">
        <f t="shared" si="284"/>
        <v>44</v>
      </c>
      <c r="V360" s="7" t="str">
        <f t="shared" si="285"/>
        <v>bofm/mosiah/4.30?</v>
      </c>
      <c r="W360" s="7" t="str">
        <f t="shared" si="308"/>
        <v>mosiah</v>
      </c>
      <c r="X360" s="7" t="str">
        <f>IF(ISERROR(VLOOKUP(W360,Books!$A$2:$Q$100,2,FALSE)),VLOOKUP(V360&amp;"/"&amp;W360,$AY$8:$AZ$10,2,FALSE),W360)</f>
        <v>mosiah</v>
      </c>
      <c r="Y360" s="7" t="str">
        <f t="shared" si="309"/>
        <v>4</v>
      </c>
      <c r="Z360" s="7" t="str">
        <f t="shared" si="286"/>
        <v>30</v>
      </c>
      <c r="AA360" s="7" t="str">
        <f t="shared" si="307"/>
        <v>30</v>
      </c>
      <c r="AB360" s="51">
        <f t="shared" si="287"/>
        <v>30</v>
      </c>
      <c r="AC360" s="61" t="str">
        <f t="shared" si="288"/>
        <v>p30</v>
      </c>
      <c r="AD360" s="26" t="str">
        <f t="shared" si="289"/>
        <v>mosiah</v>
      </c>
      <c r="AE360" s="27" t="str">
        <f t="shared" si="290"/>
        <v>mosiah</v>
      </c>
      <c r="AF360" s="28" t="str">
        <f t="shared" si="291"/>
        <v/>
      </c>
      <c r="AG360" s="26" t="str">
        <f t="shared" si="292"/>
        <v>4</v>
      </c>
      <c r="AH360" s="27" t="str">
        <f t="shared" si="293"/>
        <v/>
      </c>
      <c r="AI360" s="29" t="str">
        <f t="shared" si="294"/>
        <v>30</v>
      </c>
      <c r="AJ360" s="29" t="str">
        <f t="shared" si="295"/>
        <v>30</v>
      </c>
      <c r="AK360" s="29" t="str">
        <f t="shared" si="296"/>
        <v>30</v>
      </c>
      <c r="AL360" s="29">
        <f t="shared" si="297"/>
        <v>0</v>
      </c>
      <c r="AM360" s="29">
        <f t="shared" ca="1" si="298"/>
        <v>0</v>
      </c>
      <c r="AN360" s="29" t="str">
        <f t="shared" si="299"/>
        <v>30</v>
      </c>
      <c r="AO360" s="29" t="str">
        <f t="shared" ca="1" si="300"/>
        <v>30</v>
      </c>
      <c r="AP360" s="28" t="str">
        <f t="shared" si="301"/>
        <v/>
      </c>
      <c r="AQ360" s="34">
        <f t="shared" si="302"/>
        <v>136982</v>
      </c>
      <c r="AR360" s="7">
        <f>VLOOKUP(W360,Books!$A$2:$Q$100,7,FALSE)</f>
        <v>212</v>
      </c>
      <c r="AS360" s="51" t="str">
        <f t="shared" si="303"/>
        <v/>
      </c>
      <c r="AT360" s="7" t="str">
        <f t="shared" si="304"/>
        <v>INSERT INTO citation (ID,TalkID,BookID,Chapter,Verses,Flag,PageColumn,MinVerse,MaxVerse) VALUES (136982, 8482, 212, 4, '30', '', 85, 0, 0);</v>
      </c>
    </row>
    <row r="361" spans="1:46" x14ac:dyDescent="0.2">
      <c r="A361" s="7">
        <f>VLOOKUP(C361,Talks!$A$2:$X$35,2,FALSE)</f>
        <v>23</v>
      </c>
      <c r="B361">
        <v>358</v>
      </c>
      <c r="C361" t="s">
        <v>2736</v>
      </c>
      <c r="D361" t="s">
        <v>3335</v>
      </c>
      <c r="E361" t="s">
        <v>3336</v>
      </c>
      <c r="F361" s="4"/>
      <c r="G361" s="7">
        <f>VLOOKUP(C361,Talks!$A$2:$X$35,11,FALSE)</f>
        <v>8482</v>
      </c>
      <c r="H361" s="7">
        <f t="shared" si="277"/>
        <v>0</v>
      </c>
      <c r="I361" s="75" t="str">
        <f>IF(H361&lt;&gt;0,H361,IF(ISERROR(VLOOKUP(VLOOKUP(X361,Books!$A$2:$Q$100,2,FALSE)&amp;"_"&amp;Y361&amp;":"&amp;AA361&amp;IF(F361&lt;&gt;""," (JST)",""),SpecialBooks,2,FALSE)),VLOOKUP(X361,Books!$A$2:$Q$100,2,FALSE)&amp;"_"&amp;Y361&amp;":"&amp;AA361&amp;IF(F361&lt;&gt;""," (JST)",""),VLOOKUP(VLOOKUP(X361,Books!$A$2:$Q$100,2,FALSE)&amp;"_"&amp;Y361&amp;":"&amp;AA361&amp;IF(F361&lt;&gt;""," (JST)",""),SpecialBooks,2,FALSE)))</f>
        <v>alma_12:14</v>
      </c>
      <c r="J361" s="7" t="str">
        <f>VLOOKUP(C361,Talks!$A$2:$X$35,6,FALSE)</f>
        <v>US</v>
      </c>
      <c r="K361" s="32">
        <v>85</v>
      </c>
      <c r="L361" s="56">
        <f t="shared" si="305"/>
        <v>82</v>
      </c>
      <c r="M361" s="56">
        <f t="shared" si="306"/>
        <v>85</v>
      </c>
      <c r="N361" s="56" t="str">
        <f t="shared" si="276"/>
        <v/>
      </c>
      <c r="O361" s="7" t="str">
        <f t="shared" si="278"/>
        <v>alma_12:14 / (20-O,85,US)</v>
      </c>
      <c r="P361" s="51" t="str">
        <f t="shared" si="279"/>
        <v/>
      </c>
      <c r="Q361" s="7">
        <f t="shared" si="280"/>
        <v>23</v>
      </c>
      <c r="R361" s="7">
        <f t="shared" si="281"/>
        <v>28</v>
      </c>
      <c r="S361" s="7">
        <f t="shared" si="282"/>
        <v>34</v>
      </c>
      <c r="T361" s="7">
        <f t="shared" si="283"/>
        <v>31</v>
      </c>
      <c r="U361" s="7">
        <f t="shared" si="284"/>
        <v>43</v>
      </c>
      <c r="V361" s="7" t="str">
        <f t="shared" si="285"/>
        <v>bofm/alma/12.14?l</v>
      </c>
      <c r="W361" s="7" t="str">
        <f t="shared" si="308"/>
        <v>alma</v>
      </c>
      <c r="X361" s="7" t="str">
        <f>IF(ISERROR(VLOOKUP(W361,Books!$A$2:$Q$100,2,FALSE)),VLOOKUP(V361&amp;"/"&amp;W361,$AY$8:$AZ$10,2,FALSE),W361)</f>
        <v>alma</v>
      </c>
      <c r="Y361" s="7" t="str">
        <f t="shared" si="309"/>
        <v>12</v>
      </c>
      <c r="Z361" s="7" t="str">
        <f t="shared" si="286"/>
        <v>14</v>
      </c>
      <c r="AA361" s="7" t="str">
        <f t="shared" si="307"/>
        <v>14</v>
      </c>
      <c r="AB361" s="51">
        <f t="shared" si="287"/>
        <v>37</v>
      </c>
      <c r="AC361" s="61" t="str">
        <f t="shared" si="288"/>
        <v>p14</v>
      </c>
      <c r="AD361" s="26" t="str">
        <f t="shared" si="289"/>
        <v>alma</v>
      </c>
      <c r="AE361" s="27" t="str">
        <f t="shared" si="290"/>
        <v>alma</v>
      </c>
      <c r="AF361" s="28" t="str">
        <f t="shared" si="291"/>
        <v/>
      </c>
      <c r="AG361" s="26" t="str">
        <f t="shared" si="292"/>
        <v>12</v>
      </c>
      <c r="AH361" s="27" t="str">
        <f t="shared" si="293"/>
        <v/>
      </c>
      <c r="AI361" s="29" t="str">
        <f t="shared" si="294"/>
        <v>14</v>
      </c>
      <c r="AJ361" s="29" t="str">
        <f t="shared" si="295"/>
        <v>14</v>
      </c>
      <c r="AK361" s="29" t="str">
        <f t="shared" si="296"/>
        <v>14</v>
      </c>
      <c r="AL361" s="29">
        <f t="shared" si="297"/>
        <v>0</v>
      </c>
      <c r="AM361" s="29">
        <f t="shared" ca="1" si="298"/>
        <v>0</v>
      </c>
      <c r="AN361" s="29" t="str">
        <f t="shared" si="299"/>
        <v>14</v>
      </c>
      <c r="AO361" s="29" t="str">
        <f t="shared" ca="1" si="300"/>
        <v>14</v>
      </c>
      <c r="AP361" s="28" t="str">
        <f t="shared" si="301"/>
        <v/>
      </c>
      <c r="AQ361" s="34">
        <f t="shared" si="302"/>
        <v>136983</v>
      </c>
      <c r="AR361" s="7">
        <f>VLOOKUP(W361,Books!$A$2:$Q$100,7,FALSE)</f>
        <v>213</v>
      </c>
      <c r="AS361" s="51" t="str">
        <f t="shared" si="303"/>
        <v/>
      </c>
      <c r="AT361" s="7" t="str">
        <f t="shared" si="304"/>
        <v>INSERT INTO citation (ID,TalkID,BookID,Chapter,Verses,Flag,PageColumn,MinVerse,MaxVerse) VALUES (136983, 8482, 213, 12, '14', '', 85, 0, 0);</v>
      </c>
    </row>
    <row r="362" spans="1:46" x14ac:dyDescent="0.2">
      <c r="A362" s="7">
        <f>VLOOKUP(C362,Talks!$A$2:$X$35,2,FALSE)</f>
        <v>23</v>
      </c>
      <c r="B362">
        <v>359</v>
      </c>
      <c r="C362" t="s">
        <v>2736</v>
      </c>
      <c r="D362" t="s">
        <v>3337</v>
      </c>
      <c r="E362" t="s">
        <v>3338</v>
      </c>
      <c r="F362" s="4"/>
      <c r="G362" s="7">
        <f>VLOOKUP(C362,Talks!$A$2:$X$35,11,FALSE)</f>
        <v>8482</v>
      </c>
      <c r="H362" s="7">
        <f t="shared" si="277"/>
        <v>0</v>
      </c>
      <c r="I362" s="75" t="str">
        <f>IF(H362&lt;&gt;0,H362,IF(ISERROR(VLOOKUP(VLOOKUP(X362,Books!$A$2:$Q$100,2,FALSE)&amp;"_"&amp;Y362&amp;":"&amp;AA362&amp;IF(F362&lt;&gt;""," (JST)",""),SpecialBooks,2,FALSE)),VLOOKUP(X362,Books!$A$2:$Q$100,2,FALSE)&amp;"_"&amp;Y362&amp;":"&amp;AA362&amp;IF(F362&lt;&gt;""," (JST)",""),VLOOKUP(VLOOKUP(X362,Books!$A$2:$Q$100,2,FALSE)&amp;"_"&amp;Y362&amp;":"&amp;AA362&amp;IF(F362&lt;&gt;""," (JST)",""),SpecialBooks,2,FALSE)))</f>
        <v>sec_137:9</v>
      </c>
      <c r="J362" s="7" t="str">
        <f>VLOOKUP(C362,Talks!$A$2:$X$35,6,FALSE)</f>
        <v>US</v>
      </c>
      <c r="K362" s="32">
        <v>85</v>
      </c>
      <c r="L362" s="56">
        <f t="shared" si="305"/>
        <v>82</v>
      </c>
      <c r="M362" s="56">
        <f t="shared" si="306"/>
        <v>85</v>
      </c>
      <c r="N362" s="56" t="str">
        <f t="shared" si="276"/>
        <v/>
      </c>
      <c r="O362" s="7" t="str">
        <f t="shared" si="278"/>
        <v>sec_137:9 / (20-O,85,US)</v>
      </c>
      <c r="P362" s="51" t="str">
        <f t="shared" si="279"/>
        <v/>
      </c>
      <c r="Q362" s="7">
        <f t="shared" si="280"/>
        <v>31</v>
      </c>
      <c r="R362" s="7">
        <f t="shared" si="281"/>
        <v>34</v>
      </c>
      <c r="S362" s="7">
        <f t="shared" si="282"/>
        <v>40</v>
      </c>
      <c r="T362" s="7">
        <f t="shared" si="283"/>
        <v>38</v>
      </c>
      <c r="U362" s="7">
        <f t="shared" si="284"/>
        <v>49</v>
      </c>
      <c r="V362" s="7" t="str">
        <f t="shared" si="285"/>
        <v>dc-testament/dc/137.9?lan</v>
      </c>
      <c r="W362" s="7" t="str">
        <f t="shared" si="308"/>
        <v>dc</v>
      </c>
      <c r="X362" s="7" t="str">
        <f>IF(ISERROR(VLOOKUP(W362,Books!$A$2:$Q$100,2,FALSE)),VLOOKUP(V362&amp;"/"&amp;W362,$AY$8:$AZ$10,2,FALSE),W362)</f>
        <v>dc</v>
      </c>
      <c r="Y362" s="7" t="str">
        <f t="shared" si="309"/>
        <v>137</v>
      </c>
      <c r="Z362" s="7" t="str">
        <f t="shared" si="286"/>
        <v>9</v>
      </c>
      <c r="AA362" s="7" t="str">
        <f t="shared" si="307"/>
        <v>9</v>
      </c>
      <c r="AB362" s="51">
        <f t="shared" si="287"/>
        <v>10</v>
      </c>
      <c r="AC362" s="61" t="str">
        <f t="shared" si="288"/>
        <v>p9</v>
      </c>
      <c r="AD362" s="26" t="str">
        <f t="shared" si="289"/>
        <v>sec</v>
      </c>
      <c r="AE362" s="27" t="str">
        <f t="shared" si="290"/>
        <v>dc</v>
      </c>
      <c r="AF362" s="28" t="str">
        <f t="shared" si="291"/>
        <v/>
      </c>
      <c r="AG362" s="26" t="str">
        <f t="shared" si="292"/>
        <v>137</v>
      </c>
      <c r="AH362" s="27" t="str">
        <f t="shared" si="293"/>
        <v/>
      </c>
      <c r="AI362" s="29" t="str">
        <f t="shared" si="294"/>
        <v>9</v>
      </c>
      <c r="AJ362" s="29" t="str">
        <f t="shared" si="295"/>
        <v>9</v>
      </c>
      <c r="AK362" s="29" t="str">
        <f t="shared" si="296"/>
        <v>9</v>
      </c>
      <c r="AL362" s="29">
        <f t="shared" si="297"/>
        <v>0</v>
      </c>
      <c r="AM362" s="29">
        <f t="shared" ca="1" si="298"/>
        <v>0</v>
      </c>
      <c r="AN362" s="29" t="str">
        <f t="shared" si="299"/>
        <v>9</v>
      </c>
      <c r="AO362" s="29" t="str">
        <f t="shared" ca="1" si="300"/>
        <v>9</v>
      </c>
      <c r="AP362" s="28" t="str">
        <f t="shared" si="301"/>
        <v/>
      </c>
      <c r="AQ362" s="34">
        <f t="shared" si="302"/>
        <v>136984</v>
      </c>
      <c r="AR362" s="7">
        <f>VLOOKUP(W362,Books!$A$2:$Q$100,7,FALSE)</f>
        <v>302</v>
      </c>
      <c r="AS362" s="51" t="str">
        <f t="shared" si="303"/>
        <v/>
      </c>
      <c r="AT362" s="7" t="str">
        <f t="shared" si="304"/>
        <v>INSERT INTO citation (ID,TalkID,BookID,Chapter,Verses,Flag,PageColumn,MinVerse,MaxVerse) VALUES (136984, 8482, 302, 137, '9', '', 85, 0, 0);</v>
      </c>
    </row>
    <row r="363" spans="1:46" x14ac:dyDescent="0.2">
      <c r="A363" s="7">
        <f>VLOOKUP(C363,Talks!$A$2:$X$35,2,FALSE)</f>
        <v>23</v>
      </c>
      <c r="B363">
        <v>360</v>
      </c>
      <c r="C363" t="s">
        <v>2736</v>
      </c>
      <c r="D363" t="s">
        <v>3339</v>
      </c>
      <c r="E363" t="s">
        <v>3340</v>
      </c>
      <c r="F363" s="4"/>
      <c r="G363" s="7">
        <f>VLOOKUP(C363,Talks!$A$2:$X$35,11,FALSE)</f>
        <v>8482</v>
      </c>
      <c r="H363" s="7">
        <f t="shared" si="277"/>
        <v>0</v>
      </c>
      <c r="I363" s="75" t="str">
        <f>IF(H363&lt;&gt;0,H363,IF(ISERROR(VLOOKUP(VLOOKUP(X363,Books!$A$2:$Q$100,2,FALSE)&amp;"_"&amp;Y363&amp;":"&amp;AA363&amp;IF(F363&lt;&gt;""," (JST)",""),SpecialBooks,2,FALSE)),VLOOKUP(X363,Books!$A$2:$Q$100,2,FALSE)&amp;"_"&amp;Y363&amp;":"&amp;AA363&amp;IF(F363&lt;&gt;""," (JST)",""),VLOOKUP(VLOOKUP(X363,Books!$A$2:$Q$100,2,FALSE)&amp;"_"&amp;Y363&amp;":"&amp;AA363&amp;IF(F363&lt;&gt;""," (JST)",""),SpecialBooks,2,FALSE)))</f>
        <v>matt_22:14</v>
      </c>
      <c r="J363" s="7" t="str">
        <f>VLOOKUP(C363,Talks!$A$2:$X$35,6,FALSE)</f>
        <v>US</v>
      </c>
      <c r="K363" s="32">
        <v>85</v>
      </c>
      <c r="L363" s="56">
        <f t="shared" si="305"/>
        <v>82</v>
      </c>
      <c r="M363" s="56">
        <f t="shared" si="306"/>
        <v>85</v>
      </c>
      <c r="N363" s="56" t="str">
        <f t="shared" si="276"/>
        <v/>
      </c>
      <c r="O363" s="7" t="str">
        <f t="shared" si="278"/>
        <v>matt_22:14 / (20-O,85,US)</v>
      </c>
      <c r="P363" s="51" t="str">
        <f t="shared" si="279"/>
        <v/>
      </c>
      <c r="Q363" s="7">
        <f t="shared" si="280"/>
        <v>21</v>
      </c>
      <c r="R363" s="7">
        <f t="shared" si="281"/>
        <v>26</v>
      </c>
      <c r="S363" s="7">
        <f t="shared" si="282"/>
        <v>32</v>
      </c>
      <c r="T363" s="7">
        <f t="shared" si="283"/>
        <v>29</v>
      </c>
      <c r="U363" s="7">
        <f t="shared" si="284"/>
        <v>41</v>
      </c>
      <c r="V363" s="7" t="str">
        <f t="shared" si="285"/>
        <v>nt/matt/22.14?l</v>
      </c>
      <c r="W363" s="7" t="str">
        <f t="shared" si="308"/>
        <v>matt</v>
      </c>
      <c r="X363" s="7" t="str">
        <f>IF(ISERROR(VLOOKUP(W363,Books!$A$2:$Q$100,2,FALSE)),VLOOKUP(V363&amp;"/"&amp;W363,$AY$8:$AZ$10,2,FALSE),W363)</f>
        <v>matt</v>
      </c>
      <c r="Y363" s="7" t="str">
        <f t="shared" si="309"/>
        <v>22</v>
      </c>
      <c r="Z363" s="7" t="str">
        <f t="shared" si="286"/>
        <v>14</v>
      </c>
      <c r="AA363" s="7" t="str">
        <f t="shared" si="307"/>
        <v>14</v>
      </c>
      <c r="AB363" s="51">
        <f t="shared" si="287"/>
        <v>46</v>
      </c>
      <c r="AC363" s="61" t="str">
        <f t="shared" si="288"/>
        <v>p14</v>
      </c>
      <c r="AD363" s="26" t="str">
        <f t="shared" si="289"/>
        <v>matt</v>
      </c>
      <c r="AE363" s="27" t="str">
        <f t="shared" si="290"/>
        <v>matt</v>
      </c>
      <c r="AF363" s="28" t="str">
        <f t="shared" si="291"/>
        <v/>
      </c>
      <c r="AG363" s="26" t="str">
        <f t="shared" si="292"/>
        <v>22</v>
      </c>
      <c r="AH363" s="27" t="str">
        <f t="shared" si="293"/>
        <v/>
      </c>
      <c r="AI363" s="29" t="str">
        <f t="shared" si="294"/>
        <v>14</v>
      </c>
      <c r="AJ363" s="29" t="str">
        <f t="shared" si="295"/>
        <v>14</v>
      </c>
      <c r="AK363" s="29" t="str">
        <f t="shared" si="296"/>
        <v>14</v>
      </c>
      <c r="AL363" s="29">
        <f t="shared" si="297"/>
        <v>0</v>
      </c>
      <c r="AM363" s="29">
        <f t="shared" ca="1" si="298"/>
        <v>0</v>
      </c>
      <c r="AN363" s="29" t="str">
        <f t="shared" si="299"/>
        <v>14</v>
      </c>
      <c r="AO363" s="29" t="str">
        <f t="shared" ca="1" si="300"/>
        <v>14</v>
      </c>
      <c r="AP363" s="28" t="str">
        <f t="shared" si="301"/>
        <v/>
      </c>
      <c r="AQ363" s="34">
        <f t="shared" si="302"/>
        <v>136985</v>
      </c>
      <c r="AR363" s="7">
        <f>VLOOKUP(W363,Books!$A$2:$Q$100,7,FALSE)</f>
        <v>140</v>
      </c>
      <c r="AS363" s="51" t="str">
        <f t="shared" si="303"/>
        <v/>
      </c>
      <c r="AT363" s="7" t="str">
        <f t="shared" si="304"/>
        <v>INSERT INTO citation (ID,TalkID,BookID,Chapter,Verses,Flag,PageColumn,MinVerse,MaxVerse) VALUES (136985, 8482, 140, 22, '14', '', 85, 0, 0);</v>
      </c>
    </row>
    <row r="364" spans="1:46" x14ac:dyDescent="0.2">
      <c r="A364" s="7">
        <f>VLOOKUP(C364,Talks!$A$2:$X$35,2,FALSE)</f>
        <v>23</v>
      </c>
      <c r="B364">
        <v>361</v>
      </c>
      <c r="C364" t="s">
        <v>2736</v>
      </c>
      <c r="D364" t="s">
        <v>3341</v>
      </c>
      <c r="E364" t="s">
        <v>3342</v>
      </c>
      <c r="F364" s="4"/>
      <c r="G364" s="7">
        <f>VLOOKUP(C364,Talks!$A$2:$X$35,11,FALSE)</f>
        <v>8482</v>
      </c>
      <c r="H364" s="7">
        <f t="shared" si="277"/>
        <v>0</v>
      </c>
      <c r="I364" s="75" t="str">
        <f>IF(H364&lt;&gt;0,H364,IF(ISERROR(VLOOKUP(VLOOKUP(X364,Books!$A$2:$Q$100,2,FALSE)&amp;"_"&amp;Y364&amp;":"&amp;AA364&amp;IF(F364&lt;&gt;""," (JST)",""),SpecialBooks,2,FALSE)),VLOOKUP(X364,Books!$A$2:$Q$100,2,FALSE)&amp;"_"&amp;Y364&amp;":"&amp;AA364&amp;IF(F364&lt;&gt;""," (JST)",""),VLOOKUP(VLOOKUP(X364,Books!$A$2:$Q$100,2,FALSE)&amp;"_"&amp;Y364&amp;":"&amp;AA364&amp;IF(F364&lt;&gt;""," (JST)",""),SpecialBooks,2,FALSE)))</f>
        <v>sec_95:5</v>
      </c>
      <c r="J364" s="7" t="str">
        <f>VLOOKUP(C364,Talks!$A$2:$X$35,6,FALSE)</f>
        <v>US</v>
      </c>
      <c r="K364" s="32">
        <v>85</v>
      </c>
      <c r="L364" s="56">
        <f t="shared" si="305"/>
        <v>82</v>
      </c>
      <c r="M364" s="56">
        <f t="shared" si="306"/>
        <v>85</v>
      </c>
      <c r="N364" s="56" t="str">
        <f t="shared" si="276"/>
        <v/>
      </c>
      <c r="O364" s="7" t="str">
        <f t="shared" si="278"/>
        <v>sec_95:5 / (20-O,85,US)</v>
      </c>
      <c r="P364" s="51" t="str">
        <f t="shared" si="279"/>
        <v/>
      </c>
      <c r="Q364" s="7">
        <f t="shared" si="280"/>
        <v>31</v>
      </c>
      <c r="R364" s="7">
        <f t="shared" si="281"/>
        <v>34</v>
      </c>
      <c r="S364" s="7">
        <f t="shared" si="282"/>
        <v>39</v>
      </c>
      <c r="T364" s="7">
        <f t="shared" si="283"/>
        <v>37</v>
      </c>
      <c r="U364" s="7">
        <f t="shared" si="284"/>
        <v>48</v>
      </c>
      <c r="V364" s="7" t="str">
        <f t="shared" si="285"/>
        <v>dc-testament/dc/95.5?lang</v>
      </c>
      <c r="W364" s="7" t="str">
        <f t="shared" si="308"/>
        <v>dc</v>
      </c>
      <c r="X364" s="7" t="str">
        <f>IF(ISERROR(VLOOKUP(W364,Books!$A$2:$Q$100,2,FALSE)),VLOOKUP(V364&amp;"/"&amp;W364,$AY$8:$AZ$10,2,FALSE),W364)</f>
        <v>dc</v>
      </c>
      <c r="Y364" s="7" t="str">
        <f t="shared" si="309"/>
        <v>95</v>
      </c>
      <c r="Z364" s="7" t="str">
        <f t="shared" si="286"/>
        <v>5</v>
      </c>
      <c r="AA364" s="7" t="str">
        <f t="shared" si="307"/>
        <v>5</v>
      </c>
      <c r="AB364" s="51">
        <f t="shared" si="287"/>
        <v>17</v>
      </c>
      <c r="AC364" s="61" t="str">
        <f t="shared" si="288"/>
        <v>p5</v>
      </c>
      <c r="AD364" s="26" t="str">
        <f t="shared" si="289"/>
        <v>sec</v>
      </c>
      <c r="AE364" s="27" t="str">
        <f t="shared" si="290"/>
        <v>dc</v>
      </c>
      <c r="AF364" s="28" t="str">
        <f t="shared" si="291"/>
        <v/>
      </c>
      <c r="AG364" s="26" t="str">
        <f t="shared" si="292"/>
        <v>95</v>
      </c>
      <c r="AH364" s="27" t="str">
        <f t="shared" si="293"/>
        <v/>
      </c>
      <c r="AI364" s="29" t="str">
        <f t="shared" si="294"/>
        <v>5</v>
      </c>
      <c r="AJ364" s="29" t="str">
        <f t="shared" si="295"/>
        <v>5</v>
      </c>
      <c r="AK364" s="29" t="str">
        <f t="shared" si="296"/>
        <v>5</v>
      </c>
      <c r="AL364" s="29">
        <f t="shared" si="297"/>
        <v>0</v>
      </c>
      <c r="AM364" s="29">
        <f t="shared" ca="1" si="298"/>
        <v>0</v>
      </c>
      <c r="AN364" s="29" t="str">
        <f t="shared" si="299"/>
        <v>5</v>
      </c>
      <c r="AO364" s="29" t="str">
        <f t="shared" ca="1" si="300"/>
        <v>5</v>
      </c>
      <c r="AP364" s="28" t="str">
        <f t="shared" si="301"/>
        <v/>
      </c>
      <c r="AQ364" s="34">
        <f t="shared" si="302"/>
        <v>136986</v>
      </c>
      <c r="AR364" s="7">
        <f>VLOOKUP(W364,Books!$A$2:$Q$100,7,FALSE)</f>
        <v>302</v>
      </c>
      <c r="AS364" s="51" t="str">
        <f t="shared" si="303"/>
        <v/>
      </c>
      <c r="AT364" s="7" t="str">
        <f t="shared" si="304"/>
        <v>INSERT INTO citation (ID,TalkID,BookID,Chapter,Verses,Flag,PageColumn,MinVerse,MaxVerse) VALUES (136986, 8482, 302, 95, '5', '', 85, 0, 0);</v>
      </c>
    </row>
    <row r="365" spans="1:46" x14ac:dyDescent="0.2">
      <c r="A365" s="7">
        <f>VLOOKUP(C365,Talks!$A$2:$X$35,2,FALSE)</f>
        <v>23</v>
      </c>
      <c r="B365">
        <v>362</v>
      </c>
      <c r="C365" t="s">
        <v>2736</v>
      </c>
      <c r="D365" t="s">
        <v>3343</v>
      </c>
      <c r="E365" t="s">
        <v>3344</v>
      </c>
      <c r="F365" s="4"/>
      <c r="G365" s="7">
        <f>VLOOKUP(C365,Talks!$A$2:$X$35,11,FALSE)</f>
        <v>8482</v>
      </c>
      <c r="H365" s="7">
        <f t="shared" si="277"/>
        <v>0</v>
      </c>
      <c r="I365" s="75" t="str">
        <f>IF(H365&lt;&gt;0,H365,IF(ISERROR(VLOOKUP(VLOOKUP(X365,Books!$A$2:$Q$100,2,FALSE)&amp;"_"&amp;Y365&amp;":"&amp;AA365&amp;IF(F365&lt;&gt;""," (JST)",""),SpecialBooks,2,FALSE)),VLOOKUP(X365,Books!$A$2:$Q$100,2,FALSE)&amp;"_"&amp;Y365&amp;":"&amp;AA365&amp;IF(F365&lt;&gt;""," (JST)",""),VLOOKUP(VLOOKUP(X365,Books!$A$2:$Q$100,2,FALSE)&amp;"_"&amp;Y365&amp;":"&amp;AA365&amp;IF(F365&lt;&gt;""," (JST)",""),SpecialBooks,2,FALSE)))</f>
        <v>morm_9:27-29</v>
      </c>
      <c r="J365" s="7" t="str">
        <f>VLOOKUP(C365,Talks!$A$2:$X$35,6,FALSE)</f>
        <v>US</v>
      </c>
      <c r="K365" s="32">
        <v>85</v>
      </c>
      <c r="L365" s="56">
        <f t="shared" si="305"/>
        <v>82</v>
      </c>
      <c r="M365" s="56">
        <f t="shared" si="306"/>
        <v>85</v>
      </c>
      <c r="N365" s="56" t="str">
        <f t="shared" si="276"/>
        <v/>
      </c>
      <c r="O365" s="7" t="str">
        <f t="shared" si="278"/>
        <v>morm_9:27-29 / (20-O,85,US)</v>
      </c>
      <c r="P365" s="51" t="str">
        <f t="shared" si="279"/>
        <v/>
      </c>
      <c r="Q365" s="7">
        <f t="shared" si="280"/>
        <v>23</v>
      </c>
      <c r="R365" s="7">
        <f t="shared" si="281"/>
        <v>28</v>
      </c>
      <c r="S365" s="7">
        <f t="shared" si="282"/>
        <v>36</v>
      </c>
      <c r="T365" s="7">
        <f t="shared" si="283"/>
        <v>30</v>
      </c>
      <c r="U365" s="7">
        <f t="shared" si="284"/>
        <v>45</v>
      </c>
      <c r="V365" s="7" t="str">
        <f t="shared" si="285"/>
        <v>bofm/morm/9.27-29</v>
      </c>
      <c r="W365" s="7" t="str">
        <f t="shared" si="308"/>
        <v>morm</v>
      </c>
      <c r="X365" s="7" t="str">
        <f>IF(ISERROR(VLOOKUP(W365,Books!$A$2:$Q$100,2,FALSE)),VLOOKUP(V365&amp;"/"&amp;W365,$AY$8:$AZ$10,2,FALSE),W365)</f>
        <v>morm</v>
      </c>
      <c r="Y365" s="7" t="str">
        <f t="shared" si="309"/>
        <v>9</v>
      </c>
      <c r="Z365" s="7" t="str">
        <f t="shared" si="286"/>
        <v>27-29</v>
      </c>
      <c r="AA365" s="7" t="str">
        <f t="shared" si="307"/>
        <v>27-29</v>
      </c>
      <c r="AB365" s="51">
        <f t="shared" si="287"/>
        <v>37</v>
      </c>
      <c r="AC365" s="61" t="str">
        <f t="shared" si="288"/>
        <v>p27</v>
      </c>
      <c r="AD365" s="26" t="str">
        <f t="shared" si="289"/>
        <v>morm</v>
      </c>
      <c r="AE365" s="27" t="str">
        <f t="shared" si="290"/>
        <v>morm</v>
      </c>
      <c r="AF365" s="28" t="str">
        <f t="shared" si="291"/>
        <v/>
      </c>
      <c r="AG365" s="26" t="str">
        <f t="shared" si="292"/>
        <v>9</v>
      </c>
      <c r="AH365" s="27" t="str">
        <f t="shared" si="293"/>
        <v/>
      </c>
      <c r="AI365" s="29" t="str">
        <f t="shared" si="294"/>
        <v>27-29</v>
      </c>
      <c r="AJ365" s="29" t="str">
        <f t="shared" si="295"/>
        <v>27-29</v>
      </c>
      <c r="AK365" s="29" t="str">
        <f t="shared" si="296"/>
        <v>27 29</v>
      </c>
      <c r="AL365" s="29">
        <f t="shared" si="297"/>
        <v>3</v>
      </c>
      <c r="AM365" s="29">
        <f t="shared" ca="1" si="298"/>
        <v>3</v>
      </c>
      <c r="AN365" s="29" t="str">
        <f t="shared" si="299"/>
        <v>27</v>
      </c>
      <c r="AO365" s="29" t="str">
        <f t="shared" ca="1" si="300"/>
        <v>29</v>
      </c>
      <c r="AP365" s="28" t="str">
        <f t="shared" si="301"/>
        <v/>
      </c>
      <c r="AQ365" s="34">
        <f t="shared" si="302"/>
        <v>136987</v>
      </c>
      <c r="AR365" s="7">
        <f>VLOOKUP(W365,Books!$A$2:$Q$100,7,FALSE)</f>
        <v>217</v>
      </c>
      <c r="AS365" s="51" t="str">
        <f t="shared" si="303"/>
        <v/>
      </c>
      <c r="AT365" s="7" t="str">
        <f t="shared" si="304"/>
        <v>INSERT INTO citation (ID,TalkID,BookID,Chapter,Verses,Flag,PageColumn,MinVerse,MaxVerse) VALUES (136987, 8482, 217, 9, '27-29', '', 85, 0, 0);</v>
      </c>
    </row>
    <row r="366" spans="1:46" x14ac:dyDescent="0.2">
      <c r="A366" s="7">
        <f>VLOOKUP(C366,Talks!$A$2:$X$35,2,FALSE)</f>
        <v>23</v>
      </c>
      <c r="B366">
        <v>363</v>
      </c>
      <c r="C366" t="s">
        <v>2736</v>
      </c>
      <c r="D366" t="s">
        <v>2623</v>
      </c>
      <c r="E366" t="s">
        <v>2334</v>
      </c>
      <c r="F366" s="4"/>
      <c r="G366" s="7">
        <f>VLOOKUP(C366,Talks!$A$2:$X$35,11,FALSE)</f>
        <v>8482</v>
      </c>
      <c r="H366" s="7">
        <f t="shared" si="277"/>
        <v>0</v>
      </c>
      <c r="I366" s="75" t="str">
        <f>IF(H366&lt;&gt;0,H366,IF(ISERROR(VLOOKUP(VLOOKUP(X366,Books!$A$2:$Q$100,2,FALSE)&amp;"_"&amp;Y366&amp;":"&amp;AA366&amp;IF(F366&lt;&gt;""," (JST)",""),SpecialBooks,2,FALSE)),VLOOKUP(X366,Books!$A$2:$Q$100,2,FALSE)&amp;"_"&amp;Y366&amp;":"&amp;AA366&amp;IF(F366&lt;&gt;""," (JST)",""),VLOOKUP(VLOOKUP(X366,Books!$A$2:$Q$100,2,FALSE)&amp;"_"&amp;Y366&amp;":"&amp;AA366&amp;IF(F366&lt;&gt;""," (JST)",""),SpecialBooks,2,FALSE)))</f>
        <v>mosiah_2:41</v>
      </c>
      <c r="J366" s="7" t="str">
        <f>VLOOKUP(C366,Talks!$A$2:$X$35,6,FALSE)</f>
        <v>US</v>
      </c>
      <c r="K366" s="32">
        <v>85</v>
      </c>
      <c r="L366" s="56">
        <f t="shared" si="305"/>
        <v>82</v>
      </c>
      <c r="M366" s="56">
        <f t="shared" si="306"/>
        <v>85</v>
      </c>
      <c r="N366" s="56" t="str">
        <f t="shared" si="276"/>
        <v/>
      </c>
      <c r="O366" s="7" t="str">
        <f t="shared" si="278"/>
        <v>mosiah_2:41 / (20-O,85,US)</v>
      </c>
      <c r="P366" s="51" t="str">
        <f t="shared" si="279"/>
        <v/>
      </c>
      <c r="Q366" s="7">
        <f t="shared" si="280"/>
        <v>23</v>
      </c>
      <c r="R366" s="7">
        <f t="shared" si="281"/>
        <v>30</v>
      </c>
      <c r="S366" s="7">
        <f t="shared" si="282"/>
        <v>35</v>
      </c>
      <c r="T366" s="7">
        <f t="shared" si="283"/>
        <v>32</v>
      </c>
      <c r="U366" s="7">
        <f t="shared" si="284"/>
        <v>44</v>
      </c>
      <c r="V366" s="7" t="str">
        <f t="shared" si="285"/>
        <v>bofm/mosiah/2.41?</v>
      </c>
      <c r="W366" s="7" t="str">
        <f t="shared" si="308"/>
        <v>mosiah</v>
      </c>
      <c r="X366" s="7" t="str">
        <f>IF(ISERROR(VLOOKUP(W366,Books!$A$2:$Q$100,2,FALSE)),VLOOKUP(V366&amp;"/"&amp;W366,$AY$8:$AZ$10,2,FALSE),W366)</f>
        <v>mosiah</v>
      </c>
      <c r="Y366" s="7" t="str">
        <f t="shared" si="309"/>
        <v>2</v>
      </c>
      <c r="Z366" s="7" t="str">
        <f t="shared" si="286"/>
        <v>41</v>
      </c>
      <c r="AA366" s="7" t="str">
        <f t="shared" si="307"/>
        <v>41</v>
      </c>
      <c r="AB366" s="51">
        <f t="shared" si="287"/>
        <v>41</v>
      </c>
      <c r="AC366" s="61" t="str">
        <f t="shared" si="288"/>
        <v>p41</v>
      </c>
      <c r="AD366" s="26" t="str">
        <f t="shared" si="289"/>
        <v>mosiah</v>
      </c>
      <c r="AE366" s="27" t="str">
        <f t="shared" si="290"/>
        <v>mosiah</v>
      </c>
      <c r="AF366" s="28" t="str">
        <f t="shared" si="291"/>
        <v/>
      </c>
      <c r="AG366" s="26" t="str">
        <f t="shared" si="292"/>
        <v>2</v>
      </c>
      <c r="AH366" s="27" t="str">
        <f t="shared" si="293"/>
        <v/>
      </c>
      <c r="AI366" s="29" t="str">
        <f t="shared" si="294"/>
        <v>41</v>
      </c>
      <c r="AJ366" s="29" t="str">
        <f t="shared" si="295"/>
        <v>41</v>
      </c>
      <c r="AK366" s="29" t="str">
        <f t="shared" si="296"/>
        <v>41</v>
      </c>
      <c r="AL366" s="29">
        <f t="shared" si="297"/>
        <v>0</v>
      </c>
      <c r="AM366" s="29">
        <f t="shared" ca="1" si="298"/>
        <v>0</v>
      </c>
      <c r="AN366" s="29" t="str">
        <f t="shared" si="299"/>
        <v>41</v>
      </c>
      <c r="AO366" s="29" t="str">
        <f t="shared" ca="1" si="300"/>
        <v>41</v>
      </c>
      <c r="AP366" s="28" t="str">
        <f t="shared" si="301"/>
        <v/>
      </c>
      <c r="AQ366" s="34">
        <f t="shared" si="302"/>
        <v>136988</v>
      </c>
      <c r="AR366" s="7">
        <f>VLOOKUP(W366,Books!$A$2:$Q$100,7,FALSE)</f>
        <v>212</v>
      </c>
      <c r="AS366" s="51" t="str">
        <f t="shared" si="303"/>
        <v/>
      </c>
      <c r="AT366" s="7" t="str">
        <f t="shared" si="304"/>
        <v>INSERT INTO citation (ID,TalkID,BookID,Chapter,Verses,Flag,PageColumn,MinVerse,MaxVerse) VALUES (136988, 8482, 212, 2, '41', '', 85, 0, 0);</v>
      </c>
    </row>
    <row r="367" spans="1:46" x14ac:dyDescent="0.2">
      <c r="A367" s="7">
        <f>VLOOKUP(C367,Talks!$A$2:$X$35,2,FALSE)</f>
        <v>23</v>
      </c>
      <c r="B367">
        <v>364</v>
      </c>
      <c r="C367" t="s">
        <v>2736</v>
      </c>
      <c r="D367" t="s">
        <v>3345</v>
      </c>
      <c r="E367" t="s">
        <v>3346</v>
      </c>
      <c r="F367" s="4"/>
      <c r="G367" s="7">
        <f>VLOOKUP(C367,Talks!$A$2:$X$35,11,FALSE)</f>
        <v>8482</v>
      </c>
      <c r="H367" s="7">
        <f t="shared" si="277"/>
        <v>0</v>
      </c>
      <c r="I367" s="75" t="str">
        <f>IF(H367&lt;&gt;0,H367,IF(ISERROR(VLOOKUP(VLOOKUP(X367,Books!$A$2:$Q$100,2,FALSE)&amp;"_"&amp;Y367&amp;":"&amp;AA367&amp;IF(F367&lt;&gt;""," (JST)",""),SpecialBooks,2,FALSE)),VLOOKUP(X367,Books!$A$2:$Q$100,2,FALSE)&amp;"_"&amp;Y367&amp;":"&amp;AA367&amp;IF(F367&lt;&gt;""," (JST)",""),VLOOKUP(VLOOKUP(X367,Books!$A$2:$Q$100,2,FALSE)&amp;"_"&amp;Y367&amp;":"&amp;AA367&amp;IF(F367&lt;&gt;""," (JST)",""),SpecialBooks,2,FALSE)))</f>
        <v>sec_121:45-46</v>
      </c>
      <c r="J367" s="7" t="str">
        <f>VLOOKUP(C367,Talks!$A$2:$X$35,6,FALSE)</f>
        <v>US</v>
      </c>
      <c r="K367" s="32">
        <v>85</v>
      </c>
      <c r="L367" s="56">
        <f t="shared" si="305"/>
        <v>82</v>
      </c>
      <c r="M367" s="56">
        <f t="shared" si="306"/>
        <v>85</v>
      </c>
      <c r="N367" s="56" t="str">
        <f t="shared" si="276"/>
        <v/>
      </c>
      <c r="O367" s="7" t="str">
        <f t="shared" si="278"/>
        <v>sec_121:45-46 / (20-O,85,US)</v>
      </c>
      <c r="P367" s="51" t="str">
        <f t="shared" si="279"/>
        <v/>
      </c>
      <c r="Q367" s="7">
        <f t="shared" si="280"/>
        <v>31</v>
      </c>
      <c r="R367" s="7">
        <f t="shared" si="281"/>
        <v>34</v>
      </c>
      <c r="S367" s="7">
        <f t="shared" si="282"/>
        <v>44</v>
      </c>
      <c r="T367" s="7">
        <f t="shared" si="283"/>
        <v>38</v>
      </c>
      <c r="U367" s="7">
        <f t="shared" si="284"/>
        <v>53</v>
      </c>
      <c r="V367" s="7" t="str">
        <f t="shared" si="285"/>
        <v>dc-testament/dc/121.45-46</v>
      </c>
      <c r="W367" s="7" t="str">
        <f t="shared" si="308"/>
        <v>dc</v>
      </c>
      <c r="X367" s="7" t="str">
        <f>IF(ISERROR(VLOOKUP(W367,Books!$A$2:$Q$100,2,FALSE)),VLOOKUP(V367&amp;"/"&amp;W367,$AY$8:$AZ$10,2,FALSE),W367)</f>
        <v>dc</v>
      </c>
      <c r="Y367" s="7" t="str">
        <f t="shared" si="309"/>
        <v>121</v>
      </c>
      <c r="Z367" s="7" t="str">
        <f t="shared" si="286"/>
        <v>45-46</v>
      </c>
      <c r="AA367" s="7" t="str">
        <f t="shared" si="307"/>
        <v>45-46</v>
      </c>
      <c r="AB367" s="51">
        <f t="shared" si="287"/>
        <v>46</v>
      </c>
      <c r="AC367" s="61" t="str">
        <f t="shared" si="288"/>
        <v>p45</v>
      </c>
      <c r="AD367" s="26" t="str">
        <f t="shared" si="289"/>
        <v>sec</v>
      </c>
      <c r="AE367" s="27" t="str">
        <f t="shared" si="290"/>
        <v>dc</v>
      </c>
      <c r="AF367" s="28" t="str">
        <f t="shared" si="291"/>
        <v/>
      </c>
      <c r="AG367" s="26" t="str">
        <f t="shared" si="292"/>
        <v>121</v>
      </c>
      <c r="AH367" s="27" t="str">
        <f t="shared" si="293"/>
        <v/>
      </c>
      <c r="AI367" s="29" t="str">
        <f t="shared" si="294"/>
        <v>45-46</v>
      </c>
      <c r="AJ367" s="29" t="str">
        <f t="shared" si="295"/>
        <v>45-46</v>
      </c>
      <c r="AK367" s="29" t="str">
        <f t="shared" si="296"/>
        <v>45 46</v>
      </c>
      <c r="AL367" s="29">
        <f t="shared" si="297"/>
        <v>3</v>
      </c>
      <c r="AM367" s="29">
        <f t="shared" ca="1" si="298"/>
        <v>3</v>
      </c>
      <c r="AN367" s="29" t="str">
        <f t="shared" si="299"/>
        <v>45</v>
      </c>
      <c r="AO367" s="29" t="str">
        <f t="shared" ca="1" si="300"/>
        <v>46</v>
      </c>
      <c r="AP367" s="28" t="str">
        <f t="shared" si="301"/>
        <v/>
      </c>
      <c r="AQ367" s="34">
        <f t="shared" si="302"/>
        <v>136989</v>
      </c>
      <c r="AR367" s="7">
        <f>VLOOKUP(W367,Books!$A$2:$Q$100,7,FALSE)</f>
        <v>302</v>
      </c>
      <c r="AS367" s="51" t="str">
        <f t="shared" si="303"/>
        <v/>
      </c>
      <c r="AT367" s="7" t="str">
        <f t="shared" si="304"/>
        <v>INSERT INTO citation (ID,TalkID,BookID,Chapter,Verses,Flag,PageColumn,MinVerse,MaxVerse) VALUES (136989, 8482, 302, 121, '45-46', '', 85, 0, 0);</v>
      </c>
    </row>
    <row r="368" spans="1:46" x14ac:dyDescent="0.2">
      <c r="A368" s="7">
        <f>VLOOKUP(C368,Talks!$A$2:$X$35,2,FALSE)</f>
        <v>23</v>
      </c>
      <c r="B368">
        <v>365</v>
      </c>
      <c r="C368" t="s">
        <v>2736</v>
      </c>
      <c r="D368" t="s">
        <v>3348</v>
      </c>
      <c r="E368" t="s">
        <v>3349</v>
      </c>
      <c r="F368" s="4"/>
      <c r="G368" s="7">
        <f>VLOOKUP(C368,Talks!$A$2:$X$35,11,FALSE)</f>
        <v>8482</v>
      </c>
      <c r="H368" s="7">
        <f t="shared" si="277"/>
        <v>0</v>
      </c>
      <c r="I368" s="75" t="str">
        <f>IF(H368&lt;&gt;0,H368,IF(ISERROR(VLOOKUP(VLOOKUP(X368,Books!$A$2:$Q$100,2,FALSE)&amp;"_"&amp;Y368&amp;":"&amp;AA368&amp;IF(F368&lt;&gt;""," (JST)",""),SpecialBooks,2,FALSE)),VLOOKUP(X368,Books!$A$2:$Q$100,2,FALSE)&amp;"_"&amp;Y368&amp;":"&amp;AA368&amp;IF(F368&lt;&gt;""," (JST)",""),VLOOKUP(VLOOKUP(X368,Books!$A$2:$Q$100,2,FALSE)&amp;"_"&amp;Y368&amp;":"&amp;AA368&amp;IF(F368&lt;&gt;""," (JST)",""),SpecialBooks,2,FALSE)))</f>
        <v>morm_9:28</v>
      </c>
      <c r="J368" s="7" t="str">
        <f>VLOOKUP(C368,Talks!$A$2:$X$35,6,FALSE)</f>
        <v>US</v>
      </c>
      <c r="K368" s="32">
        <v>85</v>
      </c>
      <c r="L368" s="56">
        <f t="shared" si="305"/>
        <v>82</v>
      </c>
      <c r="M368" s="56">
        <f t="shared" si="306"/>
        <v>85</v>
      </c>
      <c r="N368" s="56" t="str">
        <f t="shared" si="276"/>
        <v/>
      </c>
      <c r="O368" s="7" t="str">
        <f t="shared" si="278"/>
        <v>morm_9:28 / (20-O,85,US)</v>
      </c>
      <c r="P368" s="51" t="str">
        <f t="shared" si="279"/>
        <v/>
      </c>
      <c r="Q368" s="7">
        <f t="shared" si="280"/>
        <v>23</v>
      </c>
      <c r="R368" s="7">
        <f t="shared" si="281"/>
        <v>28</v>
      </c>
      <c r="S368" s="7">
        <f t="shared" si="282"/>
        <v>33</v>
      </c>
      <c r="T368" s="7">
        <f t="shared" si="283"/>
        <v>30</v>
      </c>
      <c r="U368" s="7">
        <f t="shared" si="284"/>
        <v>42</v>
      </c>
      <c r="V368" s="7" t="str">
        <f t="shared" si="285"/>
        <v>bofm/morm/9.28?la</v>
      </c>
      <c r="W368" s="7" t="str">
        <f t="shared" si="308"/>
        <v>morm</v>
      </c>
      <c r="X368" s="7" t="str">
        <f>IF(ISERROR(VLOOKUP(W368,Books!$A$2:$Q$100,2,FALSE)),VLOOKUP(V368&amp;"/"&amp;W368,$AY$8:$AZ$10,2,FALSE),W368)</f>
        <v>morm</v>
      </c>
      <c r="Y368" s="7" t="str">
        <f t="shared" si="309"/>
        <v>9</v>
      </c>
      <c r="Z368" s="7" t="str">
        <f t="shared" si="286"/>
        <v>28</v>
      </c>
      <c r="AA368" s="7" t="str">
        <f t="shared" si="307"/>
        <v>28</v>
      </c>
      <c r="AB368" s="51">
        <f t="shared" si="287"/>
        <v>37</v>
      </c>
      <c r="AC368" s="61" t="str">
        <f t="shared" si="288"/>
        <v>p28</v>
      </c>
      <c r="AD368" s="26" t="str">
        <f t="shared" si="289"/>
        <v>morm</v>
      </c>
      <c r="AE368" s="27" t="str">
        <f t="shared" si="290"/>
        <v>morm</v>
      </c>
      <c r="AF368" s="28" t="str">
        <f t="shared" si="291"/>
        <v/>
      </c>
      <c r="AG368" s="26" t="str">
        <f t="shared" si="292"/>
        <v>9</v>
      </c>
      <c r="AH368" s="27" t="str">
        <f t="shared" si="293"/>
        <v/>
      </c>
      <c r="AI368" s="29" t="str">
        <f t="shared" si="294"/>
        <v>28</v>
      </c>
      <c r="AJ368" s="29" t="str">
        <f t="shared" si="295"/>
        <v>28</v>
      </c>
      <c r="AK368" s="29" t="str">
        <f t="shared" si="296"/>
        <v>28</v>
      </c>
      <c r="AL368" s="29">
        <f t="shared" si="297"/>
        <v>0</v>
      </c>
      <c r="AM368" s="29">
        <f t="shared" ca="1" si="298"/>
        <v>0</v>
      </c>
      <c r="AN368" s="29" t="str">
        <f t="shared" si="299"/>
        <v>28</v>
      </c>
      <c r="AO368" s="29" t="str">
        <f t="shared" ca="1" si="300"/>
        <v>28</v>
      </c>
      <c r="AP368" s="28" t="str">
        <f t="shared" si="301"/>
        <v/>
      </c>
      <c r="AQ368" s="34">
        <f t="shared" si="302"/>
        <v>136990</v>
      </c>
      <c r="AR368" s="7">
        <f>VLOOKUP(W368,Books!$A$2:$Q$100,7,FALSE)</f>
        <v>217</v>
      </c>
      <c r="AS368" s="51" t="str">
        <f t="shared" si="303"/>
        <v/>
      </c>
      <c r="AT368" s="7" t="str">
        <f t="shared" si="304"/>
        <v>INSERT INTO citation (ID,TalkID,BookID,Chapter,Verses,Flag,PageColumn,MinVerse,MaxVerse) VALUES (136990, 8482, 217, 9, '28', '', 85, 0, 0);</v>
      </c>
    </row>
    <row r="369" spans="1:46" x14ac:dyDescent="0.2">
      <c r="A369" s="7">
        <f>VLOOKUP(C369,Talks!$A$2:$X$35,2,FALSE)</f>
        <v>23</v>
      </c>
      <c r="B369">
        <v>366</v>
      </c>
      <c r="C369" t="s">
        <v>2736</v>
      </c>
      <c r="D369" t="s">
        <v>3350</v>
      </c>
      <c r="E369" t="s">
        <v>3351</v>
      </c>
      <c r="F369" s="4"/>
      <c r="G369" s="7">
        <f>VLOOKUP(C369,Talks!$A$2:$X$35,11,FALSE)</f>
        <v>8482</v>
      </c>
      <c r="H369" s="7">
        <f t="shared" si="277"/>
        <v>0</v>
      </c>
      <c r="I369" s="75" t="str">
        <f>IF(H369&lt;&gt;0,H369,IF(ISERROR(VLOOKUP(VLOOKUP(X369,Books!$A$2:$Q$100,2,FALSE)&amp;"_"&amp;Y369&amp;":"&amp;AA369&amp;IF(F369&lt;&gt;""," (JST)",""),SpecialBooks,2,FALSE)),VLOOKUP(X369,Books!$A$2:$Q$100,2,FALSE)&amp;"_"&amp;Y369&amp;":"&amp;AA369&amp;IF(F369&lt;&gt;""," (JST)",""),VLOOKUP(VLOOKUP(X369,Books!$A$2:$Q$100,2,FALSE)&amp;"_"&amp;Y369&amp;":"&amp;AA369&amp;IF(F369&lt;&gt;""," (JST)",""),SpecialBooks,2,FALSE)))</f>
        <v>gal_5:19-21</v>
      </c>
      <c r="J369" s="7" t="str">
        <f>VLOOKUP(C369,Talks!$A$2:$X$35,6,FALSE)</f>
        <v>US</v>
      </c>
      <c r="K369" s="32">
        <v>85</v>
      </c>
      <c r="L369" s="56">
        <f t="shared" si="305"/>
        <v>82</v>
      </c>
      <c r="M369" s="56">
        <f t="shared" si="306"/>
        <v>85</v>
      </c>
      <c r="N369" s="56" t="str">
        <f t="shared" si="276"/>
        <v/>
      </c>
      <c r="O369" s="7" t="str">
        <f t="shared" si="278"/>
        <v>gal_5:19-21 / (20-O,85,US)</v>
      </c>
      <c r="P369" s="51" t="str">
        <f t="shared" si="279"/>
        <v/>
      </c>
      <c r="Q369" s="7">
        <f t="shared" si="280"/>
        <v>21</v>
      </c>
      <c r="R369" s="7">
        <f t="shared" si="281"/>
        <v>25</v>
      </c>
      <c r="S369" s="7">
        <f t="shared" si="282"/>
        <v>33</v>
      </c>
      <c r="T369" s="7">
        <f t="shared" si="283"/>
        <v>27</v>
      </c>
      <c r="U369" s="7">
        <f t="shared" si="284"/>
        <v>42</v>
      </c>
      <c r="V369" s="7" t="str">
        <f t="shared" si="285"/>
        <v>nt/gal/5.19-21?</v>
      </c>
      <c r="W369" s="7" t="str">
        <f t="shared" si="308"/>
        <v>gal</v>
      </c>
      <c r="X369" s="7" t="str">
        <f>IF(ISERROR(VLOOKUP(W369,Books!$A$2:$Q$100,2,FALSE)),VLOOKUP(V369&amp;"/"&amp;W369,$AY$8:$AZ$10,2,FALSE),W369)</f>
        <v>gal</v>
      </c>
      <c r="Y369" s="7" t="str">
        <f t="shared" si="309"/>
        <v>5</v>
      </c>
      <c r="Z369" s="7" t="str">
        <f t="shared" si="286"/>
        <v>19-21</v>
      </c>
      <c r="AA369" s="7" t="str">
        <f t="shared" si="307"/>
        <v>19-21</v>
      </c>
      <c r="AB369" s="51">
        <f t="shared" si="287"/>
        <v>26</v>
      </c>
      <c r="AC369" s="61" t="str">
        <f t="shared" si="288"/>
        <v>p19</v>
      </c>
      <c r="AD369" s="26" t="str">
        <f t="shared" si="289"/>
        <v>gal</v>
      </c>
      <c r="AE369" s="27" t="str">
        <f t="shared" si="290"/>
        <v>gal</v>
      </c>
      <c r="AF369" s="28" t="str">
        <f t="shared" si="291"/>
        <v/>
      </c>
      <c r="AG369" s="26" t="str">
        <f t="shared" si="292"/>
        <v>5</v>
      </c>
      <c r="AH369" s="27" t="str">
        <f t="shared" si="293"/>
        <v/>
      </c>
      <c r="AI369" s="29" t="str">
        <f t="shared" si="294"/>
        <v>19-21</v>
      </c>
      <c r="AJ369" s="29" t="str">
        <f t="shared" si="295"/>
        <v>19-21</v>
      </c>
      <c r="AK369" s="29" t="str">
        <f t="shared" si="296"/>
        <v>19 21</v>
      </c>
      <c r="AL369" s="29">
        <f t="shared" si="297"/>
        <v>3</v>
      </c>
      <c r="AM369" s="29">
        <f t="shared" ca="1" si="298"/>
        <v>3</v>
      </c>
      <c r="AN369" s="29" t="str">
        <f t="shared" si="299"/>
        <v>19</v>
      </c>
      <c r="AO369" s="29" t="str">
        <f t="shared" ca="1" si="300"/>
        <v>21</v>
      </c>
      <c r="AP369" s="28" t="str">
        <f t="shared" si="301"/>
        <v/>
      </c>
      <c r="AQ369" s="34">
        <f t="shared" si="302"/>
        <v>136991</v>
      </c>
      <c r="AR369" s="7">
        <f>VLOOKUP(W369,Books!$A$2:$Q$100,7,FALSE)</f>
        <v>148</v>
      </c>
      <c r="AS369" s="51" t="str">
        <f t="shared" si="303"/>
        <v/>
      </c>
      <c r="AT369" s="7" t="str">
        <f t="shared" si="304"/>
        <v>INSERT INTO citation (ID,TalkID,BookID,Chapter,Verses,Flag,PageColumn,MinVerse,MaxVerse) VALUES (136991, 8482, 148, 5, '19-21', '', 85, 0, 0);</v>
      </c>
    </row>
    <row r="370" spans="1:46" x14ac:dyDescent="0.2">
      <c r="A370" s="7">
        <f>VLOOKUP(C370,Talks!$A$2:$X$35,2,FALSE)</f>
        <v>23</v>
      </c>
      <c r="B370">
        <v>367</v>
      </c>
      <c r="C370" t="s">
        <v>2736</v>
      </c>
      <c r="D370" t="s">
        <v>3353</v>
      </c>
      <c r="E370" t="s">
        <v>3354</v>
      </c>
      <c r="F370" s="4"/>
      <c r="G370" s="7">
        <f>VLOOKUP(C370,Talks!$A$2:$X$35,11,FALSE)</f>
        <v>8482</v>
      </c>
      <c r="H370" s="7">
        <f t="shared" si="277"/>
        <v>0</v>
      </c>
      <c r="I370" s="75" t="str">
        <f>IF(H370&lt;&gt;0,H370,IF(ISERROR(VLOOKUP(VLOOKUP(X370,Books!$A$2:$Q$100,2,FALSE)&amp;"_"&amp;Y370&amp;":"&amp;AA370&amp;IF(F370&lt;&gt;""," (JST)",""),SpecialBooks,2,FALSE)),VLOOKUP(X370,Books!$A$2:$Q$100,2,FALSE)&amp;"_"&amp;Y370&amp;":"&amp;AA370&amp;IF(F370&lt;&gt;""," (JST)",""),VLOOKUP(VLOOKUP(X370,Books!$A$2:$Q$100,2,FALSE)&amp;"_"&amp;Y370&amp;":"&amp;AA370&amp;IF(F370&lt;&gt;""," (JST)",""),SpecialBooks,2,FALSE)))</f>
        <v>luke_15:17</v>
      </c>
      <c r="J370" s="7" t="str">
        <f>VLOOKUP(C370,Talks!$A$2:$X$35,6,FALSE)</f>
        <v>US</v>
      </c>
      <c r="K370" s="32">
        <v>85</v>
      </c>
      <c r="L370" s="56">
        <f t="shared" si="305"/>
        <v>82</v>
      </c>
      <c r="M370" s="56">
        <f t="shared" si="306"/>
        <v>85</v>
      </c>
      <c r="N370" s="56" t="str">
        <f t="shared" si="276"/>
        <v/>
      </c>
      <c r="O370" s="7" t="str">
        <f t="shared" si="278"/>
        <v>luke_15:17 / (20-O,85,US)</v>
      </c>
      <c r="P370" s="51" t="str">
        <f t="shared" si="279"/>
        <v/>
      </c>
      <c r="Q370" s="7">
        <f t="shared" si="280"/>
        <v>21</v>
      </c>
      <c r="R370" s="7">
        <f t="shared" si="281"/>
        <v>26</v>
      </c>
      <c r="S370" s="7">
        <f t="shared" si="282"/>
        <v>32</v>
      </c>
      <c r="T370" s="7">
        <f t="shared" si="283"/>
        <v>29</v>
      </c>
      <c r="U370" s="7">
        <f t="shared" si="284"/>
        <v>41</v>
      </c>
      <c r="V370" s="7" t="str">
        <f t="shared" si="285"/>
        <v>nt/luke/15.17?l</v>
      </c>
      <c r="W370" s="7" t="str">
        <f t="shared" si="308"/>
        <v>luke</v>
      </c>
      <c r="X370" s="7" t="str">
        <f>IF(ISERROR(VLOOKUP(W370,Books!$A$2:$Q$100,2,FALSE)),VLOOKUP(V370&amp;"/"&amp;W370,$AY$8:$AZ$10,2,FALSE),W370)</f>
        <v>luke</v>
      </c>
      <c r="Y370" s="7" t="str">
        <f t="shared" si="309"/>
        <v>15</v>
      </c>
      <c r="Z370" s="7" t="str">
        <f t="shared" si="286"/>
        <v>17</v>
      </c>
      <c r="AA370" s="7" t="str">
        <f t="shared" si="307"/>
        <v>17</v>
      </c>
      <c r="AB370" s="51">
        <f t="shared" si="287"/>
        <v>32</v>
      </c>
      <c r="AC370" s="61" t="str">
        <f t="shared" si="288"/>
        <v>p17</v>
      </c>
      <c r="AD370" s="26" t="str">
        <f t="shared" si="289"/>
        <v>luke</v>
      </c>
      <c r="AE370" s="27" t="str">
        <f t="shared" si="290"/>
        <v>luke</v>
      </c>
      <c r="AF370" s="28" t="str">
        <f t="shared" si="291"/>
        <v/>
      </c>
      <c r="AG370" s="26" t="str">
        <f t="shared" si="292"/>
        <v>15</v>
      </c>
      <c r="AH370" s="27" t="str">
        <f t="shared" si="293"/>
        <v/>
      </c>
      <c r="AI370" s="29" t="str">
        <f t="shared" si="294"/>
        <v>17</v>
      </c>
      <c r="AJ370" s="29" t="str">
        <f t="shared" si="295"/>
        <v>17</v>
      </c>
      <c r="AK370" s="29" t="str">
        <f t="shared" si="296"/>
        <v>17</v>
      </c>
      <c r="AL370" s="29">
        <f t="shared" si="297"/>
        <v>0</v>
      </c>
      <c r="AM370" s="29">
        <f t="shared" ca="1" si="298"/>
        <v>0</v>
      </c>
      <c r="AN370" s="29" t="str">
        <f t="shared" si="299"/>
        <v>17</v>
      </c>
      <c r="AO370" s="29" t="str">
        <f t="shared" ca="1" si="300"/>
        <v>17</v>
      </c>
      <c r="AP370" s="28" t="str">
        <f t="shared" si="301"/>
        <v/>
      </c>
      <c r="AQ370" s="34">
        <f t="shared" si="302"/>
        <v>136992</v>
      </c>
      <c r="AR370" s="7">
        <f>VLOOKUP(W370,Books!$A$2:$Q$100,7,FALSE)</f>
        <v>142</v>
      </c>
      <c r="AS370" s="51" t="str">
        <f t="shared" si="303"/>
        <v/>
      </c>
      <c r="AT370" s="7" t="str">
        <f t="shared" si="304"/>
        <v>INSERT INTO citation (ID,TalkID,BookID,Chapter,Verses,Flag,PageColumn,MinVerse,MaxVerse) VALUES (136992, 8482, 142, 15, '17', '', 85, 0, 0);</v>
      </c>
    </row>
    <row r="371" spans="1:46" x14ac:dyDescent="0.2">
      <c r="A371" s="7">
        <f>VLOOKUP(C371,Talks!$A$2:$X$35,2,FALSE)</f>
        <v>23</v>
      </c>
      <c r="B371">
        <v>368</v>
      </c>
      <c r="C371" t="s">
        <v>2736</v>
      </c>
      <c r="D371" t="s">
        <v>3355</v>
      </c>
      <c r="E371" t="s">
        <v>3356</v>
      </c>
      <c r="F371" s="4"/>
      <c r="G371" s="7">
        <f>VLOOKUP(C371,Talks!$A$2:$X$35,11,FALSE)</f>
        <v>8482</v>
      </c>
      <c r="H371" s="7">
        <f t="shared" si="277"/>
        <v>0</v>
      </c>
      <c r="I371" s="75" t="str">
        <f>IF(H371&lt;&gt;0,H371,IF(ISERROR(VLOOKUP(VLOOKUP(X371,Books!$A$2:$Q$100,2,FALSE)&amp;"_"&amp;Y371&amp;":"&amp;AA371&amp;IF(F371&lt;&gt;""," (JST)",""),SpecialBooks,2,FALSE)),VLOOKUP(X371,Books!$A$2:$Q$100,2,FALSE)&amp;"_"&amp;Y371&amp;":"&amp;AA371&amp;IF(F371&lt;&gt;""," (JST)",""),VLOOKUP(VLOOKUP(X371,Books!$A$2:$Q$100,2,FALSE)&amp;"_"&amp;Y371&amp;":"&amp;AA371&amp;IF(F371&lt;&gt;""," (JST)",""),SpecialBooks,2,FALSE)))</f>
        <v>2 sam_11:1-27</v>
      </c>
      <c r="J371" s="7" t="str">
        <f>VLOOKUP(C371,Talks!$A$2:$X$35,6,FALSE)</f>
        <v>US</v>
      </c>
      <c r="K371" s="32">
        <v>85</v>
      </c>
      <c r="L371" s="56">
        <f t="shared" si="305"/>
        <v>82</v>
      </c>
      <c r="M371" s="56">
        <f t="shared" si="306"/>
        <v>85</v>
      </c>
      <c r="N371" s="56" t="str">
        <f t="shared" si="276"/>
        <v/>
      </c>
      <c r="O371" s="7" t="str">
        <f t="shared" si="278"/>
        <v>2 sam_11:1-27 / (20-O,85,US)</v>
      </c>
      <c r="P371" s="51" t="str">
        <f t="shared" si="279"/>
        <v>***</v>
      </c>
      <c r="Q371" s="7">
        <f t="shared" si="280"/>
        <v>21</v>
      </c>
      <c r="R371" s="7">
        <f t="shared" si="281"/>
        <v>27</v>
      </c>
      <c r="S371" s="7">
        <f t="shared" si="282"/>
        <v>30</v>
      </c>
      <c r="T371" s="7" t="e">
        <f t="shared" si="283"/>
        <v>#VALUE!</v>
      </c>
      <c r="U371" s="7" t="e">
        <f t="shared" si="284"/>
        <v>#VALUE!</v>
      </c>
      <c r="V371" s="7" t="str">
        <f t="shared" si="285"/>
        <v>ot/2-sam/11?lan</v>
      </c>
      <c r="W371" s="7" t="str">
        <f t="shared" si="308"/>
        <v>2-sam</v>
      </c>
      <c r="X371" s="7" t="str">
        <f>IF(ISERROR(VLOOKUP(W371,Books!$A$2:$Q$100,2,FALSE)),VLOOKUP(V371&amp;"/"&amp;W371,$AY$8:$AZ$10,2,FALSE),W371)</f>
        <v>2-sam</v>
      </c>
      <c r="Y371" s="7" t="str">
        <f t="shared" si="309"/>
        <v>11</v>
      </c>
      <c r="Z371" s="7" t="str">
        <f t="shared" si="286"/>
        <v>1-27</v>
      </c>
      <c r="AA371" s="7" t="str">
        <f t="shared" si="307"/>
        <v>1-27</v>
      </c>
      <c r="AB371" s="51">
        <f t="shared" si="287"/>
        <v>27</v>
      </c>
      <c r="AC371" s="61">
        <f t="shared" si="288"/>
        <v>0</v>
      </c>
      <c r="AD371" s="26" t="str">
        <f t="shared" si="289"/>
        <v>2-sam</v>
      </c>
      <c r="AE371" s="27" t="str">
        <f t="shared" si="290"/>
        <v>2-sam</v>
      </c>
      <c r="AF371" s="28" t="str">
        <f t="shared" si="291"/>
        <v/>
      </c>
      <c r="AG371" s="26" t="str">
        <f t="shared" si="292"/>
        <v>11</v>
      </c>
      <c r="AH371" s="27" t="str">
        <f t="shared" si="293"/>
        <v/>
      </c>
      <c r="AI371" s="29" t="str">
        <f t="shared" si="294"/>
        <v>1-27</v>
      </c>
      <c r="AJ371" s="29" t="str">
        <f t="shared" si="295"/>
        <v>1-27</v>
      </c>
      <c r="AK371" s="29" t="str">
        <f t="shared" si="296"/>
        <v>1 27</v>
      </c>
      <c r="AL371" s="29">
        <f t="shared" si="297"/>
        <v>2</v>
      </c>
      <c r="AM371" s="29">
        <f t="shared" ca="1" si="298"/>
        <v>2</v>
      </c>
      <c r="AN371" s="29" t="str">
        <f t="shared" si="299"/>
        <v>1</v>
      </c>
      <c r="AO371" s="29" t="str">
        <f t="shared" ca="1" si="300"/>
        <v>27</v>
      </c>
      <c r="AP371" s="28" t="str">
        <f t="shared" si="301"/>
        <v/>
      </c>
      <c r="AQ371" s="34">
        <f t="shared" si="302"/>
        <v>136993</v>
      </c>
      <c r="AR371" s="7">
        <f>VLOOKUP(W371,Books!$A$2:$Q$100,7,FALSE)</f>
        <v>110</v>
      </c>
      <c r="AS371" s="51" t="str">
        <f t="shared" si="303"/>
        <v/>
      </c>
      <c r="AT371" s="7" t="str">
        <f t="shared" si="304"/>
        <v>INSERT INTO citation (ID,TalkID,BookID,Chapter,Verses,Flag,PageColumn,MinVerse,MaxVerse) VALUES (136993, 8482, 110, 11, '1-27', '', 85, 0, 0);</v>
      </c>
    </row>
    <row r="372" spans="1:46" x14ac:dyDescent="0.2">
      <c r="A372" s="7">
        <f>VLOOKUP(C372,Talks!$A$2:$X$35,2,FALSE)</f>
        <v>23</v>
      </c>
      <c r="B372">
        <v>369</v>
      </c>
      <c r="C372" t="s">
        <v>2736</v>
      </c>
      <c r="D372" t="s">
        <v>3357</v>
      </c>
      <c r="E372" t="s">
        <v>3358</v>
      </c>
      <c r="F372" s="4"/>
      <c r="G372" s="7">
        <f>VLOOKUP(C372,Talks!$A$2:$X$35,11,FALSE)</f>
        <v>8482</v>
      </c>
      <c r="H372" s="7">
        <f t="shared" si="277"/>
        <v>0</v>
      </c>
      <c r="I372" s="75" t="str">
        <f>IF(H372&lt;&gt;0,H372,IF(ISERROR(VLOOKUP(VLOOKUP(X372,Books!$A$2:$Q$100,2,FALSE)&amp;"_"&amp;Y372&amp;":"&amp;AA372&amp;IF(F372&lt;&gt;""," (JST)",""),SpecialBooks,2,FALSE)),VLOOKUP(X372,Books!$A$2:$Q$100,2,FALSE)&amp;"_"&amp;Y372&amp;":"&amp;AA372&amp;IF(F372&lt;&gt;""," (JST)",""),VLOOKUP(VLOOKUP(X372,Books!$A$2:$Q$100,2,FALSE)&amp;"_"&amp;Y372&amp;":"&amp;AA372&amp;IF(F372&lt;&gt;""," (JST)",""),SpecialBooks,2,FALSE)))</f>
        <v>matt_4:10-11</v>
      </c>
      <c r="J372" s="7" t="str">
        <f>VLOOKUP(C372,Talks!$A$2:$X$35,6,FALSE)</f>
        <v>US</v>
      </c>
      <c r="K372" s="32">
        <v>85</v>
      </c>
      <c r="L372" s="56">
        <f t="shared" si="305"/>
        <v>82</v>
      </c>
      <c r="M372" s="56">
        <f t="shared" si="306"/>
        <v>85</v>
      </c>
      <c r="N372" s="56" t="str">
        <f t="shared" si="276"/>
        <v/>
      </c>
      <c r="O372" s="7" t="str">
        <f t="shared" si="278"/>
        <v>matt_4:10-11 / (20-O,85,US)</v>
      </c>
      <c r="P372" s="51" t="str">
        <f t="shared" si="279"/>
        <v/>
      </c>
      <c r="Q372" s="7">
        <f t="shared" si="280"/>
        <v>21</v>
      </c>
      <c r="R372" s="7">
        <f t="shared" si="281"/>
        <v>26</v>
      </c>
      <c r="S372" s="7">
        <f t="shared" si="282"/>
        <v>34</v>
      </c>
      <c r="T372" s="7">
        <f t="shared" si="283"/>
        <v>28</v>
      </c>
      <c r="U372" s="7">
        <f t="shared" si="284"/>
        <v>43</v>
      </c>
      <c r="V372" s="7" t="str">
        <f t="shared" si="285"/>
        <v>nt/matt/4.10-11</v>
      </c>
      <c r="W372" s="7" t="str">
        <f t="shared" si="308"/>
        <v>matt</v>
      </c>
      <c r="X372" s="7" t="str">
        <f>IF(ISERROR(VLOOKUP(W372,Books!$A$2:$Q$100,2,FALSE)),VLOOKUP(V372&amp;"/"&amp;W372,$AY$8:$AZ$10,2,FALSE),W372)</f>
        <v>matt</v>
      </c>
      <c r="Y372" s="7" t="str">
        <f t="shared" si="309"/>
        <v>4</v>
      </c>
      <c r="Z372" s="7" t="str">
        <f t="shared" si="286"/>
        <v>10-11</v>
      </c>
      <c r="AA372" s="7" t="str">
        <f t="shared" si="307"/>
        <v>10-11</v>
      </c>
      <c r="AB372" s="51">
        <f t="shared" si="287"/>
        <v>25</v>
      </c>
      <c r="AC372" s="61" t="str">
        <f t="shared" si="288"/>
        <v>p10</v>
      </c>
      <c r="AD372" s="26" t="str">
        <f t="shared" si="289"/>
        <v>matt</v>
      </c>
      <c r="AE372" s="27" t="str">
        <f t="shared" si="290"/>
        <v>matt</v>
      </c>
      <c r="AF372" s="28" t="str">
        <f t="shared" si="291"/>
        <v/>
      </c>
      <c r="AG372" s="26" t="str">
        <f t="shared" si="292"/>
        <v>4</v>
      </c>
      <c r="AH372" s="27" t="str">
        <f t="shared" si="293"/>
        <v/>
      </c>
      <c r="AI372" s="29" t="str">
        <f t="shared" si="294"/>
        <v>10-11</v>
      </c>
      <c r="AJ372" s="29" t="str">
        <f t="shared" si="295"/>
        <v>10-11</v>
      </c>
      <c r="AK372" s="29" t="str">
        <f t="shared" si="296"/>
        <v>10 11</v>
      </c>
      <c r="AL372" s="29">
        <f t="shared" si="297"/>
        <v>3</v>
      </c>
      <c r="AM372" s="29">
        <f t="shared" ca="1" si="298"/>
        <v>3</v>
      </c>
      <c r="AN372" s="29" t="str">
        <f t="shared" si="299"/>
        <v>10</v>
      </c>
      <c r="AO372" s="29" t="str">
        <f t="shared" ca="1" si="300"/>
        <v>11</v>
      </c>
      <c r="AP372" s="28" t="str">
        <f t="shared" si="301"/>
        <v/>
      </c>
      <c r="AQ372" s="34">
        <f t="shared" si="302"/>
        <v>136994</v>
      </c>
      <c r="AR372" s="7">
        <f>VLOOKUP(W372,Books!$A$2:$Q$100,7,FALSE)</f>
        <v>140</v>
      </c>
      <c r="AS372" s="51" t="str">
        <f t="shared" si="303"/>
        <v/>
      </c>
      <c r="AT372" s="7" t="str">
        <f t="shared" si="304"/>
        <v>INSERT INTO citation (ID,TalkID,BookID,Chapter,Verses,Flag,PageColumn,MinVerse,MaxVerse) VALUES (136994, 8482, 140, 4, '10-11', '', 85, 0, 0);</v>
      </c>
    </row>
    <row r="373" spans="1:46" x14ac:dyDescent="0.2">
      <c r="A373" s="7">
        <f>VLOOKUP(C373,Talks!$A$2:$X$35,2,FALSE)</f>
        <v>23</v>
      </c>
      <c r="B373">
        <v>370</v>
      </c>
      <c r="C373" t="s">
        <v>2736</v>
      </c>
      <c r="D373" t="s">
        <v>3359</v>
      </c>
      <c r="E373" t="s">
        <v>3360</v>
      </c>
      <c r="F373" s="4"/>
      <c r="G373" s="7">
        <f>VLOOKUP(C373,Talks!$A$2:$X$35,11,FALSE)</f>
        <v>8482</v>
      </c>
      <c r="H373" s="7">
        <f t="shared" si="277"/>
        <v>0</v>
      </c>
      <c r="I373" s="75" t="str">
        <f>IF(H373&lt;&gt;0,H373,IF(ISERROR(VLOOKUP(VLOOKUP(X373,Books!$A$2:$Q$100,2,FALSE)&amp;"_"&amp;Y373&amp;":"&amp;AA373&amp;IF(F373&lt;&gt;""," (JST)",""),SpecialBooks,2,FALSE)),VLOOKUP(X373,Books!$A$2:$Q$100,2,FALSE)&amp;"_"&amp;Y373&amp;":"&amp;AA373&amp;IF(F373&lt;&gt;""," (JST)",""),VLOOKUP(VLOOKUP(X373,Books!$A$2:$Q$100,2,FALSE)&amp;"_"&amp;Y373&amp;":"&amp;AA373&amp;IF(F373&lt;&gt;""," (JST)",""),SpecialBooks,2,FALSE)))</f>
        <v>1 sam_13:14</v>
      </c>
      <c r="J373" s="7" t="str">
        <f>VLOOKUP(C373,Talks!$A$2:$X$35,6,FALSE)</f>
        <v>US</v>
      </c>
      <c r="K373" s="32">
        <v>85</v>
      </c>
      <c r="L373" s="56">
        <f t="shared" si="305"/>
        <v>82</v>
      </c>
      <c r="M373" s="56">
        <f t="shared" si="306"/>
        <v>85</v>
      </c>
      <c r="N373" s="56" t="str">
        <f t="shared" si="276"/>
        <v/>
      </c>
      <c r="O373" s="7" t="str">
        <f t="shared" si="278"/>
        <v>1 sam_13:14 / (20-O,85,US)</v>
      </c>
      <c r="P373" s="51" t="str">
        <f t="shared" si="279"/>
        <v/>
      </c>
      <c r="Q373" s="7">
        <f t="shared" si="280"/>
        <v>21</v>
      </c>
      <c r="R373" s="7">
        <f t="shared" si="281"/>
        <v>27</v>
      </c>
      <c r="S373" s="7">
        <f t="shared" si="282"/>
        <v>33</v>
      </c>
      <c r="T373" s="7">
        <f t="shared" si="283"/>
        <v>30</v>
      </c>
      <c r="U373" s="7">
        <f t="shared" si="284"/>
        <v>42</v>
      </c>
      <c r="V373" s="7" t="str">
        <f t="shared" si="285"/>
        <v>ot/1-sam/13.14?</v>
      </c>
      <c r="W373" s="7" t="str">
        <f t="shared" si="308"/>
        <v>1-sam</v>
      </c>
      <c r="X373" s="7" t="str">
        <f>IF(ISERROR(VLOOKUP(W373,Books!$A$2:$Q$100,2,FALSE)),VLOOKUP(V373&amp;"/"&amp;W373,$AY$8:$AZ$10,2,FALSE),W373)</f>
        <v>1-sam</v>
      </c>
      <c r="Y373" s="7" t="str">
        <f t="shared" si="309"/>
        <v>13</v>
      </c>
      <c r="Z373" s="7" t="str">
        <f t="shared" si="286"/>
        <v>14</v>
      </c>
      <c r="AA373" s="7" t="str">
        <f t="shared" si="307"/>
        <v>14</v>
      </c>
      <c r="AB373" s="51">
        <f t="shared" si="287"/>
        <v>23</v>
      </c>
      <c r="AC373" s="61" t="str">
        <f t="shared" si="288"/>
        <v>p14</v>
      </c>
      <c r="AD373" s="26" t="str">
        <f t="shared" si="289"/>
        <v>1-sam</v>
      </c>
      <c r="AE373" s="27" t="str">
        <f t="shared" si="290"/>
        <v>1-sam</v>
      </c>
      <c r="AF373" s="28" t="str">
        <f t="shared" si="291"/>
        <v/>
      </c>
      <c r="AG373" s="26" t="str">
        <f t="shared" si="292"/>
        <v>13</v>
      </c>
      <c r="AH373" s="27" t="str">
        <f t="shared" si="293"/>
        <v/>
      </c>
      <c r="AI373" s="29" t="str">
        <f t="shared" si="294"/>
        <v>14</v>
      </c>
      <c r="AJ373" s="29" t="str">
        <f t="shared" si="295"/>
        <v>14</v>
      </c>
      <c r="AK373" s="29" t="str">
        <f t="shared" si="296"/>
        <v>14</v>
      </c>
      <c r="AL373" s="29">
        <f t="shared" si="297"/>
        <v>0</v>
      </c>
      <c r="AM373" s="29">
        <f t="shared" ca="1" si="298"/>
        <v>0</v>
      </c>
      <c r="AN373" s="29" t="str">
        <f t="shared" si="299"/>
        <v>14</v>
      </c>
      <c r="AO373" s="29" t="str">
        <f t="shared" ca="1" si="300"/>
        <v>14</v>
      </c>
      <c r="AP373" s="28" t="str">
        <f t="shared" si="301"/>
        <v/>
      </c>
      <c r="AQ373" s="34">
        <f t="shared" si="302"/>
        <v>136995</v>
      </c>
      <c r="AR373" s="7">
        <f>VLOOKUP(W373,Books!$A$2:$Q$100,7,FALSE)</f>
        <v>109</v>
      </c>
      <c r="AS373" s="51" t="str">
        <f t="shared" si="303"/>
        <v/>
      </c>
      <c r="AT373" s="7" t="str">
        <f t="shared" si="304"/>
        <v>INSERT INTO citation (ID,TalkID,BookID,Chapter,Verses,Flag,PageColumn,MinVerse,MaxVerse) VALUES (136995, 8482, 109, 13, '14', '', 85, 0, 0);</v>
      </c>
    </row>
    <row r="374" spans="1:46" x14ac:dyDescent="0.2">
      <c r="A374" s="7">
        <f>VLOOKUP(C374,Talks!$A$2:$X$35,2,FALSE)</f>
        <v>24</v>
      </c>
      <c r="B374">
        <v>371</v>
      </c>
      <c r="C374" t="s">
        <v>2737</v>
      </c>
      <c r="D374" t="s">
        <v>2642</v>
      </c>
      <c r="E374" t="s">
        <v>2643</v>
      </c>
      <c r="F374" s="4"/>
      <c r="G374" s="7">
        <f>VLOOKUP(C374,Talks!$A$2:$X$35,11,FALSE)</f>
        <v>8483</v>
      </c>
      <c r="H374" s="7">
        <f t="shared" si="277"/>
        <v>0</v>
      </c>
      <c r="I374" s="75" t="str">
        <f>IF(H374&lt;&gt;0,H374,IF(ISERROR(VLOOKUP(VLOOKUP(X374,Books!$A$2:$Q$100,2,FALSE)&amp;"_"&amp;Y374&amp;":"&amp;AA374&amp;IF(F374&lt;&gt;""," (JST)",""),SpecialBooks,2,FALSE)),VLOOKUP(X374,Books!$A$2:$Q$100,2,FALSE)&amp;"_"&amp;Y374&amp;":"&amp;AA374&amp;IF(F374&lt;&gt;""," (JST)",""),VLOOKUP(VLOOKUP(X374,Books!$A$2:$Q$100,2,FALSE)&amp;"_"&amp;Y374&amp;":"&amp;AA374&amp;IF(F374&lt;&gt;""," (JST)",""),SpecialBooks,2,FALSE)))</f>
        <v>moro_6:4</v>
      </c>
      <c r="J374" s="7" t="str">
        <f>VLOOKUP(C374,Talks!$A$2:$X$35,6,FALSE)</f>
        <v>CAG</v>
      </c>
      <c r="K374" s="32">
        <v>87</v>
      </c>
      <c r="L374" s="56">
        <f t="shared" si="305"/>
        <v>86</v>
      </c>
      <c r="M374" s="56">
        <f t="shared" si="306"/>
        <v>88</v>
      </c>
      <c r="N374" s="56" t="str">
        <f t="shared" si="276"/>
        <v/>
      </c>
      <c r="O374" s="7" t="str">
        <f t="shared" si="278"/>
        <v>moro_6:4 / (20-O,87,CAG)</v>
      </c>
      <c r="P374" s="51" t="str">
        <f t="shared" si="279"/>
        <v/>
      </c>
      <c r="Q374" s="7">
        <f t="shared" si="280"/>
        <v>23</v>
      </c>
      <c r="R374" s="7">
        <f t="shared" si="281"/>
        <v>28</v>
      </c>
      <c r="S374" s="7">
        <f t="shared" si="282"/>
        <v>32</v>
      </c>
      <c r="T374" s="7">
        <f t="shared" si="283"/>
        <v>30</v>
      </c>
      <c r="U374" s="7">
        <f t="shared" si="284"/>
        <v>41</v>
      </c>
      <c r="V374" s="7" t="str">
        <f t="shared" si="285"/>
        <v>bofm/moro/6.4?lan</v>
      </c>
      <c r="W374" s="7" t="str">
        <f t="shared" si="308"/>
        <v>moro</v>
      </c>
      <c r="X374" s="7" t="str">
        <f>IF(ISERROR(VLOOKUP(W374,Books!$A$2:$Q$100,2,FALSE)),VLOOKUP(V374&amp;"/"&amp;W374,$AY$8:$AZ$10,2,FALSE),W374)</f>
        <v>moro</v>
      </c>
      <c r="Y374" s="7" t="str">
        <f t="shared" si="309"/>
        <v>6</v>
      </c>
      <c r="Z374" s="7" t="str">
        <f t="shared" si="286"/>
        <v>4</v>
      </c>
      <c r="AA374" s="7" t="str">
        <f t="shared" si="307"/>
        <v>4</v>
      </c>
      <c r="AB374" s="51">
        <f t="shared" si="287"/>
        <v>9</v>
      </c>
      <c r="AC374" s="61" t="str">
        <f t="shared" si="288"/>
        <v>p4</v>
      </c>
      <c r="AD374" s="26" t="str">
        <f t="shared" si="289"/>
        <v>moro</v>
      </c>
      <c r="AE374" s="27" t="str">
        <f t="shared" si="290"/>
        <v>moro</v>
      </c>
      <c r="AF374" s="28" t="str">
        <f t="shared" si="291"/>
        <v/>
      </c>
      <c r="AG374" s="26" t="str">
        <f t="shared" si="292"/>
        <v>6</v>
      </c>
      <c r="AH374" s="27" t="str">
        <f t="shared" si="293"/>
        <v/>
      </c>
      <c r="AI374" s="29" t="str">
        <f t="shared" si="294"/>
        <v>4</v>
      </c>
      <c r="AJ374" s="29" t="str">
        <f t="shared" si="295"/>
        <v>4</v>
      </c>
      <c r="AK374" s="29" t="str">
        <f t="shared" si="296"/>
        <v>4</v>
      </c>
      <c r="AL374" s="29">
        <f t="shared" si="297"/>
        <v>0</v>
      </c>
      <c r="AM374" s="29">
        <f t="shared" ca="1" si="298"/>
        <v>0</v>
      </c>
      <c r="AN374" s="29" t="str">
        <f t="shared" si="299"/>
        <v>4</v>
      </c>
      <c r="AO374" s="29" t="str">
        <f t="shared" ca="1" si="300"/>
        <v>4</v>
      </c>
      <c r="AP374" s="28" t="str">
        <f t="shared" si="301"/>
        <v/>
      </c>
      <c r="AQ374" s="34">
        <f t="shared" si="302"/>
        <v>136996</v>
      </c>
      <c r="AR374" s="7">
        <f>VLOOKUP(W374,Books!$A$2:$Q$100,7,FALSE)</f>
        <v>219</v>
      </c>
      <c r="AS374" s="51" t="str">
        <f t="shared" si="303"/>
        <v/>
      </c>
      <c r="AT374" s="7" t="str">
        <f t="shared" si="304"/>
        <v>INSERT INTO citation (ID,TalkID,BookID,Chapter,Verses,Flag,PageColumn,MinVerse,MaxVerse) VALUES (136996, 8483, 219, 6, '4', '', 87, 0, 0);</v>
      </c>
    </row>
    <row r="375" spans="1:46" x14ac:dyDescent="0.2">
      <c r="A375" s="7">
        <f>VLOOKUP(C375,Talks!$A$2:$X$35,2,FALSE)</f>
        <v>24</v>
      </c>
      <c r="B375">
        <v>372</v>
      </c>
      <c r="C375" t="s">
        <v>2737</v>
      </c>
      <c r="D375" t="s">
        <v>2808</v>
      </c>
      <c r="E375" t="s">
        <v>2809</v>
      </c>
      <c r="F375" s="4"/>
      <c r="G375" s="7">
        <f>VLOOKUP(C375,Talks!$A$2:$X$35,11,FALSE)</f>
        <v>8483</v>
      </c>
      <c r="H375" s="7">
        <f t="shared" si="277"/>
        <v>0</v>
      </c>
      <c r="I375" s="75" t="str">
        <f>IF(H375&lt;&gt;0,H375,IF(ISERROR(VLOOKUP(VLOOKUP(X375,Books!$A$2:$Q$100,2,FALSE)&amp;"_"&amp;Y375&amp;":"&amp;AA375&amp;IF(F375&lt;&gt;""," (JST)",""),SpecialBooks,2,FALSE)),VLOOKUP(X375,Books!$A$2:$Q$100,2,FALSE)&amp;"_"&amp;Y375&amp;":"&amp;AA375&amp;IF(F375&lt;&gt;""," (JST)",""),VLOOKUP(VLOOKUP(X375,Books!$A$2:$Q$100,2,FALSE)&amp;"_"&amp;Y375&amp;":"&amp;AA375&amp;IF(F375&lt;&gt;""," (JST)",""),SpecialBooks,2,FALSE)))</f>
        <v>sec_84:88</v>
      </c>
      <c r="J375" s="7" t="str">
        <f>VLOOKUP(C375,Talks!$A$2:$X$35,6,FALSE)</f>
        <v>CAG</v>
      </c>
      <c r="K375" s="32">
        <v>87</v>
      </c>
      <c r="L375" s="56">
        <f t="shared" si="305"/>
        <v>86</v>
      </c>
      <c r="M375" s="56">
        <f t="shared" si="306"/>
        <v>88</v>
      </c>
      <c r="N375" s="56" t="str">
        <f t="shared" si="276"/>
        <v/>
      </c>
      <c r="O375" s="7" t="str">
        <f t="shared" si="278"/>
        <v>sec_84:88 / (20-O,87,CAG)</v>
      </c>
      <c r="P375" s="51" t="str">
        <f t="shared" si="279"/>
        <v/>
      </c>
      <c r="Q375" s="7">
        <f t="shared" si="280"/>
        <v>31</v>
      </c>
      <c r="R375" s="7">
        <f t="shared" si="281"/>
        <v>34</v>
      </c>
      <c r="S375" s="7">
        <f t="shared" si="282"/>
        <v>40</v>
      </c>
      <c r="T375" s="7">
        <f t="shared" si="283"/>
        <v>37</v>
      </c>
      <c r="U375" s="7">
        <f t="shared" si="284"/>
        <v>49</v>
      </c>
      <c r="V375" s="7" t="str">
        <f t="shared" si="285"/>
        <v>dc-testament/dc/84.88?lan</v>
      </c>
      <c r="W375" s="7" t="str">
        <f t="shared" si="308"/>
        <v>dc</v>
      </c>
      <c r="X375" s="7" t="str">
        <f>IF(ISERROR(VLOOKUP(W375,Books!$A$2:$Q$100,2,FALSE)),VLOOKUP(V375&amp;"/"&amp;W375,$AY$8:$AZ$10,2,FALSE),W375)</f>
        <v>dc</v>
      </c>
      <c r="Y375" s="7" t="str">
        <f t="shared" si="309"/>
        <v>84</v>
      </c>
      <c r="Z375" s="7" t="str">
        <f t="shared" si="286"/>
        <v>88</v>
      </c>
      <c r="AA375" s="7" t="str">
        <f t="shared" si="307"/>
        <v>88</v>
      </c>
      <c r="AB375" s="51">
        <f t="shared" si="287"/>
        <v>120</v>
      </c>
      <c r="AC375" s="61" t="str">
        <f t="shared" si="288"/>
        <v>p88</v>
      </c>
      <c r="AD375" s="26" t="str">
        <f t="shared" si="289"/>
        <v>sec</v>
      </c>
      <c r="AE375" s="27" t="str">
        <f t="shared" si="290"/>
        <v>dc</v>
      </c>
      <c r="AF375" s="28" t="str">
        <f t="shared" si="291"/>
        <v/>
      </c>
      <c r="AG375" s="26" t="str">
        <f t="shared" si="292"/>
        <v>84</v>
      </c>
      <c r="AH375" s="27" t="str">
        <f t="shared" si="293"/>
        <v/>
      </c>
      <c r="AI375" s="29" t="str">
        <f t="shared" si="294"/>
        <v>88</v>
      </c>
      <c r="AJ375" s="29" t="str">
        <f t="shared" si="295"/>
        <v>88</v>
      </c>
      <c r="AK375" s="29" t="str">
        <f t="shared" si="296"/>
        <v>88</v>
      </c>
      <c r="AL375" s="29">
        <f t="shared" si="297"/>
        <v>0</v>
      </c>
      <c r="AM375" s="29">
        <f t="shared" ca="1" si="298"/>
        <v>0</v>
      </c>
      <c r="AN375" s="29" t="str">
        <f t="shared" si="299"/>
        <v>88</v>
      </c>
      <c r="AO375" s="29" t="str">
        <f t="shared" ca="1" si="300"/>
        <v>88</v>
      </c>
      <c r="AP375" s="28" t="str">
        <f t="shared" si="301"/>
        <v/>
      </c>
      <c r="AQ375" s="34">
        <f t="shared" si="302"/>
        <v>136997</v>
      </c>
      <c r="AR375" s="7">
        <f>VLOOKUP(W375,Books!$A$2:$Q$100,7,FALSE)</f>
        <v>302</v>
      </c>
      <c r="AS375" s="51" t="str">
        <f t="shared" si="303"/>
        <v/>
      </c>
      <c r="AT375" s="7" t="str">
        <f t="shared" si="304"/>
        <v>INSERT INTO citation (ID,TalkID,BookID,Chapter,Verses,Flag,PageColumn,MinVerse,MaxVerse) VALUES (136997, 8483, 302, 84, '88', '', 87, 0, 0);</v>
      </c>
    </row>
    <row r="376" spans="1:46" x14ac:dyDescent="0.2">
      <c r="A376" s="7">
        <f>VLOOKUP(C376,Talks!$A$2:$X$35,2,FALSE)</f>
        <v>25</v>
      </c>
      <c r="B376">
        <v>373</v>
      </c>
      <c r="C376" t="s">
        <v>2738</v>
      </c>
      <c r="D376" t="s">
        <v>2869</v>
      </c>
      <c r="E376" t="s">
        <v>2870</v>
      </c>
      <c r="F376" s="4"/>
      <c r="G376" s="7">
        <f>VLOOKUP(C376,Talks!$A$2:$X$35,11,FALSE)</f>
        <v>8484</v>
      </c>
      <c r="H376" s="7">
        <f t="shared" si="277"/>
        <v>0</v>
      </c>
      <c r="I376" s="75" t="str">
        <f>IF(H376&lt;&gt;0,H376,IF(ISERROR(VLOOKUP(VLOOKUP(X376,Books!$A$2:$Q$100,2,FALSE)&amp;"_"&amp;Y376&amp;":"&amp;AA376&amp;IF(F376&lt;&gt;""," (JST)",""),SpecialBooks,2,FALSE)),VLOOKUP(X376,Books!$A$2:$Q$100,2,FALSE)&amp;"_"&amp;Y376&amp;":"&amp;AA376&amp;IF(F376&lt;&gt;""," (JST)",""),VLOOKUP(VLOOKUP(X376,Books!$A$2:$Q$100,2,FALSE)&amp;"_"&amp;Y376&amp;":"&amp;AA376&amp;IF(F376&lt;&gt;""," (JST)",""),SpecialBooks,2,FALSE)))</f>
        <v>john_14:6</v>
      </c>
      <c r="J376" s="7" t="str">
        <f>VLOOKUP(C376,Talks!$A$2:$X$35,6,FALSE)</f>
        <v>NLA</v>
      </c>
      <c r="K376" s="32">
        <v>91</v>
      </c>
      <c r="L376" s="56">
        <f t="shared" si="305"/>
        <v>88</v>
      </c>
      <c r="M376" s="56">
        <f t="shared" si="306"/>
        <v>91</v>
      </c>
      <c r="N376" s="56" t="str">
        <f t="shared" si="276"/>
        <v/>
      </c>
      <c r="O376" s="7" t="str">
        <f t="shared" si="278"/>
        <v>john_14:6 / (20-O,91,NLA)</v>
      </c>
      <c r="P376" s="51" t="str">
        <f t="shared" si="279"/>
        <v/>
      </c>
      <c r="Q376" s="7">
        <f t="shared" si="280"/>
        <v>21</v>
      </c>
      <c r="R376" s="7">
        <f t="shared" si="281"/>
        <v>26</v>
      </c>
      <c r="S376" s="7">
        <f t="shared" si="282"/>
        <v>31</v>
      </c>
      <c r="T376" s="7">
        <f t="shared" si="283"/>
        <v>29</v>
      </c>
      <c r="U376" s="7">
        <f t="shared" si="284"/>
        <v>40</v>
      </c>
      <c r="V376" s="7" t="str">
        <f t="shared" si="285"/>
        <v>nt/john/14.6?la</v>
      </c>
      <c r="W376" s="7" t="str">
        <f t="shared" si="308"/>
        <v>john</v>
      </c>
      <c r="X376" s="7" t="str">
        <f>IF(ISERROR(VLOOKUP(W376,Books!$A$2:$Q$100,2,FALSE)),VLOOKUP(V376&amp;"/"&amp;W376,$AY$8:$AZ$10,2,FALSE),W376)</f>
        <v>john</v>
      </c>
      <c r="Y376" s="7" t="str">
        <f t="shared" si="309"/>
        <v>14</v>
      </c>
      <c r="Z376" s="7" t="str">
        <f t="shared" si="286"/>
        <v>6</v>
      </c>
      <c r="AA376" s="7" t="str">
        <f t="shared" si="307"/>
        <v>6</v>
      </c>
      <c r="AB376" s="51">
        <f t="shared" si="287"/>
        <v>31</v>
      </c>
      <c r="AC376" s="61" t="str">
        <f t="shared" si="288"/>
        <v>p6</v>
      </c>
      <c r="AD376" s="26" t="str">
        <f t="shared" si="289"/>
        <v>john</v>
      </c>
      <c r="AE376" s="27" t="str">
        <f t="shared" si="290"/>
        <v>john</v>
      </c>
      <c r="AF376" s="28" t="str">
        <f t="shared" si="291"/>
        <v/>
      </c>
      <c r="AG376" s="26" t="str">
        <f t="shared" si="292"/>
        <v>14</v>
      </c>
      <c r="AH376" s="27" t="str">
        <f t="shared" si="293"/>
        <v/>
      </c>
      <c r="AI376" s="29" t="str">
        <f t="shared" si="294"/>
        <v>6</v>
      </c>
      <c r="AJ376" s="29" t="str">
        <f t="shared" si="295"/>
        <v>6</v>
      </c>
      <c r="AK376" s="29" t="str">
        <f t="shared" si="296"/>
        <v>6</v>
      </c>
      <c r="AL376" s="29">
        <f t="shared" si="297"/>
        <v>0</v>
      </c>
      <c r="AM376" s="29">
        <f t="shared" ca="1" si="298"/>
        <v>0</v>
      </c>
      <c r="AN376" s="29" t="str">
        <f t="shared" si="299"/>
        <v>6</v>
      </c>
      <c r="AO376" s="29" t="str">
        <f t="shared" ca="1" si="300"/>
        <v>6</v>
      </c>
      <c r="AP376" s="28" t="str">
        <f t="shared" si="301"/>
        <v/>
      </c>
      <c r="AQ376" s="34">
        <f t="shared" si="302"/>
        <v>136998</v>
      </c>
      <c r="AR376" s="7">
        <f>VLOOKUP(W376,Books!$A$2:$Q$100,7,FALSE)</f>
        <v>143</v>
      </c>
      <c r="AS376" s="51" t="str">
        <f t="shared" si="303"/>
        <v/>
      </c>
      <c r="AT376" s="7" t="str">
        <f t="shared" si="304"/>
        <v>INSERT INTO citation (ID,TalkID,BookID,Chapter,Verses,Flag,PageColumn,MinVerse,MaxVerse) VALUES (136998, 8484, 143, 14, '6', '', 91, 0, 0);</v>
      </c>
    </row>
    <row r="377" spans="1:46" x14ac:dyDescent="0.2">
      <c r="A377" s="7">
        <f>VLOOKUP(C377,Talks!$A$2:$X$35,2,FALSE)</f>
        <v>25</v>
      </c>
      <c r="B377">
        <v>374</v>
      </c>
      <c r="C377" t="s">
        <v>2738</v>
      </c>
      <c r="D377" t="s">
        <v>2612</v>
      </c>
      <c r="E377" t="s">
        <v>2333</v>
      </c>
      <c r="F377" s="4"/>
      <c r="G377" s="7">
        <f>VLOOKUP(C377,Talks!$A$2:$X$35,11,FALSE)</f>
        <v>8484</v>
      </c>
      <c r="H377" s="7">
        <f t="shared" si="277"/>
        <v>0</v>
      </c>
      <c r="I377" s="75" t="str">
        <f>IF(H377&lt;&gt;0,H377,IF(ISERROR(VLOOKUP(VLOOKUP(X377,Books!$A$2:$Q$100,2,FALSE)&amp;"_"&amp;Y377&amp;":"&amp;AA377&amp;IF(F377&lt;&gt;""," (JST)",""),SpecialBooks,2,FALSE)),VLOOKUP(X377,Books!$A$2:$Q$100,2,FALSE)&amp;"_"&amp;Y377&amp;":"&amp;AA377&amp;IF(F377&lt;&gt;""," (JST)",""),VLOOKUP(VLOOKUP(X377,Books!$A$2:$Q$100,2,FALSE)&amp;"_"&amp;Y377&amp;":"&amp;AA377&amp;IF(F377&lt;&gt;""," (JST)",""),SpecialBooks,2,FALSE)))</f>
        <v>matt_11:28</v>
      </c>
      <c r="J377" s="7" t="str">
        <f>VLOOKUP(C377,Talks!$A$2:$X$35,6,FALSE)</f>
        <v>NLA</v>
      </c>
      <c r="K377" s="32">
        <v>91</v>
      </c>
      <c r="L377" s="56">
        <f t="shared" si="305"/>
        <v>88</v>
      </c>
      <c r="M377" s="56">
        <f t="shared" si="306"/>
        <v>91</v>
      </c>
      <c r="N377" s="56" t="str">
        <f t="shared" si="276"/>
        <v/>
      </c>
      <c r="O377" s="7" t="str">
        <f t="shared" si="278"/>
        <v>matt_11:28 / (20-O,91,NLA)</v>
      </c>
      <c r="P377" s="51" t="str">
        <f t="shared" si="279"/>
        <v/>
      </c>
      <c r="Q377" s="7">
        <f t="shared" si="280"/>
        <v>21</v>
      </c>
      <c r="R377" s="7">
        <f t="shared" si="281"/>
        <v>26</v>
      </c>
      <c r="S377" s="7">
        <f t="shared" si="282"/>
        <v>32</v>
      </c>
      <c r="T377" s="7">
        <f t="shared" si="283"/>
        <v>29</v>
      </c>
      <c r="U377" s="7">
        <f t="shared" si="284"/>
        <v>41</v>
      </c>
      <c r="V377" s="7" t="str">
        <f t="shared" si="285"/>
        <v>nt/matt/11.28?l</v>
      </c>
      <c r="W377" s="7" t="str">
        <f t="shared" si="308"/>
        <v>matt</v>
      </c>
      <c r="X377" s="7" t="str">
        <f>IF(ISERROR(VLOOKUP(W377,Books!$A$2:$Q$100,2,FALSE)),VLOOKUP(V377&amp;"/"&amp;W377,$AY$8:$AZ$10,2,FALSE),W377)</f>
        <v>matt</v>
      </c>
      <c r="Y377" s="7" t="str">
        <f t="shared" si="309"/>
        <v>11</v>
      </c>
      <c r="Z377" s="7" t="str">
        <f t="shared" si="286"/>
        <v>28</v>
      </c>
      <c r="AA377" s="7" t="str">
        <f t="shared" si="307"/>
        <v>28</v>
      </c>
      <c r="AB377" s="51">
        <f t="shared" si="287"/>
        <v>30</v>
      </c>
      <c r="AC377" s="61" t="str">
        <f t="shared" si="288"/>
        <v>p28</v>
      </c>
      <c r="AD377" s="26" t="str">
        <f t="shared" si="289"/>
        <v>matt</v>
      </c>
      <c r="AE377" s="27" t="str">
        <f t="shared" si="290"/>
        <v>matt</v>
      </c>
      <c r="AF377" s="28" t="str">
        <f t="shared" si="291"/>
        <v/>
      </c>
      <c r="AG377" s="26" t="str">
        <f t="shared" si="292"/>
        <v>11</v>
      </c>
      <c r="AH377" s="27" t="str">
        <f t="shared" si="293"/>
        <v/>
      </c>
      <c r="AI377" s="29" t="str">
        <f t="shared" si="294"/>
        <v>28</v>
      </c>
      <c r="AJ377" s="29" t="str">
        <f t="shared" si="295"/>
        <v>28</v>
      </c>
      <c r="AK377" s="29" t="str">
        <f t="shared" si="296"/>
        <v>28</v>
      </c>
      <c r="AL377" s="29">
        <f t="shared" si="297"/>
        <v>0</v>
      </c>
      <c r="AM377" s="29">
        <f t="shared" ca="1" si="298"/>
        <v>0</v>
      </c>
      <c r="AN377" s="29" t="str">
        <f t="shared" si="299"/>
        <v>28</v>
      </c>
      <c r="AO377" s="29" t="str">
        <f t="shared" ca="1" si="300"/>
        <v>28</v>
      </c>
      <c r="AP377" s="28" t="str">
        <f t="shared" si="301"/>
        <v/>
      </c>
      <c r="AQ377" s="34">
        <f t="shared" si="302"/>
        <v>136999</v>
      </c>
      <c r="AR377" s="7">
        <f>VLOOKUP(W377,Books!$A$2:$Q$100,7,FALSE)</f>
        <v>140</v>
      </c>
      <c r="AS377" s="51" t="str">
        <f t="shared" si="303"/>
        <v/>
      </c>
      <c r="AT377" s="7" t="str">
        <f t="shared" si="304"/>
        <v>INSERT INTO citation (ID,TalkID,BookID,Chapter,Verses,Flag,PageColumn,MinVerse,MaxVerse) VALUES (136999, 8484, 140, 11, '28', '', 91, 0, 0);</v>
      </c>
    </row>
    <row r="378" spans="1:46" x14ac:dyDescent="0.2">
      <c r="A378" s="7">
        <f>VLOOKUP(C378,Talks!$A$2:$X$35,2,FALSE)</f>
        <v>25</v>
      </c>
      <c r="B378">
        <v>375</v>
      </c>
      <c r="C378" t="s">
        <v>2738</v>
      </c>
      <c r="D378" t="s">
        <v>2628</v>
      </c>
      <c r="E378" t="s">
        <v>2629</v>
      </c>
      <c r="F378" s="4"/>
      <c r="G378" s="7">
        <f>VLOOKUP(C378,Talks!$A$2:$X$35,11,FALSE)</f>
        <v>8484</v>
      </c>
      <c r="H378" s="7">
        <f t="shared" si="277"/>
        <v>0</v>
      </c>
      <c r="I378" s="75" t="str">
        <f>IF(H378&lt;&gt;0,H378,IF(ISERROR(VLOOKUP(VLOOKUP(X378,Books!$A$2:$Q$100,2,FALSE)&amp;"_"&amp;Y378&amp;":"&amp;AA378&amp;IF(F378&lt;&gt;""," (JST)",""),SpecialBooks,2,FALSE)),VLOOKUP(X378,Books!$A$2:$Q$100,2,FALSE)&amp;"_"&amp;Y378&amp;":"&amp;AA378&amp;IF(F378&lt;&gt;""," (JST)",""),VLOOKUP(VLOOKUP(X378,Books!$A$2:$Q$100,2,FALSE)&amp;"_"&amp;Y378&amp;":"&amp;AA378&amp;IF(F378&lt;&gt;""," (JST)",""),SpecialBooks,2,FALSE)))</f>
        <v>mark_9:7</v>
      </c>
      <c r="J378" s="7" t="str">
        <f>VLOOKUP(C378,Talks!$A$2:$X$35,6,FALSE)</f>
        <v>NLA</v>
      </c>
      <c r="K378" s="32">
        <v>91</v>
      </c>
      <c r="L378" s="56">
        <f t="shared" si="305"/>
        <v>88</v>
      </c>
      <c r="M378" s="56">
        <f t="shared" si="306"/>
        <v>91</v>
      </c>
      <c r="N378" s="56" t="str">
        <f t="shared" si="276"/>
        <v/>
      </c>
      <c r="O378" s="7" t="str">
        <f t="shared" si="278"/>
        <v>mark_9:7 / (20-O,91,NLA)</v>
      </c>
      <c r="P378" s="51" t="str">
        <f t="shared" si="279"/>
        <v/>
      </c>
      <c r="Q378" s="7">
        <f t="shared" si="280"/>
        <v>21</v>
      </c>
      <c r="R378" s="7">
        <f t="shared" si="281"/>
        <v>26</v>
      </c>
      <c r="S378" s="7">
        <f t="shared" si="282"/>
        <v>30</v>
      </c>
      <c r="T378" s="7">
        <f t="shared" si="283"/>
        <v>28</v>
      </c>
      <c r="U378" s="7">
        <f t="shared" si="284"/>
        <v>39</v>
      </c>
      <c r="V378" s="7" t="str">
        <f t="shared" si="285"/>
        <v>nt/mark/9.7?lan</v>
      </c>
      <c r="W378" s="7" t="str">
        <f t="shared" si="308"/>
        <v>mark</v>
      </c>
      <c r="X378" s="7" t="str">
        <f>IF(ISERROR(VLOOKUP(W378,Books!$A$2:$Q$100,2,FALSE)),VLOOKUP(V378&amp;"/"&amp;W378,$AY$8:$AZ$10,2,FALSE),W378)</f>
        <v>mark</v>
      </c>
      <c r="Y378" s="7" t="str">
        <f t="shared" si="309"/>
        <v>9</v>
      </c>
      <c r="Z378" s="7" t="str">
        <f t="shared" si="286"/>
        <v>7</v>
      </c>
      <c r="AA378" s="7" t="str">
        <f t="shared" si="307"/>
        <v>7</v>
      </c>
      <c r="AB378" s="51">
        <f t="shared" si="287"/>
        <v>50</v>
      </c>
      <c r="AC378" s="61" t="str">
        <f t="shared" si="288"/>
        <v>p7</v>
      </c>
      <c r="AD378" s="26" t="str">
        <f t="shared" si="289"/>
        <v>mark</v>
      </c>
      <c r="AE378" s="27" t="str">
        <f t="shared" si="290"/>
        <v>mark</v>
      </c>
      <c r="AF378" s="28" t="str">
        <f t="shared" si="291"/>
        <v/>
      </c>
      <c r="AG378" s="26" t="str">
        <f t="shared" si="292"/>
        <v>9</v>
      </c>
      <c r="AH378" s="27" t="str">
        <f t="shared" si="293"/>
        <v/>
      </c>
      <c r="AI378" s="29" t="str">
        <f t="shared" si="294"/>
        <v>7</v>
      </c>
      <c r="AJ378" s="29" t="str">
        <f t="shared" si="295"/>
        <v>7</v>
      </c>
      <c r="AK378" s="29" t="str">
        <f t="shared" si="296"/>
        <v>7</v>
      </c>
      <c r="AL378" s="29">
        <f t="shared" si="297"/>
        <v>0</v>
      </c>
      <c r="AM378" s="29">
        <f t="shared" ca="1" si="298"/>
        <v>0</v>
      </c>
      <c r="AN378" s="29" t="str">
        <f t="shared" si="299"/>
        <v>7</v>
      </c>
      <c r="AO378" s="29" t="str">
        <f t="shared" ca="1" si="300"/>
        <v>7</v>
      </c>
      <c r="AP378" s="28" t="str">
        <f t="shared" si="301"/>
        <v/>
      </c>
      <c r="AQ378" s="34">
        <f t="shared" si="302"/>
        <v>137000</v>
      </c>
      <c r="AR378" s="7">
        <f>VLOOKUP(W378,Books!$A$2:$Q$100,7,FALSE)</f>
        <v>141</v>
      </c>
      <c r="AS378" s="51" t="str">
        <f t="shared" si="303"/>
        <v/>
      </c>
      <c r="AT378" s="7" t="str">
        <f t="shared" si="304"/>
        <v>INSERT INTO citation (ID,TalkID,BookID,Chapter,Verses,Flag,PageColumn,MinVerse,MaxVerse) VALUES (137000, 8484, 141, 9, '7', '', 91, 0, 0);</v>
      </c>
    </row>
    <row r="379" spans="1:46" x14ac:dyDescent="0.2">
      <c r="A379" s="7">
        <f>VLOOKUP(C379,Talks!$A$2:$X$35,2,FALSE)</f>
        <v>25</v>
      </c>
      <c r="B379">
        <v>376</v>
      </c>
      <c r="C379" t="s">
        <v>2738</v>
      </c>
      <c r="D379" t="s">
        <v>2630</v>
      </c>
      <c r="E379" t="s">
        <v>2631</v>
      </c>
      <c r="F379" s="4"/>
      <c r="G379" s="7">
        <f>VLOOKUP(C379,Talks!$A$2:$X$35,11,FALSE)</f>
        <v>8484</v>
      </c>
      <c r="H379" s="7">
        <f t="shared" si="277"/>
        <v>0</v>
      </c>
      <c r="I379" s="75" t="str">
        <f>IF(H379&lt;&gt;0,H379,IF(ISERROR(VLOOKUP(VLOOKUP(X379,Books!$A$2:$Q$100,2,FALSE)&amp;"_"&amp;Y379&amp;":"&amp;AA379&amp;IF(F379&lt;&gt;""," (JST)",""),SpecialBooks,2,FALSE)),VLOOKUP(X379,Books!$A$2:$Q$100,2,FALSE)&amp;"_"&amp;Y379&amp;":"&amp;AA379&amp;IF(F379&lt;&gt;""," (JST)",""),VLOOKUP(VLOOKUP(X379,Books!$A$2:$Q$100,2,FALSE)&amp;"_"&amp;Y379&amp;":"&amp;AA379&amp;IF(F379&lt;&gt;""," (JST)",""),SpecialBooks,2,FALSE)))</f>
        <v>luke_9:35</v>
      </c>
      <c r="J379" s="7" t="str">
        <f>VLOOKUP(C379,Talks!$A$2:$X$35,6,FALSE)</f>
        <v>NLA</v>
      </c>
      <c r="K379" s="32">
        <v>91</v>
      </c>
      <c r="L379" s="56">
        <f t="shared" si="305"/>
        <v>88</v>
      </c>
      <c r="M379" s="56">
        <f t="shared" si="306"/>
        <v>91</v>
      </c>
      <c r="N379" s="56" t="str">
        <f t="shared" si="276"/>
        <v/>
      </c>
      <c r="O379" s="7" t="str">
        <f t="shared" si="278"/>
        <v>luke_9:35 / (20-O,91,NLA)</v>
      </c>
      <c r="P379" s="51" t="str">
        <f t="shared" si="279"/>
        <v/>
      </c>
      <c r="Q379" s="7">
        <f t="shared" si="280"/>
        <v>21</v>
      </c>
      <c r="R379" s="7">
        <f t="shared" si="281"/>
        <v>26</v>
      </c>
      <c r="S379" s="7">
        <f t="shared" si="282"/>
        <v>31</v>
      </c>
      <c r="T379" s="7">
        <f t="shared" si="283"/>
        <v>28</v>
      </c>
      <c r="U379" s="7">
        <f t="shared" si="284"/>
        <v>40</v>
      </c>
      <c r="V379" s="7" t="str">
        <f t="shared" si="285"/>
        <v>nt/luke/9.35?la</v>
      </c>
      <c r="W379" s="7" t="str">
        <f t="shared" si="308"/>
        <v>luke</v>
      </c>
      <c r="X379" s="7" t="str">
        <f>IF(ISERROR(VLOOKUP(W379,Books!$A$2:$Q$100,2,FALSE)),VLOOKUP(V379&amp;"/"&amp;W379,$AY$8:$AZ$10,2,FALSE),W379)</f>
        <v>luke</v>
      </c>
      <c r="Y379" s="7" t="str">
        <f t="shared" si="309"/>
        <v>9</v>
      </c>
      <c r="Z379" s="7" t="str">
        <f t="shared" si="286"/>
        <v>35</v>
      </c>
      <c r="AA379" s="7" t="str">
        <f t="shared" si="307"/>
        <v>35</v>
      </c>
      <c r="AB379" s="51">
        <f t="shared" si="287"/>
        <v>62</v>
      </c>
      <c r="AC379" s="61" t="str">
        <f t="shared" si="288"/>
        <v>p35</v>
      </c>
      <c r="AD379" s="26" t="str">
        <f t="shared" si="289"/>
        <v>luke</v>
      </c>
      <c r="AE379" s="27" t="str">
        <f t="shared" si="290"/>
        <v>luke</v>
      </c>
      <c r="AF379" s="28" t="str">
        <f t="shared" si="291"/>
        <v/>
      </c>
      <c r="AG379" s="26" t="str">
        <f t="shared" si="292"/>
        <v>9</v>
      </c>
      <c r="AH379" s="27" t="str">
        <f t="shared" si="293"/>
        <v/>
      </c>
      <c r="AI379" s="29" t="str">
        <f t="shared" si="294"/>
        <v>35</v>
      </c>
      <c r="AJ379" s="29" t="str">
        <f t="shared" si="295"/>
        <v>35</v>
      </c>
      <c r="AK379" s="29" t="str">
        <f t="shared" si="296"/>
        <v>35</v>
      </c>
      <c r="AL379" s="29">
        <f t="shared" si="297"/>
        <v>0</v>
      </c>
      <c r="AM379" s="29">
        <f t="shared" ca="1" si="298"/>
        <v>0</v>
      </c>
      <c r="AN379" s="29" t="str">
        <f t="shared" si="299"/>
        <v>35</v>
      </c>
      <c r="AO379" s="29" t="str">
        <f t="shared" ca="1" si="300"/>
        <v>35</v>
      </c>
      <c r="AP379" s="28" t="str">
        <f t="shared" si="301"/>
        <v/>
      </c>
      <c r="AQ379" s="34">
        <f t="shared" si="302"/>
        <v>137001</v>
      </c>
      <c r="AR379" s="7">
        <f>VLOOKUP(W379,Books!$A$2:$Q$100,7,FALSE)</f>
        <v>142</v>
      </c>
      <c r="AS379" s="51" t="str">
        <f t="shared" si="303"/>
        <v/>
      </c>
      <c r="AT379" s="7" t="str">
        <f t="shared" si="304"/>
        <v>INSERT INTO citation (ID,TalkID,BookID,Chapter,Verses,Flag,PageColumn,MinVerse,MaxVerse) VALUES (137001, 8484, 142, 9, '35', '', 91, 0, 0);</v>
      </c>
    </row>
    <row r="380" spans="1:46" x14ac:dyDescent="0.2">
      <c r="A380" s="7">
        <f>VLOOKUP(C380,Talks!$A$2:$X$35,2,FALSE)</f>
        <v>25</v>
      </c>
      <c r="B380">
        <v>377</v>
      </c>
      <c r="C380" t="s">
        <v>2738</v>
      </c>
      <c r="D380" t="s">
        <v>3361</v>
      </c>
      <c r="E380" t="s">
        <v>3362</v>
      </c>
      <c r="F380" s="4"/>
      <c r="G380" s="7">
        <f>VLOOKUP(C380,Talks!$A$2:$X$35,11,FALSE)</f>
        <v>8484</v>
      </c>
      <c r="H380" s="7">
        <f t="shared" si="277"/>
        <v>0</v>
      </c>
      <c r="I380" s="75" t="str">
        <f>IF(H380&lt;&gt;0,H380,IF(ISERROR(VLOOKUP(VLOOKUP(X380,Books!$A$2:$Q$100,2,FALSE)&amp;"_"&amp;Y380&amp;":"&amp;AA380&amp;IF(F380&lt;&gt;""," (JST)",""),SpecialBooks,2,FALSE)),VLOOKUP(X380,Books!$A$2:$Q$100,2,FALSE)&amp;"_"&amp;Y380&amp;":"&amp;AA380&amp;IF(F380&lt;&gt;""," (JST)",""),VLOOKUP(VLOOKUP(X380,Books!$A$2:$Q$100,2,FALSE)&amp;"_"&amp;Y380&amp;":"&amp;AA380&amp;IF(F380&lt;&gt;""," (JST)",""),SpecialBooks,2,FALSE)))</f>
        <v>matt_3:17</v>
      </c>
      <c r="J380" s="7" t="str">
        <f>VLOOKUP(C380,Talks!$A$2:$X$35,6,FALSE)</f>
        <v>NLA</v>
      </c>
      <c r="K380" s="32">
        <v>91</v>
      </c>
      <c r="L380" s="56">
        <f t="shared" si="305"/>
        <v>88</v>
      </c>
      <c r="M380" s="56">
        <f t="shared" si="306"/>
        <v>91</v>
      </c>
      <c r="N380" s="56" t="str">
        <f t="shared" si="276"/>
        <v/>
      </c>
      <c r="O380" s="7" t="str">
        <f t="shared" si="278"/>
        <v>matt_3:17 / (20-O,91,NLA)</v>
      </c>
      <c r="P380" s="51" t="str">
        <f t="shared" si="279"/>
        <v/>
      </c>
      <c r="Q380" s="7">
        <f t="shared" si="280"/>
        <v>21</v>
      </c>
      <c r="R380" s="7">
        <f t="shared" si="281"/>
        <v>26</v>
      </c>
      <c r="S380" s="7">
        <f t="shared" si="282"/>
        <v>31</v>
      </c>
      <c r="T380" s="7">
        <f t="shared" si="283"/>
        <v>28</v>
      </c>
      <c r="U380" s="7">
        <f t="shared" si="284"/>
        <v>40</v>
      </c>
      <c r="V380" s="7" t="str">
        <f t="shared" si="285"/>
        <v>nt/matt/3.17?la</v>
      </c>
      <c r="W380" s="7" t="str">
        <f t="shared" si="308"/>
        <v>matt</v>
      </c>
      <c r="X380" s="7" t="str">
        <f>IF(ISERROR(VLOOKUP(W380,Books!$A$2:$Q$100,2,FALSE)),VLOOKUP(V380&amp;"/"&amp;W380,$AY$8:$AZ$10,2,FALSE),W380)</f>
        <v>matt</v>
      </c>
      <c r="Y380" s="7" t="str">
        <f t="shared" si="309"/>
        <v>3</v>
      </c>
      <c r="Z380" s="7" t="str">
        <f t="shared" si="286"/>
        <v>17</v>
      </c>
      <c r="AA380" s="7" t="str">
        <f t="shared" si="307"/>
        <v>17</v>
      </c>
      <c r="AB380" s="51">
        <f t="shared" si="287"/>
        <v>46</v>
      </c>
      <c r="AC380" s="61" t="str">
        <f t="shared" si="288"/>
        <v>p17</v>
      </c>
      <c r="AD380" s="26" t="str">
        <f t="shared" si="289"/>
        <v>matt</v>
      </c>
      <c r="AE380" s="27" t="str">
        <f t="shared" si="290"/>
        <v>matt</v>
      </c>
      <c r="AF380" s="28" t="str">
        <f t="shared" si="291"/>
        <v/>
      </c>
      <c r="AG380" s="26" t="str">
        <f t="shared" si="292"/>
        <v>3</v>
      </c>
      <c r="AH380" s="27" t="str">
        <f t="shared" si="293"/>
        <v/>
      </c>
      <c r="AI380" s="29" t="str">
        <f t="shared" si="294"/>
        <v>17</v>
      </c>
      <c r="AJ380" s="29" t="str">
        <f t="shared" si="295"/>
        <v>17</v>
      </c>
      <c r="AK380" s="29" t="str">
        <f t="shared" si="296"/>
        <v>17</v>
      </c>
      <c r="AL380" s="29">
        <f t="shared" si="297"/>
        <v>0</v>
      </c>
      <c r="AM380" s="29">
        <f t="shared" ca="1" si="298"/>
        <v>0</v>
      </c>
      <c r="AN380" s="29" t="str">
        <f t="shared" si="299"/>
        <v>17</v>
      </c>
      <c r="AO380" s="29" t="str">
        <f t="shared" ca="1" si="300"/>
        <v>17</v>
      </c>
      <c r="AP380" s="28" t="str">
        <f t="shared" si="301"/>
        <v/>
      </c>
      <c r="AQ380" s="34">
        <f t="shared" si="302"/>
        <v>137002</v>
      </c>
      <c r="AR380" s="7">
        <f>VLOOKUP(W380,Books!$A$2:$Q$100,7,FALSE)</f>
        <v>140</v>
      </c>
      <c r="AS380" s="51" t="str">
        <f t="shared" si="303"/>
        <v/>
      </c>
      <c r="AT380" s="7" t="str">
        <f t="shared" si="304"/>
        <v>INSERT INTO citation (ID,TalkID,BookID,Chapter,Verses,Flag,PageColumn,MinVerse,MaxVerse) VALUES (137002, 8484, 140, 3, '17', '', 91, 0, 0);</v>
      </c>
    </row>
    <row r="381" spans="1:46" x14ac:dyDescent="0.2">
      <c r="A381" s="7">
        <f>VLOOKUP(C381,Talks!$A$2:$X$35,2,FALSE)</f>
        <v>25</v>
      </c>
      <c r="B381">
        <v>378</v>
      </c>
      <c r="C381" t="s">
        <v>2738</v>
      </c>
      <c r="D381" t="s">
        <v>2574</v>
      </c>
      <c r="E381" t="s">
        <v>2575</v>
      </c>
      <c r="F381" s="4"/>
      <c r="G381" s="7">
        <f>VLOOKUP(C381,Talks!$A$2:$X$35,11,FALSE)</f>
        <v>8484</v>
      </c>
      <c r="H381" s="7">
        <f t="shared" si="277"/>
        <v>0</v>
      </c>
      <c r="I381" s="75" t="str">
        <f>IF(H381&lt;&gt;0,H381,IF(ISERROR(VLOOKUP(VLOOKUP(X381,Books!$A$2:$Q$100,2,FALSE)&amp;"_"&amp;Y381&amp;":"&amp;AA381&amp;IF(F381&lt;&gt;""," (JST)",""),SpecialBooks,2,FALSE)),VLOOKUP(X381,Books!$A$2:$Q$100,2,FALSE)&amp;"_"&amp;Y381&amp;":"&amp;AA381&amp;IF(F381&lt;&gt;""," (JST)",""),VLOOKUP(VLOOKUP(X381,Books!$A$2:$Q$100,2,FALSE)&amp;"_"&amp;Y381&amp;":"&amp;AA381&amp;IF(F381&lt;&gt;""," (JST)",""),SpecialBooks,2,FALSE)))</f>
        <v>js h_1:17</v>
      </c>
      <c r="J381" s="7" t="str">
        <f>VLOOKUP(C381,Talks!$A$2:$X$35,6,FALSE)</f>
        <v>NLA</v>
      </c>
      <c r="K381" s="32">
        <v>91</v>
      </c>
      <c r="L381" s="56">
        <f t="shared" si="305"/>
        <v>88</v>
      </c>
      <c r="M381" s="56">
        <f t="shared" si="306"/>
        <v>91</v>
      </c>
      <c r="N381" s="56" t="str">
        <f t="shared" si="276"/>
        <v/>
      </c>
      <c r="O381" s="7" t="str">
        <f t="shared" si="278"/>
        <v>js h_1:17 / (20-O,91,NLA)</v>
      </c>
      <c r="P381" s="51" t="str">
        <f t="shared" si="279"/>
        <v/>
      </c>
      <c r="Q381" s="7">
        <f t="shared" si="280"/>
        <v>22</v>
      </c>
      <c r="R381" s="7">
        <f t="shared" si="281"/>
        <v>27</v>
      </c>
      <c r="S381" s="7">
        <f t="shared" si="282"/>
        <v>32</v>
      </c>
      <c r="T381" s="7">
        <f t="shared" si="283"/>
        <v>29</v>
      </c>
      <c r="U381" s="7">
        <f t="shared" si="284"/>
        <v>41</v>
      </c>
      <c r="V381" s="7" t="str">
        <f t="shared" si="285"/>
        <v>pgp/js-h/1.17?la</v>
      </c>
      <c r="W381" s="7" t="str">
        <f t="shared" si="308"/>
        <v>js-h</v>
      </c>
      <c r="X381" s="7" t="str">
        <f>IF(ISERROR(VLOOKUP(W381,Books!$A$2:$Q$100,2,FALSE)),VLOOKUP(V381&amp;"/"&amp;W381,$AY$8:$AZ$10,2,FALSE),W381)</f>
        <v>js-h</v>
      </c>
      <c r="Y381" s="7" t="str">
        <f t="shared" si="309"/>
        <v>1</v>
      </c>
      <c r="Z381" s="7" t="str">
        <f t="shared" si="286"/>
        <v>17</v>
      </c>
      <c r="AA381" s="7" t="str">
        <f t="shared" si="307"/>
        <v>17</v>
      </c>
      <c r="AB381" s="51">
        <f t="shared" si="287"/>
        <v>1000</v>
      </c>
      <c r="AC381" s="61" t="str">
        <f t="shared" si="288"/>
        <v>p17</v>
      </c>
      <c r="AD381" s="26" t="str">
        <f t="shared" si="289"/>
        <v>js-h</v>
      </c>
      <c r="AE381" s="27" t="str">
        <f t="shared" si="290"/>
        <v>js-h</v>
      </c>
      <c r="AF381" s="28" t="str">
        <f t="shared" si="291"/>
        <v/>
      </c>
      <c r="AG381" s="26" t="str">
        <f t="shared" si="292"/>
        <v>1</v>
      </c>
      <c r="AH381" s="27" t="str">
        <f t="shared" si="293"/>
        <v/>
      </c>
      <c r="AI381" s="29" t="str">
        <f t="shared" si="294"/>
        <v>17</v>
      </c>
      <c r="AJ381" s="29" t="str">
        <f t="shared" si="295"/>
        <v>17</v>
      </c>
      <c r="AK381" s="29" t="str">
        <f t="shared" si="296"/>
        <v>17</v>
      </c>
      <c r="AL381" s="29">
        <f t="shared" si="297"/>
        <v>0</v>
      </c>
      <c r="AM381" s="29">
        <f t="shared" ca="1" si="298"/>
        <v>0</v>
      </c>
      <c r="AN381" s="29" t="str">
        <f t="shared" si="299"/>
        <v>17</v>
      </c>
      <c r="AO381" s="29" t="str">
        <f t="shared" ca="1" si="300"/>
        <v>17</v>
      </c>
      <c r="AP381" s="28" t="str">
        <f t="shared" si="301"/>
        <v/>
      </c>
      <c r="AQ381" s="34">
        <f t="shared" si="302"/>
        <v>137003</v>
      </c>
      <c r="AR381" s="7">
        <f>VLOOKUP(W381,Books!$A$2:$Q$100,7,FALSE)</f>
        <v>405</v>
      </c>
      <c r="AS381" s="51" t="str">
        <f t="shared" si="303"/>
        <v/>
      </c>
      <c r="AT381" s="7" t="str">
        <f t="shared" si="304"/>
        <v>INSERT INTO citation (ID,TalkID,BookID,Chapter,Verses,Flag,PageColumn,MinVerse,MaxVerse) VALUES (137003, 8484, 405, 1, '17', '', 91, 0, 0);</v>
      </c>
    </row>
    <row r="382" spans="1:46" x14ac:dyDescent="0.2">
      <c r="A382" s="7">
        <f>VLOOKUP(C382,Talks!$A$2:$X$35,2,FALSE)</f>
        <v>25</v>
      </c>
      <c r="B382">
        <v>379</v>
      </c>
      <c r="C382" t="s">
        <v>2738</v>
      </c>
      <c r="D382" t="s">
        <v>3363</v>
      </c>
      <c r="E382" t="s">
        <v>3364</v>
      </c>
      <c r="F382" s="4"/>
      <c r="G382" s="7">
        <f>VLOOKUP(C382,Talks!$A$2:$X$35,11,FALSE)</f>
        <v>8484</v>
      </c>
      <c r="H382" s="7">
        <f t="shared" si="277"/>
        <v>0</v>
      </c>
      <c r="I382" s="75" t="str">
        <f>IF(H382&lt;&gt;0,H382,IF(ISERROR(VLOOKUP(VLOOKUP(X382,Books!$A$2:$Q$100,2,FALSE)&amp;"_"&amp;Y382&amp;":"&amp;AA382&amp;IF(F382&lt;&gt;""," (JST)",""),SpecialBooks,2,FALSE)),VLOOKUP(X382,Books!$A$2:$Q$100,2,FALSE)&amp;"_"&amp;Y382&amp;":"&amp;AA382&amp;IF(F382&lt;&gt;""," (JST)",""),VLOOKUP(VLOOKUP(X382,Books!$A$2:$Q$100,2,FALSE)&amp;"_"&amp;Y382&amp;":"&amp;AA382&amp;IF(F382&lt;&gt;""," (JST)",""),SpecialBooks,2,FALSE)))</f>
        <v>philip_2:9-11</v>
      </c>
      <c r="J382" s="7" t="str">
        <f>VLOOKUP(C382,Talks!$A$2:$X$35,6,FALSE)</f>
        <v>NLA</v>
      </c>
      <c r="K382" s="32">
        <v>91</v>
      </c>
      <c r="L382" s="56">
        <f t="shared" si="305"/>
        <v>88</v>
      </c>
      <c r="M382" s="56">
        <f t="shared" si="306"/>
        <v>91</v>
      </c>
      <c r="N382" s="56" t="str">
        <f t="shared" si="276"/>
        <v/>
      </c>
      <c r="O382" s="7" t="str">
        <f t="shared" si="278"/>
        <v>philip_2:9-11 / (20-O,91,NLA)</v>
      </c>
      <c r="P382" s="51" t="str">
        <f t="shared" si="279"/>
        <v/>
      </c>
      <c r="Q382" s="7">
        <f t="shared" si="280"/>
        <v>21</v>
      </c>
      <c r="R382" s="7">
        <f t="shared" si="281"/>
        <v>28</v>
      </c>
      <c r="S382" s="7">
        <f t="shared" si="282"/>
        <v>35</v>
      </c>
      <c r="T382" s="7">
        <f t="shared" si="283"/>
        <v>30</v>
      </c>
      <c r="U382" s="7">
        <f t="shared" si="284"/>
        <v>44</v>
      </c>
      <c r="V382" s="7" t="str">
        <f t="shared" si="285"/>
        <v>nt/philip/2.9-1</v>
      </c>
      <c r="W382" s="7" t="str">
        <f t="shared" si="308"/>
        <v>philip</v>
      </c>
      <c r="X382" s="7" t="str">
        <f>IF(ISERROR(VLOOKUP(W382,Books!$A$2:$Q$100,2,FALSE)),VLOOKUP(V382&amp;"/"&amp;W382,$AY$8:$AZ$10,2,FALSE),W382)</f>
        <v>philip</v>
      </c>
      <c r="Y382" s="7" t="str">
        <f t="shared" si="309"/>
        <v>2</v>
      </c>
      <c r="Z382" s="7" t="str">
        <f t="shared" si="286"/>
        <v>9-11</v>
      </c>
      <c r="AA382" s="7" t="str">
        <f t="shared" si="307"/>
        <v>9-11</v>
      </c>
      <c r="AB382" s="51">
        <f t="shared" si="287"/>
        <v>30</v>
      </c>
      <c r="AC382" s="61" t="str">
        <f t="shared" si="288"/>
        <v>p9</v>
      </c>
      <c r="AD382" s="26" t="str">
        <f t="shared" si="289"/>
        <v>philip</v>
      </c>
      <c r="AE382" s="27" t="str">
        <f t="shared" si="290"/>
        <v>philip</v>
      </c>
      <c r="AF382" s="28" t="str">
        <f t="shared" si="291"/>
        <v/>
      </c>
      <c r="AG382" s="26" t="str">
        <f t="shared" si="292"/>
        <v>2</v>
      </c>
      <c r="AH382" s="27" t="str">
        <f t="shared" si="293"/>
        <v/>
      </c>
      <c r="AI382" s="29" t="str">
        <f t="shared" si="294"/>
        <v>9-11</v>
      </c>
      <c r="AJ382" s="29" t="str">
        <f t="shared" si="295"/>
        <v>9-11</v>
      </c>
      <c r="AK382" s="29" t="str">
        <f t="shared" si="296"/>
        <v>9 11</v>
      </c>
      <c r="AL382" s="29">
        <f t="shared" si="297"/>
        <v>2</v>
      </c>
      <c r="AM382" s="29">
        <f t="shared" ca="1" si="298"/>
        <v>2</v>
      </c>
      <c r="AN382" s="29" t="str">
        <f t="shared" si="299"/>
        <v>9</v>
      </c>
      <c r="AO382" s="29" t="str">
        <f t="shared" ca="1" si="300"/>
        <v>11</v>
      </c>
      <c r="AP382" s="28" t="str">
        <f t="shared" si="301"/>
        <v/>
      </c>
      <c r="AQ382" s="34">
        <f t="shared" si="302"/>
        <v>137004</v>
      </c>
      <c r="AR382" s="7">
        <f>VLOOKUP(W382,Books!$A$2:$Q$100,7,FALSE)</f>
        <v>150</v>
      </c>
      <c r="AS382" s="51" t="str">
        <f t="shared" si="303"/>
        <v/>
      </c>
      <c r="AT382" s="7" t="str">
        <f t="shared" si="304"/>
        <v>INSERT INTO citation (ID,TalkID,BookID,Chapter,Verses,Flag,PageColumn,MinVerse,MaxVerse) VALUES (137004, 8484, 150, 2, '9-11', '', 91, 0, 0);</v>
      </c>
    </row>
    <row r="383" spans="1:46" x14ac:dyDescent="0.2">
      <c r="A383" s="7">
        <f>VLOOKUP(C383,Talks!$A$2:$X$35,2,FALSE)</f>
        <v>25</v>
      </c>
      <c r="B383">
        <v>380</v>
      </c>
      <c r="C383" t="s">
        <v>2738</v>
      </c>
      <c r="D383" t="s">
        <v>3150</v>
      </c>
      <c r="E383" t="s">
        <v>3151</v>
      </c>
      <c r="F383" s="4"/>
      <c r="G383" s="7">
        <f>VLOOKUP(C383,Talks!$A$2:$X$35,11,FALSE)</f>
        <v>8484</v>
      </c>
      <c r="H383" s="7">
        <f t="shared" si="277"/>
        <v>0</v>
      </c>
      <c r="I383" s="75" t="str">
        <f>IF(H383&lt;&gt;0,H383,IF(ISERROR(VLOOKUP(VLOOKUP(X383,Books!$A$2:$Q$100,2,FALSE)&amp;"_"&amp;Y383&amp;":"&amp;AA383&amp;IF(F383&lt;&gt;""," (JST)",""),SpecialBooks,2,FALSE)),VLOOKUP(X383,Books!$A$2:$Q$100,2,FALSE)&amp;"_"&amp;Y383&amp;":"&amp;AA383&amp;IF(F383&lt;&gt;""," (JST)",""),VLOOKUP(VLOOKUP(X383,Books!$A$2:$Q$100,2,FALSE)&amp;"_"&amp;Y383&amp;":"&amp;AA383&amp;IF(F383&lt;&gt;""," (JST)",""),SpecialBooks,2,FALSE)))</f>
        <v>sec_6:36</v>
      </c>
      <c r="J383" s="7" t="str">
        <f>VLOOKUP(C383,Talks!$A$2:$X$35,6,FALSE)</f>
        <v>NLA</v>
      </c>
      <c r="K383" s="32">
        <v>91</v>
      </c>
      <c r="L383" s="56">
        <f t="shared" si="305"/>
        <v>88</v>
      </c>
      <c r="M383" s="56">
        <f t="shared" si="306"/>
        <v>91</v>
      </c>
      <c r="N383" s="56" t="str">
        <f t="shared" si="276"/>
        <v/>
      </c>
      <c r="O383" s="7" t="str">
        <f t="shared" si="278"/>
        <v>sec_6:36 / (20-O,91,NLA)</v>
      </c>
      <c r="P383" s="51" t="str">
        <f t="shared" si="279"/>
        <v/>
      </c>
      <c r="Q383" s="7">
        <f t="shared" si="280"/>
        <v>31</v>
      </c>
      <c r="R383" s="7">
        <f t="shared" si="281"/>
        <v>34</v>
      </c>
      <c r="S383" s="7">
        <f t="shared" si="282"/>
        <v>39</v>
      </c>
      <c r="T383" s="7">
        <f t="shared" si="283"/>
        <v>36</v>
      </c>
      <c r="U383" s="7">
        <f t="shared" si="284"/>
        <v>48</v>
      </c>
      <c r="V383" s="7" t="str">
        <f t="shared" si="285"/>
        <v>dc-testament/dc/6.36?lang</v>
      </c>
      <c r="W383" s="7" t="str">
        <f t="shared" si="308"/>
        <v>dc</v>
      </c>
      <c r="X383" s="7" t="str">
        <f>IF(ISERROR(VLOOKUP(W383,Books!$A$2:$Q$100,2,FALSE)),VLOOKUP(V383&amp;"/"&amp;W383,$AY$8:$AZ$10,2,FALSE),W383)</f>
        <v>dc</v>
      </c>
      <c r="Y383" s="7" t="str">
        <f t="shared" si="309"/>
        <v>6</v>
      </c>
      <c r="Z383" s="7" t="str">
        <f t="shared" si="286"/>
        <v>36</v>
      </c>
      <c r="AA383" s="7" t="str">
        <f t="shared" si="307"/>
        <v>36</v>
      </c>
      <c r="AB383" s="51">
        <f t="shared" si="287"/>
        <v>37</v>
      </c>
      <c r="AC383" s="61" t="str">
        <f t="shared" si="288"/>
        <v>p36</v>
      </c>
      <c r="AD383" s="26" t="str">
        <f t="shared" si="289"/>
        <v>sec</v>
      </c>
      <c r="AE383" s="27" t="str">
        <f t="shared" si="290"/>
        <v>dc</v>
      </c>
      <c r="AF383" s="28" t="str">
        <f t="shared" si="291"/>
        <v/>
      </c>
      <c r="AG383" s="26" t="str">
        <f t="shared" si="292"/>
        <v>6</v>
      </c>
      <c r="AH383" s="27" t="str">
        <f t="shared" si="293"/>
        <v/>
      </c>
      <c r="AI383" s="29" t="str">
        <f t="shared" si="294"/>
        <v>36</v>
      </c>
      <c r="AJ383" s="29" t="str">
        <f t="shared" si="295"/>
        <v>36</v>
      </c>
      <c r="AK383" s="29" t="str">
        <f t="shared" si="296"/>
        <v>36</v>
      </c>
      <c r="AL383" s="29">
        <f t="shared" si="297"/>
        <v>0</v>
      </c>
      <c r="AM383" s="29">
        <f t="shared" ca="1" si="298"/>
        <v>0</v>
      </c>
      <c r="AN383" s="29" t="str">
        <f t="shared" si="299"/>
        <v>36</v>
      </c>
      <c r="AO383" s="29" t="str">
        <f t="shared" ca="1" si="300"/>
        <v>36</v>
      </c>
      <c r="AP383" s="28" t="str">
        <f t="shared" si="301"/>
        <v/>
      </c>
      <c r="AQ383" s="34">
        <f t="shared" si="302"/>
        <v>137005</v>
      </c>
      <c r="AR383" s="7">
        <f>VLOOKUP(W383,Books!$A$2:$Q$100,7,FALSE)</f>
        <v>302</v>
      </c>
      <c r="AS383" s="51" t="str">
        <f t="shared" si="303"/>
        <v/>
      </c>
      <c r="AT383" s="7" t="str">
        <f t="shared" si="304"/>
        <v>INSERT INTO citation (ID,TalkID,BookID,Chapter,Verses,Flag,PageColumn,MinVerse,MaxVerse) VALUES (137005, 8484, 302, 6, '36', '', 91, 0, 0);</v>
      </c>
    </row>
    <row r="384" spans="1:46" x14ac:dyDescent="0.2">
      <c r="A384" s="7">
        <f>VLOOKUP(C384,Talks!$A$2:$X$35,2,FALSE)</f>
        <v>25</v>
      </c>
      <c r="B384">
        <v>381</v>
      </c>
      <c r="C384" t="s">
        <v>2738</v>
      </c>
      <c r="D384" t="s">
        <v>2640</v>
      </c>
      <c r="E384" t="s">
        <v>2546</v>
      </c>
      <c r="F384" s="4"/>
      <c r="G384" s="7">
        <f>VLOOKUP(C384,Talks!$A$2:$X$35,11,FALSE)</f>
        <v>8484</v>
      </c>
      <c r="H384" s="7">
        <f t="shared" si="277"/>
        <v>0</v>
      </c>
      <c r="I384" s="75" t="str">
        <f>IF(H384&lt;&gt;0,H384,IF(ISERROR(VLOOKUP(VLOOKUP(X384,Books!$A$2:$Q$100,2,FALSE)&amp;"_"&amp;Y384&amp;":"&amp;AA384&amp;IF(F384&lt;&gt;""," (JST)",""),SpecialBooks,2,FALSE)),VLOOKUP(X384,Books!$A$2:$Q$100,2,FALSE)&amp;"_"&amp;Y384&amp;":"&amp;AA384&amp;IF(F384&lt;&gt;""," (JST)",""),VLOOKUP(VLOOKUP(X384,Books!$A$2:$Q$100,2,FALSE)&amp;"_"&amp;Y384&amp;":"&amp;AA384&amp;IF(F384&lt;&gt;""," (JST)",""),SpecialBooks,2,FALSE)))</f>
        <v>2 ne_25:26</v>
      </c>
      <c r="J384" s="7" t="str">
        <f>VLOOKUP(C384,Talks!$A$2:$X$35,6,FALSE)</f>
        <v>NLA</v>
      </c>
      <c r="K384" s="32">
        <v>91</v>
      </c>
      <c r="L384" s="56">
        <f t="shared" si="305"/>
        <v>88</v>
      </c>
      <c r="M384" s="56">
        <f t="shared" si="306"/>
        <v>91</v>
      </c>
      <c r="N384" s="56" t="str">
        <f t="shared" si="276"/>
        <v/>
      </c>
      <c r="O384" s="7" t="str">
        <f t="shared" si="278"/>
        <v>2 ne_25:26 / (20-O,91,NLA)</v>
      </c>
      <c r="P384" s="51" t="str">
        <f t="shared" si="279"/>
        <v/>
      </c>
      <c r="Q384" s="7">
        <f t="shared" si="280"/>
        <v>23</v>
      </c>
      <c r="R384" s="7">
        <f t="shared" si="281"/>
        <v>28</v>
      </c>
      <c r="S384" s="7">
        <f t="shared" si="282"/>
        <v>34</v>
      </c>
      <c r="T384" s="7">
        <f t="shared" si="283"/>
        <v>31</v>
      </c>
      <c r="U384" s="7">
        <f t="shared" si="284"/>
        <v>43</v>
      </c>
      <c r="V384" s="7" t="str">
        <f t="shared" si="285"/>
        <v>bofm/2-ne/25.26?l</v>
      </c>
      <c r="W384" s="7" t="str">
        <f t="shared" si="308"/>
        <v>2-ne</v>
      </c>
      <c r="X384" s="7" t="str">
        <f>IF(ISERROR(VLOOKUP(W384,Books!$A$2:$Q$100,2,FALSE)),VLOOKUP(V384&amp;"/"&amp;W384,$AY$8:$AZ$10,2,FALSE),W384)</f>
        <v>2-ne</v>
      </c>
      <c r="Y384" s="7" t="str">
        <f t="shared" si="309"/>
        <v>25</v>
      </c>
      <c r="Z384" s="7" t="str">
        <f t="shared" si="286"/>
        <v>26</v>
      </c>
      <c r="AA384" s="7" t="str">
        <f t="shared" si="307"/>
        <v>26</v>
      </c>
      <c r="AB384" s="51">
        <f t="shared" si="287"/>
        <v>30</v>
      </c>
      <c r="AC384" s="61" t="str">
        <f t="shared" si="288"/>
        <v>p26</v>
      </c>
      <c r="AD384" s="26" t="str">
        <f t="shared" si="289"/>
        <v>2-ne</v>
      </c>
      <c r="AE384" s="27" t="str">
        <f t="shared" si="290"/>
        <v>2-ne</v>
      </c>
      <c r="AF384" s="28" t="str">
        <f t="shared" si="291"/>
        <v/>
      </c>
      <c r="AG384" s="26" t="str">
        <f t="shared" si="292"/>
        <v>25</v>
      </c>
      <c r="AH384" s="27" t="str">
        <f t="shared" si="293"/>
        <v/>
      </c>
      <c r="AI384" s="29" t="str">
        <f t="shared" si="294"/>
        <v>26</v>
      </c>
      <c r="AJ384" s="29" t="str">
        <f t="shared" si="295"/>
        <v>26</v>
      </c>
      <c r="AK384" s="29" t="str">
        <f t="shared" si="296"/>
        <v>26</v>
      </c>
      <c r="AL384" s="29">
        <f t="shared" si="297"/>
        <v>0</v>
      </c>
      <c r="AM384" s="29">
        <f t="shared" ca="1" si="298"/>
        <v>0</v>
      </c>
      <c r="AN384" s="29" t="str">
        <f t="shared" si="299"/>
        <v>26</v>
      </c>
      <c r="AO384" s="29" t="str">
        <f t="shared" ca="1" si="300"/>
        <v>26</v>
      </c>
      <c r="AP384" s="28" t="str">
        <f t="shared" si="301"/>
        <v/>
      </c>
      <c r="AQ384" s="34">
        <f t="shared" si="302"/>
        <v>137006</v>
      </c>
      <c r="AR384" s="7">
        <f>VLOOKUP(W384,Books!$A$2:$Q$100,7,FALSE)</f>
        <v>206</v>
      </c>
      <c r="AS384" s="51" t="str">
        <f t="shared" si="303"/>
        <v/>
      </c>
      <c r="AT384" s="7" t="str">
        <f t="shared" si="304"/>
        <v>INSERT INTO citation (ID,TalkID,BookID,Chapter,Verses,Flag,PageColumn,MinVerse,MaxVerse) VALUES (137006, 8484, 206, 25, '26', '', 91, 0, 0);</v>
      </c>
    </row>
    <row r="385" spans="1:46" x14ac:dyDescent="0.2">
      <c r="A385" s="7">
        <f>VLOOKUP(C385,Talks!$A$2:$X$35,2,FALSE)</f>
        <v>25</v>
      </c>
      <c r="B385">
        <v>382</v>
      </c>
      <c r="C385" t="s">
        <v>2738</v>
      </c>
      <c r="D385" t="s">
        <v>2640</v>
      </c>
      <c r="E385" t="s">
        <v>2546</v>
      </c>
      <c r="F385" s="4"/>
      <c r="G385" s="7">
        <f>VLOOKUP(C385,Talks!$A$2:$X$35,11,FALSE)</f>
        <v>8484</v>
      </c>
      <c r="H385" s="7">
        <f t="shared" si="277"/>
        <v>0</v>
      </c>
      <c r="I385" s="75" t="str">
        <f>IF(H385&lt;&gt;0,H385,IF(ISERROR(VLOOKUP(VLOOKUP(X385,Books!$A$2:$Q$100,2,FALSE)&amp;"_"&amp;Y385&amp;":"&amp;AA385&amp;IF(F385&lt;&gt;""," (JST)",""),SpecialBooks,2,FALSE)),VLOOKUP(X385,Books!$A$2:$Q$100,2,FALSE)&amp;"_"&amp;Y385&amp;":"&amp;AA385&amp;IF(F385&lt;&gt;""," (JST)",""),VLOOKUP(VLOOKUP(X385,Books!$A$2:$Q$100,2,FALSE)&amp;"_"&amp;Y385&amp;":"&amp;AA385&amp;IF(F385&lt;&gt;""," (JST)",""),SpecialBooks,2,FALSE)))</f>
        <v>2 ne_25:26</v>
      </c>
      <c r="J385" s="7" t="str">
        <f>VLOOKUP(C385,Talks!$A$2:$X$35,6,FALSE)</f>
        <v>NLA</v>
      </c>
      <c r="K385" s="32">
        <v>91</v>
      </c>
      <c r="L385" s="56">
        <f t="shared" si="305"/>
        <v>88</v>
      </c>
      <c r="M385" s="56">
        <f t="shared" si="306"/>
        <v>91</v>
      </c>
      <c r="N385" s="56" t="str">
        <f t="shared" si="276"/>
        <v/>
      </c>
      <c r="O385" s="7" t="str">
        <f t="shared" si="278"/>
        <v>2 ne_25:26 / (20-O,91,NLA)</v>
      </c>
      <c r="P385" s="51" t="str">
        <f t="shared" si="279"/>
        <v/>
      </c>
      <c r="Q385" s="7">
        <f t="shared" si="280"/>
        <v>23</v>
      </c>
      <c r="R385" s="7">
        <f t="shared" si="281"/>
        <v>28</v>
      </c>
      <c r="S385" s="7">
        <f t="shared" si="282"/>
        <v>34</v>
      </c>
      <c r="T385" s="7">
        <f t="shared" si="283"/>
        <v>31</v>
      </c>
      <c r="U385" s="7">
        <f t="shared" si="284"/>
        <v>43</v>
      </c>
      <c r="V385" s="7" t="str">
        <f t="shared" si="285"/>
        <v>bofm/2-ne/25.26?l</v>
      </c>
      <c r="W385" s="7" t="str">
        <f t="shared" si="308"/>
        <v>2-ne</v>
      </c>
      <c r="X385" s="7" t="str">
        <f>IF(ISERROR(VLOOKUP(W385,Books!$A$2:$Q$100,2,FALSE)),VLOOKUP(V385&amp;"/"&amp;W385,$AY$8:$AZ$10,2,FALSE),W385)</f>
        <v>2-ne</v>
      </c>
      <c r="Y385" s="7" t="str">
        <f t="shared" si="309"/>
        <v>25</v>
      </c>
      <c r="Z385" s="7" t="str">
        <f t="shared" si="286"/>
        <v>26</v>
      </c>
      <c r="AA385" s="7" t="str">
        <f t="shared" si="307"/>
        <v>26</v>
      </c>
      <c r="AB385" s="51">
        <f t="shared" si="287"/>
        <v>30</v>
      </c>
      <c r="AC385" s="61" t="str">
        <f t="shared" si="288"/>
        <v>p26</v>
      </c>
      <c r="AD385" s="26" t="str">
        <f t="shared" si="289"/>
        <v>2-ne</v>
      </c>
      <c r="AE385" s="27" t="str">
        <f t="shared" si="290"/>
        <v>2-ne</v>
      </c>
      <c r="AF385" s="28" t="str">
        <f t="shared" si="291"/>
        <v/>
      </c>
      <c r="AG385" s="26" t="str">
        <f t="shared" si="292"/>
        <v>25</v>
      </c>
      <c r="AH385" s="27" t="str">
        <f t="shared" si="293"/>
        <v/>
      </c>
      <c r="AI385" s="29" t="str">
        <f t="shared" si="294"/>
        <v>26</v>
      </c>
      <c r="AJ385" s="29" t="str">
        <f t="shared" si="295"/>
        <v>26</v>
      </c>
      <c r="AK385" s="29" t="str">
        <f t="shared" si="296"/>
        <v>26</v>
      </c>
      <c r="AL385" s="29">
        <f t="shared" si="297"/>
        <v>0</v>
      </c>
      <c r="AM385" s="29">
        <f t="shared" ca="1" si="298"/>
        <v>0</v>
      </c>
      <c r="AN385" s="29" t="str">
        <f t="shared" si="299"/>
        <v>26</v>
      </c>
      <c r="AO385" s="29" t="str">
        <f t="shared" ca="1" si="300"/>
        <v>26</v>
      </c>
      <c r="AP385" s="28" t="str">
        <f t="shared" si="301"/>
        <v/>
      </c>
      <c r="AQ385" s="34">
        <f t="shared" si="302"/>
        <v>137007</v>
      </c>
      <c r="AR385" s="7">
        <f>VLOOKUP(W385,Books!$A$2:$Q$100,7,FALSE)</f>
        <v>206</v>
      </c>
      <c r="AS385" s="51" t="str">
        <f t="shared" si="303"/>
        <v/>
      </c>
      <c r="AT385" s="7" t="str">
        <f t="shared" si="304"/>
        <v>INSERT INTO citation (ID,TalkID,BookID,Chapter,Verses,Flag,PageColumn,MinVerse,MaxVerse) VALUES (137007, 8484, 206, 25, '26', '', 91, 0, 0);</v>
      </c>
    </row>
    <row r="386" spans="1:46" x14ac:dyDescent="0.2">
      <c r="A386" s="7">
        <f>VLOOKUP(C386,Talks!$A$2:$X$35,2,FALSE)</f>
        <v>25</v>
      </c>
      <c r="B386">
        <v>383</v>
      </c>
      <c r="C386" t="s">
        <v>2738</v>
      </c>
      <c r="D386" t="s">
        <v>3365</v>
      </c>
      <c r="E386" t="s">
        <v>3366</v>
      </c>
      <c r="F386" s="4"/>
      <c r="G386" s="7">
        <f>VLOOKUP(C386,Talks!$A$2:$X$35,11,FALSE)</f>
        <v>8484</v>
      </c>
      <c r="H386" s="7">
        <f t="shared" si="277"/>
        <v>0</v>
      </c>
      <c r="I386" s="75" t="str">
        <f>IF(H386&lt;&gt;0,H386,IF(ISERROR(VLOOKUP(VLOOKUP(X386,Books!$A$2:$Q$100,2,FALSE)&amp;"_"&amp;Y386&amp;":"&amp;AA386&amp;IF(F386&lt;&gt;""," (JST)",""),SpecialBooks,2,FALSE)),VLOOKUP(X386,Books!$A$2:$Q$100,2,FALSE)&amp;"_"&amp;Y386&amp;":"&amp;AA386&amp;IF(F386&lt;&gt;""," (JST)",""),VLOOKUP(VLOOKUP(X386,Books!$A$2:$Q$100,2,FALSE)&amp;"_"&amp;Y386&amp;":"&amp;AA386&amp;IF(F386&lt;&gt;""," (JST)",""),SpecialBooks,2,FALSE)))</f>
        <v>matt_5:11-12</v>
      </c>
      <c r="J386" s="7" t="str">
        <f>VLOOKUP(C386,Talks!$A$2:$X$35,6,FALSE)</f>
        <v>NLA</v>
      </c>
      <c r="K386" s="32">
        <v>91</v>
      </c>
      <c r="L386" s="56">
        <f t="shared" si="305"/>
        <v>88</v>
      </c>
      <c r="M386" s="56">
        <f t="shared" si="306"/>
        <v>91</v>
      </c>
      <c r="N386" s="56" t="str">
        <f t="shared" ref="N386:N449" si="310">IF(K386&lt;L386,"***",IF(K386&gt;M386,"***",""))</f>
        <v/>
      </c>
      <c r="O386" s="7" t="str">
        <f t="shared" si="278"/>
        <v>matt_5:11-12 / (20-O,91,NLA)</v>
      </c>
      <c r="P386" s="51" t="str">
        <f t="shared" si="279"/>
        <v/>
      </c>
      <c r="Q386" s="7">
        <f t="shared" si="280"/>
        <v>21</v>
      </c>
      <c r="R386" s="7">
        <f t="shared" si="281"/>
        <v>26</v>
      </c>
      <c r="S386" s="7">
        <f t="shared" si="282"/>
        <v>34</v>
      </c>
      <c r="T386" s="7">
        <f t="shared" si="283"/>
        <v>28</v>
      </c>
      <c r="U386" s="7">
        <f t="shared" si="284"/>
        <v>43</v>
      </c>
      <c r="V386" s="7" t="str">
        <f t="shared" si="285"/>
        <v>nt/matt/5.11-12</v>
      </c>
      <c r="W386" s="7" t="str">
        <f t="shared" si="308"/>
        <v>matt</v>
      </c>
      <c r="X386" s="7" t="str">
        <f>IF(ISERROR(VLOOKUP(W386,Books!$A$2:$Q$100,2,FALSE)),VLOOKUP(V386&amp;"/"&amp;W386,$AY$8:$AZ$10,2,FALSE),W386)</f>
        <v>matt</v>
      </c>
      <c r="Y386" s="7" t="str">
        <f t="shared" si="309"/>
        <v>5</v>
      </c>
      <c r="Z386" s="7" t="str">
        <f t="shared" si="286"/>
        <v>11-12</v>
      </c>
      <c r="AA386" s="7" t="str">
        <f t="shared" si="307"/>
        <v>11-12</v>
      </c>
      <c r="AB386" s="51">
        <f t="shared" si="287"/>
        <v>50</v>
      </c>
      <c r="AC386" s="61" t="str">
        <f t="shared" si="288"/>
        <v>p11</v>
      </c>
      <c r="AD386" s="26" t="str">
        <f t="shared" si="289"/>
        <v>matt</v>
      </c>
      <c r="AE386" s="27" t="str">
        <f t="shared" si="290"/>
        <v>matt</v>
      </c>
      <c r="AF386" s="28" t="str">
        <f t="shared" si="291"/>
        <v/>
      </c>
      <c r="AG386" s="26" t="str">
        <f t="shared" si="292"/>
        <v>5</v>
      </c>
      <c r="AH386" s="27" t="str">
        <f t="shared" si="293"/>
        <v/>
      </c>
      <c r="AI386" s="29" t="str">
        <f t="shared" si="294"/>
        <v>11-12</v>
      </c>
      <c r="AJ386" s="29" t="str">
        <f t="shared" si="295"/>
        <v>11-12</v>
      </c>
      <c r="AK386" s="29" t="str">
        <f t="shared" si="296"/>
        <v>11 12</v>
      </c>
      <c r="AL386" s="29">
        <f t="shared" si="297"/>
        <v>3</v>
      </c>
      <c r="AM386" s="29">
        <f t="shared" ca="1" si="298"/>
        <v>3</v>
      </c>
      <c r="AN386" s="29" t="str">
        <f t="shared" si="299"/>
        <v>11</v>
      </c>
      <c r="AO386" s="29" t="str">
        <f t="shared" ca="1" si="300"/>
        <v>12</v>
      </c>
      <c r="AP386" s="28" t="str">
        <f t="shared" si="301"/>
        <v/>
      </c>
      <c r="AQ386" s="34">
        <f t="shared" si="302"/>
        <v>137008</v>
      </c>
      <c r="AR386" s="7">
        <f>VLOOKUP(W386,Books!$A$2:$Q$100,7,FALSE)</f>
        <v>140</v>
      </c>
      <c r="AS386" s="51" t="str">
        <f t="shared" si="303"/>
        <v/>
      </c>
      <c r="AT386" s="7" t="str">
        <f t="shared" si="304"/>
        <v>INSERT INTO citation (ID,TalkID,BookID,Chapter,Verses,Flag,PageColumn,MinVerse,MaxVerse) VALUES (137008, 8484, 140, 5, '11-12', '', 91, 0, 0);</v>
      </c>
    </row>
    <row r="387" spans="1:46" x14ac:dyDescent="0.2">
      <c r="A387" s="7">
        <f>VLOOKUP(C387,Talks!$A$2:$X$35,2,FALSE)</f>
        <v>25</v>
      </c>
      <c r="B387">
        <v>384</v>
      </c>
      <c r="C387" t="s">
        <v>2738</v>
      </c>
      <c r="D387" t="s">
        <v>3367</v>
      </c>
      <c r="E387" t="s">
        <v>3368</v>
      </c>
      <c r="F387" s="4"/>
      <c r="G387" s="7">
        <f>VLOOKUP(C387,Talks!$A$2:$X$35,11,FALSE)</f>
        <v>8484</v>
      </c>
      <c r="H387" s="7">
        <f t="shared" si="277"/>
        <v>0</v>
      </c>
      <c r="I387" s="75" t="str">
        <f>IF(H387&lt;&gt;0,H387,IF(ISERROR(VLOOKUP(VLOOKUP(X387,Books!$A$2:$Q$100,2,FALSE)&amp;"_"&amp;Y387&amp;":"&amp;AA387&amp;IF(F387&lt;&gt;""," (JST)",""),SpecialBooks,2,FALSE)),VLOOKUP(X387,Books!$A$2:$Q$100,2,FALSE)&amp;"_"&amp;Y387&amp;":"&amp;AA387&amp;IF(F387&lt;&gt;""," (JST)",""),VLOOKUP(VLOOKUP(X387,Books!$A$2:$Q$100,2,FALSE)&amp;"_"&amp;Y387&amp;":"&amp;AA387&amp;IF(F387&lt;&gt;""," (JST)",""),SpecialBooks,2,FALSE)))</f>
        <v>1 pet_3:15</v>
      </c>
      <c r="J387" s="7" t="str">
        <f>VLOOKUP(C387,Talks!$A$2:$X$35,6,FALSE)</f>
        <v>NLA</v>
      </c>
      <c r="K387" s="32">
        <v>91</v>
      </c>
      <c r="L387" s="56">
        <f t="shared" si="305"/>
        <v>88</v>
      </c>
      <c r="M387" s="56">
        <f t="shared" si="306"/>
        <v>91</v>
      </c>
      <c r="N387" s="56" t="str">
        <f t="shared" si="310"/>
        <v/>
      </c>
      <c r="O387" s="7" t="str">
        <f t="shared" si="278"/>
        <v>1 pet_3:15 / (20-O,91,NLA)</v>
      </c>
      <c r="P387" s="51" t="str">
        <f t="shared" si="279"/>
        <v/>
      </c>
      <c r="Q387" s="7">
        <f t="shared" si="280"/>
        <v>21</v>
      </c>
      <c r="R387" s="7">
        <f t="shared" si="281"/>
        <v>27</v>
      </c>
      <c r="S387" s="7">
        <f t="shared" si="282"/>
        <v>32</v>
      </c>
      <c r="T387" s="7">
        <f t="shared" si="283"/>
        <v>29</v>
      </c>
      <c r="U387" s="7">
        <f t="shared" si="284"/>
        <v>41</v>
      </c>
      <c r="V387" s="7" t="str">
        <f t="shared" si="285"/>
        <v>nt/1-pet/3.15?l</v>
      </c>
      <c r="W387" s="7" t="str">
        <f t="shared" si="308"/>
        <v>1-pet</v>
      </c>
      <c r="X387" s="7" t="str">
        <f>IF(ISERROR(VLOOKUP(W387,Books!$A$2:$Q$100,2,FALSE)),VLOOKUP(V387&amp;"/"&amp;W387,$AY$8:$AZ$10,2,FALSE),W387)</f>
        <v>1-pet</v>
      </c>
      <c r="Y387" s="7" t="str">
        <f t="shared" si="309"/>
        <v>3</v>
      </c>
      <c r="Z387" s="7" t="str">
        <f t="shared" si="286"/>
        <v>15</v>
      </c>
      <c r="AA387" s="7" t="str">
        <f t="shared" si="307"/>
        <v>15</v>
      </c>
      <c r="AB387" s="51">
        <f t="shared" si="287"/>
        <v>22</v>
      </c>
      <c r="AC387" s="61" t="str">
        <f t="shared" si="288"/>
        <v>p15</v>
      </c>
      <c r="AD387" s="26" t="str">
        <f t="shared" si="289"/>
        <v>1-pet</v>
      </c>
      <c r="AE387" s="27" t="str">
        <f t="shared" si="290"/>
        <v>1-pet</v>
      </c>
      <c r="AF387" s="28" t="str">
        <f t="shared" si="291"/>
        <v/>
      </c>
      <c r="AG387" s="26" t="str">
        <f t="shared" si="292"/>
        <v>3</v>
      </c>
      <c r="AH387" s="27" t="str">
        <f t="shared" si="293"/>
        <v/>
      </c>
      <c r="AI387" s="29" t="str">
        <f t="shared" si="294"/>
        <v>15</v>
      </c>
      <c r="AJ387" s="29" t="str">
        <f t="shared" si="295"/>
        <v>15</v>
      </c>
      <c r="AK387" s="29" t="str">
        <f t="shared" si="296"/>
        <v>15</v>
      </c>
      <c r="AL387" s="29">
        <f t="shared" si="297"/>
        <v>0</v>
      </c>
      <c r="AM387" s="29">
        <f t="shared" ca="1" si="298"/>
        <v>0</v>
      </c>
      <c r="AN387" s="29" t="str">
        <f t="shared" si="299"/>
        <v>15</v>
      </c>
      <c r="AO387" s="29" t="str">
        <f t="shared" ca="1" si="300"/>
        <v>15</v>
      </c>
      <c r="AP387" s="28" t="str">
        <f t="shared" si="301"/>
        <v/>
      </c>
      <c r="AQ387" s="34">
        <f t="shared" si="302"/>
        <v>137009</v>
      </c>
      <c r="AR387" s="7">
        <f>VLOOKUP(W387,Books!$A$2:$Q$100,7,FALSE)</f>
        <v>160</v>
      </c>
      <c r="AS387" s="51" t="str">
        <f t="shared" si="303"/>
        <v/>
      </c>
      <c r="AT387" s="7" t="str">
        <f t="shared" si="304"/>
        <v>INSERT INTO citation (ID,TalkID,BookID,Chapter,Verses,Flag,PageColumn,MinVerse,MaxVerse) VALUES (137009, 8484, 160, 3, '15', '', 91, 0, 0);</v>
      </c>
    </row>
    <row r="388" spans="1:46" x14ac:dyDescent="0.2">
      <c r="A388" s="7">
        <f>VLOOKUP(C388,Talks!$A$2:$X$35,2,FALSE)</f>
        <v>25</v>
      </c>
      <c r="B388">
        <v>385</v>
      </c>
      <c r="C388" t="s">
        <v>2738</v>
      </c>
      <c r="D388" t="s">
        <v>3369</v>
      </c>
      <c r="E388" t="s">
        <v>3370</v>
      </c>
      <c r="F388" s="4"/>
      <c r="G388" s="7">
        <f>VLOOKUP(C388,Talks!$A$2:$X$35,11,FALSE)</f>
        <v>8484</v>
      </c>
      <c r="H388" s="7">
        <f t="shared" si="277"/>
        <v>0</v>
      </c>
      <c r="I388" s="75" t="str">
        <f>IF(H388&lt;&gt;0,H388,IF(ISERROR(VLOOKUP(VLOOKUP(X388,Books!$A$2:$Q$100,2,FALSE)&amp;"_"&amp;Y388&amp;":"&amp;AA388&amp;IF(F388&lt;&gt;""," (JST)",""),SpecialBooks,2,FALSE)),VLOOKUP(X388,Books!$A$2:$Q$100,2,FALSE)&amp;"_"&amp;Y388&amp;":"&amp;AA388&amp;IF(F388&lt;&gt;""," (JST)",""),VLOOKUP(VLOOKUP(X388,Books!$A$2:$Q$100,2,FALSE)&amp;"_"&amp;Y388&amp;":"&amp;AA388&amp;IF(F388&lt;&gt;""," (JST)",""),SpecialBooks,2,FALSE)))</f>
        <v>john_12:46</v>
      </c>
      <c r="J388" s="7" t="str">
        <f>VLOOKUP(C388,Talks!$A$2:$X$35,6,FALSE)</f>
        <v>NLA</v>
      </c>
      <c r="K388" s="32">
        <v>91</v>
      </c>
      <c r="L388" s="56">
        <f t="shared" si="305"/>
        <v>88</v>
      </c>
      <c r="M388" s="56">
        <f t="shared" si="306"/>
        <v>91</v>
      </c>
      <c r="N388" s="56" t="str">
        <f t="shared" si="310"/>
        <v/>
      </c>
      <c r="O388" s="7" t="str">
        <f t="shared" si="278"/>
        <v>john_12:46 / (20-O,91,NLA)</v>
      </c>
      <c r="P388" s="51" t="str">
        <f t="shared" si="279"/>
        <v/>
      </c>
      <c r="Q388" s="7">
        <f t="shared" si="280"/>
        <v>21</v>
      </c>
      <c r="R388" s="7">
        <f t="shared" si="281"/>
        <v>26</v>
      </c>
      <c r="S388" s="7">
        <f t="shared" si="282"/>
        <v>32</v>
      </c>
      <c r="T388" s="7">
        <f t="shared" si="283"/>
        <v>29</v>
      </c>
      <c r="U388" s="7">
        <f t="shared" si="284"/>
        <v>41</v>
      </c>
      <c r="V388" s="7" t="str">
        <f t="shared" si="285"/>
        <v>nt/john/12.46?l</v>
      </c>
      <c r="W388" s="7" t="str">
        <f t="shared" si="308"/>
        <v>john</v>
      </c>
      <c r="X388" s="7" t="str">
        <f>IF(ISERROR(VLOOKUP(W388,Books!$A$2:$Q$100,2,FALSE)),VLOOKUP(V388&amp;"/"&amp;W388,$AY$8:$AZ$10,2,FALSE),W388)</f>
        <v>john</v>
      </c>
      <c r="Y388" s="7" t="str">
        <f t="shared" si="309"/>
        <v>12</v>
      </c>
      <c r="Z388" s="7" t="str">
        <f t="shared" si="286"/>
        <v>46</v>
      </c>
      <c r="AA388" s="7" t="str">
        <f t="shared" si="307"/>
        <v>46</v>
      </c>
      <c r="AB388" s="51">
        <f t="shared" si="287"/>
        <v>50</v>
      </c>
      <c r="AC388" s="61" t="str">
        <f t="shared" si="288"/>
        <v>p46</v>
      </c>
      <c r="AD388" s="26" t="str">
        <f t="shared" si="289"/>
        <v>john</v>
      </c>
      <c r="AE388" s="27" t="str">
        <f t="shared" si="290"/>
        <v>john</v>
      </c>
      <c r="AF388" s="28" t="str">
        <f t="shared" si="291"/>
        <v/>
      </c>
      <c r="AG388" s="26" t="str">
        <f t="shared" si="292"/>
        <v>12</v>
      </c>
      <c r="AH388" s="27" t="str">
        <f t="shared" si="293"/>
        <v/>
      </c>
      <c r="AI388" s="29" t="str">
        <f t="shared" si="294"/>
        <v>46</v>
      </c>
      <c r="AJ388" s="29" t="str">
        <f t="shared" si="295"/>
        <v>46</v>
      </c>
      <c r="AK388" s="29" t="str">
        <f t="shared" si="296"/>
        <v>46</v>
      </c>
      <c r="AL388" s="29">
        <f t="shared" si="297"/>
        <v>0</v>
      </c>
      <c r="AM388" s="29">
        <f t="shared" ca="1" si="298"/>
        <v>0</v>
      </c>
      <c r="AN388" s="29" t="str">
        <f t="shared" si="299"/>
        <v>46</v>
      </c>
      <c r="AO388" s="29" t="str">
        <f t="shared" ca="1" si="300"/>
        <v>46</v>
      </c>
      <c r="AP388" s="28" t="str">
        <f t="shared" si="301"/>
        <v/>
      </c>
      <c r="AQ388" s="34">
        <f t="shared" si="302"/>
        <v>137010</v>
      </c>
      <c r="AR388" s="7">
        <f>VLOOKUP(W388,Books!$A$2:$Q$100,7,FALSE)</f>
        <v>143</v>
      </c>
      <c r="AS388" s="51" t="str">
        <f t="shared" si="303"/>
        <v/>
      </c>
      <c r="AT388" s="7" t="str">
        <f t="shared" si="304"/>
        <v>INSERT INTO citation (ID,TalkID,BookID,Chapter,Verses,Flag,PageColumn,MinVerse,MaxVerse) VALUES (137010, 8484, 143, 12, '46', '', 91, 0, 0);</v>
      </c>
    </row>
    <row r="389" spans="1:46" x14ac:dyDescent="0.2">
      <c r="A389" s="7">
        <f>VLOOKUP(C389,Talks!$A$2:$X$35,2,FALSE)</f>
        <v>25</v>
      </c>
      <c r="B389">
        <v>386</v>
      </c>
      <c r="C389" t="s">
        <v>2738</v>
      </c>
      <c r="D389" t="s">
        <v>3371</v>
      </c>
      <c r="E389" t="s">
        <v>3372</v>
      </c>
      <c r="F389" s="4"/>
      <c r="G389" s="7">
        <f>VLOOKUP(C389,Talks!$A$2:$X$35,11,FALSE)</f>
        <v>8484</v>
      </c>
      <c r="H389" s="7">
        <f t="shared" ref="H389:H452" si="311">IF(ISERROR(FIND($BA$2,D389)),IF(ISERROR(FIND($BA$3,D389)),IF(ISERROR(FIND($BA$4,D389)),IF(ISERROR(FIND($BA$5,D389)),IF(ISERROR(FIND($BA$6,D389)),0,$AZ$6),$AZ$5),$AZ$4),$AZ$3),$AZ$2)</f>
        <v>0</v>
      </c>
      <c r="I389" s="75" t="str">
        <f>IF(H389&lt;&gt;0,H389,IF(ISERROR(VLOOKUP(VLOOKUP(X389,Books!$A$2:$Q$100,2,FALSE)&amp;"_"&amp;Y389&amp;":"&amp;AA389&amp;IF(F389&lt;&gt;""," (JST)",""),SpecialBooks,2,FALSE)),VLOOKUP(X389,Books!$A$2:$Q$100,2,FALSE)&amp;"_"&amp;Y389&amp;":"&amp;AA389&amp;IF(F389&lt;&gt;""," (JST)",""),VLOOKUP(VLOOKUP(X389,Books!$A$2:$Q$100,2,FALSE)&amp;"_"&amp;Y389&amp;":"&amp;AA389&amp;IF(F389&lt;&gt;""," (JST)",""),SpecialBooks,2,FALSE)))</f>
        <v>dan_6:22</v>
      </c>
      <c r="J389" s="7" t="str">
        <f>VLOOKUP(C389,Talks!$A$2:$X$35,6,FALSE)</f>
        <v>NLA</v>
      </c>
      <c r="K389" s="32">
        <v>91</v>
      </c>
      <c r="L389" s="56">
        <f t="shared" si="305"/>
        <v>88</v>
      </c>
      <c r="M389" s="56">
        <f t="shared" si="306"/>
        <v>91</v>
      </c>
      <c r="N389" s="56" t="str">
        <f t="shared" si="310"/>
        <v/>
      </c>
      <c r="O389" s="7" t="str">
        <f t="shared" ref="O389:O452" si="312">I389&amp;" / ("&amp;$D$1&amp;","&amp;K389&amp;","&amp;J389&amp;")"</f>
        <v>dan_6:22 / (20-O,91,NLA)</v>
      </c>
      <c r="P389" s="51" t="str">
        <f t="shared" ref="P389:P452" si="313">IF(ISERROR(FIND("#",D389)),"***","")</f>
        <v/>
      </c>
      <c r="Q389" s="7">
        <f t="shared" ref="Q389:Q452" si="314">FIND("/",D389,19)</f>
        <v>21</v>
      </c>
      <c r="R389" s="7">
        <f t="shared" ref="R389:R452" si="315">IF(ISERROR(FIND("/",D389,Q389+1)),FIND("?",D389,Q389+1),FIND("/",D389,Q389+1))</f>
        <v>25</v>
      </c>
      <c r="S389" s="7">
        <f t="shared" ref="S389:S452" si="316">FIND("?",D389,R389+1)</f>
        <v>30</v>
      </c>
      <c r="T389" s="7">
        <f t="shared" ref="T389:T452" si="317">FIND(".",D389,R389+1)</f>
        <v>27</v>
      </c>
      <c r="U389" s="7">
        <f t="shared" ref="U389:U452" si="318">FIND("#",D389,S389+1)</f>
        <v>39</v>
      </c>
      <c r="V389" s="7" t="str">
        <f t="shared" ref="V389:V452" si="319">MID(D389,19,Q389-6)</f>
        <v>ot/dan/6.22?lan</v>
      </c>
      <c r="W389" s="7" t="str">
        <f t="shared" si="308"/>
        <v>dan</v>
      </c>
      <c r="X389" s="7" t="str">
        <f>IF(ISERROR(VLOOKUP(W389,Books!$A$2:$Q$100,2,FALSE)),VLOOKUP(V389&amp;"/"&amp;W389,$AY$8:$AZ$10,2,FALSE),W389)</f>
        <v>dan</v>
      </c>
      <c r="Y389" s="7" t="str">
        <f t="shared" si="309"/>
        <v>6</v>
      </c>
      <c r="Z389" s="7" t="str">
        <f t="shared" ref="Z389:Z452" si="320">IF(VLOOKUP(AR389,Books,12,FALSE)="Y",IF(ISERROR(MID(D389,T389+1,S389-T389-1)),"1-"&amp;VLOOKUP(W389&amp;"_"&amp;Y389&amp;"_",BookChapMaxVerse,2,FALSE),MID(D389,T389+1,S389-T389-1)),"")</f>
        <v>22</v>
      </c>
      <c r="AA389" s="7" t="str">
        <f t="shared" si="307"/>
        <v>22</v>
      </c>
      <c r="AB389" s="51">
        <f t="shared" ref="AB389:AB452" si="321">VLOOKUP(W389&amp;"_"&amp;Y389&amp;"_",BookChapMaxVerse,2,FALSE)</f>
        <v>28</v>
      </c>
      <c r="AC389" s="61" t="str">
        <f t="shared" ref="AC389:AC452" si="322">IF(ISERROR(U389),0,RIGHT(D389,LEN(D389)-U389))</f>
        <v>p22</v>
      </c>
      <c r="AD389" s="26" t="str">
        <f t="shared" ref="AD389:AD452" si="323">SUBSTITUTE(LEFT(O389,FIND("_",O389)-1)," ","-")</f>
        <v>dan</v>
      </c>
      <c r="AE389" s="27" t="str">
        <f t="shared" ref="AE389:AE452" si="324">IF(AD389="sec","dc",AD389)</f>
        <v>dan</v>
      </c>
      <c r="AF389" s="28" t="str">
        <f t="shared" ref="AF389:AF452" si="325">IF(AE389&lt;&gt;W389,"***","")</f>
        <v/>
      </c>
      <c r="AG389" s="26" t="str">
        <f t="shared" ref="AG389:AG452" si="326">MID(O389,FIND("_",O389)+1,FIND(":",O389)-FIND("_",O389)-1)</f>
        <v>6</v>
      </c>
      <c r="AH389" s="27" t="str">
        <f t="shared" ref="AH389:AH452" si="327">IF(AG389&lt;&gt;Y389,"***","")</f>
        <v/>
      </c>
      <c r="AI389" s="29" t="str">
        <f t="shared" ref="AI389:AI452" si="328">IF(ISERROR(MID(O389,FIND(":",O389)+1,FIND(" /",O389)-FIND(":",O389)-1)),"",MID(O389,FIND(":",O389)+1,FIND(" /",O389)-FIND(":",O389)-1))</f>
        <v>22</v>
      </c>
      <c r="AJ389" s="29" t="str">
        <f t="shared" ref="AJ389:AJ452" si="329">IF(ISERROR(FIND(" (JST)",AI389)),AI389,LEFT(AI389,FIND(" (JST)",AI389)-1))</f>
        <v>22</v>
      </c>
      <c r="AK389" s="29" t="str">
        <f t="shared" ref="AK389:AK452" si="330">SUBSTITUTE(SUBSTITUTE(AJ389,"-"," "),","," ")</f>
        <v>22</v>
      </c>
      <c r="AL389" s="29">
        <f t="shared" ref="AL389:AL452" si="331">IF(ISERROR(FIND(" ",AK389)),0,FIND(" ",AK389))</f>
        <v>0</v>
      </c>
      <c r="AM389" s="29">
        <f t="shared" ref="AM389:AM452" ca="1" si="332">IF(AL389&gt;0,LOOKUP(2^15,FIND(" ",AK389,ROW(INDIRECT("1:"&amp;LEN(AK389))))),0)</f>
        <v>0</v>
      </c>
      <c r="AN389" s="29" t="str">
        <f t="shared" ref="AN389:AN452" si="333">IF(AL389&gt;0,LEFT(AJ389,AL389-1),AJ389)</f>
        <v>22</v>
      </c>
      <c r="AO389" s="29" t="str">
        <f t="shared" ref="AO389:AO452" ca="1" si="334">IF(AM389&gt;0,RIGHT(AJ389,LEN(AJ389)-AM389),AJ389)</f>
        <v>22</v>
      </c>
      <c r="AP389" s="28" t="str">
        <f t="shared" ref="AP389:AP452" si="335">IF(AJ389&lt;&gt;AA389,"***","")</f>
        <v/>
      </c>
      <c r="AQ389" s="34">
        <f t="shared" ref="AQ389:AQ452" si="336">AQ388+1</f>
        <v>137011</v>
      </c>
      <c r="AR389" s="7">
        <f>VLOOKUP(W389,Books!$A$2:$Q$100,7,FALSE)</f>
        <v>127</v>
      </c>
      <c r="AS389" s="51" t="str">
        <f t="shared" ref="AS389:AS452" si="337">IF(ISERROR(FIND("(JST)",O389)),"","J")</f>
        <v/>
      </c>
      <c r="AT389" s="7" t="str">
        <f t="shared" ref="AT389:AT452" si="338">"INSERT INTO citation (ID,TalkID,BookID,Chapter,Verses,Flag,PageColumn,MinVerse,MaxVerse) VALUES ("&amp;AQ389&amp;", "&amp;G389&amp;", "&amp;AR389&amp;", "&amp;IF(Y389="",0,Y389)&amp;", '"&amp;AA389&amp;"', '"&amp;AS389&amp;"', "&amp;K389&amp;", 0, 0);"</f>
        <v>INSERT INTO citation (ID,TalkID,BookID,Chapter,Verses,Flag,PageColumn,MinVerse,MaxVerse) VALUES (137011, 8484, 127, 6, '22', '', 91, 0, 0);</v>
      </c>
    </row>
    <row r="390" spans="1:46" x14ac:dyDescent="0.2">
      <c r="A390" s="7">
        <f>VLOOKUP(C390,Talks!$A$2:$X$35,2,FALSE)</f>
        <v>25</v>
      </c>
      <c r="B390">
        <v>387</v>
      </c>
      <c r="C390" t="s">
        <v>2738</v>
      </c>
      <c r="D390" t="s">
        <v>3373</v>
      </c>
      <c r="E390" t="s">
        <v>3374</v>
      </c>
      <c r="F390" s="4"/>
      <c r="G390" s="7">
        <f>VLOOKUP(C390,Talks!$A$2:$X$35,11,FALSE)</f>
        <v>8484</v>
      </c>
      <c r="H390" s="7">
        <f t="shared" si="311"/>
        <v>0</v>
      </c>
      <c r="I390" s="75" t="str">
        <f>IF(H390&lt;&gt;0,H390,IF(ISERROR(VLOOKUP(VLOOKUP(X390,Books!$A$2:$Q$100,2,FALSE)&amp;"_"&amp;Y390&amp;":"&amp;AA390&amp;IF(F390&lt;&gt;""," (JST)",""),SpecialBooks,2,FALSE)),VLOOKUP(X390,Books!$A$2:$Q$100,2,FALSE)&amp;"_"&amp;Y390&amp;":"&amp;AA390&amp;IF(F390&lt;&gt;""," (JST)",""),VLOOKUP(VLOOKUP(X390,Books!$A$2:$Q$100,2,FALSE)&amp;"_"&amp;Y390&amp;":"&amp;AA390&amp;IF(F390&lt;&gt;""," (JST)",""),SpecialBooks,2,FALSE)))</f>
        <v>acts_5:19</v>
      </c>
      <c r="J390" s="7" t="str">
        <f>VLOOKUP(C390,Talks!$A$2:$X$35,6,FALSE)</f>
        <v>NLA</v>
      </c>
      <c r="K390" s="32">
        <v>91</v>
      </c>
      <c r="L390" s="56">
        <f t="shared" si="305"/>
        <v>88</v>
      </c>
      <c r="M390" s="56">
        <f t="shared" si="306"/>
        <v>91</v>
      </c>
      <c r="N390" s="56" t="str">
        <f t="shared" si="310"/>
        <v/>
      </c>
      <c r="O390" s="7" t="str">
        <f t="shared" si="312"/>
        <v>acts_5:19 / (20-O,91,NLA)</v>
      </c>
      <c r="P390" s="51" t="str">
        <f t="shared" si="313"/>
        <v/>
      </c>
      <c r="Q390" s="7">
        <f t="shared" si="314"/>
        <v>21</v>
      </c>
      <c r="R390" s="7">
        <f t="shared" si="315"/>
        <v>26</v>
      </c>
      <c r="S390" s="7">
        <f t="shared" si="316"/>
        <v>31</v>
      </c>
      <c r="T390" s="7">
        <f t="shared" si="317"/>
        <v>28</v>
      </c>
      <c r="U390" s="7">
        <f t="shared" si="318"/>
        <v>40</v>
      </c>
      <c r="V390" s="7" t="str">
        <f t="shared" si="319"/>
        <v>nt/acts/5.19?la</v>
      </c>
      <c r="W390" s="7" t="str">
        <f t="shared" si="308"/>
        <v>acts</v>
      </c>
      <c r="X390" s="7" t="str">
        <f>IF(ISERROR(VLOOKUP(W390,Books!$A$2:$Q$100,2,FALSE)),VLOOKUP(V390&amp;"/"&amp;W390,$AY$8:$AZ$10,2,FALSE),W390)</f>
        <v>acts</v>
      </c>
      <c r="Y390" s="7" t="str">
        <f t="shared" si="309"/>
        <v>5</v>
      </c>
      <c r="Z390" s="7" t="str">
        <f t="shared" si="320"/>
        <v>19</v>
      </c>
      <c r="AA390" s="7" t="str">
        <f t="shared" si="307"/>
        <v>19</v>
      </c>
      <c r="AB390" s="51">
        <f t="shared" si="321"/>
        <v>42</v>
      </c>
      <c r="AC390" s="61" t="str">
        <f t="shared" si="322"/>
        <v>p19</v>
      </c>
      <c r="AD390" s="26" t="str">
        <f t="shared" si="323"/>
        <v>acts</v>
      </c>
      <c r="AE390" s="27" t="str">
        <f t="shared" si="324"/>
        <v>acts</v>
      </c>
      <c r="AF390" s="28" t="str">
        <f t="shared" si="325"/>
        <v/>
      </c>
      <c r="AG390" s="26" t="str">
        <f t="shared" si="326"/>
        <v>5</v>
      </c>
      <c r="AH390" s="27" t="str">
        <f t="shared" si="327"/>
        <v/>
      </c>
      <c r="AI390" s="29" t="str">
        <f t="shared" si="328"/>
        <v>19</v>
      </c>
      <c r="AJ390" s="29" t="str">
        <f t="shared" si="329"/>
        <v>19</v>
      </c>
      <c r="AK390" s="29" t="str">
        <f t="shared" si="330"/>
        <v>19</v>
      </c>
      <c r="AL390" s="29">
        <f t="shared" si="331"/>
        <v>0</v>
      </c>
      <c r="AM390" s="29">
        <f t="shared" ca="1" si="332"/>
        <v>0</v>
      </c>
      <c r="AN390" s="29" t="str">
        <f t="shared" si="333"/>
        <v>19</v>
      </c>
      <c r="AO390" s="29" t="str">
        <f t="shared" ca="1" si="334"/>
        <v>19</v>
      </c>
      <c r="AP390" s="28" t="str">
        <f t="shared" si="335"/>
        <v/>
      </c>
      <c r="AQ390" s="34">
        <f t="shared" si="336"/>
        <v>137012</v>
      </c>
      <c r="AR390" s="7">
        <f>VLOOKUP(W390,Books!$A$2:$Q$100,7,FALSE)</f>
        <v>144</v>
      </c>
      <c r="AS390" s="51" t="str">
        <f t="shared" si="337"/>
        <v/>
      </c>
      <c r="AT390" s="7" t="str">
        <f t="shared" si="338"/>
        <v>INSERT INTO citation (ID,TalkID,BookID,Chapter,Verses,Flag,PageColumn,MinVerse,MaxVerse) VALUES (137012, 8484, 144, 5, '19', '', 91, 0, 0);</v>
      </c>
    </row>
    <row r="391" spans="1:46" x14ac:dyDescent="0.2">
      <c r="A391" s="7">
        <f>VLOOKUP(C391,Talks!$A$2:$X$35,2,FALSE)</f>
        <v>25</v>
      </c>
      <c r="B391">
        <v>388</v>
      </c>
      <c r="C391" t="s">
        <v>2738</v>
      </c>
      <c r="D391" t="s">
        <v>3375</v>
      </c>
      <c r="E391" t="s">
        <v>3376</v>
      </c>
      <c r="F391" s="4"/>
      <c r="G391" s="7">
        <f>VLOOKUP(C391,Talks!$A$2:$X$35,11,FALSE)</f>
        <v>8484</v>
      </c>
      <c r="H391" s="7">
        <f t="shared" si="311"/>
        <v>0</v>
      </c>
      <c r="I391" s="75" t="str">
        <f>IF(H391&lt;&gt;0,H391,IF(ISERROR(VLOOKUP(VLOOKUP(X391,Books!$A$2:$Q$100,2,FALSE)&amp;"_"&amp;Y391&amp;":"&amp;AA391&amp;IF(F391&lt;&gt;""," (JST)",""),SpecialBooks,2,FALSE)),VLOOKUP(X391,Books!$A$2:$Q$100,2,FALSE)&amp;"_"&amp;Y391&amp;":"&amp;AA391&amp;IF(F391&lt;&gt;""," (JST)",""),VLOOKUP(VLOOKUP(X391,Books!$A$2:$Q$100,2,FALSE)&amp;"_"&amp;Y391&amp;":"&amp;AA391&amp;IF(F391&lt;&gt;""," (JST)",""),SpecialBooks,2,FALSE)))</f>
        <v>luke_2:2-14</v>
      </c>
      <c r="J391" s="7" t="str">
        <f>VLOOKUP(C391,Talks!$A$2:$X$35,6,FALSE)</f>
        <v>NLA</v>
      </c>
      <c r="K391" s="32">
        <v>91</v>
      </c>
      <c r="L391" s="56">
        <f t="shared" si="305"/>
        <v>88</v>
      </c>
      <c r="M391" s="56">
        <f t="shared" si="306"/>
        <v>91</v>
      </c>
      <c r="N391" s="56" t="str">
        <f t="shared" si="310"/>
        <v/>
      </c>
      <c r="O391" s="7" t="str">
        <f t="shared" si="312"/>
        <v>luke_2:2-14 / (20-O,91,NLA)</v>
      </c>
      <c r="P391" s="51" t="str">
        <f t="shared" si="313"/>
        <v/>
      </c>
      <c r="Q391" s="7">
        <f t="shared" si="314"/>
        <v>21</v>
      </c>
      <c r="R391" s="7">
        <f t="shared" si="315"/>
        <v>26</v>
      </c>
      <c r="S391" s="7">
        <f t="shared" si="316"/>
        <v>33</v>
      </c>
      <c r="T391" s="7">
        <f t="shared" si="317"/>
        <v>28</v>
      </c>
      <c r="U391" s="7">
        <f t="shared" si="318"/>
        <v>42</v>
      </c>
      <c r="V391" s="7" t="str">
        <f t="shared" si="319"/>
        <v>nt/luke/2.2-14?</v>
      </c>
      <c r="W391" s="7" t="str">
        <f t="shared" si="308"/>
        <v>luke</v>
      </c>
      <c r="X391" s="7" t="str">
        <f>IF(ISERROR(VLOOKUP(W391,Books!$A$2:$Q$100,2,FALSE)),VLOOKUP(V391&amp;"/"&amp;W391,$AY$8:$AZ$10,2,FALSE),W391)</f>
        <v>luke</v>
      </c>
      <c r="Y391" s="7" t="str">
        <f t="shared" si="309"/>
        <v>2</v>
      </c>
      <c r="Z391" s="7" t="str">
        <f t="shared" si="320"/>
        <v>2-14</v>
      </c>
      <c r="AA391" s="7" t="str">
        <f t="shared" si="307"/>
        <v>2-14</v>
      </c>
      <c r="AB391" s="51">
        <f t="shared" si="321"/>
        <v>52</v>
      </c>
      <c r="AC391" s="61" t="str">
        <f t="shared" si="322"/>
        <v>p2</v>
      </c>
      <c r="AD391" s="26" t="str">
        <f t="shared" si="323"/>
        <v>luke</v>
      </c>
      <c r="AE391" s="27" t="str">
        <f t="shared" si="324"/>
        <v>luke</v>
      </c>
      <c r="AF391" s="28" t="str">
        <f t="shared" si="325"/>
        <v/>
      </c>
      <c r="AG391" s="26" t="str">
        <f t="shared" si="326"/>
        <v>2</v>
      </c>
      <c r="AH391" s="27" t="str">
        <f t="shared" si="327"/>
        <v/>
      </c>
      <c r="AI391" s="29" t="str">
        <f t="shared" si="328"/>
        <v>2-14</v>
      </c>
      <c r="AJ391" s="29" t="str">
        <f t="shared" si="329"/>
        <v>2-14</v>
      </c>
      <c r="AK391" s="29" t="str">
        <f t="shared" si="330"/>
        <v>2 14</v>
      </c>
      <c r="AL391" s="29">
        <f t="shared" si="331"/>
        <v>2</v>
      </c>
      <c r="AM391" s="29">
        <f t="shared" ca="1" si="332"/>
        <v>2</v>
      </c>
      <c r="AN391" s="29" t="str">
        <f t="shared" si="333"/>
        <v>2</v>
      </c>
      <c r="AO391" s="29" t="str">
        <f t="shared" ca="1" si="334"/>
        <v>14</v>
      </c>
      <c r="AP391" s="28" t="str">
        <f t="shared" si="335"/>
        <v/>
      </c>
      <c r="AQ391" s="34">
        <f t="shared" si="336"/>
        <v>137013</v>
      </c>
      <c r="AR391" s="7">
        <f>VLOOKUP(W391,Books!$A$2:$Q$100,7,FALSE)</f>
        <v>142</v>
      </c>
      <c r="AS391" s="51" t="str">
        <f t="shared" si="337"/>
        <v/>
      </c>
      <c r="AT391" s="7" t="str">
        <f t="shared" si="338"/>
        <v>INSERT INTO citation (ID,TalkID,BookID,Chapter,Verses,Flag,PageColumn,MinVerse,MaxVerse) VALUES (137013, 8484, 142, 2, '2-14', '', 91, 0, 0);</v>
      </c>
    </row>
    <row r="392" spans="1:46" x14ac:dyDescent="0.2">
      <c r="A392" s="7">
        <f>VLOOKUP(C392,Talks!$A$2:$X$35,2,FALSE)</f>
        <v>25</v>
      </c>
      <c r="B392">
        <v>389</v>
      </c>
      <c r="C392" t="s">
        <v>2738</v>
      </c>
      <c r="D392" t="s">
        <v>3377</v>
      </c>
      <c r="E392" t="s">
        <v>3378</v>
      </c>
      <c r="F392" s="4"/>
      <c r="G392" s="7">
        <f>VLOOKUP(C392,Talks!$A$2:$X$35,11,FALSE)</f>
        <v>8484</v>
      </c>
      <c r="H392" s="7">
        <f t="shared" si="311"/>
        <v>0</v>
      </c>
      <c r="I392" s="75" t="str">
        <f>IF(H392&lt;&gt;0,H392,IF(ISERROR(VLOOKUP(VLOOKUP(X392,Books!$A$2:$Q$100,2,FALSE)&amp;"_"&amp;Y392&amp;":"&amp;AA392&amp;IF(F392&lt;&gt;""," (JST)",""),SpecialBooks,2,FALSE)),VLOOKUP(X392,Books!$A$2:$Q$100,2,FALSE)&amp;"_"&amp;Y392&amp;":"&amp;AA392&amp;IF(F392&lt;&gt;""," (JST)",""),VLOOKUP(VLOOKUP(X392,Books!$A$2:$Q$100,2,FALSE)&amp;"_"&amp;Y392&amp;":"&amp;AA392&amp;IF(F392&lt;&gt;""," (JST)",""),SpecialBooks,2,FALSE)))</f>
        <v>luke_22:42-43</v>
      </c>
      <c r="J392" s="7" t="str">
        <f>VLOOKUP(C392,Talks!$A$2:$X$35,6,FALSE)</f>
        <v>NLA</v>
      </c>
      <c r="K392" s="32">
        <v>91</v>
      </c>
      <c r="L392" s="56">
        <f t="shared" si="305"/>
        <v>88</v>
      </c>
      <c r="M392" s="56">
        <f t="shared" si="306"/>
        <v>91</v>
      </c>
      <c r="N392" s="56" t="str">
        <f t="shared" si="310"/>
        <v/>
      </c>
      <c r="O392" s="7" t="str">
        <f t="shared" si="312"/>
        <v>luke_22:42-43 / (20-O,91,NLA)</v>
      </c>
      <c r="P392" s="51" t="str">
        <f t="shared" si="313"/>
        <v/>
      </c>
      <c r="Q392" s="7">
        <f t="shared" si="314"/>
        <v>21</v>
      </c>
      <c r="R392" s="7">
        <f t="shared" si="315"/>
        <v>26</v>
      </c>
      <c r="S392" s="7">
        <f t="shared" si="316"/>
        <v>35</v>
      </c>
      <c r="T392" s="7">
        <f t="shared" si="317"/>
        <v>29</v>
      </c>
      <c r="U392" s="7">
        <f t="shared" si="318"/>
        <v>44</v>
      </c>
      <c r="V392" s="7" t="str">
        <f t="shared" si="319"/>
        <v>nt/luke/22.42-4</v>
      </c>
      <c r="W392" s="7" t="str">
        <f t="shared" si="308"/>
        <v>luke</v>
      </c>
      <c r="X392" s="7" t="str">
        <f>IF(ISERROR(VLOOKUP(W392,Books!$A$2:$Q$100,2,FALSE)),VLOOKUP(V392&amp;"/"&amp;W392,$AY$8:$AZ$10,2,FALSE),W392)</f>
        <v>luke</v>
      </c>
      <c r="Y392" s="7" t="str">
        <f t="shared" si="309"/>
        <v>22</v>
      </c>
      <c r="Z392" s="7" t="str">
        <f t="shared" si="320"/>
        <v>42-43</v>
      </c>
      <c r="AA392" s="7" t="str">
        <f t="shared" si="307"/>
        <v>42-43</v>
      </c>
      <c r="AB392" s="51">
        <f t="shared" si="321"/>
        <v>71</v>
      </c>
      <c r="AC392" s="61" t="str">
        <f t="shared" si="322"/>
        <v>p42</v>
      </c>
      <c r="AD392" s="26" t="str">
        <f t="shared" si="323"/>
        <v>luke</v>
      </c>
      <c r="AE392" s="27" t="str">
        <f t="shared" si="324"/>
        <v>luke</v>
      </c>
      <c r="AF392" s="28" t="str">
        <f t="shared" si="325"/>
        <v/>
      </c>
      <c r="AG392" s="26" t="str">
        <f t="shared" si="326"/>
        <v>22</v>
      </c>
      <c r="AH392" s="27" t="str">
        <f t="shared" si="327"/>
        <v/>
      </c>
      <c r="AI392" s="29" t="str">
        <f t="shared" si="328"/>
        <v>42-43</v>
      </c>
      <c r="AJ392" s="29" t="str">
        <f t="shared" si="329"/>
        <v>42-43</v>
      </c>
      <c r="AK392" s="29" t="str">
        <f t="shared" si="330"/>
        <v>42 43</v>
      </c>
      <c r="AL392" s="29">
        <f t="shared" si="331"/>
        <v>3</v>
      </c>
      <c r="AM392" s="29">
        <f t="shared" ca="1" si="332"/>
        <v>3</v>
      </c>
      <c r="AN392" s="29" t="str">
        <f t="shared" si="333"/>
        <v>42</v>
      </c>
      <c r="AO392" s="29" t="str">
        <f t="shared" ca="1" si="334"/>
        <v>43</v>
      </c>
      <c r="AP392" s="28" t="str">
        <f t="shared" si="335"/>
        <v/>
      </c>
      <c r="AQ392" s="34">
        <f t="shared" si="336"/>
        <v>137014</v>
      </c>
      <c r="AR392" s="7">
        <f>VLOOKUP(W392,Books!$A$2:$Q$100,7,FALSE)</f>
        <v>142</v>
      </c>
      <c r="AS392" s="51" t="str">
        <f t="shared" si="337"/>
        <v/>
      </c>
      <c r="AT392" s="7" t="str">
        <f t="shared" si="338"/>
        <v>INSERT INTO citation (ID,TalkID,BookID,Chapter,Verses,Flag,PageColumn,MinVerse,MaxVerse) VALUES (137014, 8484, 142, 22, '42-43', '', 91, 0, 0);</v>
      </c>
    </row>
    <row r="393" spans="1:46" x14ac:dyDescent="0.2">
      <c r="A393" s="7">
        <f>VLOOKUP(C393,Talks!$A$2:$X$35,2,FALSE)</f>
        <v>25</v>
      </c>
      <c r="B393">
        <v>390</v>
      </c>
      <c r="C393" t="s">
        <v>2738</v>
      </c>
      <c r="D393" t="s">
        <v>3380</v>
      </c>
      <c r="E393" t="s">
        <v>3381</v>
      </c>
      <c r="F393" s="4"/>
      <c r="G393" s="7">
        <f>VLOOKUP(C393,Talks!$A$2:$X$35,11,FALSE)</f>
        <v>8484</v>
      </c>
      <c r="H393" s="7">
        <f t="shared" si="311"/>
        <v>0</v>
      </c>
      <c r="I393" s="75" t="str">
        <f>IF(H393&lt;&gt;0,H393,IF(ISERROR(VLOOKUP(VLOOKUP(X393,Books!$A$2:$Q$100,2,FALSE)&amp;"_"&amp;Y393&amp;":"&amp;AA393&amp;IF(F393&lt;&gt;""," (JST)",""),SpecialBooks,2,FALSE)),VLOOKUP(X393,Books!$A$2:$Q$100,2,FALSE)&amp;"_"&amp;Y393&amp;":"&amp;AA393&amp;IF(F393&lt;&gt;""," (JST)",""),VLOOKUP(VLOOKUP(X393,Books!$A$2:$Q$100,2,FALSE)&amp;"_"&amp;Y393&amp;":"&amp;AA393&amp;IF(F393&lt;&gt;""," (JST)",""),SpecialBooks,2,FALSE)))</f>
        <v>acts_1:9-11</v>
      </c>
      <c r="J393" s="7" t="str">
        <f>VLOOKUP(C393,Talks!$A$2:$X$35,6,FALSE)</f>
        <v>NLA</v>
      </c>
      <c r="K393" s="32">
        <v>91</v>
      </c>
      <c r="L393" s="56">
        <f t="shared" si="305"/>
        <v>88</v>
      </c>
      <c r="M393" s="56">
        <f t="shared" si="306"/>
        <v>91</v>
      </c>
      <c r="N393" s="56" t="str">
        <f t="shared" si="310"/>
        <v/>
      </c>
      <c r="O393" s="7" t="str">
        <f t="shared" si="312"/>
        <v>acts_1:9-11 / (20-O,91,NLA)</v>
      </c>
      <c r="P393" s="51" t="str">
        <f t="shared" si="313"/>
        <v/>
      </c>
      <c r="Q393" s="7">
        <f t="shared" si="314"/>
        <v>21</v>
      </c>
      <c r="R393" s="7">
        <f t="shared" si="315"/>
        <v>26</v>
      </c>
      <c r="S393" s="7">
        <f t="shared" si="316"/>
        <v>33</v>
      </c>
      <c r="T393" s="7">
        <f t="shared" si="317"/>
        <v>28</v>
      </c>
      <c r="U393" s="7">
        <f t="shared" si="318"/>
        <v>42</v>
      </c>
      <c r="V393" s="7" t="str">
        <f t="shared" si="319"/>
        <v>nt/acts/1.9-11?</v>
      </c>
      <c r="W393" s="7" t="str">
        <f t="shared" si="308"/>
        <v>acts</v>
      </c>
      <c r="X393" s="7" t="str">
        <f>IF(ISERROR(VLOOKUP(W393,Books!$A$2:$Q$100,2,FALSE)),VLOOKUP(V393&amp;"/"&amp;W393,$AY$8:$AZ$10,2,FALSE),W393)</f>
        <v>acts</v>
      </c>
      <c r="Y393" s="7" t="str">
        <f t="shared" si="309"/>
        <v>1</v>
      </c>
      <c r="Z393" s="7" t="str">
        <f t="shared" si="320"/>
        <v>9-11</v>
      </c>
      <c r="AA393" s="7" t="str">
        <f t="shared" si="307"/>
        <v>9-11</v>
      </c>
      <c r="AB393" s="51">
        <f t="shared" si="321"/>
        <v>26</v>
      </c>
      <c r="AC393" s="61" t="str">
        <f t="shared" si="322"/>
        <v>p9</v>
      </c>
      <c r="AD393" s="26" t="str">
        <f t="shared" si="323"/>
        <v>acts</v>
      </c>
      <c r="AE393" s="27" t="str">
        <f t="shared" si="324"/>
        <v>acts</v>
      </c>
      <c r="AF393" s="28" t="str">
        <f t="shared" si="325"/>
        <v/>
      </c>
      <c r="AG393" s="26" t="str">
        <f t="shared" si="326"/>
        <v>1</v>
      </c>
      <c r="AH393" s="27" t="str">
        <f t="shared" si="327"/>
        <v/>
      </c>
      <c r="AI393" s="29" t="str">
        <f t="shared" si="328"/>
        <v>9-11</v>
      </c>
      <c r="AJ393" s="29" t="str">
        <f t="shared" si="329"/>
        <v>9-11</v>
      </c>
      <c r="AK393" s="29" t="str">
        <f t="shared" si="330"/>
        <v>9 11</v>
      </c>
      <c r="AL393" s="29">
        <f t="shared" si="331"/>
        <v>2</v>
      </c>
      <c r="AM393" s="29">
        <f t="shared" ca="1" si="332"/>
        <v>2</v>
      </c>
      <c r="AN393" s="29" t="str">
        <f t="shared" si="333"/>
        <v>9</v>
      </c>
      <c r="AO393" s="29" t="str">
        <f t="shared" ca="1" si="334"/>
        <v>11</v>
      </c>
      <c r="AP393" s="28" t="str">
        <f t="shared" si="335"/>
        <v/>
      </c>
      <c r="AQ393" s="34">
        <f t="shared" si="336"/>
        <v>137015</v>
      </c>
      <c r="AR393" s="7">
        <f>VLOOKUP(W393,Books!$A$2:$Q$100,7,FALSE)</f>
        <v>144</v>
      </c>
      <c r="AS393" s="51" t="str">
        <f t="shared" si="337"/>
        <v/>
      </c>
      <c r="AT393" s="7" t="str">
        <f t="shared" si="338"/>
        <v>INSERT INTO citation (ID,TalkID,BookID,Chapter,Verses,Flag,PageColumn,MinVerse,MaxVerse) VALUES (137015, 8484, 144, 1, '9-11', '', 91, 0, 0);</v>
      </c>
    </row>
    <row r="394" spans="1:46" x14ac:dyDescent="0.2">
      <c r="A394" s="7">
        <f>VLOOKUP(C394,Talks!$A$2:$X$35,2,FALSE)</f>
        <v>25</v>
      </c>
      <c r="B394">
        <v>391</v>
      </c>
      <c r="C394" t="s">
        <v>2738</v>
      </c>
      <c r="D394" t="s">
        <v>3382</v>
      </c>
      <c r="E394" t="s">
        <v>3383</v>
      </c>
      <c r="F394" s="4"/>
      <c r="G394" s="7">
        <f>VLOOKUP(C394,Talks!$A$2:$X$35,11,FALSE)</f>
        <v>8484</v>
      </c>
      <c r="H394" s="7">
        <f t="shared" si="311"/>
        <v>0</v>
      </c>
      <c r="I394" s="75" t="str">
        <f>IF(H394&lt;&gt;0,H394,IF(ISERROR(VLOOKUP(VLOOKUP(X394,Books!$A$2:$Q$100,2,FALSE)&amp;"_"&amp;Y394&amp;":"&amp;AA394&amp;IF(F394&lt;&gt;""," (JST)",""),SpecialBooks,2,FALSE)),VLOOKUP(X394,Books!$A$2:$Q$100,2,FALSE)&amp;"_"&amp;Y394&amp;":"&amp;AA394&amp;IF(F394&lt;&gt;""," (JST)",""),VLOOKUP(VLOOKUP(X394,Books!$A$2:$Q$100,2,FALSE)&amp;"_"&amp;Y394&amp;":"&amp;AA394&amp;IF(F394&lt;&gt;""," (JST)",""),SpecialBooks,2,FALSE)))</f>
        <v>sec_13:1</v>
      </c>
      <c r="J394" s="7" t="str">
        <f>VLOOKUP(C394,Talks!$A$2:$X$35,6,FALSE)</f>
        <v>NLA</v>
      </c>
      <c r="K394" s="32">
        <v>91</v>
      </c>
      <c r="L394" s="56">
        <f t="shared" si="305"/>
        <v>88</v>
      </c>
      <c r="M394" s="56">
        <f t="shared" si="306"/>
        <v>91</v>
      </c>
      <c r="N394" s="56" t="str">
        <f t="shared" si="310"/>
        <v/>
      </c>
      <c r="O394" s="7" t="str">
        <f t="shared" si="312"/>
        <v>sec_13:1 / (20-O,91,NLA)</v>
      </c>
      <c r="P394" s="51" t="str">
        <f t="shared" si="313"/>
        <v>***</v>
      </c>
      <c r="Q394" s="7">
        <f t="shared" si="314"/>
        <v>31</v>
      </c>
      <c r="R394" s="7">
        <f t="shared" si="315"/>
        <v>34</v>
      </c>
      <c r="S394" s="7">
        <f t="shared" si="316"/>
        <v>37</v>
      </c>
      <c r="T394" s="7" t="e">
        <f t="shared" si="317"/>
        <v>#VALUE!</v>
      </c>
      <c r="U394" s="7" t="e">
        <f t="shared" si="318"/>
        <v>#VALUE!</v>
      </c>
      <c r="V394" s="7" t="str">
        <f t="shared" si="319"/>
        <v>dc-testament/dc/13?lang=e</v>
      </c>
      <c r="W394" s="7" t="str">
        <f t="shared" si="308"/>
        <v>dc</v>
      </c>
      <c r="X394" s="7" t="str">
        <f>IF(ISERROR(VLOOKUP(W394,Books!$A$2:$Q$100,2,FALSE)),VLOOKUP(V394&amp;"/"&amp;W394,$AY$8:$AZ$10,2,FALSE),W394)</f>
        <v>dc</v>
      </c>
      <c r="Y394" s="7" t="str">
        <f t="shared" si="309"/>
        <v>13</v>
      </c>
      <c r="Z394" s="7" t="str">
        <f t="shared" si="320"/>
        <v>1-1</v>
      </c>
      <c r="AA394" s="7" t="str">
        <f t="shared" si="307"/>
        <v>1</v>
      </c>
      <c r="AB394" s="51">
        <f t="shared" si="321"/>
        <v>1</v>
      </c>
      <c r="AC394" s="61">
        <f t="shared" si="322"/>
        <v>0</v>
      </c>
      <c r="AD394" s="26" t="str">
        <f t="shared" si="323"/>
        <v>sec</v>
      </c>
      <c r="AE394" s="27" t="str">
        <f t="shared" si="324"/>
        <v>dc</v>
      </c>
      <c r="AF394" s="28" t="str">
        <f t="shared" si="325"/>
        <v/>
      </c>
      <c r="AG394" s="26" t="str">
        <f t="shared" si="326"/>
        <v>13</v>
      </c>
      <c r="AH394" s="27" t="str">
        <f t="shared" si="327"/>
        <v/>
      </c>
      <c r="AI394" s="29" t="str">
        <f t="shared" si="328"/>
        <v>1</v>
      </c>
      <c r="AJ394" s="29" t="str">
        <f t="shared" si="329"/>
        <v>1</v>
      </c>
      <c r="AK394" s="29" t="str">
        <f t="shared" si="330"/>
        <v>1</v>
      </c>
      <c r="AL394" s="29">
        <f t="shared" si="331"/>
        <v>0</v>
      </c>
      <c r="AM394" s="29">
        <f t="shared" ca="1" si="332"/>
        <v>0</v>
      </c>
      <c r="AN394" s="29" t="str">
        <f t="shared" si="333"/>
        <v>1</v>
      </c>
      <c r="AO394" s="29" t="str">
        <f t="shared" ca="1" si="334"/>
        <v>1</v>
      </c>
      <c r="AP394" s="28" t="str">
        <f t="shared" si="335"/>
        <v/>
      </c>
      <c r="AQ394" s="34">
        <f t="shared" si="336"/>
        <v>137016</v>
      </c>
      <c r="AR394" s="7">
        <f>VLOOKUP(W394,Books!$A$2:$Q$100,7,FALSE)</f>
        <v>302</v>
      </c>
      <c r="AS394" s="51" t="str">
        <f t="shared" si="337"/>
        <v/>
      </c>
      <c r="AT394" s="7" t="str">
        <f t="shared" si="338"/>
        <v>INSERT INTO citation (ID,TalkID,BookID,Chapter,Verses,Flag,PageColumn,MinVerse,MaxVerse) VALUES (137016, 8484, 302, 13, '1', '', 91, 0, 0);</v>
      </c>
    </row>
    <row r="395" spans="1:46" x14ac:dyDescent="0.2">
      <c r="A395" s="7">
        <f>VLOOKUP(C395,Talks!$A$2:$X$35,2,FALSE)</f>
        <v>25</v>
      </c>
      <c r="B395">
        <v>392</v>
      </c>
      <c r="C395" t="s">
        <v>2738</v>
      </c>
      <c r="D395" t="s">
        <v>3384</v>
      </c>
      <c r="E395" t="s">
        <v>3385</v>
      </c>
      <c r="F395" s="4"/>
      <c r="G395" s="7">
        <f>VLOOKUP(C395,Talks!$A$2:$X$35,11,FALSE)</f>
        <v>8484</v>
      </c>
      <c r="H395" s="7">
        <f t="shared" si="311"/>
        <v>0</v>
      </c>
      <c r="I395" s="75" t="str">
        <f>IF(H395&lt;&gt;0,H395,IF(ISERROR(VLOOKUP(VLOOKUP(X395,Books!$A$2:$Q$100,2,FALSE)&amp;"_"&amp;Y395&amp;":"&amp;AA395&amp;IF(F395&lt;&gt;""," (JST)",""),SpecialBooks,2,FALSE)),VLOOKUP(X395,Books!$A$2:$Q$100,2,FALSE)&amp;"_"&amp;Y395&amp;":"&amp;AA395&amp;IF(F395&lt;&gt;""," (JST)",""),VLOOKUP(VLOOKUP(X395,Books!$A$2:$Q$100,2,FALSE)&amp;"_"&amp;Y395&amp;":"&amp;AA395&amp;IF(F395&lt;&gt;""," (JST)",""),SpecialBooks,2,FALSE)))</f>
        <v>sec_27:12-13</v>
      </c>
      <c r="J395" s="7" t="str">
        <f>VLOOKUP(C395,Talks!$A$2:$X$35,6,FALSE)</f>
        <v>NLA</v>
      </c>
      <c r="K395" s="32">
        <v>91</v>
      </c>
      <c r="L395" s="56">
        <f t="shared" si="305"/>
        <v>88</v>
      </c>
      <c r="M395" s="56">
        <f t="shared" si="306"/>
        <v>91</v>
      </c>
      <c r="N395" s="56" t="str">
        <f t="shared" si="310"/>
        <v/>
      </c>
      <c r="O395" s="7" t="str">
        <f t="shared" si="312"/>
        <v>sec_27:12-13 / (20-O,91,NLA)</v>
      </c>
      <c r="P395" s="51" t="str">
        <f t="shared" si="313"/>
        <v/>
      </c>
      <c r="Q395" s="7">
        <f t="shared" si="314"/>
        <v>31</v>
      </c>
      <c r="R395" s="7">
        <f t="shared" si="315"/>
        <v>34</v>
      </c>
      <c r="S395" s="7">
        <f t="shared" si="316"/>
        <v>43</v>
      </c>
      <c r="T395" s="7">
        <f t="shared" si="317"/>
        <v>37</v>
      </c>
      <c r="U395" s="7">
        <f t="shared" si="318"/>
        <v>52</v>
      </c>
      <c r="V395" s="7" t="str">
        <f t="shared" si="319"/>
        <v>dc-testament/dc/27.12-13?</v>
      </c>
      <c r="W395" s="7" t="str">
        <f t="shared" si="308"/>
        <v>dc</v>
      </c>
      <c r="X395" s="7" t="str">
        <f>IF(ISERROR(VLOOKUP(W395,Books!$A$2:$Q$100,2,FALSE)),VLOOKUP(V395&amp;"/"&amp;W395,$AY$8:$AZ$10,2,FALSE),W395)</f>
        <v>dc</v>
      </c>
      <c r="Y395" s="7" t="str">
        <f t="shared" si="309"/>
        <v>27</v>
      </c>
      <c r="Z395" s="7" t="str">
        <f t="shared" si="320"/>
        <v>12-13</v>
      </c>
      <c r="AA395" s="7" t="str">
        <f t="shared" si="307"/>
        <v>12-13</v>
      </c>
      <c r="AB395" s="51">
        <f t="shared" si="321"/>
        <v>18</v>
      </c>
      <c r="AC395" s="61" t="str">
        <f t="shared" si="322"/>
        <v>p12</v>
      </c>
      <c r="AD395" s="26" t="str">
        <f t="shared" si="323"/>
        <v>sec</v>
      </c>
      <c r="AE395" s="27" t="str">
        <f t="shared" si="324"/>
        <v>dc</v>
      </c>
      <c r="AF395" s="28" t="str">
        <f t="shared" si="325"/>
        <v/>
      </c>
      <c r="AG395" s="26" t="str">
        <f t="shared" si="326"/>
        <v>27</v>
      </c>
      <c r="AH395" s="27" t="str">
        <f t="shared" si="327"/>
        <v/>
      </c>
      <c r="AI395" s="29" t="str">
        <f t="shared" si="328"/>
        <v>12-13</v>
      </c>
      <c r="AJ395" s="29" t="str">
        <f t="shared" si="329"/>
        <v>12-13</v>
      </c>
      <c r="AK395" s="29" t="str">
        <f t="shared" si="330"/>
        <v>12 13</v>
      </c>
      <c r="AL395" s="29">
        <f t="shared" si="331"/>
        <v>3</v>
      </c>
      <c r="AM395" s="29">
        <f t="shared" ca="1" si="332"/>
        <v>3</v>
      </c>
      <c r="AN395" s="29" t="str">
        <f t="shared" si="333"/>
        <v>12</v>
      </c>
      <c r="AO395" s="29" t="str">
        <f t="shared" ca="1" si="334"/>
        <v>13</v>
      </c>
      <c r="AP395" s="28" t="str">
        <f t="shared" si="335"/>
        <v/>
      </c>
      <c r="AQ395" s="34">
        <f t="shared" si="336"/>
        <v>137017</v>
      </c>
      <c r="AR395" s="7">
        <f>VLOOKUP(W395,Books!$A$2:$Q$100,7,FALSE)</f>
        <v>302</v>
      </c>
      <c r="AS395" s="51" t="str">
        <f t="shared" si="337"/>
        <v/>
      </c>
      <c r="AT395" s="7" t="str">
        <f t="shared" si="338"/>
        <v>INSERT INTO citation (ID,TalkID,BookID,Chapter,Verses,Flag,PageColumn,MinVerse,MaxVerse) VALUES (137017, 8484, 302, 27, '12-13', '', 91, 0, 0);</v>
      </c>
    </row>
    <row r="396" spans="1:46" x14ac:dyDescent="0.2">
      <c r="A396" s="7">
        <f>VLOOKUP(C396,Talks!$A$2:$X$35,2,FALSE)</f>
        <v>25</v>
      </c>
      <c r="B396">
        <v>393</v>
      </c>
      <c r="C396" t="s">
        <v>2738</v>
      </c>
      <c r="D396" t="s">
        <v>3386</v>
      </c>
      <c r="E396" t="s">
        <v>3387</v>
      </c>
      <c r="F396" s="4"/>
      <c r="G396" s="7">
        <f>VLOOKUP(C396,Talks!$A$2:$X$35,11,FALSE)</f>
        <v>8484</v>
      </c>
      <c r="H396" s="7">
        <f t="shared" si="311"/>
        <v>0</v>
      </c>
      <c r="I396" s="75" t="str">
        <f>IF(H396&lt;&gt;0,H396,IF(ISERROR(VLOOKUP(VLOOKUP(X396,Books!$A$2:$Q$100,2,FALSE)&amp;"_"&amp;Y396&amp;":"&amp;AA396&amp;IF(F396&lt;&gt;""," (JST)",""),SpecialBooks,2,FALSE)),VLOOKUP(X396,Books!$A$2:$Q$100,2,FALSE)&amp;"_"&amp;Y396&amp;":"&amp;AA396&amp;IF(F396&lt;&gt;""," (JST)",""),VLOOKUP(VLOOKUP(X396,Books!$A$2:$Q$100,2,FALSE)&amp;"_"&amp;Y396&amp;":"&amp;AA396&amp;IF(F396&lt;&gt;""," (JST)",""),SpecialBooks,2,FALSE)))</f>
        <v>sec_110:11-16</v>
      </c>
      <c r="J396" s="7" t="str">
        <f>VLOOKUP(C396,Talks!$A$2:$X$35,6,FALSE)</f>
        <v>NLA</v>
      </c>
      <c r="K396" s="32">
        <v>91</v>
      </c>
      <c r="L396" s="56">
        <f t="shared" si="305"/>
        <v>88</v>
      </c>
      <c r="M396" s="56">
        <f t="shared" si="306"/>
        <v>91</v>
      </c>
      <c r="N396" s="56" t="str">
        <f t="shared" si="310"/>
        <v/>
      </c>
      <c r="O396" s="7" t="str">
        <f t="shared" si="312"/>
        <v>sec_110:11-16 / (20-O,91,NLA)</v>
      </c>
      <c r="P396" s="51" t="str">
        <f t="shared" si="313"/>
        <v/>
      </c>
      <c r="Q396" s="7">
        <f t="shared" si="314"/>
        <v>31</v>
      </c>
      <c r="R396" s="7">
        <f t="shared" si="315"/>
        <v>34</v>
      </c>
      <c r="S396" s="7">
        <f t="shared" si="316"/>
        <v>44</v>
      </c>
      <c r="T396" s="7">
        <f t="shared" si="317"/>
        <v>38</v>
      </c>
      <c r="U396" s="7">
        <f t="shared" si="318"/>
        <v>53</v>
      </c>
      <c r="V396" s="7" t="str">
        <f t="shared" si="319"/>
        <v>dc-testament/dc/110.11-16</v>
      </c>
      <c r="W396" s="7" t="str">
        <f t="shared" si="308"/>
        <v>dc</v>
      </c>
      <c r="X396" s="7" t="str">
        <f>IF(ISERROR(VLOOKUP(W396,Books!$A$2:$Q$100,2,FALSE)),VLOOKUP(V396&amp;"/"&amp;W396,$AY$8:$AZ$10,2,FALSE),W396)</f>
        <v>dc</v>
      </c>
      <c r="Y396" s="7" t="str">
        <f t="shared" si="309"/>
        <v>110</v>
      </c>
      <c r="Z396" s="7" t="str">
        <f t="shared" si="320"/>
        <v>11-16</v>
      </c>
      <c r="AA396" s="7" t="str">
        <f t="shared" si="307"/>
        <v>11-16</v>
      </c>
      <c r="AB396" s="51">
        <f t="shared" si="321"/>
        <v>16</v>
      </c>
      <c r="AC396" s="61" t="str">
        <f t="shared" si="322"/>
        <v>p11</v>
      </c>
      <c r="AD396" s="26" t="str">
        <f t="shared" si="323"/>
        <v>sec</v>
      </c>
      <c r="AE396" s="27" t="str">
        <f t="shared" si="324"/>
        <v>dc</v>
      </c>
      <c r="AF396" s="28" t="str">
        <f t="shared" si="325"/>
        <v/>
      </c>
      <c r="AG396" s="26" t="str">
        <f t="shared" si="326"/>
        <v>110</v>
      </c>
      <c r="AH396" s="27" t="str">
        <f t="shared" si="327"/>
        <v/>
      </c>
      <c r="AI396" s="29" t="str">
        <f t="shared" si="328"/>
        <v>11-16</v>
      </c>
      <c r="AJ396" s="29" t="str">
        <f t="shared" si="329"/>
        <v>11-16</v>
      </c>
      <c r="AK396" s="29" t="str">
        <f t="shared" si="330"/>
        <v>11 16</v>
      </c>
      <c r="AL396" s="29">
        <f t="shared" si="331"/>
        <v>3</v>
      </c>
      <c r="AM396" s="29">
        <f t="shared" ca="1" si="332"/>
        <v>3</v>
      </c>
      <c r="AN396" s="29" t="str">
        <f t="shared" si="333"/>
        <v>11</v>
      </c>
      <c r="AO396" s="29" t="str">
        <f t="shared" ca="1" si="334"/>
        <v>16</v>
      </c>
      <c r="AP396" s="28" t="str">
        <f t="shared" si="335"/>
        <v/>
      </c>
      <c r="AQ396" s="34">
        <f t="shared" si="336"/>
        <v>137018</v>
      </c>
      <c r="AR396" s="7">
        <f>VLOOKUP(W396,Books!$A$2:$Q$100,7,FALSE)</f>
        <v>302</v>
      </c>
      <c r="AS396" s="51" t="str">
        <f t="shared" si="337"/>
        <v/>
      </c>
      <c r="AT396" s="7" t="str">
        <f t="shared" si="338"/>
        <v>INSERT INTO citation (ID,TalkID,BookID,Chapter,Verses,Flag,PageColumn,MinVerse,MaxVerse) VALUES (137018, 8484, 302, 110, '11-16', '', 91, 0, 0);</v>
      </c>
    </row>
    <row r="397" spans="1:46" x14ac:dyDescent="0.2">
      <c r="A397" s="7">
        <f>VLOOKUP(C397,Talks!$A$2:$X$35,2,FALSE)</f>
        <v>25</v>
      </c>
      <c r="B397">
        <v>394</v>
      </c>
      <c r="C397" t="s">
        <v>2738</v>
      </c>
      <c r="D397" t="s">
        <v>3388</v>
      </c>
      <c r="E397" t="s">
        <v>3389</v>
      </c>
      <c r="F397" s="4"/>
      <c r="G397" s="7">
        <f>VLOOKUP(C397,Talks!$A$2:$X$35,11,FALSE)</f>
        <v>8484</v>
      </c>
      <c r="H397" s="7">
        <f t="shared" si="311"/>
        <v>0</v>
      </c>
      <c r="I397" s="75" t="str">
        <f>IF(H397&lt;&gt;0,H397,IF(ISERROR(VLOOKUP(VLOOKUP(X397,Books!$A$2:$Q$100,2,FALSE)&amp;"_"&amp;Y397&amp;":"&amp;AA397&amp;IF(F397&lt;&gt;""," (JST)",""),SpecialBooks,2,FALSE)),VLOOKUP(X397,Books!$A$2:$Q$100,2,FALSE)&amp;"_"&amp;Y397&amp;":"&amp;AA397&amp;IF(F397&lt;&gt;""," (JST)",""),VLOOKUP(VLOOKUP(X397,Books!$A$2:$Q$100,2,FALSE)&amp;"_"&amp;Y397&amp;":"&amp;AA397&amp;IF(F397&lt;&gt;""," (JST)",""),SpecialBooks,2,FALSE)))</f>
        <v>js h_1:27-54</v>
      </c>
      <c r="J397" s="7" t="str">
        <f>VLOOKUP(C397,Talks!$A$2:$X$35,6,FALSE)</f>
        <v>NLA</v>
      </c>
      <c r="K397" s="32">
        <v>91</v>
      </c>
      <c r="L397" s="56">
        <f t="shared" si="305"/>
        <v>88</v>
      </c>
      <c r="M397" s="56">
        <f t="shared" si="306"/>
        <v>91</v>
      </c>
      <c r="N397" s="56" t="str">
        <f t="shared" si="310"/>
        <v/>
      </c>
      <c r="O397" s="7" t="str">
        <f t="shared" si="312"/>
        <v>js h_1:27-54 / (20-O,91,NLA)</v>
      </c>
      <c r="P397" s="51" t="str">
        <f t="shared" si="313"/>
        <v/>
      </c>
      <c r="Q397" s="7">
        <f t="shared" si="314"/>
        <v>22</v>
      </c>
      <c r="R397" s="7">
        <f t="shared" si="315"/>
        <v>27</v>
      </c>
      <c r="S397" s="7">
        <f t="shared" si="316"/>
        <v>35</v>
      </c>
      <c r="T397" s="7">
        <f t="shared" si="317"/>
        <v>29</v>
      </c>
      <c r="U397" s="7">
        <f t="shared" si="318"/>
        <v>44</v>
      </c>
      <c r="V397" s="7" t="str">
        <f t="shared" si="319"/>
        <v>pgp/js-h/1.27-54</v>
      </c>
      <c r="W397" s="7" t="str">
        <f t="shared" si="308"/>
        <v>js-h</v>
      </c>
      <c r="X397" s="7" t="str">
        <f>IF(ISERROR(VLOOKUP(W397,Books!$A$2:$Q$100,2,FALSE)),VLOOKUP(V397&amp;"/"&amp;W397,$AY$8:$AZ$10,2,FALSE),W397)</f>
        <v>js-h</v>
      </c>
      <c r="Y397" s="7" t="str">
        <f t="shared" si="309"/>
        <v>1</v>
      </c>
      <c r="Z397" s="7" t="str">
        <f t="shared" si="320"/>
        <v>27-54</v>
      </c>
      <c r="AA397" s="7" t="str">
        <f t="shared" si="307"/>
        <v>27-54</v>
      </c>
      <c r="AB397" s="51">
        <f t="shared" si="321"/>
        <v>1000</v>
      </c>
      <c r="AC397" s="61" t="str">
        <f t="shared" si="322"/>
        <v>p27</v>
      </c>
      <c r="AD397" s="26" t="str">
        <f t="shared" si="323"/>
        <v>js-h</v>
      </c>
      <c r="AE397" s="27" t="str">
        <f t="shared" si="324"/>
        <v>js-h</v>
      </c>
      <c r="AF397" s="28" t="str">
        <f t="shared" si="325"/>
        <v/>
      </c>
      <c r="AG397" s="26" t="str">
        <f t="shared" si="326"/>
        <v>1</v>
      </c>
      <c r="AH397" s="27" t="str">
        <f t="shared" si="327"/>
        <v/>
      </c>
      <c r="AI397" s="29" t="str">
        <f t="shared" si="328"/>
        <v>27-54</v>
      </c>
      <c r="AJ397" s="29" t="str">
        <f t="shared" si="329"/>
        <v>27-54</v>
      </c>
      <c r="AK397" s="29" t="str">
        <f t="shared" si="330"/>
        <v>27 54</v>
      </c>
      <c r="AL397" s="29">
        <f t="shared" si="331"/>
        <v>3</v>
      </c>
      <c r="AM397" s="29">
        <f t="shared" ca="1" si="332"/>
        <v>3</v>
      </c>
      <c r="AN397" s="29" t="str">
        <f t="shared" si="333"/>
        <v>27</v>
      </c>
      <c r="AO397" s="29" t="str">
        <f t="shared" ca="1" si="334"/>
        <v>54</v>
      </c>
      <c r="AP397" s="28" t="str">
        <f t="shared" si="335"/>
        <v/>
      </c>
      <c r="AQ397" s="34">
        <f t="shared" si="336"/>
        <v>137019</v>
      </c>
      <c r="AR397" s="7">
        <f>VLOOKUP(W397,Books!$A$2:$Q$100,7,FALSE)</f>
        <v>405</v>
      </c>
      <c r="AS397" s="51" t="str">
        <f t="shared" si="337"/>
        <v/>
      </c>
      <c r="AT397" s="7" t="str">
        <f t="shared" si="338"/>
        <v>INSERT INTO citation (ID,TalkID,BookID,Chapter,Verses,Flag,PageColumn,MinVerse,MaxVerse) VALUES (137019, 8484, 405, 1, '27-54', '', 91, 0, 0);</v>
      </c>
    </row>
    <row r="398" spans="1:46" x14ac:dyDescent="0.2">
      <c r="A398" s="7">
        <f>VLOOKUP(C398,Talks!$A$2:$X$35,2,FALSE)</f>
        <v>25</v>
      </c>
      <c r="B398">
        <v>395</v>
      </c>
      <c r="C398" t="s">
        <v>2738</v>
      </c>
      <c r="D398" t="s">
        <v>3391</v>
      </c>
      <c r="E398" t="s">
        <v>3392</v>
      </c>
      <c r="F398" s="4"/>
      <c r="G398" s="7">
        <f>VLOOKUP(C398,Talks!$A$2:$X$35,11,FALSE)</f>
        <v>8484</v>
      </c>
      <c r="H398" s="7">
        <f t="shared" si="311"/>
        <v>0</v>
      </c>
      <c r="I398" s="75" t="str">
        <f>IF(H398&lt;&gt;0,H398,IF(ISERROR(VLOOKUP(VLOOKUP(X398,Books!$A$2:$Q$100,2,FALSE)&amp;"_"&amp;Y398&amp;":"&amp;AA398&amp;IF(F398&lt;&gt;""," (JST)",""),SpecialBooks,2,FALSE)),VLOOKUP(X398,Books!$A$2:$Q$100,2,FALSE)&amp;"_"&amp;Y398&amp;":"&amp;AA398&amp;IF(F398&lt;&gt;""," (JST)",""),VLOOKUP(VLOOKUP(X398,Books!$A$2:$Q$100,2,FALSE)&amp;"_"&amp;Y398&amp;":"&amp;AA398&amp;IF(F398&lt;&gt;""," (JST)",""),SpecialBooks,2,FALSE)))</f>
        <v>1 thes_4:16-17</v>
      </c>
      <c r="J398" s="7" t="str">
        <f>VLOOKUP(C398,Talks!$A$2:$X$35,6,FALSE)</f>
        <v>NLA</v>
      </c>
      <c r="K398" s="32">
        <v>91</v>
      </c>
      <c r="L398" s="56">
        <f t="shared" si="305"/>
        <v>88</v>
      </c>
      <c r="M398" s="56">
        <f t="shared" si="306"/>
        <v>91</v>
      </c>
      <c r="N398" s="56" t="str">
        <f t="shared" si="310"/>
        <v/>
      </c>
      <c r="O398" s="7" t="str">
        <f t="shared" si="312"/>
        <v>1 thes_4:16-17 / (20-O,91,NLA)</v>
      </c>
      <c r="P398" s="51" t="str">
        <f t="shared" si="313"/>
        <v/>
      </c>
      <c r="Q398" s="7">
        <f t="shared" si="314"/>
        <v>21</v>
      </c>
      <c r="R398" s="7">
        <f t="shared" si="315"/>
        <v>28</v>
      </c>
      <c r="S398" s="7">
        <f t="shared" si="316"/>
        <v>36</v>
      </c>
      <c r="T398" s="7">
        <f t="shared" si="317"/>
        <v>30</v>
      </c>
      <c r="U398" s="7">
        <f t="shared" si="318"/>
        <v>45</v>
      </c>
      <c r="V398" s="7" t="str">
        <f t="shared" si="319"/>
        <v>nt/1-thes/4.16-</v>
      </c>
      <c r="W398" s="7" t="str">
        <f t="shared" si="308"/>
        <v>1-thes</v>
      </c>
      <c r="X398" s="7" t="str">
        <f>IF(ISERROR(VLOOKUP(W398,Books!$A$2:$Q$100,2,FALSE)),VLOOKUP(V398&amp;"/"&amp;W398,$AY$8:$AZ$10,2,FALSE),W398)</f>
        <v>1-thes</v>
      </c>
      <c r="Y398" s="7" t="str">
        <f t="shared" si="309"/>
        <v>4</v>
      </c>
      <c r="Z398" s="7" t="str">
        <f t="shared" si="320"/>
        <v>16-17</v>
      </c>
      <c r="AA398" s="7" t="str">
        <f t="shared" si="307"/>
        <v>16-17</v>
      </c>
      <c r="AB398" s="51">
        <f t="shared" si="321"/>
        <v>18</v>
      </c>
      <c r="AC398" s="61" t="str">
        <f t="shared" si="322"/>
        <v>p16</v>
      </c>
      <c r="AD398" s="26" t="str">
        <f t="shared" si="323"/>
        <v>1-thes</v>
      </c>
      <c r="AE398" s="27" t="str">
        <f t="shared" si="324"/>
        <v>1-thes</v>
      </c>
      <c r="AF398" s="28" t="str">
        <f t="shared" si="325"/>
        <v/>
      </c>
      <c r="AG398" s="26" t="str">
        <f t="shared" si="326"/>
        <v>4</v>
      </c>
      <c r="AH398" s="27" t="str">
        <f t="shared" si="327"/>
        <v/>
      </c>
      <c r="AI398" s="29" t="str">
        <f t="shared" si="328"/>
        <v>16-17</v>
      </c>
      <c r="AJ398" s="29" t="str">
        <f t="shared" si="329"/>
        <v>16-17</v>
      </c>
      <c r="AK398" s="29" t="str">
        <f t="shared" si="330"/>
        <v>16 17</v>
      </c>
      <c r="AL398" s="29">
        <f t="shared" si="331"/>
        <v>3</v>
      </c>
      <c r="AM398" s="29">
        <f t="shared" ca="1" si="332"/>
        <v>3</v>
      </c>
      <c r="AN398" s="29" t="str">
        <f t="shared" si="333"/>
        <v>16</v>
      </c>
      <c r="AO398" s="29" t="str">
        <f t="shared" ca="1" si="334"/>
        <v>17</v>
      </c>
      <c r="AP398" s="28" t="str">
        <f t="shared" si="335"/>
        <v/>
      </c>
      <c r="AQ398" s="34">
        <f t="shared" si="336"/>
        <v>137020</v>
      </c>
      <c r="AR398" s="7">
        <f>VLOOKUP(W398,Books!$A$2:$Q$100,7,FALSE)</f>
        <v>152</v>
      </c>
      <c r="AS398" s="51" t="str">
        <f t="shared" si="337"/>
        <v/>
      </c>
      <c r="AT398" s="7" t="str">
        <f t="shared" si="338"/>
        <v>INSERT INTO citation (ID,TalkID,BookID,Chapter,Verses,Flag,PageColumn,MinVerse,MaxVerse) VALUES (137020, 8484, 152, 4, '16-17', '', 91, 0, 0);</v>
      </c>
    </row>
    <row r="399" spans="1:46" x14ac:dyDescent="0.2">
      <c r="A399" s="7">
        <f>VLOOKUP(C399,Talks!$A$2:$X$35,2,FALSE)</f>
        <v>25</v>
      </c>
      <c r="B399">
        <v>396</v>
      </c>
      <c r="C399" t="s">
        <v>2738</v>
      </c>
      <c r="D399" t="s">
        <v>3393</v>
      </c>
      <c r="E399" t="s">
        <v>3394</v>
      </c>
      <c r="F399" s="4"/>
      <c r="G399" s="7">
        <f>VLOOKUP(C399,Talks!$A$2:$X$35,11,FALSE)</f>
        <v>8484</v>
      </c>
      <c r="H399" s="7">
        <f t="shared" si="311"/>
        <v>0</v>
      </c>
      <c r="I399" s="75" t="str">
        <f>IF(H399&lt;&gt;0,H399,IF(ISERROR(VLOOKUP(VLOOKUP(X399,Books!$A$2:$Q$100,2,FALSE)&amp;"_"&amp;Y399&amp;":"&amp;AA399&amp;IF(F399&lt;&gt;""," (JST)",""),SpecialBooks,2,FALSE)),VLOOKUP(X399,Books!$A$2:$Q$100,2,FALSE)&amp;"_"&amp;Y399&amp;":"&amp;AA399&amp;IF(F399&lt;&gt;""," (JST)",""),VLOOKUP(VLOOKUP(X399,Books!$A$2:$Q$100,2,FALSE)&amp;"_"&amp;Y399&amp;":"&amp;AA399&amp;IF(F399&lt;&gt;""," (JST)",""),SpecialBooks,2,FALSE)))</f>
        <v>sec_88:96-98</v>
      </c>
      <c r="J399" s="7" t="str">
        <f>VLOOKUP(C399,Talks!$A$2:$X$35,6,FALSE)</f>
        <v>NLA</v>
      </c>
      <c r="K399" s="32">
        <v>91</v>
      </c>
      <c r="L399" s="56">
        <f t="shared" si="305"/>
        <v>88</v>
      </c>
      <c r="M399" s="56">
        <f t="shared" si="306"/>
        <v>91</v>
      </c>
      <c r="N399" s="56" t="str">
        <f t="shared" si="310"/>
        <v/>
      </c>
      <c r="O399" s="7" t="str">
        <f t="shared" si="312"/>
        <v>sec_88:96-98 / (20-O,91,NLA)</v>
      </c>
      <c r="P399" s="51" t="str">
        <f t="shared" si="313"/>
        <v/>
      </c>
      <c r="Q399" s="7">
        <f t="shared" si="314"/>
        <v>31</v>
      </c>
      <c r="R399" s="7">
        <f t="shared" si="315"/>
        <v>34</v>
      </c>
      <c r="S399" s="7">
        <f t="shared" si="316"/>
        <v>43</v>
      </c>
      <c r="T399" s="7">
        <f t="shared" si="317"/>
        <v>37</v>
      </c>
      <c r="U399" s="7">
        <f t="shared" si="318"/>
        <v>52</v>
      </c>
      <c r="V399" s="7" t="str">
        <f t="shared" si="319"/>
        <v>dc-testament/dc/88.96-98?</v>
      </c>
      <c r="W399" s="7" t="str">
        <f t="shared" si="308"/>
        <v>dc</v>
      </c>
      <c r="X399" s="7" t="str">
        <f>IF(ISERROR(VLOOKUP(W399,Books!$A$2:$Q$100,2,FALSE)),VLOOKUP(V399&amp;"/"&amp;W399,$AY$8:$AZ$10,2,FALSE),W399)</f>
        <v>dc</v>
      </c>
      <c r="Y399" s="7" t="str">
        <f t="shared" si="309"/>
        <v>88</v>
      </c>
      <c r="Z399" s="7" t="str">
        <f t="shared" si="320"/>
        <v>96-98</v>
      </c>
      <c r="AA399" s="7" t="str">
        <f t="shared" si="307"/>
        <v>96-98</v>
      </c>
      <c r="AB399" s="51">
        <f t="shared" si="321"/>
        <v>141</v>
      </c>
      <c r="AC399" s="61" t="str">
        <f t="shared" si="322"/>
        <v>p96</v>
      </c>
      <c r="AD399" s="26" t="str">
        <f t="shared" si="323"/>
        <v>sec</v>
      </c>
      <c r="AE399" s="27" t="str">
        <f t="shared" si="324"/>
        <v>dc</v>
      </c>
      <c r="AF399" s="28" t="str">
        <f t="shared" si="325"/>
        <v/>
      </c>
      <c r="AG399" s="26" t="str">
        <f t="shared" si="326"/>
        <v>88</v>
      </c>
      <c r="AH399" s="27" t="str">
        <f t="shared" si="327"/>
        <v/>
      </c>
      <c r="AI399" s="29" t="str">
        <f t="shared" si="328"/>
        <v>96-98</v>
      </c>
      <c r="AJ399" s="29" t="str">
        <f t="shared" si="329"/>
        <v>96-98</v>
      </c>
      <c r="AK399" s="29" t="str">
        <f t="shared" si="330"/>
        <v>96 98</v>
      </c>
      <c r="AL399" s="29">
        <f t="shared" si="331"/>
        <v>3</v>
      </c>
      <c r="AM399" s="29">
        <f t="shared" ca="1" si="332"/>
        <v>3</v>
      </c>
      <c r="AN399" s="29" t="str">
        <f t="shared" si="333"/>
        <v>96</v>
      </c>
      <c r="AO399" s="29" t="str">
        <f t="shared" ca="1" si="334"/>
        <v>98</v>
      </c>
      <c r="AP399" s="28" t="str">
        <f t="shared" si="335"/>
        <v/>
      </c>
      <c r="AQ399" s="34">
        <f t="shared" si="336"/>
        <v>137021</v>
      </c>
      <c r="AR399" s="7">
        <f>VLOOKUP(W399,Books!$A$2:$Q$100,7,FALSE)</f>
        <v>302</v>
      </c>
      <c r="AS399" s="51" t="str">
        <f t="shared" si="337"/>
        <v/>
      </c>
      <c r="AT399" s="7" t="str">
        <f t="shared" si="338"/>
        <v>INSERT INTO citation (ID,TalkID,BookID,Chapter,Verses,Flag,PageColumn,MinVerse,MaxVerse) VALUES (137021, 8484, 302, 88, '96-98', '', 91, 0, 0);</v>
      </c>
    </row>
    <row r="400" spans="1:46" x14ac:dyDescent="0.2">
      <c r="A400" s="7">
        <f>VLOOKUP(C400,Talks!$A$2:$X$35,2,FALSE)</f>
        <v>25</v>
      </c>
      <c r="B400">
        <v>397</v>
      </c>
      <c r="C400" t="s">
        <v>2738</v>
      </c>
      <c r="D400" t="s">
        <v>3396</v>
      </c>
      <c r="E400" t="s">
        <v>3397</v>
      </c>
      <c r="F400" s="4"/>
      <c r="G400" s="7">
        <f>VLOOKUP(C400,Talks!$A$2:$X$35,11,FALSE)</f>
        <v>8484</v>
      </c>
      <c r="H400" s="7">
        <f t="shared" si="311"/>
        <v>0</v>
      </c>
      <c r="I400" s="75" t="str">
        <f>IF(H400&lt;&gt;0,H400,IF(ISERROR(VLOOKUP(VLOOKUP(X400,Books!$A$2:$Q$100,2,FALSE)&amp;"_"&amp;Y400&amp;":"&amp;AA400&amp;IF(F400&lt;&gt;""," (JST)",""),SpecialBooks,2,FALSE)),VLOOKUP(X400,Books!$A$2:$Q$100,2,FALSE)&amp;"_"&amp;Y400&amp;":"&amp;AA400&amp;IF(F400&lt;&gt;""," (JST)",""),VLOOKUP(VLOOKUP(X400,Books!$A$2:$Q$100,2,FALSE)&amp;"_"&amp;Y400&amp;":"&amp;AA400&amp;IF(F400&lt;&gt;""," (JST)",""),SpecialBooks,2,FALSE)))</f>
        <v>matt_10:32</v>
      </c>
      <c r="J400" s="7" t="str">
        <f>VLOOKUP(C400,Talks!$A$2:$X$35,6,FALSE)</f>
        <v>NLA</v>
      </c>
      <c r="K400" s="32">
        <v>91</v>
      </c>
      <c r="L400" s="56">
        <f t="shared" si="305"/>
        <v>88</v>
      </c>
      <c r="M400" s="56">
        <f t="shared" si="306"/>
        <v>91</v>
      </c>
      <c r="N400" s="56" t="str">
        <f t="shared" si="310"/>
        <v/>
      </c>
      <c r="O400" s="7" t="str">
        <f t="shared" si="312"/>
        <v>matt_10:32 / (20-O,91,NLA)</v>
      </c>
      <c r="P400" s="51" t="str">
        <f t="shared" si="313"/>
        <v/>
      </c>
      <c r="Q400" s="7">
        <f t="shared" si="314"/>
        <v>21</v>
      </c>
      <c r="R400" s="7">
        <f t="shared" si="315"/>
        <v>26</v>
      </c>
      <c r="S400" s="7">
        <f t="shared" si="316"/>
        <v>32</v>
      </c>
      <c r="T400" s="7">
        <f t="shared" si="317"/>
        <v>29</v>
      </c>
      <c r="U400" s="7">
        <f t="shared" si="318"/>
        <v>41</v>
      </c>
      <c r="V400" s="7" t="str">
        <f t="shared" si="319"/>
        <v>nt/matt/10.32?l</v>
      </c>
      <c r="W400" s="7" t="str">
        <f t="shared" si="308"/>
        <v>matt</v>
      </c>
      <c r="X400" s="7" t="str">
        <f>IF(ISERROR(VLOOKUP(W400,Books!$A$2:$Q$100,2,FALSE)),VLOOKUP(V400&amp;"/"&amp;W400,$AY$8:$AZ$10,2,FALSE),W400)</f>
        <v>matt</v>
      </c>
      <c r="Y400" s="7" t="str">
        <f t="shared" si="309"/>
        <v>10</v>
      </c>
      <c r="Z400" s="7" t="str">
        <f t="shared" si="320"/>
        <v>32</v>
      </c>
      <c r="AA400" s="7" t="str">
        <f t="shared" si="307"/>
        <v>32</v>
      </c>
      <c r="AB400" s="51">
        <f t="shared" si="321"/>
        <v>42</v>
      </c>
      <c r="AC400" s="61" t="str">
        <f t="shared" si="322"/>
        <v>p32</v>
      </c>
      <c r="AD400" s="26" t="str">
        <f t="shared" si="323"/>
        <v>matt</v>
      </c>
      <c r="AE400" s="27" t="str">
        <f t="shared" si="324"/>
        <v>matt</v>
      </c>
      <c r="AF400" s="28" t="str">
        <f t="shared" si="325"/>
        <v/>
      </c>
      <c r="AG400" s="26" t="str">
        <f t="shared" si="326"/>
        <v>10</v>
      </c>
      <c r="AH400" s="27" t="str">
        <f t="shared" si="327"/>
        <v/>
      </c>
      <c r="AI400" s="29" t="str">
        <f t="shared" si="328"/>
        <v>32</v>
      </c>
      <c r="AJ400" s="29" t="str">
        <f t="shared" si="329"/>
        <v>32</v>
      </c>
      <c r="AK400" s="29" t="str">
        <f t="shared" si="330"/>
        <v>32</v>
      </c>
      <c r="AL400" s="29">
        <f t="shared" si="331"/>
        <v>0</v>
      </c>
      <c r="AM400" s="29">
        <f t="shared" ca="1" si="332"/>
        <v>0</v>
      </c>
      <c r="AN400" s="29" t="str">
        <f t="shared" si="333"/>
        <v>32</v>
      </c>
      <c r="AO400" s="29" t="str">
        <f t="shared" ca="1" si="334"/>
        <v>32</v>
      </c>
      <c r="AP400" s="28" t="str">
        <f t="shared" si="335"/>
        <v/>
      </c>
      <c r="AQ400" s="34">
        <f t="shared" si="336"/>
        <v>137022</v>
      </c>
      <c r="AR400" s="7">
        <f>VLOOKUP(W400,Books!$A$2:$Q$100,7,FALSE)</f>
        <v>140</v>
      </c>
      <c r="AS400" s="51" t="str">
        <f t="shared" si="337"/>
        <v/>
      </c>
      <c r="AT400" s="7" t="str">
        <f t="shared" si="338"/>
        <v>INSERT INTO citation (ID,TalkID,BookID,Chapter,Verses,Flag,PageColumn,MinVerse,MaxVerse) VALUES (137022, 8484, 140, 10, '32', '', 91, 0, 0);</v>
      </c>
    </row>
    <row r="401" spans="1:46" x14ac:dyDescent="0.2">
      <c r="A401" s="7">
        <f>VLOOKUP(C401,Talks!$A$2:$X$35,2,FALSE)</f>
        <v>26</v>
      </c>
      <c r="B401">
        <v>398</v>
      </c>
      <c r="C401" t="s">
        <v>2374</v>
      </c>
      <c r="D401" t="s">
        <v>3398</v>
      </c>
      <c r="E401" t="s">
        <v>3399</v>
      </c>
      <c r="F401" s="4"/>
      <c r="G401" s="7">
        <f>VLOOKUP(C401,Talks!$A$2:$X$35,11,FALSE)</f>
        <v>8485</v>
      </c>
      <c r="H401" s="7">
        <f t="shared" si="311"/>
        <v>0</v>
      </c>
      <c r="I401" s="75" t="str">
        <f>IF(H401&lt;&gt;0,H401,IF(ISERROR(VLOOKUP(VLOOKUP(X401,Books!$A$2:$Q$100,2,FALSE)&amp;"_"&amp;Y401&amp;":"&amp;AA401&amp;IF(F401&lt;&gt;""," (JST)",""),SpecialBooks,2,FALSE)),VLOOKUP(X401,Books!$A$2:$Q$100,2,FALSE)&amp;"_"&amp;Y401&amp;":"&amp;AA401&amp;IF(F401&lt;&gt;""," (JST)",""),VLOOKUP(VLOOKUP(X401,Books!$A$2:$Q$100,2,FALSE)&amp;"_"&amp;Y401&amp;":"&amp;AA401&amp;IF(F401&lt;&gt;""," (JST)",""),SpecialBooks,2,FALSE)))</f>
        <v>gen_17:5</v>
      </c>
      <c r="J401" s="7" t="str">
        <f>VLOOKUP(C401,Talks!$A$2:$X$35,6,FALSE)</f>
        <v>RMN</v>
      </c>
      <c r="K401" s="32">
        <v>95</v>
      </c>
      <c r="L401" s="56">
        <f t="shared" si="305"/>
        <v>92</v>
      </c>
      <c r="M401" s="56">
        <f t="shared" si="306"/>
        <v>95</v>
      </c>
      <c r="N401" s="56" t="str">
        <f t="shared" si="310"/>
        <v/>
      </c>
      <c r="O401" s="7" t="str">
        <f t="shared" si="312"/>
        <v>gen_17:5 / (20-O,95,RMN)</v>
      </c>
      <c r="P401" s="51" t="str">
        <f t="shared" si="313"/>
        <v/>
      </c>
      <c r="Q401" s="7">
        <f t="shared" si="314"/>
        <v>21</v>
      </c>
      <c r="R401" s="7">
        <f t="shared" si="315"/>
        <v>25</v>
      </c>
      <c r="S401" s="7">
        <f t="shared" si="316"/>
        <v>30</v>
      </c>
      <c r="T401" s="7">
        <f t="shared" si="317"/>
        <v>28</v>
      </c>
      <c r="U401" s="7">
        <f t="shared" si="318"/>
        <v>39</v>
      </c>
      <c r="V401" s="7" t="str">
        <f t="shared" si="319"/>
        <v>ot/gen/17.5?lan</v>
      </c>
      <c r="W401" s="7" t="str">
        <f t="shared" si="308"/>
        <v>gen</v>
      </c>
      <c r="X401" s="7" t="str">
        <f>IF(ISERROR(VLOOKUP(W401,Books!$A$2:$Q$100,2,FALSE)),VLOOKUP(V401&amp;"/"&amp;W401,$AY$8:$AZ$10,2,FALSE),W401)</f>
        <v>gen</v>
      </c>
      <c r="Y401" s="7" t="str">
        <f t="shared" si="309"/>
        <v>17</v>
      </c>
      <c r="Z401" s="7" t="str">
        <f t="shared" si="320"/>
        <v>5</v>
      </c>
      <c r="AA401" s="7" t="str">
        <f t="shared" si="307"/>
        <v>5</v>
      </c>
      <c r="AB401" s="51">
        <f t="shared" si="321"/>
        <v>33</v>
      </c>
      <c r="AC401" s="61" t="str">
        <f t="shared" si="322"/>
        <v>p5</v>
      </c>
      <c r="AD401" s="26" t="str">
        <f t="shared" si="323"/>
        <v>gen</v>
      </c>
      <c r="AE401" s="27" t="str">
        <f t="shared" si="324"/>
        <v>gen</v>
      </c>
      <c r="AF401" s="28" t="str">
        <f t="shared" si="325"/>
        <v/>
      </c>
      <c r="AG401" s="26" t="str">
        <f t="shared" si="326"/>
        <v>17</v>
      </c>
      <c r="AH401" s="27" t="str">
        <f t="shared" si="327"/>
        <v/>
      </c>
      <c r="AI401" s="29" t="str">
        <f t="shared" si="328"/>
        <v>5</v>
      </c>
      <c r="AJ401" s="29" t="str">
        <f t="shared" si="329"/>
        <v>5</v>
      </c>
      <c r="AK401" s="29" t="str">
        <f t="shared" si="330"/>
        <v>5</v>
      </c>
      <c r="AL401" s="29">
        <f t="shared" si="331"/>
        <v>0</v>
      </c>
      <c r="AM401" s="29">
        <f t="shared" ca="1" si="332"/>
        <v>0</v>
      </c>
      <c r="AN401" s="29" t="str">
        <f t="shared" si="333"/>
        <v>5</v>
      </c>
      <c r="AO401" s="29" t="str">
        <f t="shared" ca="1" si="334"/>
        <v>5</v>
      </c>
      <c r="AP401" s="28" t="str">
        <f t="shared" si="335"/>
        <v/>
      </c>
      <c r="AQ401" s="34">
        <f t="shared" si="336"/>
        <v>137023</v>
      </c>
      <c r="AR401" s="7">
        <f>VLOOKUP(W401,Books!$A$2:$Q$100,7,FALSE)</f>
        <v>101</v>
      </c>
      <c r="AS401" s="51" t="str">
        <f t="shared" si="337"/>
        <v/>
      </c>
      <c r="AT401" s="7" t="str">
        <f t="shared" si="338"/>
        <v>INSERT INTO citation (ID,TalkID,BookID,Chapter,Verses,Flag,PageColumn,MinVerse,MaxVerse) VALUES (137023, 8485, 101, 17, '5', '', 95, 0, 0);</v>
      </c>
    </row>
    <row r="402" spans="1:46" x14ac:dyDescent="0.2">
      <c r="A402" s="7">
        <f>VLOOKUP(C402,Talks!$A$2:$X$35,2,FALSE)</f>
        <v>26</v>
      </c>
      <c r="B402">
        <v>399</v>
      </c>
      <c r="C402" t="s">
        <v>2374</v>
      </c>
      <c r="D402" t="s">
        <v>3400</v>
      </c>
      <c r="E402" t="s">
        <v>3401</v>
      </c>
      <c r="F402" s="4"/>
      <c r="G402" s="7">
        <f>VLOOKUP(C402,Talks!$A$2:$X$35,11,FALSE)</f>
        <v>8485</v>
      </c>
      <c r="H402" s="7">
        <f t="shared" si="311"/>
        <v>0</v>
      </c>
      <c r="I402" s="75" t="str">
        <f>IF(H402&lt;&gt;0,H402,IF(ISERROR(VLOOKUP(VLOOKUP(X402,Books!$A$2:$Q$100,2,FALSE)&amp;"_"&amp;Y402&amp;":"&amp;AA402&amp;IF(F402&lt;&gt;""," (JST)",""),SpecialBooks,2,FALSE)),VLOOKUP(X402,Books!$A$2:$Q$100,2,FALSE)&amp;"_"&amp;Y402&amp;":"&amp;AA402&amp;IF(F402&lt;&gt;""," (JST)",""),VLOOKUP(VLOOKUP(X402,Books!$A$2:$Q$100,2,FALSE)&amp;"_"&amp;Y402&amp;":"&amp;AA402&amp;IF(F402&lt;&gt;""," (JST)",""),SpecialBooks,2,FALSE)))</f>
        <v>neh_9:7</v>
      </c>
      <c r="J402" s="7" t="str">
        <f>VLOOKUP(C402,Talks!$A$2:$X$35,6,FALSE)</f>
        <v>RMN</v>
      </c>
      <c r="K402" s="32">
        <v>95</v>
      </c>
      <c r="L402" s="56">
        <f t="shared" ref="L402:L465" si="339">VLOOKUP(A402,StartPage,13,FALSE)</f>
        <v>92</v>
      </c>
      <c r="M402" s="56">
        <f t="shared" ref="M402:M465" si="340">VLOOKUP(A402,EndPage,14,FALSE)</f>
        <v>95</v>
      </c>
      <c r="N402" s="56" t="str">
        <f t="shared" si="310"/>
        <v/>
      </c>
      <c r="O402" s="7" t="str">
        <f t="shared" si="312"/>
        <v>neh_9:7 / (20-O,95,RMN)</v>
      </c>
      <c r="P402" s="51" t="str">
        <f t="shared" si="313"/>
        <v/>
      </c>
      <c r="Q402" s="7">
        <f t="shared" si="314"/>
        <v>21</v>
      </c>
      <c r="R402" s="7">
        <f t="shared" si="315"/>
        <v>25</v>
      </c>
      <c r="S402" s="7">
        <f t="shared" si="316"/>
        <v>29</v>
      </c>
      <c r="T402" s="7">
        <f t="shared" si="317"/>
        <v>27</v>
      </c>
      <c r="U402" s="7">
        <f t="shared" si="318"/>
        <v>38</v>
      </c>
      <c r="V402" s="7" t="str">
        <f t="shared" si="319"/>
        <v>ot/neh/9.7?lang</v>
      </c>
      <c r="W402" s="7" t="str">
        <f t="shared" si="308"/>
        <v>neh</v>
      </c>
      <c r="X402" s="7" t="str">
        <f>IF(ISERROR(VLOOKUP(W402,Books!$A$2:$Q$100,2,FALSE)),VLOOKUP(V402&amp;"/"&amp;W402,$AY$8:$AZ$10,2,FALSE),W402)</f>
        <v>neh</v>
      </c>
      <c r="Y402" s="7" t="str">
        <f t="shared" si="309"/>
        <v>9</v>
      </c>
      <c r="Z402" s="7" t="str">
        <f t="shared" si="320"/>
        <v>7</v>
      </c>
      <c r="AA402" s="7" t="str">
        <f t="shared" si="307"/>
        <v>7</v>
      </c>
      <c r="AB402" s="51">
        <f t="shared" si="321"/>
        <v>38</v>
      </c>
      <c r="AC402" s="61" t="str">
        <f t="shared" si="322"/>
        <v>p7</v>
      </c>
      <c r="AD402" s="26" t="str">
        <f t="shared" si="323"/>
        <v>neh</v>
      </c>
      <c r="AE402" s="27" t="str">
        <f t="shared" si="324"/>
        <v>neh</v>
      </c>
      <c r="AF402" s="28" t="str">
        <f t="shared" si="325"/>
        <v/>
      </c>
      <c r="AG402" s="26" t="str">
        <f t="shared" si="326"/>
        <v>9</v>
      </c>
      <c r="AH402" s="27" t="str">
        <f t="shared" si="327"/>
        <v/>
      </c>
      <c r="AI402" s="29" t="str">
        <f t="shared" si="328"/>
        <v>7</v>
      </c>
      <c r="AJ402" s="29" t="str">
        <f t="shared" si="329"/>
        <v>7</v>
      </c>
      <c r="AK402" s="29" t="str">
        <f t="shared" si="330"/>
        <v>7</v>
      </c>
      <c r="AL402" s="29">
        <f t="shared" si="331"/>
        <v>0</v>
      </c>
      <c r="AM402" s="29">
        <f t="shared" ca="1" si="332"/>
        <v>0</v>
      </c>
      <c r="AN402" s="29" t="str">
        <f t="shared" si="333"/>
        <v>7</v>
      </c>
      <c r="AO402" s="29" t="str">
        <f t="shared" ca="1" si="334"/>
        <v>7</v>
      </c>
      <c r="AP402" s="28" t="str">
        <f t="shared" si="335"/>
        <v/>
      </c>
      <c r="AQ402" s="34">
        <f t="shared" si="336"/>
        <v>137024</v>
      </c>
      <c r="AR402" s="7">
        <f>VLOOKUP(W402,Books!$A$2:$Q$100,7,FALSE)</f>
        <v>116</v>
      </c>
      <c r="AS402" s="51" t="str">
        <f t="shared" si="337"/>
        <v/>
      </c>
      <c r="AT402" s="7" t="str">
        <f t="shared" si="338"/>
        <v>INSERT INTO citation (ID,TalkID,BookID,Chapter,Verses,Flag,PageColumn,MinVerse,MaxVerse) VALUES (137024, 8485, 116, 9, '7', '', 95, 0, 0);</v>
      </c>
    </row>
    <row r="403" spans="1:46" x14ac:dyDescent="0.2">
      <c r="A403" s="7">
        <f>VLOOKUP(C403,Talks!$A$2:$X$35,2,FALSE)</f>
        <v>26</v>
      </c>
      <c r="B403">
        <v>400</v>
      </c>
      <c r="C403" t="s">
        <v>2374</v>
      </c>
      <c r="D403" t="s">
        <v>3402</v>
      </c>
      <c r="E403" t="s">
        <v>3403</v>
      </c>
      <c r="F403" s="4"/>
      <c r="G403" s="7">
        <f>VLOOKUP(C403,Talks!$A$2:$X$35,11,FALSE)</f>
        <v>8485</v>
      </c>
      <c r="H403" s="7">
        <f t="shared" si="311"/>
        <v>0</v>
      </c>
      <c r="I403" s="75" t="str">
        <f>IF(H403&lt;&gt;0,H403,IF(ISERROR(VLOOKUP(VLOOKUP(X403,Books!$A$2:$Q$100,2,FALSE)&amp;"_"&amp;Y403&amp;":"&amp;AA403&amp;IF(F403&lt;&gt;""," (JST)",""),SpecialBooks,2,FALSE)),VLOOKUP(X403,Books!$A$2:$Q$100,2,FALSE)&amp;"_"&amp;Y403&amp;":"&amp;AA403&amp;IF(F403&lt;&gt;""," (JST)",""),VLOOKUP(VLOOKUP(X403,Books!$A$2:$Q$100,2,FALSE)&amp;"_"&amp;Y403&amp;":"&amp;AA403&amp;IF(F403&lt;&gt;""," (JST)",""),SpecialBooks,2,FALSE)))</f>
        <v>gen_35:23-26</v>
      </c>
      <c r="J403" s="7" t="str">
        <f>VLOOKUP(C403,Talks!$A$2:$X$35,6,FALSE)</f>
        <v>RMN</v>
      </c>
      <c r="K403" s="32">
        <v>95</v>
      </c>
      <c r="L403" s="56">
        <f t="shared" si="339"/>
        <v>92</v>
      </c>
      <c r="M403" s="56">
        <f t="shared" si="340"/>
        <v>95</v>
      </c>
      <c r="N403" s="56" t="str">
        <f t="shared" si="310"/>
        <v/>
      </c>
      <c r="O403" s="7" t="str">
        <f t="shared" si="312"/>
        <v>gen_35:23-26 / (20-O,95,RMN)</v>
      </c>
      <c r="P403" s="51" t="str">
        <f t="shared" si="313"/>
        <v/>
      </c>
      <c r="Q403" s="7">
        <f t="shared" si="314"/>
        <v>21</v>
      </c>
      <c r="R403" s="7">
        <f t="shared" si="315"/>
        <v>25</v>
      </c>
      <c r="S403" s="7">
        <f t="shared" si="316"/>
        <v>34</v>
      </c>
      <c r="T403" s="7">
        <f t="shared" si="317"/>
        <v>28</v>
      </c>
      <c r="U403" s="7">
        <f t="shared" si="318"/>
        <v>43</v>
      </c>
      <c r="V403" s="7" t="str">
        <f t="shared" si="319"/>
        <v>ot/gen/35.23-26</v>
      </c>
      <c r="W403" s="7" t="str">
        <f t="shared" si="308"/>
        <v>gen</v>
      </c>
      <c r="X403" s="7" t="str">
        <f>IF(ISERROR(VLOOKUP(W403,Books!$A$2:$Q$100,2,FALSE)),VLOOKUP(V403&amp;"/"&amp;W403,$AY$8:$AZ$10,2,FALSE),W403)</f>
        <v>gen</v>
      </c>
      <c r="Y403" s="7" t="str">
        <f t="shared" si="309"/>
        <v>35</v>
      </c>
      <c r="Z403" s="7" t="str">
        <f t="shared" si="320"/>
        <v>23-26</v>
      </c>
      <c r="AA403" s="7" t="str">
        <f t="shared" si="307"/>
        <v>23-26</v>
      </c>
      <c r="AB403" s="51">
        <f t="shared" si="321"/>
        <v>29</v>
      </c>
      <c r="AC403" s="61" t="str">
        <f t="shared" si="322"/>
        <v>p23</v>
      </c>
      <c r="AD403" s="26" t="str">
        <f t="shared" si="323"/>
        <v>gen</v>
      </c>
      <c r="AE403" s="27" t="str">
        <f t="shared" si="324"/>
        <v>gen</v>
      </c>
      <c r="AF403" s="28" t="str">
        <f t="shared" si="325"/>
        <v/>
      </c>
      <c r="AG403" s="26" t="str">
        <f t="shared" si="326"/>
        <v>35</v>
      </c>
      <c r="AH403" s="27" t="str">
        <f t="shared" si="327"/>
        <v/>
      </c>
      <c r="AI403" s="29" t="str">
        <f t="shared" si="328"/>
        <v>23-26</v>
      </c>
      <c r="AJ403" s="29" t="str">
        <f t="shared" si="329"/>
        <v>23-26</v>
      </c>
      <c r="AK403" s="29" t="str">
        <f t="shared" si="330"/>
        <v>23 26</v>
      </c>
      <c r="AL403" s="29">
        <f t="shared" si="331"/>
        <v>3</v>
      </c>
      <c r="AM403" s="29">
        <f t="shared" ca="1" si="332"/>
        <v>3</v>
      </c>
      <c r="AN403" s="29" t="str">
        <f t="shared" si="333"/>
        <v>23</v>
      </c>
      <c r="AO403" s="29" t="str">
        <f t="shared" ca="1" si="334"/>
        <v>26</v>
      </c>
      <c r="AP403" s="28" t="str">
        <f t="shared" si="335"/>
        <v/>
      </c>
      <c r="AQ403" s="34">
        <f t="shared" si="336"/>
        <v>137025</v>
      </c>
      <c r="AR403" s="7">
        <f>VLOOKUP(W403,Books!$A$2:$Q$100,7,FALSE)</f>
        <v>101</v>
      </c>
      <c r="AS403" s="51" t="str">
        <f t="shared" si="337"/>
        <v/>
      </c>
      <c r="AT403" s="7" t="str">
        <f t="shared" si="338"/>
        <v>INSERT INTO citation (ID,TalkID,BookID,Chapter,Verses,Flag,PageColumn,MinVerse,MaxVerse) VALUES (137025, 8485, 101, 35, '23-26', '', 95, 0, 0);</v>
      </c>
    </row>
    <row r="404" spans="1:46" x14ac:dyDescent="0.2">
      <c r="A404" s="7">
        <f>VLOOKUP(C404,Talks!$A$2:$X$35,2,FALSE)</f>
        <v>26</v>
      </c>
      <c r="B404">
        <v>401</v>
      </c>
      <c r="C404" t="s">
        <v>2374</v>
      </c>
      <c r="D404" t="s">
        <v>3405</v>
      </c>
      <c r="E404" s="64">
        <v>1.9215277777777777</v>
      </c>
      <c r="F404" s="4"/>
      <c r="G404" s="7">
        <f>VLOOKUP(C404,Talks!$A$2:$X$35,11,FALSE)</f>
        <v>8485</v>
      </c>
      <c r="H404" s="7">
        <f t="shared" si="311"/>
        <v>0</v>
      </c>
      <c r="I404" s="75" t="str">
        <f>IF(H404&lt;&gt;0,H404,IF(ISERROR(VLOOKUP(VLOOKUP(X404,Books!$A$2:$Q$100,2,FALSE)&amp;"_"&amp;Y404&amp;":"&amp;AA404&amp;IF(F404&lt;&gt;""," (JST)",""),SpecialBooks,2,FALSE)),VLOOKUP(X404,Books!$A$2:$Q$100,2,FALSE)&amp;"_"&amp;Y404&amp;":"&amp;AA404&amp;IF(F404&lt;&gt;""," (JST)",""),VLOOKUP(VLOOKUP(X404,Books!$A$2:$Q$100,2,FALSE)&amp;"_"&amp;Y404&amp;":"&amp;AA404&amp;IF(F404&lt;&gt;""," (JST)",""),SpecialBooks,2,FALSE)))</f>
        <v>gen_46:7</v>
      </c>
      <c r="J404" s="7" t="str">
        <f>VLOOKUP(C404,Talks!$A$2:$X$35,6,FALSE)</f>
        <v>RMN</v>
      </c>
      <c r="K404" s="32">
        <v>95</v>
      </c>
      <c r="L404" s="56">
        <f t="shared" si="339"/>
        <v>92</v>
      </c>
      <c r="M404" s="56">
        <f t="shared" si="340"/>
        <v>95</v>
      </c>
      <c r="N404" s="56" t="str">
        <f t="shared" si="310"/>
        <v/>
      </c>
      <c r="O404" s="7" t="str">
        <f t="shared" si="312"/>
        <v>gen_46:7 / (20-O,95,RMN)</v>
      </c>
      <c r="P404" s="51" t="str">
        <f t="shared" si="313"/>
        <v/>
      </c>
      <c r="Q404" s="7">
        <f t="shared" si="314"/>
        <v>21</v>
      </c>
      <c r="R404" s="7">
        <f t="shared" si="315"/>
        <v>25</v>
      </c>
      <c r="S404" s="7">
        <f t="shared" si="316"/>
        <v>30</v>
      </c>
      <c r="T404" s="7">
        <f t="shared" si="317"/>
        <v>28</v>
      </c>
      <c r="U404" s="7">
        <f t="shared" si="318"/>
        <v>39</v>
      </c>
      <c r="V404" s="7" t="str">
        <f t="shared" si="319"/>
        <v>ot/gen/46.7?lan</v>
      </c>
      <c r="W404" s="7" t="str">
        <f t="shared" si="308"/>
        <v>gen</v>
      </c>
      <c r="X404" s="7" t="str">
        <f>IF(ISERROR(VLOOKUP(W404,Books!$A$2:$Q$100,2,FALSE)),VLOOKUP(V404&amp;"/"&amp;W404,$AY$8:$AZ$10,2,FALSE),W404)</f>
        <v>gen</v>
      </c>
      <c r="Y404" s="7" t="str">
        <f t="shared" si="309"/>
        <v>46</v>
      </c>
      <c r="Z404" s="7" t="str">
        <f t="shared" si="320"/>
        <v>7</v>
      </c>
      <c r="AA404" s="7" t="str">
        <f t="shared" ref="AA404:AA467" si="341">IF(Z404="1-1","1",IF(Z404="study_intro1","headnote",Z404))</f>
        <v>7</v>
      </c>
      <c r="AB404" s="51">
        <f t="shared" si="321"/>
        <v>34</v>
      </c>
      <c r="AC404" s="61" t="str">
        <f t="shared" si="322"/>
        <v>p7</v>
      </c>
      <c r="AD404" s="26" t="str">
        <f t="shared" si="323"/>
        <v>gen</v>
      </c>
      <c r="AE404" s="27" t="str">
        <f t="shared" si="324"/>
        <v>gen</v>
      </c>
      <c r="AF404" s="28" t="str">
        <f t="shared" si="325"/>
        <v/>
      </c>
      <c r="AG404" s="26" t="str">
        <f t="shared" si="326"/>
        <v>46</v>
      </c>
      <c r="AH404" s="27" t="str">
        <f t="shared" si="327"/>
        <v/>
      </c>
      <c r="AI404" s="29" t="str">
        <f t="shared" si="328"/>
        <v>7</v>
      </c>
      <c r="AJ404" s="29" t="str">
        <f t="shared" si="329"/>
        <v>7</v>
      </c>
      <c r="AK404" s="29" t="str">
        <f t="shared" si="330"/>
        <v>7</v>
      </c>
      <c r="AL404" s="29">
        <f t="shared" si="331"/>
        <v>0</v>
      </c>
      <c r="AM404" s="29">
        <f t="shared" ca="1" si="332"/>
        <v>0</v>
      </c>
      <c r="AN404" s="29" t="str">
        <f t="shared" si="333"/>
        <v>7</v>
      </c>
      <c r="AO404" s="29" t="str">
        <f t="shared" ca="1" si="334"/>
        <v>7</v>
      </c>
      <c r="AP404" s="28" t="str">
        <f t="shared" si="335"/>
        <v/>
      </c>
      <c r="AQ404" s="34">
        <f t="shared" si="336"/>
        <v>137026</v>
      </c>
      <c r="AR404" s="7">
        <f>VLOOKUP(W404,Books!$A$2:$Q$100,7,FALSE)</f>
        <v>101</v>
      </c>
      <c r="AS404" s="51" t="str">
        <f t="shared" si="337"/>
        <v/>
      </c>
      <c r="AT404" s="7" t="str">
        <f t="shared" si="338"/>
        <v>INSERT INTO citation (ID,TalkID,BookID,Chapter,Verses,Flag,PageColumn,MinVerse,MaxVerse) VALUES (137026, 8485, 101, 46, '7', '', 95, 0, 0);</v>
      </c>
    </row>
    <row r="405" spans="1:46" x14ac:dyDescent="0.2">
      <c r="A405" s="7">
        <f>VLOOKUP(C405,Talks!$A$2:$X$35,2,FALSE)</f>
        <v>26</v>
      </c>
      <c r="B405">
        <v>402</v>
      </c>
      <c r="C405" t="s">
        <v>2374</v>
      </c>
      <c r="D405" t="s">
        <v>3406</v>
      </c>
      <c r="E405" t="s">
        <v>3407</v>
      </c>
      <c r="F405" s="4"/>
      <c r="G405" s="7">
        <f>VLOOKUP(C405,Talks!$A$2:$X$35,11,FALSE)</f>
        <v>8485</v>
      </c>
      <c r="H405" s="7">
        <f t="shared" si="311"/>
        <v>0</v>
      </c>
      <c r="I405" s="75" t="str">
        <f>IF(H405&lt;&gt;0,H405,IF(ISERROR(VLOOKUP(VLOOKUP(X405,Books!$A$2:$Q$100,2,FALSE)&amp;"_"&amp;Y405&amp;":"&amp;AA405&amp;IF(F405&lt;&gt;""," (JST)",""),SpecialBooks,2,FALSE)),VLOOKUP(X405,Books!$A$2:$Q$100,2,FALSE)&amp;"_"&amp;Y405&amp;":"&amp;AA405&amp;IF(F405&lt;&gt;""," (JST)",""),VLOOKUP(VLOOKUP(X405,Books!$A$2:$Q$100,2,FALSE)&amp;"_"&amp;Y405&amp;":"&amp;AA405&amp;IF(F405&lt;&gt;""," (JST)",""),SpecialBooks,2,FALSE)))</f>
        <v>gen_32:30</v>
      </c>
      <c r="J405" s="7" t="str">
        <f>VLOOKUP(C405,Talks!$A$2:$X$35,6,FALSE)</f>
        <v>RMN</v>
      </c>
      <c r="K405" s="32">
        <v>95</v>
      </c>
      <c r="L405" s="56">
        <f t="shared" si="339"/>
        <v>92</v>
      </c>
      <c r="M405" s="56">
        <f t="shared" si="340"/>
        <v>95</v>
      </c>
      <c r="N405" s="56" t="str">
        <f t="shared" si="310"/>
        <v/>
      </c>
      <c r="O405" s="7" t="str">
        <f t="shared" si="312"/>
        <v>gen_32:30 / (20-O,95,RMN)</v>
      </c>
      <c r="P405" s="51" t="str">
        <f t="shared" si="313"/>
        <v/>
      </c>
      <c r="Q405" s="7">
        <f t="shared" si="314"/>
        <v>21</v>
      </c>
      <c r="R405" s="7">
        <f t="shared" si="315"/>
        <v>25</v>
      </c>
      <c r="S405" s="7">
        <f t="shared" si="316"/>
        <v>31</v>
      </c>
      <c r="T405" s="7">
        <f t="shared" si="317"/>
        <v>28</v>
      </c>
      <c r="U405" s="7">
        <f t="shared" si="318"/>
        <v>40</v>
      </c>
      <c r="V405" s="7" t="str">
        <f t="shared" si="319"/>
        <v>ot/gen/32.30?la</v>
      </c>
      <c r="W405" s="7" t="str">
        <f t="shared" si="308"/>
        <v>gen</v>
      </c>
      <c r="X405" s="7" t="str">
        <f>IF(ISERROR(VLOOKUP(W405,Books!$A$2:$Q$100,2,FALSE)),VLOOKUP(V405&amp;"/"&amp;W405,$AY$8:$AZ$10,2,FALSE),W405)</f>
        <v>gen</v>
      </c>
      <c r="Y405" s="7" t="str">
        <f t="shared" si="309"/>
        <v>32</v>
      </c>
      <c r="Z405" s="7" t="str">
        <f t="shared" si="320"/>
        <v>30</v>
      </c>
      <c r="AA405" s="7" t="str">
        <f t="shared" si="341"/>
        <v>30</v>
      </c>
      <c r="AB405" s="51">
        <f t="shared" si="321"/>
        <v>32</v>
      </c>
      <c r="AC405" s="61" t="str">
        <f t="shared" si="322"/>
        <v>p30</v>
      </c>
      <c r="AD405" s="26" t="str">
        <f t="shared" si="323"/>
        <v>gen</v>
      </c>
      <c r="AE405" s="27" t="str">
        <f t="shared" si="324"/>
        <v>gen</v>
      </c>
      <c r="AF405" s="28" t="str">
        <f t="shared" si="325"/>
        <v/>
      </c>
      <c r="AG405" s="26" t="str">
        <f t="shared" si="326"/>
        <v>32</v>
      </c>
      <c r="AH405" s="27" t="str">
        <f t="shared" si="327"/>
        <v/>
      </c>
      <c r="AI405" s="29" t="str">
        <f t="shared" si="328"/>
        <v>30</v>
      </c>
      <c r="AJ405" s="29" t="str">
        <f t="shared" si="329"/>
        <v>30</v>
      </c>
      <c r="AK405" s="29" t="str">
        <f t="shared" si="330"/>
        <v>30</v>
      </c>
      <c r="AL405" s="29">
        <f t="shared" si="331"/>
        <v>0</v>
      </c>
      <c r="AM405" s="29">
        <f t="shared" ca="1" si="332"/>
        <v>0</v>
      </c>
      <c r="AN405" s="29" t="str">
        <f t="shared" si="333"/>
        <v>30</v>
      </c>
      <c r="AO405" s="29" t="str">
        <f t="shared" ca="1" si="334"/>
        <v>30</v>
      </c>
      <c r="AP405" s="28" t="str">
        <f t="shared" si="335"/>
        <v/>
      </c>
      <c r="AQ405" s="34">
        <f t="shared" si="336"/>
        <v>137027</v>
      </c>
      <c r="AR405" s="7">
        <f>VLOOKUP(W405,Books!$A$2:$Q$100,7,FALSE)</f>
        <v>101</v>
      </c>
      <c r="AS405" s="51" t="str">
        <f t="shared" si="337"/>
        <v/>
      </c>
      <c r="AT405" s="7" t="str">
        <f t="shared" si="338"/>
        <v>INSERT INTO citation (ID,TalkID,BookID,Chapter,Verses,Flag,PageColumn,MinVerse,MaxVerse) VALUES (137027, 8485, 101, 32, '30', '', 95, 0, 0);</v>
      </c>
    </row>
    <row r="406" spans="1:46" x14ac:dyDescent="0.2">
      <c r="A406" s="7">
        <f>VLOOKUP(C406,Talks!$A$2:$X$35,2,FALSE)</f>
        <v>26</v>
      </c>
      <c r="B406">
        <v>403</v>
      </c>
      <c r="C406" t="s">
        <v>2374</v>
      </c>
      <c r="D406" t="s">
        <v>3408</v>
      </c>
      <c r="E406" t="s">
        <v>3409</v>
      </c>
      <c r="F406" s="4"/>
      <c r="G406" s="7">
        <f>VLOOKUP(C406,Talks!$A$2:$X$35,11,FALSE)</f>
        <v>8485</v>
      </c>
      <c r="H406" s="7">
        <f t="shared" si="311"/>
        <v>0</v>
      </c>
      <c r="I406" s="75" t="str">
        <f>IF(H406&lt;&gt;0,H406,IF(ISERROR(VLOOKUP(VLOOKUP(X406,Books!$A$2:$Q$100,2,FALSE)&amp;"_"&amp;Y406&amp;":"&amp;AA406&amp;IF(F406&lt;&gt;""," (JST)",""),SpecialBooks,2,FALSE)),VLOOKUP(X406,Books!$A$2:$Q$100,2,FALSE)&amp;"_"&amp;Y406&amp;":"&amp;AA406&amp;IF(F406&lt;&gt;""," (JST)",""),VLOOKUP(VLOOKUP(X406,Books!$A$2:$Q$100,2,FALSE)&amp;"_"&amp;Y406&amp;":"&amp;AA406&amp;IF(F406&lt;&gt;""," (JST)",""),SpecialBooks,2,FALSE)))</f>
        <v>gen_32:31</v>
      </c>
      <c r="J406" s="7" t="str">
        <f>VLOOKUP(C406,Talks!$A$2:$X$35,6,FALSE)</f>
        <v>RMN</v>
      </c>
      <c r="K406" s="32">
        <v>95</v>
      </c>
      <c r="L406" s="56">
        <f t="shared" si="339"/>
        <v>92</v>
      </c>
      <c r="M406" s="56">
        <f t="shared" si="340"/>
        <v>95</v>
      </c>
      <c r="N406" s="56" t="str">
        <f t="shared" si="310"/>
        <v/>
      </c>
      <c r="O406" s="7" t="str">
        <f t="shared" si="312"/>
        <v>gen_32:31 / (20-O,95,RMN)</v>
      </c>
      <c r="P406" s="51" t="str">
        <f t="shared" si="313"/>
        <v/>
      </c>
      <c r="Q406" s="7">
        <f t="shared" si="314"/>
        <v>21</v>
      </c>
      <c r="R406" s="7">
        <f t="shared" si="315"/>
        <v>25</v>
      </c>
      <c r="S406" s="7">
        <f t="shared" si="316"/>
        <v>31</v>
      </c>
      <c r="T406" s="7">
        <f t="shared" si="317"/>
        <v>28</v>
      </c>
      <c r="U406" s="7">
        <f t="shared" si="318"/>
        <v>40</v>
      </c>
      <c r="V406" s="7" t="str">
        <f t="shared" si="319"/>
        <v>ot/gen/32.31?la</v>
      </c>
      <c r="W406" s="7" t="str">
        <f t="shared" si="308"/>
        <v>gen</v>
      </c>
      <c r="X406" s="7" t="str">
        <f>IF(ISERROR(VLOOKUP(W406,Books!$A$2:$Q$100,2,FALSE)),VLOOKUP(V406&amp;"/"&amp;W406,$AY$8:$AZ$10,2,FALSE),W406)</f>
        <v>gen</v>
      </c>
      <c r="Y406" s="7" t="str">
        <f t="shared" si="309"/>
        <v>32</v>
      </c>
      <c r="Z406" s="7" t="str">
        <f t="shared" si="320"/>
        <v>31</v>
      </c>
      <c r="AA406" s="7" t="str">
        <f t="shared" si="341"/>
        <v>31</v>
      </c>
      <c r="AB406" s="51">
        <f t="shared" si="321"/>
        <v>32</v>
      </c>
      <c r="AC406" s="61" t="str">
        <f t="shared" si="322"/>
        <v>p31</v>
      </c>
      <c r="AD406" s="26" t="str">
        <f t="shared" si="323"/>
        <v>gen</v>
      </c>
      <c r="AE406" s="27" t="str">
        <f t="shared" si="324"/>
        <v>gen</v>
      </c>
      <c r="AF406" s="28" t="str">
        <f t="shared" si="325"/>
        <v/>
      </c>
      <c r="AG406" s="26" t="str">
        <f t="shared" si="326"/>
        <v>32</v>
      </c>
      <c r="AH406" s="27" t="str">
        <f t="shared" si="327"/>
        <v/>
      </c>
      <c r="AI406" s="29" t="str">
        <f t="shared" si="328"/>
        <v>31</v>
      </c>
      <c r="AJ406" s="29" t="str">
        <f t="shared" si="329"/>
        <v>31</v>
      </c>
      <c r="AK406" s="29" t="str">
        <f t="shared" si="330"/>
        <v>31</v>
      </c>
      <c r="AL406" s="29">
        <f t="shared" si="331"/>
        <v>0</v>
      </c>
      <c r="AM406" s="29">
        <f t="shared" ca="1" si="332"/>
        <v>0</v>
      </c>
      <c r="AN406" s="29" t="str">
        <f t="shared" si="333"/>
        <v>31</v>
      </c>
      <c r="AO406" s="29" t="str">
        <f t="shared" ca="1" si="334"/>
        <v>31</v>
      </c>
      <c r="AP406" s="28" t="str">
        <f t="shared" si="335"/>
        <v/>
      </c>
      <c r="AQ406" s="34">
        <f t="shared" si="336"/>
        <v>137028</v>
      </c>
      <c r="AR406" s="7">
        <f>VLOOKUP(W406,Books!$A$2:$Q$100,7,FALSE)</f>
        <v>101</v>
      </c>
      <c r="AS406" s="51" t="str">
        <f t="shared" si="337"/>
        <v/>
      </c>
      <c r="AT406" s="7" t="str">
        <f t="shared" si="338"/>
        <v>INSERT INTO citation (ID,TalkID,BookID,Chapter,Verses,Flag,PageColumn,MinVerse,MaxVerse) VALUES (137028, 8485, 101, 32, '31', '', 95, 0, 0);</v>
      </c>
    </row>
    <row r="407" spans="1:46" x14ac:dyDescent="0.2">
      <c r="A407" s="7">
        <f>VLOOKUP(C407,Talks!$A$2:$X$35,2,FALSE)</f>
        <v>26</v>
      </c>
      <c r="B407">
        <v>404</v>
      </c>
      <c r="C407" t="s">
        <v>2374</v>
      </c>
      <c r="D407" t="s">
        <v>3410</v>
      </c>
      <c r="E407" t="s">
        <v>3411</v>
      </c>
      <c r="F407" s="4"/>
      <c r="G407" s="7">
        <f>VLOOKUP(C407,Talks!$A$2:$X$35,11,FALSE)</f>
        <v>8485</v>
      </c>
      <c r="H407" s="7">
        <f t="shared" si="311"/>
        <v>0</v>
      </c>
      <c r="I407" s="75" t="str">
        <f>IF(H407&lt;&gt;0,H407,IF(ISERROR(VLOOKUP(VLOOKUP(X407,Books!$A$2:$Q$100,2,FALSE)&amp;"_"&amp;Y407&amp;":"&amp;AA407&amp;IF(F407&lt;&gt;""," (JST)",""),SpecialBooks,2,FALSE)),VLOOKUP(X407,Books!$A$2:$Q$100,2,FALSE)&amp;"_"&amp;Y407&amp;":"&amp;AA407&amp;IF(F407&lt;&gt;""," (JST)",""),VLOOKUP(VLOOKUP(X407,Books!$A$2:$Q$100,2,FALSE)&amp;"_"&amp;Y407&amp;":"&amp;AA407&amp;IF(F407&lt;&gt;""," (JST)",""),SpecialBooks,2,FALSE)))</f>
        <v>gen_32:28</v>
      </c>
      <c r="J407" s="7" t="str">
        <f>VLOOKUP(C407,Talks!$A$2:$X$35,6,FALSE)</f>
        <v>RMN</v>
      </c>
      <c r="K407" s="32">
        <v>95</v>
      </c>
      <c r="L407" s="56">
        <f t="shared" si="339"/>
        <v>92</v>
      </c>
      <c r="M407" s="56">
        <f t="shared" si="340"/>
        <v>95</v>
      </c>
      <c r="N407" s="56" t="str">
        <f t="shared" si="310"/>
        <v/>
      </c>
      <c r="O407" s="7" t="str">
        <f t="shared" si="312"/>
        <v>gen_32:28 / (20-O,95,RMN)</v>
      </c>
      <c r="P407" s="51" t="str">
        <f t="shared" si="313"/>
        <v/>
      </c>
      <c r="Q407" s="7">
        <f t="shared" si="314"/>
        <v>21</v>
      </c>
      <c r="R407" s="7">
        <f t="shared" si="315"/>
        <v>25</v>
      </c>
      <c r="S407" s="7">
        <f t="shared" si="316"/>
        <v>31</v>
      </c>
      <c r="T407" s="7">
        <f t="shared" si="317"/>
        <v>28</v>
      </c>
      <c r="U407" s="7">
        <f t="shared" si="318"/>
        <v>40</v>
      </c>
      <c r="V407" s="7" t="str">
        <f t="shared" si="319"/>
        <v>ot/gen/32.28?la</v>
      </c>
      <c r="W407" s="7" t="str">
        <f t="shared" si="308"/>
        <v>gen</v>
      </c>
      <c r="X407" s="7" t="str">
        <f>IF(ISERROR(VLOOKUP(W407,Books!$A$2:$Q$100,2,FALSE)),VLOOKUP(V407&amp;"/"&amp;W407,$AY$8:$AZ$10,2,FALSE),W407)</f>
        <v>gen</v>
      </c>
      <c r="Y407" s="7" t="str">
        <f t="shared" si="309"/>
        <v>32</v>
      </c>
      <c r="Z407" s="7" t="str">
        <f t="shared" si="320"/>
        <v>28</v>
      </c>
      <c r="AA407" s="7" t="str">
        <f t="shared" si="341"/>
        <v>28</v>
      </c>
      <c r="AB407" s="51">
        <f t="shared" si="321"/>
        <v>32</v>
      </c>
      <c r="AC407" s="61" t="str">
        <f t="shared" si="322"/>
        <v>p28</v>
      </c>
      <c r="AD407" s="26" t="str">
        <f t="shared" si="323"/>
        <v>gen</v>
      </c>
      <c r="AE407" s="27" t="str">
        <f t="shared" si="324"/>
        <v>gen</v>
      </c>
      <c r="AF407" s="28" t="str">
        <f t="shared" si="325"/>
        <v/>
      </c>
      <c r="AG407" s="26" t="str">
        <f t="shared" si="326"/>
        <v>32</v>
      </c>
      <c r="AH407" s="27" t="str">
        <f t="shared" si="327"/>
        <v/>
      </c>
      <c r="AI407" s="29" t="str">
        <f t="shared" si="328"/>
        <v>28</v>
      </c>
      <c r="AJ407" s="29" t="str">
        <f t="shared" si="329"/>
        <v>28</v>
      </c>
      <c r="AK407" s="29" t="str">
        <f t="shared" si="330"/>
        <v>28</v>
      </c>
      <c r="AL407" s="29">
        <f t="shared" si="331"/>
        <v>0</v>
      </c>
      <c r="AM407" s="29">
        <f t="shared" ca="1" si="332"/>
        <v>0</v>
      </c>
      <c r="AN407" s="29" t="str">
        <f t="shared" si="333"/>
        <v>28</v>
      </c>
      <c r="AO407" s="29" t="str">
        <f t="shared" ca="1" si="334"/>
        <v>28</v>
      </c>
      <c r="AP407" s="28" t="str">
        <f t="shared" si="335"/>
        <v/>
      </c>
      <c r="AQ407" s="34">
        <f t="shared" si="336"/>
        <v>137029</v>
      </c>
      <c r="AR407" s="7">
        <f>VLOOKUP(W407,Books!$A$2:$Q$100,7,FALSE)</f>
        <v>101</v>
      </c>
      <c r="AS407" s="51" t="str">
        <f t="shared" si="337"/>
        <v/>
      </c>
      <c r="AT407" s="7" t="str">
        <f t="shared" si="338"/>
        <v>INSERT INTO citation (ID,TalkID,BookID,Chapter,Verses,Flag,PageColumn,MinVerse,MaxVerse) VALUES (137029, 8485, 101, 32, '28', '', 95, 0, 0);</v>
      </c>
    </row>
    <row r="408" spans="1:46" x14ac:dyDescent="0.2">
      <c r="A408" s="7">
        <f>VLOOKUP(C408,Talks!$A$2:$X$35,2,FALSE)</f>
        <v>26</v>
      </c>
      <c r="B408">
        <v>405</v>
      </c>
      <c r="C408" t="s">
        <v>2374</v>
      </c>
      <c r="D408" t="s">
        <v>3412</v>
      </c>
      <c r="E408" t="s">
        <v>3413</v>
      </c>
      <c r="F408" s="4"/>
      <c r="G408" s="7">
        <f>VLOOKUP(C408,Talks!$A$2:$X$35,11,FALSE)</f>
        <v>8485</v>
      </c>
      <c r="H408" s="7">
        <f t="shared" si="311"/>
        <v>0</v>
      </c>
      <c r="I408" s="75" t="str">
        <f>IF(H408&lt;&gt;0,H408,IF(ISERROR(VLOOKUP(VLOOKUP(X408,Books!$A$2:$Q$100,2,FALSE)&amp;"_"&amp;Y408&amp;":"&amp;AA408&amp;IF(F408&lt;&gt;""," (JST)",""),SpecialBooks,2,FALSE)),VLOOKUP(X408,Books!$A$2:$Q$100,2,FALSE)&amp;"_"&amp;Y408&amp;":"&amp;AA408&amp;IF(F408&lt;&gt;""," (JST)",""),VLOOKUP(VLOOKUP(X408,Books!$A$2:$Q$100,2,FALSE)&amp;"_"&amp;Y408&amp;":"&amp;AA408&amp;IF(F408&lt;&gt;""," (JST)",""),SpecialBooks,2,FALSE)))</f>
        <v>gen_35:11-12</v>
      </c>
      <c r="J408" s="7" t="str">
        <f>VLOOKUP(C408,Talks!$A$2:$X$35,6,FALSE)</f>
        <v>RMN</v>
      </c>
      <c r="K408" s="32">
        <v>95</v>
      </c>
      <c r="L408" s="56">
        <f t="shared" si="339"/>
        <v>92</v>
      </c>
      <c r="M408" s="56">
        <f t="shared" si="340"/>
        <v>95</v>
      </c>
      <c r="N408" s="56" t="str">
        <f t="shared" si="310"/>
        <v/>
      </c>
      <c r="O408" s="7" t="str">
        <f t="shared" si="312"/>
        <v>gen_35:11-12 / (20-O,95,RMN)</v>
      </c>
      <c r="P408" s="51" t="str">
        <f t="shared" si="313"/>
        <v/>
      </c>
      <c r="Q408" s="7">
        <f t="shared" si="314"/>
        <v>21</v>
      </c>
      <c r="R408" s="7">
        <f t="shared" si="315"/>
        <v>25</v>
      </c>
      <c r="S408" s="7">
        <f t="shared" si="316"/>
        <v>34</v>
      </c>
      <c r="T408" s="7">
        <f t="shared" si="317"/>
        <v>28</v>
      </c>
      <c r="U408" s="7">
        <f t="shared" si="318"/>
        <v>43</v>
      </c>
      <c r="V408" s="7" t="str">
        <f t="shared" si="319"/>
        <v>ot/gen/35.11-12</v>
      </c>
      <c r="W408" s="7" t="str">
        <f t="shared" si="308"/>
        <v>gen</v>
      </c>
      <c r="X408" s="7" t="str">
        <f>IF(ISERROR(VLOOKUP(W408,Books!$A$2:$Q$100,2,FALSE)),VLOOKUP(V408&amp;"/"&amp;W408,$AY$8:$AZ$10,2,FALSE),W408)</f>
        <v>gen</v>
      </c>
      <c r="Y408" s="7" t="str">
        <f t="shared" si="309"/>
        <v>35</v>
      </c>
      <c r="Z408" s="7" t="str">
        <f t="shared" si="320"/>
        <v>11-12</v>
      </c>
      <c r="AA408" s="7" t="str">
        <f t="shared" si="341"/>
        <v>11-12</v>
      </c>
      <c r="AB408" s="51">
        <f t="shared" si="321"/>
        <v>29</v>
      </c>
      <c r="AC408" s="61" t="str">
        <f t="shared" si="322"/>
        <v>p11</v>
      </c>
      <c r="AD408" s="26" t="str">
        <f t="shared" si="323"/>
        <v>gen</v>
      </c>
      <c r="AE408" s="27" t="str">
        <f t="shared" si="324"/>
        <v>gen</v>
      </c>
      <c r="AF408" s="28" t="str">
        <f t="shared" si="325"/>
        <v/>
      </c>
      <c r="AG408" s="26" t="str">
        <f t="shared" si="326"/>
        <v>35</v>
      </c>
      <c r="AH408" s="27" t="str">
        <f t="shared" si="327"/>
        <v/>
      </c>
      <c r="AI408" s="29" t="str">
        <f t="shared" si="328"/>
        <v>11-12</v>
      </c>
      <c r="AJ408" s="29" t="str">
        <f t="shared" si="329"/>
        <v>11-12</v>
      </c>
      <c r="AK408" s="29" t="str">
        <f t="shared" si="330"/>
        <v>11 12</v>
      </c>
      <c r="AL408" s="29">
        <f t="shared" si="331"/>
        <v>3</v>
      </c>
      <c r="AM408" s="29">
        <f t="shared" ca="1" si="332"/>
        <v>3</v>
      </c>
      <c r="AN408" s="29" t="str">
        <f t="shared" si="333"/>
        <v>11</v>
      </c>
      <c r="AO408" s="29" t="str">
        <f t="shared" ca="1" si="334"/>
        <v>12</v>
      </c>
      <c r="AP408" s="28" t="str">
        <f t="shared" si="335"/>
        <v/>
      </c>
      <c r="AQ408" s="34">
        <f t="shared" si="336"/>
        <v>137030</v>
      </c>
      <c r="AR408" s="7">
        <f>VLOOKUP(W408,Books!$A$2:$Q$100,7,FALSE)</f>
        <v>101</v>
      </c>
      <c r="AS408" s="51" t="str">
        <f t="shared" si="337"/>
        <v/>
      </c>
      <c r="AT408" s="7" t="str">
        <f t="shared" si="338"/>
        <v>INSERT INTO citation (ID,TalkID,BookID,Chapter,Verses,Flag,PageColumn,MinVerse,MaxVerse) VALUES (137030, 8485, 101, 35, '11-12', '', 95, 0, 0);</v>
      </c>
    </row>
    <row r="409" spans="1:46" x14ac:dyDescent="0.2">
      <c r="A409" s="7">
        <f>VLOOKUP(C409,Talks!$A$2:$X$35,2,FALSE)</f>
        <v>26</v>
      </c>
      <c r="B409">
        <v>406</v>
      </c>
      <c r="C409" t="s">
        <v>2374</v>
      </c>
      <c r="D409" t="s">
        <v>3414</v>
      </c>
      <c r="E409" t="s">
        <v>3415</v>
      </c>
      <c r="F409" s="4"/>
      <c r="G409" s="7">
        <f>VLOOKUP(C409,Talks!$A$2:$X$35,11,FALSE)</f>
        <v>8485</v>
      </c>
      <c r="H409" s="7">
        <f t="shared" si="311"/>
        <v>0</v>
      </c>
      <c r="I409" s="75" t="str">
        <f>IF(H409&lt;&gt;0,H409,IF(ISERROR(VLOOKUP(VLOOKUP(X409,Books!$A$2:$Q$100,2,FALSE)&amp;"_"&amp;Y409&amp;":"&amp;AA409&amp;IF(F409&lt;&gt;""," (JST)",""),SpecialBooks,2,FALSE)),VLOOKUP(X409,Books!$A$2:$Q$100,2,FALSE)&amp;"_"&amp;Y409&amp;":"&amp;AA409&amp;IF(F409&lt;&gt;""," (JST)",""),VLOOKUP(VLOOKUP(X409,Books!$A$2:$Q$100,2,FALSE)&amp;"_"&amp;Y409&amp;":"&amp;AA409&amp;IF(F409&lt;&gt;""," (JST)",""),SpecialBooks,2,FALSE)))</f>
        <v>isa_54:7</v>
      </c>
      <c r="J409" s="7" t="str">
        <f>VLOOKUP(C409,Talks!$A$2:$X$35,6,FALSE)</f>
        <v>RMN</v>
      </c>
      <c r="K409" s="32">
        <v>95</v>
      </c>
      <c r="L409" s="56">
        <f t="shared" si="339"/>
        <v>92</v>
      </c>
      <c r="M409" s="56">
        <f t="shared" si="340"/>
        <v>95</v>
      </c>
      <c r="N409" s="56" t="str">
        <f t="shared" si="310"/>
        <v/>
      </c>
      <c r="O409" s="7" t="str">
        <f t="shared" si="312"/>
        <v>isa_54:7 / (20-O,95,RMN)</v>
      </c>
      <c r="P409" s="51" t="str">
        <f t="shared" si="313"/>
        <v/>
      </c>
      <c r="Q409" s="7">
        <f t="shared" si="314"/>
        <v>21</v>
      </c>
      <c r="R409" s="7">
        <f t="shared" si="315"/>
        <v>25</v>
      </c>
      <c r="S409" s="7">
        <f t="shared" si="316"/>
        <v>30</v>
      </c>
      <c r="T409" s="7">
        <f t="shared" si="317"/>
        <v>28</v>
      </c>
      <c r="U409" s="7">
        <f t="shared" si="318"/>
        <v>39</v>
      </c>
      <c r="V409" s="7" t="str">
        <f t="shared" si="319"/>
        <v>ot/isa/54.7?lan</v>
      </c>
      <c r="W409" s="7" t="str">
        <f t="shared" si="308"/>
        <v>isa</v>
      </c>
      <c r="X409" s="7" t="str">
        <f>IF(ISERROR(VLOOKUP(W409,Books!$A$2:$Q$100,2,FALSE)),VLOOKUP(V409&amp;"/"&amp;W409,$AY$8:$AZ$10,2,FALSE),W409)</f>
        <v>isa</v>
      </c>
      <c r="Y409" s="7" t="str">
        <f t="shared" si="309"/>
        <v>54</v>
      </c>
      <c r="Z409" s="7" t="str">
        <f t="shared" si="320"/>
        <v>7</v>
      </c>
      <c r="AA409" s="7" t="str">
        <f t="shared" si="341"/>
        <v>7</v>
      </c>
      <c r="AB409" s="51">
        <f t="shared" si="321"/>
        <v>17</v>
      </c>
      <c r="AC409" s="61" t="str">
        <f t="shared" si="322"/>
        <v>p7</v>
      </c>
      <c r="AD409" s="26" t="str">
        <f t="shared" si="323"/>
        <v>isa</v>
      </c>
      <c r="AE409" s="27" t="str">
        <f t="shared" si="324"/>
        <v>isa</v>
      </c>
      <c r="AF409" s="28" t="str">
        <f t="shared" si="325"/>
        <v/>
      </c>
      <c r="AG409" s="26" t="str">
        <f t="shared" si="326"/>
        <v>54</v>
      </c>
      <c r="AH409" s="27" t="str">
        <f t="shared" si="327"/>
        <v/>
      </c>
      <c r="AI409" s="29" t="str">
        <f t="shared" si="328"/>
        <v>7</v>
      </c>
      <c r="AJ409" s="29" t="str">
        <f t="shared" si="329"/>
        <v>7</v>
      </c>
      <c r="AK409" s="29" t="str">
        <f t="shared" si="330"/>
        <v>7</v>
      </c>
      <c r="AL409" s="29">
        <f t="shared" si="331"/>
        <v>0</v>
      </c>
      <c r="AM409" s="29">
        <f t="shared" ca="1" si="332"/>
        <v>0</v>
      </c>
      <c r="AN409" s="29" t="str">
        <f t="shared" si="333"/>
        <v>7</v>
      </c>
      <c r="AO409" s="29" t="str">
        <f t="shared" ca="1" si="334"/>
        <v>7</v>
      </c>
      <c r="AP409" s="28" t="str">
        <f t="shared" si="335"/>
        <v/>
      </c>
      <c r="AQ409" s="34">
        <f t="shared" si="336"/>
        <v>137031</v>
      </c>
      <c r="AR409" s="7">
        <f>VLOOKUP(W409,Books!$A$2:$Q$100,7,FALSE)</f>
        <v>123</v>
      </c>
      <c r="AS409" s="51" t="str">
        <f t="shared" si="337"/>
        <v/>
      </c>
      <c r="AT409" s="7" t="str">
        <f t="shared" si="338"/>
        <v>INSERT INTO citation (ID,TalkID,BookID,Chapter,Verses,Flag,PageColumn,MinVerse,MaxVerse) VALUES (137031, 8485, 123, 54, '7', '', 95, 0, 0);</v>
      </c>
    </row>
    <row r="410" spans="1:46" x14ac:dyDescent="0.2">
      <c r="A410" s="7">
        <f>VLOOKUP(C410,Talks!$A$2:$X$35,2,FALSE)</f>
        <v>26</v>
      </c>
      <c r="B410">
        <v>407</v>
      </c>
      <c r="C410" t="s">
        <v>2374</v>
      </c>
      <c r="D410" t="s">
        <v>3416</v>
      </c>
      <c r="E410" t="s">
        <v>3417</v>
      </c>
      <c r="F410" s="4"/>
      <c r="G410" s="7">
        <f>VLOOKUP(C410,Talks!$A$2:$X$35,11,FALSE)</f>
        <v>8485</v>
      </c>
      <c r="H410" s="7">
        <f t="shared" si="311"/>
        <v>0</v>
      </c>
      <c r="I410" s="75" t="str">
        <f>IF(H410&lt;&gt;0,H410,IF(ISERROR(VLOOKUP(VLOOKUP(X410,Books!$A$2:$Q$100,2,FALSE)&amp;"_"&amp;Y410&amp;":"&amp;AA410&amp;IF(F410&lt;&gt;""," (JST)",""),SpecialBooks,2,FALSE)),VLOOKUP(X410,Books!$A$2:$Q$100,2,FALSE)&amp;"_"&amp;Y410&amp;":"&amp;AA410&amp;IF(F410&lt;&gt;""," (JST)",""),VLOOKUP(VLOOKUP(X410,Books!$A$2:$Q$100,2,FALSE)&amp;"_"&amp;Y410&amp;":"&amp;AA410&amp;IF(F410&lt;&gt;""," (JST)",""),SpecialBooks,2,FALSE)))</f>
        <v>isa_11:11-12</v>
      </c>
      <c r="J410" s="7" t="str">
        <f>VLOOKUP(C410,Talks!$A$2:$X$35,6,FALSE)</f>
        <v>RMN</v>
      </c>
      <c r="K410" s="32">
        <v>95</v>
      </c>
      <c r="L410" s="56">
        <f t="shared" si="339"/>
        <v>92</v>
      </c>
      <c r="M410" s="56">
        <f t="shared" si="340"/>
        <v>95</v>
      </c>
      <c r="N410" s="56" t="str">
        <f t="shared" si="310"/>
        <v/>
      </c>
      <c r="O410" s="7" t="str">
        <f t="shared" si="312"/>
        <v>isa_11:11-12 / (20-O,95,RMN)</v>
      </c>
      <c r="P410" s="51" t="str">
        <f t="shared" si="313"/>
        <v/>
      </c>
      <c r="Q410" s="7">
        <f t="shared" si="314"/>
        <v>21</v>
      </c>
      <c r="R410" s="7">
        <f t="shared" si="315"/>
        <v>25</v>
      </c>
      <c r="S410" s="7">
        <f t="shared" si="316"/>
        <v>34</v>
      </c>
      <c r="T410" s="7">
        <f t="shared" si="317"/>
        <v>28</v>
      </c>
      <c r="U410" s="7">
        <f t="shared" si="318"/>
        <v>43</v>
      </c>
      <c r="V410" s="7" t="str">
        <f t="shared" si="319"/>
        <v>ot/isa/11.11-12</v>
      </c>
      <c r="W410" s="7" t="str">
        <f t="shared" ref="W410:W473" si="342">IF(H410=0,MID(D410,Q410+1,R410-Q410-1),RIGHT(H410,LEN(H410)-3))</f>
        <v>isa</v>
      </c>
      <c r="X410" s="7" t="str">
        <f>IF(ISERROR(VLOOKUP(W410,Books!$A$2:$Q$100,2,FALSE)),VLOOKUP(V410&amp;"/"&amp;W410,$AY$8:$AZ$10,2,FALSE),W410)</f>
        <v>isa</v>
      </c>
      <c r="Y410" s="7" t="str">
        <f t="shared" si="309"/>
        <v>11</v>
      </c>
      <c r="Z410" s="7" t="str">
        <f t="shared" si="320"/>
        <v>11-12</v>
      </c>
      <c r="AA410" s="7" t="str">
        <f t="shared" si="341"/>
        <v>11-12</v>
      </c>
      <c r="AB410" s="51">
        <f t="shared" si="321"/>
        <v>16</v>
      </c>
      <c r="AC410" s="61" t="str">
        <f t="shared" si="322"/>
        <v>p11</v>
      </c>
      <c r="AD410" s="26" t="str">
        <f t="shared" si="323"/>
        <v>isa</v>
      </c>
      <c r="AE410" s="27" t="str">
        <f t="shared" si="324"/>
        <v>isa</v>
      </c>
      <c r="AF410" s="28" t="str">
        <f t="shared" si="325"/>
        <v/>
      </c>
      <c r="AG410" s="26" t="str">
        <f t="shared" si="326"/>
        <v>11</v>
      </c>
      <c r="AH410" s="27" t="str">
        <f t="shared" si="327"/>
        <v/>
      </c>
      <c r="AI410" s="29" t="str">
        <f t="shared" si="328"/>
        <v>11-12</v>
      </c>
      <c r="AJ410" s="29" t="str">
        <f t="shared" si="329"/>
        <v>11-12</v>
      </c>
      <c r="AK410" s="29" t="str">
        <f t="shared" si="330"/>
        <v>11 12</v>
      </c>
      <c r="AL410" s="29">
        <f t="shared" si="331"/>
        <v>3</v>
      </c>
      <c r="AM410" s="29">
        <f t="shared" ca="1" si="332"/>
        <v>3</v>
      </c>
      <c r="AN410" s="29" t="str">
        <f t="shared" si="333"/>
        <v>11</v>
      </c>
      <c r="AO410" s="29" t="str">
        <f t="shared" ca="1" si="334"/>
        <v>12</v>
      </c>
      <c r="AP410" s="28" t="str">
        <f t="shared" si="335"/>
        <v/>
      </c>
      <c r="AQ410" s="34">
        <f t="shared" si="336"/>
        <v>137032</v>
      </c>
      <c r="AR410" s="7">
        <f>VLOOKUP(W410,Books!$A$2:$Q$100,7,FALSE)</f>
        <v>123</v>
      </c>
      <c r="AS410" s="51" t="str">
        <f t="shared" si="337"/>
        <v/>
      </c>
      <c r="AT410" s="7" t="str">
        <f t="shared" si="338"/>
        <v>INSERT INTO citation (ID,TalkID,BookID,Chapter,Verses,Flag,PageColumn,MinVerse,MaxVerse) VALUES (137032, 8485, 123, 11, '11-12', '', 95, 0, 0);</v>
      </c>
    </row>
    <row r="411" spans="1:46" x14ac:dyDescent="0.2">
      <c r="A411" s="7">
        <f>VLOOKUP(C411,Talks!$A$2:$X$35,2,FALSE)</f>
        <v>26</v>
      </c>
      <c r="B411">
        <v>408</v>
      </c>
      <c r="C411" t="s">
        <v>2374</v>
      </c>
      <c r="D411" t="s">
        <v>3418</v>
      </c>
      <c r="E411" t="s">
        <v>3419</v>
      </c>
      <c r="F411" s="4"/>
      <c r="G411" s="7">
        <f>VLOOKUP(C411,Talks!$A$2:$X$35,11,FALSE)</f>
        <v>8485</v>
      </c>
      <c r="H411" s="7">
        <f t="shared" si="311"/>
        <v>0</v>
      </c>
      <c r="I411" s="75" t="str">
        <f>IF(H411&lt;&gt;0,H411,IF(ISERROR(VLOOKUP(VLOOKUP(X411,Books!$A$2:$Q$100,2,FALSE)&amp;"_"&amp;Y411&amp;":"&amp;AA411&amp;IF(F411&lt;&gt;""," (JST)",""),SpecialBooks,2,FALSE)),VLOOKUP(X411,Books!$A$2:$Q$100,2,FALSE)&amp;"_"&amp;Y411&amp;":"&amp;AA411&amp;IF(F411&lt;&gt;""," (JST)",""),VLOOKUP(VLOOKUP(X411,Books!$A$2:$Q$100,2,FALSE)&amp;"_"&amp;Y411&amp;":"&amp;AA411&amp;IF(F411&lt;&gt;""," (JST)",""),SpecialBooks,2,FALSE)))</f>
        <v>2 ne_21:11-12</v>
      </c>
      <c r="J411" s="7" t="str">
        <f>VLOOKUP(C411,Talks!$A$2:$X$35,6,FALSE)</f>
        <v>RMN</v>
      </c>
      <c r="K411" s="32">
        <v>95</v>
      </c>
      <c r="L411" s="56">
        <f t="shared" si="339"/>
        <v>92</v>
      </c>
      <c r="M411" s="56">
        <f t="shared" si="340"/>
        <v>95</v>
      </c>
      <c r="N411" s="56" t="str">
        <f t="shared" si="310"/>
        <v/>
      </c>
      <c r="O411" s="7" t="str">
        <f t="shared" si="312"/>
        <v>2 ne_21:11-12 / (20-O,95,RMN)</v>
      </c>
      <c r="P411" s="51" t="str">
        <f t="shared" si="313"/>
        <v/>
      </c>
      <c r="Q411" s="7">
        <f t="shared" si="314"/>
        <v>23</v>
      </c>
      <c r="R411" s="7">
        <f t="shared" si="315"/>
        <v>28</v>
      </c>
      <c r="S411" s="7">
        <f t="shared" si="316"/>
        <v>37</v>
      </c>
      <c r="T411" s="7">
        <f t="shared" si="317"/>
        <v>31</v>
      </c>
      <c r="U411" s="7">
        <f t="shared" si="318"/>
        <v>46</v>
      </c>
      <c r="V411" s="7" t="str">
        <f t="shared" si="319"/>
        <v>bofm/2-ne/21.11-1</v>
      </c>
      <c r="W411" s="7" t="str">
        <f t="shared" si="342"/>
        <v>2-ne</v>
      </c>
      <c r="X411" s="7" t="str">
        <f>IF(ISERROR(VLOOKUP(W411,Books!$A$2:$Q$100,2,FALSE)),VLOOKUP(V411&amp;"/"&amp;W411,$AY$8:$AZ$10,2,FALSE),W411)</f>
        <v>2-ne</v>
      </c>
      <c r="Y411" s="7" t="str">
        <f t="shared" si="309"/>
        <v>21</v>
      </c>
      <c r="Z411" s="7" t="str">
        <f t="shared" si="320"/>
        <v>11-12</v>
      </c>
      <c r="AA411" s="7" t="str">
        <f t="shared" si="341"/>
        <v>11-12</v>
      </c>
      <c r="AB411" s="51">
        <f t="shared" si="321"/>
        <v>16</v>
      </c>
      <c r="AC411" s="61" t="str">
        <f t="shared" si="322"/>
        <v>p11</v>
      </c>
      <c r="AD411" s="26" t="str">
        <f t="shared" si="323"/>
        <v>2-ne</v>
      </c>
      <c r="AE411" s="27" t="str">
        <f t="shared" si="324"/>
        <v>2-ne</v>
      </c>
      <c r="AF411" s="28" t="str">
        <f t="shared" si="325"/>
        <v/>
      </c>
      <c r="AG411" s="26" t="str">
        <f t="shared" si="326"/>
        <v>21</v>
      </c>
      <c r="AH411" s="27" t="str">
        <f t="shared" si="327"/>
        <v/>
      </c>
      <c r="AI411" s="29" t="str">
        <f t="shared" si="328"/>
        <v>11-12</v>
      </c>
      <c r="AJ411" s="29" t="str">
        <f t="shared" si="329"/>
        <v>11-12</v>
      </c>
      <c r="AK411" s="29" t="str">
        <f t="shared" si="330"/>
        <v>11 12</v>
      </c>
      <c r="AL411" s="29">
        <f t="shared" si="331"/>
        <v>3</v>
      </c>
      <c r="AM411" s="29">
        <f t="shared" ca="1" si="332"/>
        <v>3</v>
      </c>
      <c r="AN411" s="29" t="str">
        <f t="shared" si="333"/>
        <v>11</v>
      </c>
      <c r="AO411" s="29" t="str">
        <f t="shared" ca="1" si="334"/>
        <v>12</v>
      </c>
      <c r="AP411" s="28" t="str">
        <f t="shared" si="335"/>
        <v/>
      </c>
      <c r="AQ411" s="34">
        <f t="shared" si="336"/>
        <v>137033</v>
      </c>
      <c r="AR411" s="7">
        <f>VLOOKUP(W411,Books!$A$2:$Q$100,7,FALSE)</f>
        <v>206</v>
      </c>
      <c r="AS411" s="51" t="str">
        <f t="shared" si="337"/>
        <v/>
      </c>
      <c r="AT411" s="7" t="str">
        <f t="shared" si="338"/>
        <v>INSERT INTO citation (ID,TalkID,BookID,Chapter,Verses,Flag,PageColumn,MinVerse,MaxVerse) VALUES (137033, 8485, 206, 21, '11-12', '', 95, 0, 0);</v>
      </c>
    </row>
    <row r="412" spans="1:46" x14ac:dyDescent="0.2">
      <c r="A412" s="7">
        <f>VLOOKUP(C412,Talks!$A$2:$X$35,2,FALSE)</f>
        <v>26</v>
      </c>
      <c r="B412">
        <v>409</v>
      </c>
      <c r="C412" t="s">
        <v>2374</v>
      </c>
      <c r="D412" t="s">
        <v>3420</v>
      </c>
      <c r="E412" t="s">
        <v>3421</v>
      </c>
      <c r="F412" s="4"/>
      <c r="G412" s="7">
        <f>VLOOKUP(C412,Talks!$A$2:$X$35,11,FALSE)</f>
        <v>8485</v>
      </c>
      <c r="H412" s="7">
        <f t="shared" si="311"/>
        <v>0</v>
      </c>
      <c r="I412" s="75" t="str">
        <f>IF(H412&lt;&gt;0,H412,IF(ISERROR(VLOOKUP(VLOOKUP(X412,Books!$A$2:$Q$100,2,FALSE)&amp;"_"&amp;Y412&amp;":"&amp;AA412&amp;IF(F412&lt;&gt;""," (JST)",""),SpecialBooks,2,FALSE)),VLOOKUP(X412,Books!$A$2:$Q$100,2,FALSE)&amp;"_"&amp;Y412&amp;":"&amp;AA412&amp;IF(F412&lt;&gt;""," (JST)",""),VLOOKUP(VLOOKUP(X412,Books!$A$2:$Q$100,2,FALSE)&amp;"_"&amp;Y412&amp;":"&amp;AA412&amp;IF(F412&lt;&gt;""," (JST)",""),SpecialBooks,2,FALSE)))</f>
        <v>mosiah_15:11</v>
      </c>
      <c r="J412" s="7" t="str">
        <f>VLOOKUP(C412,Talks!$A$2:$X$35,6,FALSE)</f>
        <v>RMN</v>
      </c>
      <c r="K412" s="32">
        <v>95</v>
      </c>
      <c r="L412" s="56">
        <f t="shared" si="339"/>
        <v>92</v>
      </c>
      <c r="M412" s="56">
        <f t="shared" si="340"/>
        <v>95</v>
      </c>
      <c r="N412" s="56" t="str">
        <f t="shared" si="310"/>
        <v/>
      </c>
      <c r="O412" s="7" t="str">
        <f t="shared" si="312"/>
        <v>mosiah_15:11 / (20-O,95,RMN)</v>
      </c>
      <c r="P412" s="51" t="str">
        <f t="shared" si="313"/>
        <v/>
      </c>
      <c r="Q412" s="7">
        <f t="shared" si="314"/>
        <v>23</v>
      </c>
      <c r="R412" s="7">
        <f t="shared" si="315"/>
        <v>30</v>
      </c>
      <c r="S412" s="7">
        <f t="shared" si="316"/>
        <v>36</v>
      </c>
      <c r="T412" s="7">
        <f t="shared" si="317"/>
        <v>33</v>
      </c>
      <c r="U412" s="7">
        <f t="shared" si="318"/>
        <v>45</v>
      </c>
      <c r="V412" s="7" t="str">
        <f t="shared" si="319"/>
        <v>bofm/mosiah/15.11</v>
      </c>
      <c r="W412" s="7" t="str">
        <f t="shared" si="342"/>
        <v>mosiah</v>
      </c>
      <c r="X412" s="7" t="str">
        <f>IF(ISERROR(VLOOKUP(W412,Books!$A$2:$Q$100,2,FALSE)),VLOOKUP(V412&amp;"/"&amp;W412,$AY$8:$AZ$10,2,FALSE),W412)</f>
        <v>mosiah</v>
      </c>
      <c r="Y412" s="7" t="str">
        <f t="shared" ref="Y412:Y475" si="343">IF(H412=0,IF(ISERROR(S412),RIGHT(D412,LEN(D412)-R412),IF(ISERROR(T412),MID(D412,R412+1,S412-R412-1),IF(ISERROR(MID(D412,R412+1,T412-R412-1)),0,MID(D412,R412+1,T412-R412-1)))),"")</f>
        <v>15</v>
      </c>
      <c r="Z412" s="7" t="str">
        <f t="shared" si="320"/>
        <v>11</v>
      </c>
      <c r="AA412" s="7" t="str">
        <f t="shared" si="341"/>
        <v>11</v>
      </c>
      <c r="AB412" s="51">
        <f t="shared" si="321"/>
        <v>31</v>
      </c>
      <c r="AC412" s="61" t="str">
        <f t="shared" si="322"/>
        <v>p11</v>
      </c>
      <c r="AD412" s="26" t="str">
        <f t="shared" si="323"/>
        <v>mosiah</v>
      </c>
      <c r="AE412" s="27" t="str">
        <f t="shared" si="324"/>
        <v>mosiah</v>
      </c>
      <c r="AF412" s="28" t="str">
        <f t="shared" si="325"/>
        <v/>
      </c>
      <c r="AG412" s="26" t="str">
        <f t="shared" si="326"/>
        <v>15</v>
      </c>
      <c r="AH412" s="27" t="str">
        <f t="shared" si="327"/>
        <v/>
      </c>
      <c r="AI412" s="29" t="str">
        <f t="shared" si="328"/>
        <v>11</v>
      </c>
      <c r="AJ412" s="29" t="str">
        <f t="shared" si="329"/>
        <v>11</v>
      </c>
      <c r="AK412" s="29" t="str">
        <f t="shared" si="330"/>
        <v>11</v>
      </c>
      <c r="AL412" s="29">
        <f t="shared" si="331"/>
        <v>0</v>
      </c>
      <c r="AM412" s="29">
        <f t="shared" ca="1" si="332"/>
        <v>0</v>
      </c>
      <c r="AN412" s="29" t="str">
        <f t="shared" si="333"/>
        <v>11</v>
      </c>
      <c r="AO412" s="29" t="str">
        <f t="shared" ca="1" si="334"/>
        <v>11</v>
      </c>
      <c r="AP412" s="28" t="str">
        <f t="shared" si="335"/>
        <v/>
      </c>
      <c r="AQ412" s="34">
        <f t="shared" si="336"/>
        <v>137034</v>
      </c>
      <c r="AR412" s="7">
        <f>VLOOKUP(W412,Books!$A$2:$Q$100,7,FALSE)</f>
        <v>212</v>
      </c>
      <c r="AS412" s="51" t="str">
        <f t="shared" si="337"/>
        <v/>
      </c>
      <c r="AT412" s="7" t="str">
        <f t="shared" si="338"/>
        <v>INSERT INTO citation (ID,TalkID,BookID,Chapter,Verses,Flag,PageColumn,MinVerse,MaxVerse) VALUES (137034, 8485, 212, 15, '11', '', 95, 0, 0);</v>
      </c>
    </row>
    <row r="413" spans="1:46" x14ac:dyDescent="0.2">
      <c r="A413" s="7">
        <f>VLOOKUP(C413,Talks!$A$2:$X$35,2,FALSE)</f>
        <v>26</v>
      </c>
      <c r="B413">
        <v>410</v>
      </c>
      <c r="C413" t="s">
        <v>2374</v>
      </c>
      <c r="D413" t="s">
        <v>3422</v>
      </c>
      <c r="E413" t="s">
        <v>3423</v>
      </c>
      <c r="F413" s="4"/>
      <c r="G413" s="7">
        <f>VLOOKUP(C413,Talks!$A$2:$X$35,11,FALSE)</f>
        <v>8485</v>
      </c>
      <c r="H413" s="7">
        <f t="shared" si="311"/>
        <v>0</v>
      </c>
      <c r="I413" s="75" t="str">
        <f>IF(H413&lt;&gt;0,H413,IF(ISERROR(VLOOKUP(VLOOKUP(X413,Books!$A$2:$Q$100,2,FALSE)&amp;"_"&amp;Y413&amp;":"&amp;AA413&amp;IF(F413&lt;&gt;""," (JST)",""),SpecialBooks,2,FALSE)),VLOOKUP(X413,Books!$A$2:$Q$100,2,FALSE)&amp;"_"&amp;Y413&amp;":"&amp;AA413&amp;IF(F413&lt;&gt;""," (JST)",""),VLOOKUP(VLOOKUP(X413,Books!$A$2:$Q$100,2,FALSE)&amp;"_"&amp;Y413&amp;":"&amp;AA413&amp;IF(F413&lt;&gt;""," (JST)",""),SpecialBooks,2,FALSE)))</f>
        <v>ex_19:5</v>
      </c>
      <c r="J413" s="7" t="str">
        <f>VLOOKUP(C413,Talks!$A$2:$X$35,6,FALSE)</f>
        <v>RMN</v>
      </c>
      <c r="K413" s="32">
        <v>95</v>
      </c>
      <c r="L413" s="56">
        <f t="shared" si="339"/>
        <v>92</v>
      </c>
      <c r="M413" s="56">
        <f t="shared" si="340"/>
        <v>95</v>
      </c>
      <c r="N413" s="56" t="str">
        <f t="shared" si="310"/>
        <v/>
      </c>
      <c r="O413" s="7" t="str">
        <f t="shared" si="312"/>
        <v>ex_19:5 / (20-O,95,RMN)</v>
      </c>
      <c r="P413" s="51" t="str">
        <f t="shared" si="313"/>
        <v/>
      </c>
      <c r="Q413" s="7">
        <f t="shared" si="314"/>
        <v>21</v>
      </c>
      <c r="R413" s="7">
        <f t="shared" si="315"/>
        <v>24</v>
      </c>
      <c r="S413" s="7">
        <f t="shared" si="316"/>
        <v>29</v>
      </c>
      <c r="T413" s="7">
        <f t="shared" si="317"/>
        <v>27</v>
      </c>
      <c r="U413" s="7">
        <f t="shared" si="318"/>
        <v>38</v>
      </c>
      <c r="V413" s="7" t="str">
        <f t="shared" si="319"/>
        <v>ot/ex/19.5?lang</v>
      </c>
      <c r="W413" s="7" t="str">
        <f t="shared" si="342"/>
        <v>ex</v>
      </c>
      <c r="X413" s="7" t="str">
        <f>IF(ISERROR(VLOOKUP(W413,Books!$A$2:$Q$100,2,FALSE)),VLOOKUP(V413&amp;"/"&amp;W413,$AY$8:$AZ$10,2,FALSE),W413)</f>
        <v>ex</v>
      </c>
      <c r="Y413" s="7" t="str">
        <f t="shared" si="343"/>
        <v>19</v>
      </c>
      <c r="Z413" s="7" t="str">
        <f t="shared" si="320"/>
        <v>5</v>
      </c>
      <c r="AA413" s="7" t="str">
        <f t="shared" si="341"/>
        <v>5</v>
      </c>
      <c r="AB413" s="51">
        <f t="shared" si="321"/>
        <v>25</v>
      </c>
      <c r="AC413" s="61" t="str">
        <f t="shared" si="322"/>
        <v>p5</v>
      </c>
      <c r="AD413" s="26" t="str">
        <f t="shared" si="323"/>
        <v>ex</v>
      </c>
      <c r="AE413" s="27" t="str">
        <f t="shared" si="324"/>
        <v>ex</v>
      </c>
      <c r="AF413" s="28" t="str">
        <f t="shared" si="325"/>
        <v/>
      </c>
      <c r="AG413" s="26" t="str">
        <f t="shared" si="326"/>
        <v>19</v>
      </c>
      <c r="AH413" s="27" t="str">
        <f t="shared" si="327"/>
        <v/>
      </c>
      <c r="AI413" s="29" t="str">
        <f t="shared" si="328"/>
        <v>5</v>
      </c>
      <c r="AJ413" s="29" t="str">
        <f t="shared" si="329"/>
        <v>5</v>
      </c>
      <c r="AK413" s="29" t="str">
        <f t="shared" si="330"/>
        <v>5</v>
      </c>
      <c r="AL413" s="29">
        <f t="shared" si="331"/>
        <v>0</v>
      </c>
      <c r="AM413" s="29">
        <f t="shared" ca="1" si="332"/>
        <v>0</v>
      </c>
      <c r="AN413" s="29" t="str">
        <f t="shared" si="333"/>
        <v>5</v>
      </c>
      <c r="AO413" s="29" t="str">
        <f t="shared" ca="1" si="334"/>
        <v>5</v>
      </c>
      <c r="AP413" s="28" t="str">
        <f t="shared" si="335"/>
        <v/>
      </c>
      <c r="AQ413" s="34">
        <f t="shared" si="336"/>
        <v>137035</v>
      </c>
      <c r="AR413" s="7">
        <f>VLOOKUP(W413,Books!$A$2:$Q$100,7,FALSE)</f>
        <v>102</v>
      </c>
      <c r="AS413" s="51" t="str">
        <f t="shared" si="337"/>
        <v/>
      </c>
      <c r="AT413" s="7" t="str">
        <f t="shared" si="338"/>
        <v>INSERT INTO citation (ID,TalkID,BookID,Chapter,Verses,Flag,PageColumn,MinVerse,MaxVerse) VALUES (137035, 8485, 102, 19, '5', '', 95, 0, 0);</v>
      </c>
    </row>
    <row r="414" spans="1:46" x14ac:dyDescent="0.2">
      <c r="A414" s="7">
        <f>VLOOKUP(C414,Talks!$A$2:$X$35,2,FALSE)</f>
        <v>26</v>
      </c>
      <c r="B414">
        <v>411</v>
      </c>
      <c r="C414" t="s">
        <v>2374</v>
      </c>
      <c r="D414" t="s">
        <v>3424</v>
      </c>
      <c r="E414" t="s">
        <v>3425</v>
      </c>
      <c r="F414" s="4"/>
      <c r="G414" s="7">
        <f>VLOOKUP(C414,Talks!$A$2:$X$35,11,FALSE)</f>
        <v>8485</v>
      </c>
      <c r="H414" s="7">
        <f t="shared" si="311"/>
        <v>0</v>
      </c>
      <c r="I414" s="75" t="str">
        <f>IF(H414&lt;&gt;0,H414,IF(ISERROR(VLOOKUP(VLOOKUP(X414,Books!$A$2:$Q$100,2,FALSE)&amp;"_"&amp;Y414&amp;":"&amp;AA414&amp;IF(F414&lt;&gt;""," (JST)",""),SpecialBooks,2,FALSE)),VLOOKUP(X414,Books!$A$2:$Q$100,2,FALSE)&amp;"_"&amp;Y414&amp;":"&amp;AA414&amp;IF(F414&lt;&gt;""," (JST)",""),VLOOKUP(VLOOKUP(X414,Books!$A$2:$Q$100,2,FALSE)&amp;"_"&amp;Y414&amp;":"&amp;AA414&amp;IF(F414&lt;&gt;""," (JST)",""),SpecialBooks,2,FALSE)))</f>
        <v>ps_135:4</v>
      </c>
      <c r="J414" s="7" t="str">
        <f>VLOOKUP(C414,Talks!$A$2:$X$35,6,FALSE)</f>
        <v>RMN</v>
      </c>
      <c r="K414" s="32">
        <v>95</v>
      </c>
      <c r="L414" s="56">
        <f t="shared" si="339"/>
        <v>92</v>
      </c>
      <c r="M414" s="56">
        <f t="shared" si="340"/>
        <v>95</v>
      </c>
      <c r="N414" s="56" t="str">
        <f t="shared" si="310"/>
        <v/>
      </c>
      <c r="O414" s="7" t="str">
        <f t="shared" si="312"/>
        <v>ps_135:4 / (20-O,95,RMN)</v>
      </c>
      <c r="P414" s="51" t="str">
        <f t="shared" si="313"/>
        <v/>
      </c>
      <c r="Q414" s="7">
        <f t="shared" si="314"/>
        <v>21</v>
      </c>
      <c r="R414" s="7">
        <f t="shared" si="315"/>
        <v>24</v>
      </c>
      <c r="S414" s="7">
        <f t="shared" si="316"/>
        <v>30</v>
      </c>
      <c r="T414" s="7">
        <f t="shared" si="317"/>
        <v>28</v>
      </c>
      <c r="U414" s="7">
        <f t="shared" si="318"/>
        <v>39</v>
      </c>
      <c r="V414" s="7" t="str">
        <f t="shared" si="319"/>
        <v>ot/ps/135.4?lan</v>
      </c>
      <c r="W414" s="7" t="str">
        <f t="shared" si="342"/>
        <v>ps</v>
      </c>
      <c r="X414" s="7" t="str">
        <f>IF(ISERROR(VLOOKUP(W414,Books!$A$2:$Q$100,2,FALSE)),VLOOKUP(V414&amp;"/"&amp;W414,$AY$8:$AZ$10,2,FALSE),W414)</f>
        <v>ps</v>
      </c>
      <c r="Y414" s="7" t="str">
        <f t="shared" si="343"/>
        <v>135</v>
      </c>
      <c r="Z414" s="7" t="str">
        <f t="shared" si="320"/>
        <v>4</v>
      </c>
      <c r="AA414" s="7" t="str">
        <f t="shared" si="341"/>
        <v>4</v>
      </c>
      <c r="AB414" s="51">
        <f t="shared" si="321"/>
        <v>21</v>
      </c>
      <c r="AC414" s="61" t="str">
        <f t="shared" si="322"/>
        <v>p4</v>
      </c>
      <c r="AD414" s="26" t="str">
        <f t="shared" si="323"/>
        <v>ps</v>
      </c>
      <c r="AE414" s="27" t="str">
        <f t="shared" si="324"/>
        <v>ps</v>
      </c>
      <c r="AF414" s="28" t="str">
        <f t="shared" si="325"/>
        <v/>
      </c>
      <c r="AG414" s="26" t="str">
        <f t="shared" si="326"/>
        <v>135</v>
      </c>
      <c r="AH414" s="27" t="str">
        <f t="shared" si="327"/>
        <v/>
      </c>
      <c r="AI414" s="29" t="str">
        <f t="shared" si="328"/>
        <v>4</v>
      </c>
      <c r="AJ414" s="29" t="str">
        <f t="shared" si="329"/>
        <v>4</v>
      </c>
      <c r="AK414" s="29" t="str">
        <f t="shared" si="330"/>
        <v>4</v>
      </c>
      <c r="AL414" s="29">
        <f t="shared" si="331"/>
        <v>0</v>
      </c>
      <c r="AM414" s="29">
        <f t="shared" ca="1" si="332"/>
        <v>0</v>
      </c>
      <c r="AN414" s="29" t="str">
        <f t="shared" si="333"/>
        <v>4</v>
      </c>
      <c r="AO414" s="29" t="str">
        <f t="shared" ca="1" si="334"/>
        <v>4</v>
      </c>
      <c r="AP414" s="28" t="str">
        <f t="shared" si="335"/>
        <v/>
      </c>
      <c r="AQ414" s="34">
        <f t="shared" si="336"/>
        <v>137036</v>
      </c>
      <c r="AR414" s="7">
        <f>VLOOKUP(W414,Books!$A$2:$Q$100,7,FALSE)</f>
        <v>119</v>
      </c>
      <c r="AS414" s="51" t="str">
        <f t="shared" si="337"/>
        <v/>
      </c>
      <c r="AT414" s="7" t="str">
        <f t="shared" si="338"/>
        <v>INSERT INTO citation (ID,TalkID,BookID,Chapter,Verses,Flag,PageColumn,MinVerse,MaxVerse) VALUES (137036, 8485, 119, 135, '4', '', 95, 0, 0);</v>
      </c>
    </row>
    <row r="415" spans="1:46" x14ac:dyDescent="0.2">
      <c r="A415" s="7">
        <f>VLOOKUP(C415,Talks!$A$2:$X$35,2,FALSE)</f>
        <v>26</v>
      </c>
      <c r="B415">
        <v>412</v>
      </c>
      <c r="C415" t="s">
        <v>2374</v>
      </c>
      <c r="D415" t="s">
        <v>3426</v>
      </c>
      <c r="E415" t="s">
        <v>3427</v>
      </c>
      <c r="F415" s="4"/>
      <c r="G415" s="7">
        <f>VLOOKUP(C415,Talks!$A$2:$X$35,11,FALSE)</f>
        <v>8485</v>
      </c>
      <c r="H415" s="7">
        <f t="shared" si="311"/>
        <v>0</v>
      </c>
      <c r="I415" s="75" t="str">
        <f>IF(H415&lt;&gt;0,H415,IF(ISERROR(VLOOKUP(VLOOKUP(X415,Books!$A$2:$Q$100,2,FALSE)&amp;"_"&amp;Y415&amp;":"&amp;AA415&amp;IF(F415&lt;&gt;""," (JST)",""),SpecialBooks,2,FALSE)),VLOOKUP(X415,Books!$A$2:$Q$100,2,FALSE)&amp;"_"&amp;Y415&amp;":"&amp;AA415&amp;IF(F415&lt;&gt;""," (JST)",""),VLOOKUP(VLOOKUP(X415,Books!$A$2:$Q$100,2,FALSE)&amp;"_"&amp;Y415&amp;":"&amp;AA415&amp;IF(F415&lt;&gt;""," (JST)",""),SpecialBooks,2,FALSE)))</f>
        <v>mal_3:17</v>
      </c>
      <c r="J415" s="7" t="str">
        <f>VLOOKUP(C415,Talks!$A$2:$X$35,6,FALSE)</f>
        <v>RMN</v>
      </c>
      <c r="K415" s="32">
        <v>95</v>
      </c>
      <c r="L415" s="56">
        <f t="shared" si="339"/>
        <v>92</v>
      </c>
      <c r="M415" s="56">
        <f t="shared" si="340"/>
        <v>95</v>
      </c>
      <c r="N415" s="56" t="str">
        <f t="shared" si="310"/>
        <v/>
      </c>
      <c r="O415" s="7" t="str">
        <f t="shared" si="312"/>
        <v>mal_3:17 / (20-O,95,RMN)</v>
      </c>
      <c r="P415" s="51" t="str">
        <f t="shared" si="313"/>
        <v/>
      </c>
      <c r="Q415" s="7">
        <f t="shared" si="314"/>
        <v>21</v>
      </c>
      <c r="R415" s="7">
        <f t="shared" si="315"/>
        <v>25</v>
      </c>
      <c r="S415" s="7">
        <f t="shared" si="316"/>
        <v>30</v>
      </c>
      <c r="T415" s="7">
        <f t="shared" si="317"/>
        <v>27</v>
      </c>
      <c r="U415" s="7">
        <f t="shared" si="318"/>
        <v>39</v>
      </c>
      <c r="V415" s="7" t="str">
        <f t="shared" si="319"/>
        <v>ot/mal/3.17?lan</v>
      </c>
      <c r="W415" s="7" t="str">
        <f t="shared" si="342"/>
        <v>mal</v>
      </c>
      <c r="X415" s="7" t="str">
        <f>IF(ISERROR(VLOOKUP(W415,Books!$A$2:$Q$100,2,FALSE)),VLOOKUP(V415&amp;"/"&amp;W415,$AY$8:$AZ$10,2,FALSE),W415)</f>
        <v>mal</v>
      </c>
      <c r="Y415" s="7" t="str">
        <f t="shared" si="343"/>
        <v>3</v>
      </c>
      <c r="Z415" s="7" t="str">
        <f t="shared" si="320"/>
        <v>17</v>
      </c>
      <c r="AA415" s="7" t="str">
        <f t="shared" si="341"/>
        <v>17</v>
      </c>
      <c r="AB415" s="51">
        <f t="shared" si="321"/>
        <v>18</v>
      </c>
      <c r="AC415" s="61" t="str">
        <f t="shared" si="322"/>
        <v>p17</v>
      </c>
      <c r="AD415" s="26" t="str">
        <f t="shared" si="323"/>
        <v>mal</v>
      </c>
      <c r="AE415" s="27" t="str">
        <f t="shared" si="324"/>
        <v>mal</v>
      </c>
      <c r="AF415" s="28" t="str">
        <f t="shared" si="325"/>
        <v/>
      </c>
      <c r="AG415" s="26" t="str">
        <f t="shared" si="326"/>
        <v>3</v>
      </c>
      <c r="AH415" s="27" t="str">
        <f t="shared" si="327"/>
        <v/>
      </c>
      <c r="AI415" s="29" t="str">
        <f t="shared" si="328"/>
        <v>17</v>
      </c>
      <c r="AJ415" s="29" t="str">
        <f t="shared" si="329"/>
        <v>17</v>
      </c>
      <c r="AK415" s="29" t="str">
        <f t="shared" si="330"/>
        <v>17</v>
      </c>
      <c r="AL415" s="29">
        <f t="shared" si="331"/>
        <v>0</v>
      </c>
      <c r="AM415" s="29">
        <f t="shared" ca="1" si="332"/>
        <v>0</v>
      </c>
      <c r="AN415" s="29" t="str">
        <f t="shared" si="333"/>
        <v>17</v>
      </c>
      <c r="AO415" s="29" t="str">
        <f t="shared" ca="1" si="334"/>
        <v>17</v>
      </c>
      <c r="AP415" s="28" t="str">
        <f t="shared" si="335"/>
        <v/>
      </c>
      <c r="AQ415" s="34">
        <f t="shared" si="336"/>
        <v>137037</v>
      </c>
      <c r="AR415" s="7">
        <f>VLOOKUP(W415,Books!$A$2:$Q$100,7,FALSE)</f>
        <v>139</v>
      </c>
      <c r="AS415" s="51" t="str">
        <f t="shared" si="337"/>
        <v/>
      </c>
      <c r="AT415" s="7" t="str">
        <f t="shared" si="338"/>
        <v>INSERT INTO citation (ID,TalkID,BookID,Chapter,Verses,Flag,PageColumn,MinVerse,MaxVerse) VALUES (137037, 8485, 139, 3, '17', '', 95, 0, 0);</v>
      </c>
    </row>
    <row r="416" spans="1:46" x14ac:dyDescent="0.2">
      <c r="A416" s="7">
        <f>VLOOKUP(C416,Talks!$A$2:$X$35,2,FALSE)</f>
        <v>26</v>
      </c>
      <c r="B416">
        <v>413</v>
      </c>
      <c r="C416" t="s">
        <v>2374</v>
      </c>
      <c r="D416" t="s">
        <v>3428</v>
      </c>
      <c r="E416" t="s">
        <v>3429</v>
      </c>
      <c r="F416" s="4"/>
      <c r="G416" s="7">
        <f>VLOOKUP(C416,Talks!$A$2:$X$35,11,FALSE)</f>
        <v>8485</v>
      </c>
      <c r="H416" s="7">
        <f t="shared" si="311"/>
        <v>0</v>
      </c>
      <c r="I416" s="75" t="str">
        <f>IF(H416&lt;&gt;0,H416,IF(ISERROR(VLOOKUP(VLOOKUP(X416,Books!$A$2:$Q$100,2,FALSE)&amp;"_"&amp;Y416&amp;":"&amp;AA416&amp;IF(F416&lt;&gt;""," (JST)",""),SpecialBooks,2,FALSE)),VLOOKUP(X416,Books!$A$2:$Q$100,2,FALSE)&amp;"_"&amp;Y416&amp;":"&amp;AA416&amp;IF(F416&lt;&gt;""," (JST)",""),VLOOKUP(VLOOKUP(X416,Books!$A$2:$Q$100,2,FALSE)&amp;"_"&amp;Y416&amp;":"&amp;AA416&amp;IF(F416&lt;&gt;""," (JST)",""),SpecialBooks,2,FALSE)))</f>
        <v>sec_101:3</v>
      </c>
      <c r="J416" s="7" t="str">
        <f>VLOOKUP(C416,Talks!$A$2:$X$35,6,FALSE)</f>
        <v>RMN</v>
      </c>
      <c r="K416" s="32">
        <v>95</v>
      </c>
      <c r="L416" s="56">
        <f t="shared" si="339"/>
        <v>92</v>
      </c>
      <c r="M416" s="56">
        <f t="shared" si="340"/>
        <v>95</v>
      </c>
      <c r="N416" s="56" t="str">
        <f t="shared" si="310"/>
        <v/>
      </c>
      <c r="O416" s="7" t="str">
        <f t="shared" si="312"/>
        <v>sec_101:3 / (20-O,95,RMN)</v>
      </c>
      <c r="P416" s="51" t="str">
        <f t="shared" si="313"/>
        <v/>
      </c>
      <c r="Q416" s="7">
        <f t="shared" si="314"/>
        <v>31</v>
      </c>
      <c r="R416" s="7">
        <f t="shared" si="315"/>
        <v>34</v>
      </c>
      <c r="S416" s="7">
        <f t="shared" si="316"/>
        <v>40</v>
      </c>
      <c r="T416" s="7">
        <f t="shared" si="317"/>
        <v>38</v>
      </c>
      <c r="U416" s="7">
        <f t="shared" si="318"/>
        <v>49</v>
      </c>
      <c r="V416" s="7" t="str">
        <f t="shared" si="319"/>
        <v>dc-testament/dc/101.3?lan</v>
      </c>
      <c r="W416" s="7" t="str">
        <f t="shared" si="342"/>
        <v>dc</v>
      </c>
      <c r="X416" s="7" t="str">
        <f>IF(ISERROR(VLOOKUP(W416,Books!$A$2:$Q$100,2,FALSE)),VLOOKUP(V416&amp;"/"&amp;W416,$AY$8:$AZ$10,2,FALSE),W416)</f>
        <v>dc</v>
      </c>
      <c r="Y416" s="7" t="str">
        <f t="shared" si="343"/>
        <v>101</v>
      </c>
      <c r="Z416" s="7" t="str">
        <f t="shared" si="320"/>
        <v>3</v>
      </c>
      <c r="AA416" s="7" t="str">
        <f t="shared" si="341"/>
        <v>3</v>
      </c>
      <c r="AB416" s="51">
        <f t="shared" si="321"/>
        <v>101</v>
      </c>
      <c r="AC416" s="61" t="str">
        <f t="shared" si="322"/>
        <v>p3</v>
      </c>
      <c r="AD416" s="26" t="str">
        <f t="shared" si="323"/>
        <v>sec</v>
      </c>
      <c r="AE416" s="27" t="str">
        <f t="shared" si="324"/>
        <v>dc</v>
      </c>
      <c r="AF416" s="28" t="str">
        <f t="shared" si="325"/>
        <v/>
      </c>
      <c r="AG416" s="26" t="str">
        <f t="shared" si="326"/>
        <v>101</v>
      </c>
      <c r="AH416" s="27" t="str">
        <f t="shared" si="327"/>
        <v/>
      </c>
      <c r="AI416" s="29" t="str">
        <f t="shared" si="328"/>
        <v>3</v>
      </c>
      <c r="AJ416" s="29" t="str">
        <f t="shared" si="329"/>
        <v>3</v>
      </c>
      <c r="AK416" s="29" t="str">
        <f t="shared" si="330"/>
        <v>3</v>
      </c>
      <c r="AL416" s="29">
        <f t="shared" si="331"/>
        <v>0</v>
      </c>
      <c r="AM416" s="29">
        <f t="shared" ca="1" si="332"/>
        <v>0</v>
      </c>
      <c r="AN416" s="29" t="str">
        <f t="shared" si="333"/>
        <v>3</v>
      </c>
      <c r="AO416" s="29" t="str">
        <f t="shared" ca="1" si="334"/>
        <v>3</v>
      </c>
      <c r="AP416" s="28" t="str">
        <f t="shared" si="335"/>
        <v/>
      </c>
      <c r="AQ416" s="34">
        <f t="shared" si="336"/>
        <v>137038</v>
      </c>
      <c r="AR416" s="7">
        <f>VLOOKUP(W416,Books!$A$2:$Q$100,7,FALSE)</f>
        <v>302</v>
      </c>
      <c r="AS416" s="51" t="str">
        <f t="shared" si="337"/>
        <v/>
      </c>
      <c r="AT416" s="7" t="str">
        <f t="shared" si="338"/>
        <v>INSERT INTO citation (ID,TalkID,BookID,Chapter,Verses,Flag,PageColumn,MinVerse,MaxVerse) VALUES (137038, 8485, 302, 101, '3', '', 95, 0, 0);</v>
      </c>
    </row>
    <row r="417" spans="1:46" x14ac:dyDescent="0.2">
      <c r="A417" s="7">
        <f>VLOOKUP(C417,Talks!$A$2:$X$35,2,FALSE)</f>
        <v>26</v>
      </c>
      <c r="B417">
        <v>414</v>
      </c>
      <c r="C417" t="s">
        <v>2374</v>
      </c>
      <c r="D417" t="s">
        <v>3430</v>
      </c>
      <c r="E417" t="s">
        <v>3431</v>
      </c>
      <c r="F417" s="4"/>
      <c r="G417" s="7">
        <f>VLOOKUP(C417,Talks!$A$2:$X$35,11,FALSE)</f>
        <v>8485</v>
      </c>
      <c r="H417" s="7">
        <f t="shared" si="311"/>
        <v>0</v>
      </c>
      <c r="I417" s="75" t="str">
        <f>IF(H417&lt;&gt;0,H417,IF(ISERROR(VLOOKUP(VLOOKUP(X417,Books!$A$2:$Q$100,2,FALSE)&amp;"_"&amp;Y417&amp;":"&amp;AA417&amp;IF(F417&lt;&gt;""," (JST)",""),SpecialBooks,2,FALSE)),VLOOKUP(X417,Books!$A$2:$Q$100,2,FALSE)&amp;"_"&amp;Y417&amp;":"&amp;AA417&amp;IF(F417&lt;&gt;""," (JST)",""),VLOOKUP(VLOOKUP(X417,Books!$A$2:$Q$100,2,FALSE)&amp;"_"&amp;Y417&amp;":"&amp;AA417&amp;IF(F417&lt;&gt;""," (JST)",""),SpecialBooks,2,FALSE)))</f>
        <v>ex_19:6</v>
      </c>
      <c r="J417" s="7" t="str">
        <f>VLOOKUP(C417,Talks!$A$2:$X$35,6,FALSE)</f>
        <v>RMN</v>
      </c>
      <c r="K417" s="32">
        <v>95</v>
      </c>
      <c r="L417" s="56">
        <f t="shared" si="339"/>
        <v>92</v>
      </c>
      <c r="M417" s="56">
        <f t="shared" si="340"/>
        <v>95</v>
      </c>
      <c r="N417" s="56" t="str">
        <f t="shared" si="310"/>
        <v/>
      </c>
      <c r="O417" s="7" t="str">
        <f t="shared" si="312"/>
        <v>ex_19:6 / (20-O,95,RMN)</v>
      </c>
      <c r="P417" s="51" t="str">
        <f t="shared" si="313"/>
        <v/>
      </c>
      <c r="Q417" s="7">
        <f t="shared" si="314"/>
        <v>21</v>
      </c>
      <c r="R417" s="7">
        <f t="shared" si="315"/>
        <v>24</v>
      </c>
      <c r="S417" s="7">
        <f t="shared" si="316"/>
        <v>29</v>
      </c>
      <c r="T417" s="7">
        <f t="shared" si="317"/>
        <v>27</v>
      </c>
      <c r="U417" s="7">
        <f t="shared" si="318"/>
        <v>38</v>
      </c>
      <c r="V417" s="7" t="str">
        <f t="shared" si="319"/>
        <v>ot/ex/19.6?lang</v>
      </c>
      <c r="W417" s="7" t="str">
        <f t="shared" si="342"/>
        <v>ex</v>
      </c>
      <c r="X417" s="7" t="str">
        <f>IF(ISERROR(VLOOKUP(W417,Books!$A$2:$Q$100,2,FALSE)),VLOOKUP(V417&amp;"/"&amp;W417,$AY$8:$AZ$10,2,FALSE),W417)</f>
        <v>ex</v>
      </c>
      <c r="Y417" s="7" t="str">
        <f t="shared" si="343"/>
        <v>19</v>
      </c>
      <c r="Z417" s="7" t="str">
        <f t="shared" si="320"/>
        <v>6</v>
      </c>
      <c r="AA417" s="7" t="str">
        <f t="shared" si="341"/>
        <v>6</v>
      </c>
      <c r="AB417" s="51">
        <f t="shared" si="321"/>
        <v>25</v>
      </c>
      <c r="AC417" s="61" t="str">
        <f t="shared" si="322"/>
        <v>p6</v>
      </c>
      <c r="AD417" s="26" t="str">
        <f t="shared" si="323"/>
        <v>ex</v>
      </c>
      <c r="AE417" s="27" t="str">
        <f t="shared" si="324"/>
        <v>ex</v>
      </c>
      <c r="AF417" s="28" t="str">
        <f t="shared" si="325"/>
        <v/>
      </c>
      <c r="AG417" s="26" t="str">
        <f t="shared" si="326"/>
        <v>19</v>
      </c>
      <c r="AH417" s="27" t="str">
        <f t="shared" si="327"/>
        <v/>
      </c>
      <c r="AI417" s="29" t="str">
        <f t="shared" si="328"/>
        <v>6</v>
      </c>
      <c r="AJ417" s="29" t="str">
        <f t="shared" si="329"/>
        <v>6</v>
      </c>
      <c r="AK417" s="29" t="str">
        <f t="shared" si="330"/>
        <v>6</v>
      </c>
      <c r="AL417" s="29">
        <f t="shared" si="331"/>
        <v>0</v>
      </c>
      <c r="AM417" s="29">
        <f t="shared" ca="1" si="332"/>
        <v>0</v>
      </c>
      <c r="AN417" s="29" t="str">
        <f t="shared" si="333"/>
        <v>6</v>
      </c>
      <c r="AO417" s="29" t="str">
        <f t="shared" ca="1" si="334"/>
        <v>6</v>
      </c>
      <c r="AP417" s="28" t="str">
        <f t="shared" si="335"/>
        <v/>
      </c>
      <c r="AQ417" s="34">
        <f t="shared" si="336"/>
        <v>137039</v>
      </c>
      <c r="AR417" s="7">
        <f>VLOOKUP(W417,Books!$A$2:$Q$100,7,FALSE)</f>
        <v>102</v>
      </c>
      <c r="AS417" s="51" t="str">
        <f t="shared" si="337"/>
        <v/>
      </c>
      <c r="AT417" s="7" t="str">
        <f t="shared" si="338"/>
        <v>INSERT INTO citation (ID,TalkID,BookID,Chapter,Verses,Flag,PageColumn,MinVerse,MaxVerse) VALUES (137039, 8485, 102, 19, '6', '', 95, 0, 0);</v>
      </c>
    </row>
    <row r="418" spans="1:46" x14ac:dyDescent="0.2">
      <c r="A418" s="7">
        <f>VLOOKUP(C418,Talks!$A$2:$X$35,2,FALSE)</f>
        <v>26</v>
      </c>
      <c r="B418">
        <v>415</v>
      </c>
      <c r="C418" t="s">
        <v>2374</v>
      </c>
      <c r="D418" t="s">
        <v>3432</v>
      </c>
      <c r="E418" t="s">
        <v>3433</v>
      </c>
      <c r="F418" s="4"/>
      <c r="G418" s="7">
        <f>VLOOKUP(C418,Talks!$A$2:$X$35,11,FALSE)</f>
        <v>8485</v>
      </c>
      <c r="H418" s="7">
        <f t="shared" si="311"/>
        <v>0</v>
      </c>
      <c r="I418" s="75" t="str">
        <f>IF(H418&lt;&gt;0,H418,IF(ISERROR(VLOOKUP(VLOOKUP(X418,Books!$A$2:$Q$100,2,FALSE)&amp;"_"&amp;Y418&amp;":"&amp;AA418&amp;IF(F418&lt;&gt;""," (JST)",""),SpecialBooks,2,FALSE)),VLOOKUP(X418,Books!$A$2:$Q$100,2,FALSE)&amp;"_"&amp;Y418&amp;":"&amp;AA418&amp;IF(F418&lt;&gt;""," (JST)",""),VLOOKUP(VLOOKUP(X418,Books!$A$2:$Q$100,2,FALSE)&amp;"_"&amp;Y418&amp;":"&amp;AA418&amp;IF(F418&lt;&gt;""," (JST)",""),SpecialBooks,2,FALSE)))</f>
        <v>deut_14:2</v>
      </c>
      <c r="J418" s="7" t="str">
        <f>VLOOKUP(C418,Talks!$A$2:$X$35,6,FALSE)</f>
        <v>RMN</v>
      </c>
      <c r="K418" s="32">
        <v>95</v>
      </c>
      <c r="L418" s="56">
        <f t="shared" si="339"/>
        <v>92</v>
      </c>
      <c r="M418" s="56">
        <f t="shared" si="340"/>
        <v>95</v>
      </c>
      <c r="N418" s="56" t="str">
        <f t="shared" si="310"/>
        <v/>
      </c>
      <c r="O418" s="7" t="str">
        <f t="shared" si="312"/>
        <v>deut_14:2 / (20-O,95,RMN)</v>
      </c>
      <c r="P418" s="51" t="str">
        <f t="shared" si="313"/>
        <v/>
      </c>
      <c r="Q418" s="7">
        <f t="shared" si="314"/>
        <v>21</v>
      </c>
      <c r="R418" s="7">
        <f t="shared" si="315"/>
        <v>26</v>
      </c>
      <c r="S418" s="7">
        <f t="shared" si="316"/>
        <v>31</v>
      </c>
      <c r="T418" s="7">
        <f t="shared" si="317"/>
        <v>29</v>
      </c>
      <c r="U418" s="7">
        <f t="shared" si="318"/>
        <v>40</v>
      </c>
      <c r="V418" s="7" t="str">
        <f t="shared" si="319"/>
        <v>ot/deut/14.2?la</v>
      </c>
      <c r="W418" s="7" t="str">
        <f t="shared" si="342"/>
        <v>deut</v>
      </c>
      <c r="X418" s="7" t="str">
        <f>IF(ISERROR(VLOOKUP(W418,Books!$A$2:$Q$100,2,FALSE)),VLOOKUP(V418&amp;"/"&amp;W418,$AY$8:$AZ$10,2,FALSE),W418)</f>
        <v>deut</v>
      </c>
      <c r="Y418" s="7" t="str">
        <f t="shared" si="343"/>
        <v>14</v>
      </c>
      <c r="Z418" s="7" t="str">
        <f t="shared" si="320"/>
        <v>2</v>
      </c>
      <c r="AA418" s="7" t="str">
        <f t="shared" si="341"/>
        <v>2</v>
      </c>
      <c r="AB418" s="51">
        <f t="shared" si="321"/>
        <v>29</v>
      </c>
      <c r="AC418" s="61" t="str">
        <f t="shared" si="322"/>
        <v>p2</v>
      </c>
      <c r="AD418" s="26" t="str">
        <f t="shared" si="323"/>
        <v>deut</v>
      </c>
      <c r="AE418" s="27" t="str">
        <f t="shared" si="324"/>
        <v>deut</v>
      </c>
      <c r="AF418" s="28" t="str">
        <f t="shared" si="325"/>
        <v/>
      </c>
      <c r="AG418" s="26" t="str">
        <f t="shared" si="326"/>
        <v>14</v>
      </c>
      <c r="AH418" s="27" t="str">
        <f t="shared" si="327"/>
        <v/>
      </c>
      <c r="AI418" s="29" t="str">
        <f t="shared" si="328"/>
        <v>2</v>
      </c>
      <c r="AJ418" s="29" t="str">
        <f t="shared" si="329"/>
        <v>2</v>
      </c>
      <c r="AK418" s="29" t="str">
        <f t="shared" si="330"/>
        <v>2</v>
      </c>
      <c r="AL418" s="29">
        <f t="shared" si="331"/>
        <v>0</v>
      </c>
      <c r="AM418" s="29">
        <f t="shared" ca="1" si="332"/>
        <v>0</v>
      </c>
      <c r="AN418" s="29" t="str">
        <f t="shared" si="333"/>
        <v>2</v>
      </c>
      <c r="AO418" s="29" t="str">
        <f t="shared" ca="1" si="334"/>
        <v>2</v>
      </c>
      <c r="AP418" s="28" t="str">
        <f t="shared" si="335"/>
        <v/>
      </c>
      <c r="AQ418" s="34">
        <f t="shared" si="336"/>
        <v>137040</v>
      </c>
      <c r="AR418" s="7">
        <f>VLOOKUP(W418,Books!$A$2:$Q$100,7,FALSE)</f>
        <v>105</v>
      </c>
      <c r="AS418" s="51" t="str">
        <f t="shared" si="337"/>
        <v/>
      </c>
      <c r="AT418" s="7" t="str">
        <f t="shared" si="338"/>
        <v>INSERT INTO citation (ID,TalkID,BookID,Chapter,Verses,Flag,PageColumn,MinVerse,MaxVerse) VALUES (137040, 8485, 105, 14, '2', '', 95, 0, 0);</v>
      </c>
    </row>
    <row r="419" spans="1:46" x14ac:dyDescent="0.2">
      <c r="A419" s="7">
        <f>VLOOKUP(C419,Talks!$A$2:$X$35,2,FALSE)</f>
        <v>26</v>
      </c>
      <c r="B419">
        <v>416</v>
      </c>
      <c r="C419" t="s">
        <v>2374</v>
      </c>
      <c r="D419" t="s">
        <v>3434</v>
      </c>
      <c r="E419" s="64">
        <v>1.0958333333333334</v>
      </c>
      <c r="F419" s="4"/>
      <c r="G419" s="7">
        <f>VLOOKUP(C419,Talks!$A$2:$X$35,11,FALSE)</f>
        <v>8485</v>
      </c>
      <c r="H419" s="7">
        <f t="shared" si="311"/>
        <v>0</v>
      </c>
      <c r="I419" s="75" t="str">
        <f>IF(H419&lt;&gt;0,H419,IF(ISERROR(VLOOKUP(VLOOKUP(X419,Books!$A$2:$Q$100,2,FALSE)&amp;"_"&amp;Y419&amp;":"&amp;AA419&amp;IF(F419&lt;&gt;""," (JST)",""),SpecialBooks,2,FALSE)),VLOOKUP(X419,Books!$A$2:$Q$100,2,FALSE)&amp;"_"&amp;Y419&amp;":"&amp;AA419&amp;IF(F419&lt;&gt;""," (JST)",""),VLOOKUP(VLOOKUP(X419,Books!$A$2:$Q$100,2,FALSE)&amp;"_"&amp;Y419&amp;":"&amp;AA419&amp;IF(F419&lt;&gt;""," (JST)",""),SpecialBooks,2,FALSE)))</f>
        <v>deut_26:18</v>
      </c>
      <c r="J419" s="7" t="str">
        <f>VLOOKUP(C419,Talks!$A$2:$X$35,6,FALSE)</f>
        <v>RMN</v>
      </c>
      <c r="K419" s="32">
        <v>95</v>
      </c>
      <c r="L419" s="56">
        <f t="shared" si="339"/>
        <v>92</v>
      </c>
      <c r="M419" s="56">
        <f t="shared" si="340"/>
        <v>95</v>
      </c>
      <c r="N419" s="56" t="str">
        <f t="shared" si="310"/>
        <v/>
      </c>
      <c r="O419" s="7" t="str">
        <f t="shared" si="312"/>
        <v>deut_26:18 / (20-O,95,RMN)</v>
      </c>
      <c r="P419" s="51" t="str">
        <f t="shared" si="313"/>
        <v/>
      </c>
      <c r="Q419" s="7">
        <f t="shared" si="314"/>
        <v>21</v>
      </c>
      <c r="R419" s="7">
        <f t="shared" si="315"/>
        <v>26</v>
      </c>
      <c r="S419" s="7">
        <f t="shared" si="316"/>
        <v>32</v>
      </c>
      <c r="T419" s="7">
        <f t="shared" si="317"/>
        <v>29</v>
      </c>
      <c r="U419" s="7">
        <f t="shared" si="318"/>
        <v>41</v>
      </c>
      <c r="V419" s="7" t="str">
        <f t="shared" si="319"/>
        <v>ot/deut/26.18?l</v>
      </c>
      <c r="W419" s="7" t="str">
        <f t="shared" si="342"/>
        <v>deut</v>
      </c>
      <c r="X419" s="7" t="str">
        <f>IF(ISERROR(VLOOKUP(W419,Books!$A$2:$Q$100,2,FALSE)),VLOOKUP(V419&amp;"/"&amp;W419,$AY$8:$AZ$10,2,FALSE),W419)</f>
        <v>deut</v>
      </c>
      <c r="Y419" s="7" t="str">
        <f t="shared" si="343"/>
        <v>26</v>
      </c>
      <c r="Z419" s="7" t="str">
        <f t="shared" si="320"/>
        <v>18</v>
      </c>
      <c r="AA419" s="7" t="str">
        <f t="shared" si="341"/>
        <v>18</v>
      </c>
      <c r="AB419" s="51">
        <f t="shared" si="321"/>
        <v>19</v>
      </c>
      <c r="AC419" s="61" t="str">
        <f t="shared" si="322"/>
        <v>p18</v>
      </c>
      <c r="AD419" s="26" t="str">
        <f t="shared" si="323"/>
        <v>deut</v>
      </c>
      <c r="AE419" s="27" t="str">
        <f t="shared" si="324"/>
        <v>deut</v>
      </c>
      <c r="AF419" s="28" t="str">
        <f t="shared" si="325"/>
        <v/>
      </c>
      <c r="AG419" s="26" t="str">
        <f t="shared" si="326"/>
        <v>26</v>
      </c>
      <c r="AH419" s="27" t="str">
        <f t="shared" si="327"/>
        <v/>
      </c>
      <c r="AI419" s="29" t="str">
        <f t="shared" si="328"/>
        <v>18</v>
      </c>
      <c r="AJ419" s="29" t="str">
        <f t="shared" si="329"/>
        <v>18</v>
      </c>
      <c r="AK419" s="29" t="str">
        <f t="shared" si="330"/>
        <v>18</v>
      </c>
      <c r="AL419" s="29">
        <f t="shared" si="331"/>
        <v>0</v>
      </c>
      <c r="AM419" s="29">
        <f t="shared" ca="1" si="332"/>
        <v>0</v>
      </c>
      <c r="AN419" s="29" t="str">
        <f t="shared" si="333"/>
        <v>18</v>
      </c>
      <c r="AO419" s="29" t="str">
        <f t="shared" ca="1" si="334"/>
        <v>18</v>
      </c>
      <c r="AP419" s="28" t="str">
        <f t="shared" si="335"/>
        <v/>
      </c>
      <c r="AQ419" s="34">
        <f t="shared" si="336"/>
        <v>137041</v>
      </c>
      <c r="AR419" s="7">
        <f>VLOOKUP(W419,Books!$A$2:$Q$100,7,FALSE)</f>
        <v>105</v>
      </c>
      <c r="AS419" s="51" t="str">
        <f t="shared" si="337"/>
        <v/>
      </c>
      <c r="AT419" s="7" t="str">
        <f t="shared" si="338"/>
        <v>INSERT INTO citation (ID,TalkID,BookID,Chapter,Verses,Flag,PageColumn,MinVerse,MaxVerse) VALUES (137041, 8485, 105, 26, '18', '', 95, 0, 0);</v>
      </c>
    </row>
    <row r="420" spans="1:46" x14ac:dyDescent="0.2">
      <c r="A420" s="7">
        <f>VLOOKUP(C420,Talks!$A$2:$X$35,2,FALSE)</f>
        <v>26</v>
      </c>
      <c r="B420">
        <v>417</v>
      </c>
      <c r="C420" t="s">
        <v>2374</v>
      </c>
      <c r="D420" t="s">
        <v>3435</v>
      </c>
      <c r="E420" t="s">
        <v>3436</v>
      </c>
      <c r="F420" s="4"/>
      <c r="G420" s="7">
        <f>VLOOKUP(C420,Talks!$A$2:$X$35,11,FALSE)</f>
        <v>8485</v>
      </c>
      <c r="H420" s="7">
        <f t="shared" si="311"/>
        <v>0</v>
      </c>
      <c r="I420" s="75" t="str">
        <f>IF(H420&lt;&gt;0,H420,IF(ISERROR(VLOOKUP(VLOOKUP(X420,Books!$A$2:$Q$100,2,FALSE)&amp;"_"&amp;Y420&amp;":"&amp;AA420&amp;IF(F420&lt;&gt;""," (JST)",""),SpecialBooks,2,FALSE)),VLOOKUP(X420,Books!$A$2:$Q$100,2,FALSE)&amp;"_"&amp;Y420&amp;":"&amp;AA420&amp;IF(F420&lt;&gt;""," (JST)",""),VLOOKUP(VLOOKUP(X420,Books!$A$2:$Q$100,2,FALSE)&amp;"_"&amp;Y420&amp;":"&amp;AA420&amp;IF(F420&lt;&gt;""," (JST)",""),SpecialBooks,2,FALSE)))</f>
        <v>3 ne_20:27</v>
      </c>
      <c r="J420" s="7" t="str">
        <f>VLOOKUP(C420,Talks!$A$2:$X$35,6,FALSE)</f>
        <v>RMN</v>
      </c>
      <c r="K420" s="32">
        <v>95</v>
      </c>
      <c r="L420" s="56">
        <f t="shared" si="339"/>
        <v>92</v>
      </c>
      <c r="M420" s="56">
        <f t="shared" si="340"/>
        <v>95</v>
      </c>
      <c r="N420" s="56" t="str">
        <f t="shared" si="310"/>
        <v/>
      </c>
      <c r="O420" s="7" t="str">
        <f t="shared" si="312"/>
        <v>3 ne_20:27 / (20-O,95,RMN)</v>
      </c>
      <c r="P420" s="51" t="str">
        <f t="shared" si="313"/>
        <v/>
      </c>
      <c r="Q420" s="7">
        <f t="shared" si="314"/>
        <v>23</v>
      </c>
      <c r="R420" s="7">
        <f t="shared" si="315"/>
        <v>28</v>
      </c>
      <c r="S420" s="7">
        <f t="shared" si="316"/>
        <v>34</v>
      </c>
      <c r="T420" s="7">
        <f t="shared" si="317"/>
        <v>31</v>
      </c>
      <c r="U420" s="7">
        <f t="shared" si="318"/>
        <v>43</v>
      </c>
      <c r="V420" s="7" t="str">
        <f t="shared" si="319"/>
        <v>bofm/3-ne/20.27?l</v>
      </c>
      <c r="W420" s="7" t="str">
        <f t="shared" si="342"/>
        <v>3-ne</v>
      </c>
      <c r="X420" s="7" t="str">
        <f>IF(ISERROR(VLOOKUP(W420,Books!$A$2:$Q$100,2,FALSE)),VLOOKUP(V420&amp;"/"&amp;W420,$AY$8:$AZ$10,2,FALSE),W420)</f>
        <v>3-ne</v>
      </c>
      <c r="Y420" s="7" t="str">
        <f t="shared" si="343"/>
        <v>20</v>
      </c>
      <c r="Z420" s="7" t="str">
        <f t="shared" si="320"/>
        <v>27</v>
      </c>
      <c r="AA420" s="7" t="str">
        <f t="shared" si="341"/>
        <v>27</v>
      </c>
      <c r="AB420" s="51">
        <f t="shared" si="321"/>
        <v>46</v>
      </c>
      <c r="AC420" s="61" t="str">
        <f t="shared" si="322"/>
        <v>p27</v>
      </c>
      <c r="AD420" s="26" t="str">
        <f t="shared" si="323"/>
        <v>3-ne</v>
      </c>
      <c r="AE420" s="27" t="str">
        <f t="shared" si="324"/>
        <v>3-ne</v>
      </c>
      <c r="AF420" s="28" t="str">
        <f t="shared" si="325"/>
        <v/>
      </c>
      <c r="AG420" s="26" t="str">
        <f t="shared" si="326"/>
        <v>20</v>
      </c>
      <c r="AH420" s="27" t="str">
        <f t="shared" si="327"/>
        <v/>
      </c>
      <c r="AI420" s="29" t="str">
        <f t="shared" si="328"/>
        <v>27</v>
      </c>
      <c r="AJ420" s="29" t="str">
        <f t="shared" si="329"/>
        <v>27</v>
      </c>
      <c r="AK420" s="29" t="str">
        <f t="shared" si="330"/>
        <v>27</v>
      </c>
      <c r="AL420" s="29">
        <f t="shared" si="331"/>
        <v>0</v>
      </c>
      <c r="AM420" s="29">
        <f t="shared" ca="1" si="332"/>
        <v>0</v>
      </c>
      <c r="AN420" s="29" t="str">
        <f t="shared" si="333"/>
        <v>27</v>
      </c>
      <c r="AO420" s="29" t="str">
        <f t="shared" ca="1" si="334"/>
        <v>27</v>
      </c>
      <c r="AP420" s="28" t="str">
        <f t="shared" si="335"/>
        <v/>
      </c>
      <c r="AQ420" s="34">
        <f t="shared" si="336"/>
        <v>137042</v>
      </c>
      <c r="AR420" s="7">
        <f>VLOOKUP(W420,Books!$A$2:$Q$100,7,FALSE)</f>
        <v>215</v>
      </c>
      <c r="AS420" s="51" t="str">
        <f t="shared" si="337"/>
        <v/>
      </c>
      <c r="AT420" s="7" t="str">
        <f t="shared" si="338"/>
        <v>INSERT INTO citation (ID,TalkID,BookID,Chapter,Verses,Flag,PageColumn,MinVerse,MaxVerse) VALUES (137042, 8485, 215, 20, '27', '', 95, 0, 0);</v>
      </c>
    </row>
    <row r="421" spans="1:46" x14ac:dyDescent="0.2">
      <c r="A421" s="7">
        <f>VLOOKUP(C421,Talks!$A$2:$X$35,2,FALSE)</f>
        <v>26</v>
      </c>
      <c r="B421">
        <v>418</v>
      </c>
      <c r="C421" t="s">
        <v>2374</v>
      </c>
      <c r="D421" t="s">
        <v>3437</v>
      </c>
      <c r="E421" t="s">
        <v>3438</v>
      </c>
      <c r="F421" s="4"/>
      <c r="G421" s="7">
        <f>VLOOKUP(C421,Talks!$A$2:$X$35,11,FALSE)</f>
        <v>8485</v>
      </c>
      <c r="H421" s="7">
        <f t="shared" si="311"/>
        <v>0</v>
      </c>
      <c r="I421" s="75" t="str">
        <f>IF(H421&lt;&gt;0,H421,IF(ISERROR(VLOOKUP(VLOOKUP(X421,Books!$A$2:$Q$100,2,FALSE)&amp;"_"&amp;Y421&amp;":"&amp;AA421&amp;IF(F421&lt;&gt;""," (JST)",""),SpecialBooks,2,FALSE)),VLOOKUP(X421,Books!$A$2:$Q$100,2,FALSE)&amp;"_"&amp;Y421&amp;":"&amp;AA421&amp;IF(F421&lt;&gt;""," (JST)",""),VLOOKUP(VLOOKUP(X421,Books!$A$2:$Q$100,2,FALSE)&amp;"_"&amp;Y421&amp;":"&amp;AA421&amp;IF(F421&lt;&gt;""," (JST)",""),SpecialBooks,2,FALSE)))</f>
        <v>abr_2:10</v>
      </c>
      <c r="J421" s="7" t="str">
        <f>VLOOKUP(C421,Talks!$A$2:$X$35,6,FALSE)</f>
        <v>RMN</v>
      </c>
      <c r="K421" s="32">
        <v>95</v>
      </c>
      <c r="L421" s="56">
        <f t="shared" si="339"/>
        <v>92</v>
      </c>
      <c r="M421" s="56">
        <f t="shared" si="340"/>
        <v>95</v>
      </c>
      <c r="N421" s="56" t="str">
        <f t="shared" si="310"/>
        <v/>
      </c>
      <c r="O421" s="7" t="str">
        <f t="shared" si="312"/>
        <v>abr_2:10 / (20-O,95,RMN)</v>
      </c>
      <c r="P421" s="51" t="str">
        <f t="shared" si="313"/>
        <v/>
      </c>
      <c r="Q421" s="7">
        <f t="shared" si="314"/>
        <v>22</v>
      </c>
      <c r="R421" s="7">
        <f t="shared" si="315"/>
        <v>26</v>
      </c>
      <c r="S421" s="7">
        <f t="shared" si="316"/>
        <v>31</v>
      </c>
      <c r="T421" s="7">
        <f t="shared" si="317"/>
        <v>28</v>
      </c>
      <c r="U421" s="7">
        <f t="shared" si="318"/>
        <v>40</v>
      </c>
      <c r="V421" s="7" t="str">
        <f t="shared" si="319"/>
        <v>pgp/abr/2.10?lan</v>
      </c>
      <c r="W421" s="7" t="str">
        <f t="shared" si="342"/>
        <v>abr</v>
      </c>
      <c r="X421" s="7" t="str">
        <f>IF(ISERROR(VLOOKUP(W421,Books!$A$2:$Q$100,2,FALSE)),VLOOKUP(V421&amp;"/"&amp;W421,$AY$8:$AZ$10,2,FALSE),W421)</f>
        <v>abr</v>
      </c>
      <c r="Y421" s="7" t="str">
        <f t="shared" si="343"/>
        <v>2</v>
      </c>
      <c r="Z421" s="7" t="str">
        <f t="shared" si="320"/>
        <v>10</v>
      </c>
      <c r="AA421" s="7" t="str">
        <f t="shared" si="341"/>
        <v>10</v>
      </c>
      <c r="AB421" s="51">
        <f t="shared" si="321"/>
        <v>25</v>
      </c>
      <c r="AC421" s="61" t="str">
        <f t="shared" si="322"/>
        <v>p10</v>
      </c>
      <c r="AD421" s="26" t="str">
        <f t="shared" si="323"/>
        <v>abr</v>
      </c>
      <c r="AE421" s="27" t="str">
        <f t="shared" si="324"/>
        <v>abr</v>
      </c>
      <c r="AF421" s="28" t="str">
        <f t="shared" si="325"/>
        <v/>
      </c>
      <c r="AG421" s="26" t="str">
        <f t="shared" si="326"/>
        <v>2</v>
      </c>
      <c r="AH421" s="27" t="str">
        <f t="shared" si="327"/>
        <v/>
      </c>
      <c r="AI421" s="29" t="str">
        <f t="shared" si="328"/>
        <v>10</v>
      </c>
      <c r="AJ421" s="29" t="str">
        <f t="shared" si="329"/>
        <v>10</v>
      </c>
      <c r="AK421" s="29" t="str">
        <f t="shared" si="330"/>
        <v>10</v>
      </c>
      <c r="AL421" s="29">
        <f t="shared" si="331"/>
        <v>0</v>
      </c>
      <c r="AM421" s="29">
        <f t="shared" ca="1" si="332"/>
        <v>0</v>
      </c>
      <c r="AN421" s="29" t="str">
        <f t="shared" si="333"/>
        <v>10</v>
      </c>
      <c r="AO421" s="29" t="str">
        <f t="shared" ca="1" si="334"/>
        <v>10</v>
      </c>
      <c r="AP421" s="28" t="str">
        <f t="shared" si="335"/>
        <v/>
      </c>
      <c r="AQ421" s="34">
        <f t="shared" si="336"/>
        <v>137043</v>
      </c>
      <c r="AR421" s="7">
        <f>VLOOKUP(W421,Books!$A$2:$Q$100,7,FALSE)</f>
        <v>402</v>
      </c>
      <c r="AS421" s="51" t="str">
        <f t="shared" si="337"/>
        <v/>
      </c>
      <c r="AT421" s="7" t="str">
        <f t="shared" si="338"/>
        <v>INSERT INTO citation (ID,TalkID,BookID,Chapter,Verses,Flag,PageColumn,MinVerse,MaxVerse) VALUES (137043, 8485, 402, 2, '10', '', 95, 0, 0);</v>
      </c>
    </row>
    <row r="422" spans="1:46" x14ac:dyDescent="0.2">
      <c r="A422" s="7">
        <f>VLOOKUP(C422,Talks!$A$2:$X$35,2,FALSE)</f>
        <v>26</v>
      </c>
      <c r="B422">
        <v>419</v>
      </c>
      <c r="C422" t="s">
        <v>2374</v>
      </c>
      <c r="D422" t="s">
        <v>3439</v>
      </c>
      <c r="E422" t="s">
        <v>3440</v>
      </c>
      <c r="F422" s="4"/>
      <c r="G422" s="7">
        <f>VLOOKUP(C422,Talks!$A$2:$X$35,11,FALSE)</f>
        <v>8485</v>
      </c>
      <c r="H422" s="7">
        <f t="shared" si="311"/>
        <v>0</v>
      </c>
      <c r="I422" s="75" t="str">
        <f>IF(H422&lt;&gt;0,H422,IF(ISERROR(VLOOKUP(VLOOKUP(X422,Books!$A$2:$Q$100,2,FALSE)&amp;"_"&amp;Y422&amp;":"&amp;AA422&amp;IF(F422&lt;&gt;""," (JST)",""),SpecialBooks,2,FALSE)),VLOOKUP(X422,Books!$A$2:$Q$100,2,FALSE)&amp;"_"&amp;Y422&amp;":"&amp;AA422&amp;IF(F422&lt;&gt;""," (JST)",""),VLOOKUP(VLOOKUP(X422,Books!$A$2:$Q$100,2,FALSE)&amp;"_"&amp;Y422&amp;":"&amp;AA422&amp;IF(F422&lt;&gt;""," (JST)",""),SpecialBooks,2,FALSE)))</f>
        <v>rom_8:14-17</v>
      </c>
      <c r="J422" s="7" t="str">
        <f>VLOOKUP(C422,Talks!$A$2:$X$35,6,FALSE)</f>
        <v>RMN</v>
      </c>
      <c r="K422" s="32">
        <v>95</v>
      </c>
      <c r="L422" s="56">
        <f t="shared" si="339"/>
        <v>92</v>
      </c>
      <c r="M422" s="56">
        <f t="shared" si="340"/>
        <v>95</v>
      </c>
      <c r="N422" s="56" t="str">
        <f t="shared" si="310"/>
        <v/>
      </c>
      <c r="O422" s="7" t="str">
        <f t="shared" si="312"/>
        <v>rom_8:14-17 / (20-O,95,RMN)</v>
      </c>
      <c r="P422" s="51" t="str">
        <f t="shared" si="313"/>
        <v/>
      </c>
      <c r="Q422" s="7">
        <f t="shared" si="314"/>
        <v>21</v>
      </c>
      <c r="R422" s="7">
        <f t="shared" si="315"/>
        <v>25</v>
      </c>
      <c r="S422" s="7">
        <f t="shared" si="316"/>
        <v>33</v>
      </c>
      <c r="T422" s="7">
        <f t="shared" si="317"/>
        <v>27</v>
      </c>
      <c r="U422" s="7">
        <f t="shared" si="318"/>
        <v>42</v>
      </c>
      <c r="V422" s="7" t="str">
        <f t="shared" si="319"/>
        <v>nt/rom/8.14-17?</v>
      </c>
      <c r="W422" s="7" t="str">
        <f t="shared" si="342"/>
        <v>rom</v>
      </c>
      <c r="X422" s="7" t="str">
        <f>IF(ISERROR(VLOOKUP(W422,Books!$A$2:$Q$100,2,FALSE)),VLOOKUP(V422&amp;"/"&amp;W422,$AY$8:$AZ$10,2,FALSE),W422)</f>
        <v>rom</v>
      </c>
      <c r="Y422" s="7" t="str">
        <f t="shared" si="343"/>
        <v>8</v>
      </c>
      <c r="Z422" s="7" t="str">
        <f t="shared" si="320"/>
        <v>14-17</v>
      </c>
      <c r="AA422" s="7" t="str">
        <f t="shared" si="341"/>
        <v>14-17</v>
      </c>
      <c r="AB422" s="51">
        <f t="shared" si="321"/>
        <v>39</v>
      </c>
      <c r="AC422" s="61" t="str">
        <f t="shared" si="322"/>
        <v>p14</v>
      </c>
      <c r="AD422" s="26" t="str">
        <f t="shared" si="323"/>
        <v>rom</v>
      </c>
      <c r="AE422" s="27" t="str">
        <f t="shared" si="324"/>
        <v>rom</v>
      </c>
      <c r="AF422" s="28" t="str">
        <f t="shared" si="325"/>
        <v/>
      </c>
      <c r="AG422" s="26" t="str">
        <f t="shared" si="326"/>
        <v>8</v>
      </c>
      <c r="AH422" s="27" t="str">
        <f t="shared" si="327"/>
        <v/>
      </c>
      <c r="AI422" s="29" t="str">
        <f t="shared" si="328"/>
        <v>14-17</v>
      </c>
      <c r="AJ422" s="29" t="str">
        <f t="shared" si="329"/>
        <v>14-17</v>
      </c>
      <c r="AK422" s="29" t="str">
        <f t="shared" si="330"/>
        <v>14 17</v>
      </c>
      <c r="AL422" s="29">
        <f t="shared" si="331"/>
        <v>3</v>
      </c>
      <c r="AM422" s="29">
        <f t="shared" ca="1" si="332"/>
        <v>3</v>
      </c>
      <c r="AN422" s="29" t="str">
        <f t="shared" si="333"/>
        <v>14</v>
      </c>
      <c r="AO422" s="29" t="str">
        <f t="shared" ca="1" si="334"/>
        <v>17</v>
      </c>
      <c r="AP422" s="28" t="str">
        <f t="shared" si="335"/>
        <v/>
      </c>
      <c r="AQ422" s="34">
        <f t="shared" si="336"/>
        <v>137044</v>
      </c>
      <c r="AR422" s="7">
        <f>VLOOKUP(W422,Books!$A$2:$Q$100,7,FALSE)</f>
        <v>145</v>
      </c>
      <c r="AS422" s="51" t="str">
        <f t="shared" si="337"/>
        <v/>
      </c>
      <c r="AT422" s="7" t="str">
        <f t="shared" si="338"/>
        <v>INSERT INTO citation (ID,TalkID,BookID,Chapter,Verses,Flag,PageColumn,MinVerse,MaxVerse) VALUES (137044, 8485, 145, 8, '14-17', '', 95, 0, 0);</v>
      </c>
    </row>
    <row r="423" spans="1:46" x14ac:dyDescent="0.2">
      <c r="A423" s="7">
        <f>VLOOKUP(C423,Talks!$A$2:$X$35,2,FALSE)</f>
        <v>26</v>
      </c>
      <c r="B423">
        <v>420</v>
      </c>
      <c r="C423" t="s">
        <v>2374</v>
      </c>
      <c r="D423" t="s">
        <v>3441</v>
      </c>
      <c r="E423" t="s">
        <v>3442</v>
      </c>
      <c r="F423" s="4"/>
      <c r="G423" s="7">
        <f>VLOOKUP(C423,Talks!$A$2:$X$35,11,FALSE)</f>
        <v>8485</v>
      </c>
      <c r="H423" s="7">
        <f t="shared" si="311"/>
        <v>0</v>
      </c>
      <c r="I423" s="75" t="str">
        <f>IF(H423&lt;&gt;0,H423,IF(ISERROR(VLOOKUP(VLOOKUP(X423,Books!$A$2:$Q$100,2,FALSE)&amp;"_"&amp;Y423&amp;":"&amp;AA423&amp;IF(F423&lt;&gt;""," (JST)",""),SpecialBooks,2,FALSE)),VLOOKUP(X423,Books!$A$2:$Q$100,2,FALSE)&amp;"_"&amp;Y423&amp;":"&amp;AA423&amp;IF(F423&lt;&gt;""," (JST)",""),VLOOKUP(VLOOKUP(X423,Books!$A$2:$Q$100,2,FALSE)&amp;"_"&amp;Y423&amp;":"&amp;AA423&amp;IF(F423&lt;&gt;""," (JST)",""),SpecialBooks,2,FALSE)))</f>
        <v>gal_3:26-29</v>
      </c>
      <c r="J423" s="7" t="str">
        <f>VLOOKUP(C423,Talks!$A$2:$X$35,6,FALSE)</f>
        <v>RMN</v>
      </c>
      <c r="K423" s="32">
        <v>95</v>
      </c>
      <c r="L423" s="56">
        <f t="shared" si="339"/>
        <v>92</v>
      </c>
      <c r="M423" s="56">
        <f t="shared" si="340"/>
        <v>95</v>
      </c>
      <c r="N423" s="56" t="str">
        <f t="shared" si="310"/>
        <v/>
      </c>
      <c r="O423" s="7" t="str">
        <f t="shared" si="312"/>
        <v>gal_3:26-29 / (20-O,95,RMN)</v>
      </c>
      <c r="P423" s="51" t="str">
        <f t="shared" si="313"/>
        <v/>
      </c>
      <c r="Q423" s="7">
        <f t="shared" si="314"/>
        <v>21</v>
      </c>
      <c r="R423" s="7">
        <f t="shared" si="315"/>
        <v>25</v>
      </c>
      <c r="S423" s="7">
        <f t="shared" si="316"/>
        <v>33</v>
      </c>
      <c r="T423" s="7">
        <f t="shared" si="317"/>
        <v>27</v>
      </c>
      <c r="U423" s="7">
        <f t="shared" si="318"/>
        <v>42</v>
      </c>
      <c r="V423" s="7" t="str">
        <f t="shared" si="319"/>
        <v>nt/gal/3.26-29?</v>
      </c>
      <c r="W423" s="7" t="str">
        <f t="shared" si="342"/>
        <v>gal</v>
      </c>
      <c r="X423" s="7" t="str">
        <f>IF(ISERROR(VLOOKUP(W423,Books!$A$2:$Q$100,2,FALSE)),VLOOKUP(V423&amp;"/"&amp;W423,$AY$8:$AZ$10,2,FALSE),W423)</f>
        <v>gal</v>
      </c>
      <c r="Y423" s="7" t="str">
        <f t="shared" si="343"/>
        <v>3</v>
      </c>
      <c r="Z423" s="7" t="str">
        <f t="shared" si="320"/>
        <v>26-29</v>
      </c>
      <c r="AA423" s="7" t="str">
        <f t="shared" si="341"/>
        <v>26-29</v>
      </c>
      <c r="AB423" s="51">
        <f t="shared" si="321"/>
        <v>29</v>
      </c>
      <c r="AC423" s="61" t="str">
        <f t="shared" si="322"/>
        <v>p26</v>
      </c>
      <c r="AD423" s="26" t="str">
        <f t="shared" si="323"/>
        <v>gal</v>
      </c>
      <c r="AE423" s="27" t="str">
        <f t="shared" si="324"/>
        <v>gal</v>
      </c>
      <c r="AF423" s="28" t="str">
        <f t="shared" si="325"/>
        <v/>
      </c>
      <c r="AG423" s="26" t="str">
        <f t="shared" si="326"/>
        <v>3</v>
      </c>
      <c r="AH423" s="27" t="str">
        <f t="shared" si="327"/>
        <v/>
      </c>
      <c r="AI423" s="29" t="str">
        <f t="shared" si="328"/>
        <v>26-29</v>
      </c>
      <c r="AJ423" s="29" t="str">
        <f t="shared" si="329"/>
        <v>26-29</v>
      </c>
      <c r="AK423" s="29" t="str">
        <f t="shared" si="330"/>
        <v>26 29</v>
      </c>
      <c r="AL423" s="29">
        <f t="shared" si="331"/>
        <v>3</v>
      </c>
      <c r="AM423" s="29">
        <f t="shared" ca="1" si="332"/>
        <v>3</v>
      </c>
      <c r="AN423" s="29" t="str">
        <f t="shared" si="333"/>
        <v>26</v>
      </c>
      <c r="AO423" s="29" t="str">
        <f t="shared" ca="1" si="334"/>
        <v>29</v>
      </c>
      <c r="AP423" s="28" t="str">
        <f t="shared" si="335"/>
        <v/>
      </c>
      <c r="AQ423" s="34">
        <f t="shared" si="336"/>
        <v>137045</v>
      </c>
      <c r="AR423" s="7">
        <f>VLOOKUP(W423,Books!$A$2:$Q$100,7,FALSE)</f>
        <v>148</v>
      </c>
      <c r="AS423" s="51" t="str">
        <f t="shared" si="337"/>
        <v/>
      </c>
      <c r="AT423" s="7" t="str">
        <f t="shared" si="338"/>
        <v>INSERT INTO citation (ID,TalkID,BookID,Chapter,Verses,Flag,PageColumn,MinVerse,MaxVerse) VALUES (137045, 8485, 148, 3, '26-29', '', 95, 0, 0);</v>
      </c>
    </row>
    <row r="424" spans="1:46" x14ac:dyDescent="0.2">
      <c r="A424" s="7">
        <f>VLOOKUP(C424,Talks!$A$2:$X$35,2,FALSE)</f>
        <v>26</v>
      </c>
      <c r="B424">
        <v>421</v>
      </c>
      <c r="C424" t="s">
        <v>2374</v>
      </c>
      <c r="D424" t="s">
        <v>2634</v>
      </c>
      <c r="E424" t="s">
        <v>2540</v>
      </c>
      <c r="F424" s="4"/>
      <c r="G424" s="7">
        <f>VLOOKUP(C424,Talks!$A$2:$X$35,11,FALSE)</f>
        <v>8485</v>
      </c>
      <c r="H424" s="7">
        <f t="shared" si="311"/>
        <v>0</v>
      </c>
      <c r="I424" s="75" t="str">
        <f>IF(H424&lt;&gt;0,H424,IF(ISERROR(VLOOKUP(VLOOKUP(X424,Books!$A$2:$Q$100,2,FALSE)&amp;"_"&amp;Y424&amp;":"&amp;AA424&amp;IF(F424&lt;&gt;""," (JST)",""),SpecialBooks,2,FALSE)),VLOOKUP(X424,Books!$A$2:$Q$100,2,FALSE)&amp;"_"&amp;Y424&amp;":"&amp;AA424&amp;IF(F424&lt;&gt;""," (JST)",""),VLOOKUP(VLOOKUP(X424,Books!$A$2:$Q$100,2,FALSE)&amp;"_"&amp;Y424&amp;":"&amp;AA424&amp;IF(F424&lt;&gt;""," (JST)",""),SpecialBooks,2,FALSE)))</f>
        <v>2 ne_26:33</v>
      </c>
      <c r="J424" s="7" t="str">
        <f>VLOOKUP(C424,Talks!$A$2:$X$35,6,FALSE)</f>
        <v>RMN</v>
      </c>
      <c r="K424" s="32">
        <v>95</v>
      </c>
      <c r="L424" s="56">
        <f t="shared" si="339"/>
        <v>92</v>
      </c>
      <c r="M424" s="56">
        <f t="shared" si="340"/>
        <v>95</v>
      </c>
      <c r="N424" s="56" t="str">
        <f t="shared" si="310"/>
        <v/>
      </c>
      <c r="O424" s="7" t="str">
        <f t="shared" si="312"/>
        <v>2 ne_26:33 / (20-O,95,RMN)</v>
      </c>
      <c r="P424" s="51" t="str">
        <f t="shared" si="313"/>
        <v/>
      </c>
      <c r="Q424" s="7">
        <f t="shared" si="314"/>
        <v>23</v>
      </c>
      <c r="R424" s="7">
        <f t="shared" si="315"/>
        <v>28</v>
      </c>
      <c r="S424" s="7">
        <f t="shared" si="316"/>
        <v>34</v>
      </c>
      <c r="T424" s="7">
        <f t="shared" si="317"/>
        <v>31</v>
      </c>
      <c r="U424" s="7">
        <f t="shared" si="318"/>
        <v>43</v>
      </c>
      <c r="V424" s="7" t="str">
        <f t="shared" si="319"/>
        <v>bofm/2-ne/26.33?l</v>
      </c>
      <c r="W424" s="7" t="str">
        <f t="shared" si="342"/>
        <v>2-ne</v>
      </c>
      <c r="X424" s="7" t="str">
        <f>IF(ISERROR(VLOOKUP(W424,Books!$A$2:$Q$100,2,FALSE)),VLOOKUP(V424&amp;"/"&amp;W424,$AY$8:$AZ$10,2,FALSE),W424)</f>
        <v>2-ne</v>
      </c>
      <c r="Y424" s="7" t="str">
        <f t="shared" si="343"/>
        <v>26</v>
      </c>
      <c r="Z424" s="7" t="str">
        <f t="shared" si="320"/>
        <v>33</v>
      </c>
      <c r="AA424" s="7" t="str">
        <f t="shared" si="341"/>
        <v>33</v>
      </c>
      <c r="AB424" s="51">
        <f t="shared" si="321"/>
        <v>33</v>
      </c>
      <c r="AC424" s="61" t="str">
        <f t="shared" si="322"/>
        <v>p33</v>
      </c>
      <c r="AD424" s="26" t="str">
        <f t="shared" si="323"/>
        <v>2-ne</v>
      </c>
      <c r="AE424" s="27" t="str">
        <f t="shared" si="324"/>
        <v>2-ne</v>
      </c>
      <c r="AF424" s="28" t="str">
        <f t="shared" si="325"/>
        <v/>
      </c>
      <c r="AG424" s="26" t="str">
        <f t="shared" si="326"/>
        <v>26</v>
      </c>
      <c r="AH424" s="27" t="str">
        <f t="shared" si="327"/>
        <v/>
      </c>
      <c r="AI424" s="29" t="str">
        <f t="shared" si="328"/>
        <v>33</v>
      </c>
      <c r="AJ424" s="29" t="str">
        <f t="shared" si="329"/>
        <v>33</v>
      </c>
      <c r="AK424" s="29" t="str">
        <f t="shared" si="330"/>
        <v>33</v>
      </c>
      <c r="AL424" s="29">
        <f t="shared" si="331"/>
        <v>0</v>
      </c>
      <c r="AM424" s="29">
        <f t="shared" ca="1" si="332"/>
        <v>0</v>
      </c>
      <c r="AN424" s="29" t="str">
        <f t="shared" si="333"/>
        <v>33</v>
      </c>
      <c r="AO424" s="29" t="str">
        <f t="shared" ca="1" si="334"/>
        <v>33</v>
      </c>
      <c r="AP424" s="28" t="str">
        <f t="shared" si="335"/>
        <v/>
      </c>
      <c r="AQ424" s="34">
        <f t="shared" si="336"/>
        <v>137046</v>
      </c>
      <c r="AR424" s="7">
        <f>VLOOKUP(W424,Books!$A$2:$Q$100,7,FALSE)</f>
        <v>206</v>
      </c>
      <c r="AS424" s="51" t="str">
        <f t="shared" si="337"/>
        <v/>
      </c>
      <c r="AT424" s="7" t="str">
        <f t="shared" si="338"/>
        <v>INSERT INTO citation (ID,TalkID,BookID,Chapter,Verses,Flag,PageColumn,MinVerse,MaxVerse) VALUES (137046, 8485, 206, 26, '33', '', 95, 0, 0);</v>
      </c>
    </row>
    <row r="425" spans="1:46" x14ac:dyDescent="0.2">
      <c r="A425" s="7">
        <f>VLOOKUP(C425,Talks!$A$2:$X$35,2,FALSE)</f>
        <v>26</v>
      </c>
      <c r="B425">
        <v>422</v>
      </c>
      <c r="C425" t="s">
        <v>2374</v>
      </c>
      <c r="D425" t="s">
        <v>3444</v>
      </c>
      <c r="E425" t="s">
        <v>3445</v>
      </c>
      <c r="F425" s="4"/>
      <c r="G425" s="7">
        <f>VLOOKUP(C425,Talks!$A$2:$X$35,11,FALSE)</f>
        <v>8485</v>
      </c>
      <c r="H425" s="7">
        <f t="shared" si="311"/>
        <v>0</v>
      </c>
      <c r="I425" s="75" t="str">
        <f>IF(H425&lt;&gt;0,H425,IF(ISERROR(VLOOKUP(VLOOKUP(X425,Books!$A$2:$Q$100,2,FALSE)&amp;"_"&amp;Y425&amp;":"&amp;AA425&amp;IF(F425&lt;&gt;""," (JST)",""),SpecialBooks,2,FALSE)),VLOOKUP(X425,Books!$A$2:$Q$100,2,FALSE)&amp;"_"&amp;Y425&amp;":"&amp;AA425&amp;IF(F425&lt;&gt;""," (JST)",""),VLOOKUP(VLOOKUP(X425,Books!$A$2:$Q$100,2,FALSE)&amp;"_"&amp;Y425&amp;":"&amp;AA425&amp;IF(F425&lt;&gt;""," (JST)",""),SpecialBooks,2,FALSE)))</f>
        <v>mosiah_15:7</v>
      </c>
      <c r="J425" s="7" t="str">
        <f>VLOOKUP(C425,Talks!$A$2:$X$35,6,FALSE)</f>
        <v>RMN</v>
      </c>
      <c r="K425" s="32">
        <v>95</v>
      </c>
      <c r="L425" s="56">
        <f t="shared" si="339"/>
        <v>92</v>
      </c>
      <c r="M425" s="56">
        <f t="shared" si="340"/>
        <v>95</v>
      </c>
      <c r="N425" s="56" t="str">
        <f t="shared" si="310"/>
        <v/>
      </c>
      <c r="O425" s="7" t="str">
        <f t="shared" si="312"/>
        <v>mosiah_15:7 / (20-O,95,RMN)</v>
      </c>
      <c r="P425" s="51" t="str">
        <f t="shared" si="313"/>
        <v/>
      </c>
      <c r="Q425" s="7">
        <f t="shared" si="314"/>
        <v>23</v>
      </c>
      <c r="R425" s="7">
        <f t="shared" si="315"/>
        <v>30</v>
      </c>
      <c r="S425" s="7">
        <f t="shared" si="316"/>
        <v>35</v>
      </c>
      <c r="T425" s="7">
        <f t="shared" si="317"/>
        <v>33</v>
      </c>
      <c r="U425" s="7">
        <f t="shared" si="318"/>
        <v>44</v>
      </c>
      <c r="V425" s="7" t="str">
        <f t="shared" si="319"/>
        <v>bofm/mosiah/15.7?</v>
      </c>
      <c r="W425" s="7" t="str">
        <f t="shared" si="342"/>
        <v>mosiah</v>
      </c>
      <c r="X425" s="7" t="str">
        <f>IF(ISERROR(VLOOKUP(W425,Books!$A$2:$Q$100,2,FALSE)),VLOOKUP(V425&amp;"/"&amp;W425,$AY$8:$AZ$10,2,FALSE),W425)</f>
        <v>mosiah</v>
      </c>
      <c r="Y425" s="7" t="str">
        <f t="shared" si="343"/>
        <v>15</v>
      </c>
      <c r="Z425" s="7" t="str">
        <f t="shared" si="320"/>
        <v>7</v>
      </c>
      <c r="AA425" s="7" t="str">
        <f t="shared" si="341"/>
        <v>7</v>
      </c>
      <c r="AB425" s="51">
        <f t="shared" si="321"/>
        <v>31</v>
      </c>
      <c r="AC425" s="61" t="str">
        <f t="shared" si="322"/>
        <v>p7</v>
      </c>
      <c r="AD425" s="26" t="str">
        <f t="shared" si="323"/>
        <v>mosiah</v>
      </c>
      <c r="AE425" s="27" t="str">
        <f t="shared" si="324"/>
        <v>mosiah</v>
      </c>
      <c r="AF425" s="28" t="str">
        <f t="shared" si="325"/>
        <v/>
      </c>
      <c r="AG425" s="26" t="str">
        <f t="shared" si="326"/>
        <v>15</v>
      </c>
      <c r="AH425" s="27" t="str">
        <f t="shared" si="327"/>
        <v/>
      </c>
      <c r="AI425" s="29" t="str">
        <f t="shared" si="328"/>
        <v>7</v>
      </c>
      <c r="AJ425" s="29" t="str">
        <f t="shared" si="329"/>
        <v>7</v>
      </c>
      <c r="AK425" s="29" t="str">
        <f t="shared" si="330"/>
        <v>7</v>
      </c>
      <c r="AL425" s="29">
        <f t="shared" si="331"/>
        <v>0</v>
      </c>
      <c r="AM425" s="29">
        <f t="shared" ca="1" si="332"/>
        <v>0</v>
      </c>
      <c r="AN425" s="29" t="str">
        <f t="shared" si="333"/>
        <v>7</v>
      </c>
      <c r="AO425" s="29" t="str">
        <f t="shared" ca="1" si="334"/>
        <v>7</v>
      </c>
      <c r="AP425" s="28" t="str">
        <f t="shared" si="335"/>
        <v/>
      </c>
      <c r="AQ425" s="34">
        <f t="shared" si="336"/>
        <v>137047</v>
      </c>
      <c r="AR425" s="7">
        <f>VLOOKUP(W425,Books!$A$2:$Q$100,7,FALSE)</f>
        <v>212</v>
      </c>
      <c r="AS425" s="51" t="str">
        <f t="shared" si="337"/>
        <v/>
      </c>
      <c r="AT425" s="7" t="str">
        <f t="shared" si="338"/>
        <v>INSERT INTO citation (ID,TalkID,BookID,Chapter,Verses,Flag,PageColumn,MinVerse,MaxVerse) VALUES (137047, 8485, 212, 15, '7', '', 95, 0, 0);</v>
      </c>
    </row>
    <row r="426" spans="1:46" x14ac:dyDescent="0.2">
      <c r="A426" s="7">
        <f>VLOOKUP(C426,Talks!$A$2:$X$35,2,FALSE)</f>
        <v>26</v>
      </c>
      <c r="B426">
        <v>423</v>
      </c>
      <c r="C426" t="s">
        <v>2374</v>
      </c>
      <c r="D426" t="s">
        <v>2618</v>
      </c>
      <c r="E426" t="s">
        <v>2548</v>
      </c>
      <c r="F426" s="4"/>
      <c r="G426" s="7">
        <f>VLOOKUP(C426,Talks!$A$2:$X$35,11,FALSE)</f>
        <v>8485</v>
      </c>
      <c r="H426" s="7">
        <f t="shared" si="311"/>
        <v>0</v>
      </c>
      <c r="I426" s="75" t="str">
        <f>IF(H426&lt;&gt;0,H426,IF(ISERROR(VLOOKUP(VLOOKUP(X426,Books!$A$2:$Q$100,2,FALSE)&amp;"_"&amp;Y426&amp;":"&amp;AA426&amp;IF(F426&lt;&gt;""," (JST)",""),SpecialBooks,2,FALSE)),VLOOKUP(X426,Books!$A$2:$Q$100,2,FALSE)&amp;"_"&amp;Y426&amp;":"&amp;AA426&amp;IF(F426&lt;&gt;""," (JST)",""),VLOOKUP(VLOOKUP(X426,Books!$A$2:$Q$100,2,FALSE)&amp;"_"&amp;Y426&amp;":"&amp;AA426&amp;IF(F426&lt;&gt;""," (JST)",""),SpecialBooks,2,FALSE)))</f>
        <v>mosiah_3:19</v>
      </c>
      <c r="J426" s="7" t="str">
        <f>VLOOKUP(C426,Talks!$A$2:$X$35,6,FALSE)</f>
        <v>RMN</v>
      </c>
      <c r="K426" s="32">
        <v>95</v>
      </c>
      <c r="L426" s="56">
        <f t="shared" si="339"/>
        <v>92</v>
      </c>
      <c r="M426" s="56">
        <f t="shared" si="340"/>
        <v>95</v>
      </c>
      <c r="N426" s="56" t="str">
        <f t="shared" si="310"/>
        <v/>
      </c>
      <c r="O426" s="7" t="str">
        <f t="shared" si="312"/>
        <v>mosiah_3:19 / (20-O,95,RMN)</v>
      </c>
      <c r="P426" s="51" t="str">
        <f t="shared" si="313"/>
        <v/>
      </c>
      <c r="Q426" s="7">
        <f t="shared" si="314"/>
        <v>23</v>
      </c>
      <c r="R426" s="7">
        <f t="shared" si="315"/>
        <v>30</v>
      </c>
      <c r="S426" s="7">
        <f t="shared" si="316"/>
        <v>35</v>
      </c>
      <c r="T426" s="7">
        <f t="shared" si="317"/>
        <v>32</v>
      </c>
      <c r="U426" s="7">
        <f t="shared" si="318"/>
        <v>44</v>
      </c>
      <c r="V426" s="7" t="str">
        <f t="shared" si="319"/>
        <v>bofm/mosiah/3.19?</v>
      </c>
      <c r="W426" s="7" t="str">
        <f t="shared" si="342"/>
        <v>mosiah</v>
      </c>
      <c r="X426" s="7" t="str">
        <f>IF(ISERROR(VLOOKUP(W426,Books!$A$2:$Q$100,2,FALSE)),VLOOKUP(V426&amp;"/"&amp;W426,$AY$8:$AZ$10,2,FALSE),W426)</f>
        <v>mosiah</v>
      </c>
      <c r="Y426" s="7" t="str">
        <f t="shared" si="343"/>
        <v>3</v>
      </c>
      <c r="Z426" s="7" t="str">
        <f t="shared" si="320"/>
        <v>19</v>
      </c>
      <c r="AA426" s="7" t="str">
        <f t="shared" si="341"/>
        <v>19</v>
      </c>
      <c r="AB426" s="51">
        <f t="shared" si="321"/>
        <v>27</v>
      </c>
      <c r="AC426" s="61" t="str">
        <f t="shared" si="322"/>
        <v>p19</v>
      </c>
      <c r="AD426" s="26" t="str">
        <f t="shared" si="323"/>
        <v>mosiah</v>
      </c>
      <c r="AE426" s="27" t="str">
        <f t="shared" si="324"/>
        <v>mosiah</v>
      </c>
      <c r="AF426" s="28" t="str">
        <f t="shared" si="325"/>
        <v/>
      </c>
      <c r="AG426" s="26" t="str">
        <f t="shared" si="326"/>
        <v>3</v>
      </c>
      <c r="AH426" s="27" t="str">
        <f t="shared" si="327"/>
        <v/>
      </c>
      <c r="AI426" s="29" t="str">
        <f t="shared" si="328"/>
        <v>19</v>
      </c>
      <c r="AJ426" s="29" t="str">
        <f t="shared" si="329"/>
        <v>19</v>
      </c>
      <c r="AK426" s="29" t="str">
        <f t="shared" si="330"/>
        <v>19</v>
      </c>
      <c r="AL426" s="29">
        <f t="shared" si="331"/>
        <v>0</v>
      </c>
      <c r="AM426" s="29">
        <f t="shared" ca="1" si="332"/>
        <v>0</v>
      </c>
      <c r="AN426" s="29" t="str">
        <f t="shared" si="333"/>
        <v>19</v>
      </c>
      <c r="AO426" s="29" t="str">
        <f t="shared" ca="1" si="334"/>
        <v>19</v>
      </c>
      <c r="AP426" s="28" t="str">
        <f t="shared" si="335"/>
        <v/>
      </c>
      <c r="AQ426" s="34">
        <f t="shared" si="336"/>
        <v>137048</v>
      </c>
      <c r="AR426" s="7">
        <f>VLOOKUP(W426,Books!$A$2:$Q$100,7,FALSE)</f>
        <v>212</v>
      </c>
      <c r="AS426" s="51" t="str">
        <f t="shared" si="337"/>
        <v/>
      </c>
      <c r="AT426" s="7" t="str">
        <f t="shared" si="338"/>
        <v>INSERT INTO citation (ID,TalkID,BookID,Chapter,Verses,Flag,PageColumn,MinVerse,MaxVerse) VALUES (137048, 8485, 212, 3, '19', '', 95, 0, 0);</v>
      </c>
    </row>
    <row r="427" spans="1:46" x14ac:dyDescent="0.2">
      <c r="A427" s="7">
        <f>VLOOKUP(C427,Talks!$A$2:$X$35,2,FALSE)</f>
        <v>26</v>
      </c>
      <c r="B427">
        <v>424</v>
      </c>
      <c r="C427" t="s">
        <v>2374</v>
      </c>
      <c r="D427" t="s">
        <v>3446</v>
      </c>
      <c r="E427" t="s">
        <v>3447</v>
      </c>
      <c r="F427" s="4"/>
      <c r="G427" s="7">
        <f>VLOOKUP(C427,Talks!$A$2:$X$35,11,FALSE)</f>
        <v>8485</v>
      </c>
      <c r="H427" s="7">
        <f t="shared" si="311"/>
        <v>0</v>
      </c>
      <c r="I427" s="75" t="str">
        <f>IF(H427&lt;&gt;0,H427,IF(ISERROR(VLOOKUP(VLOOKUP(X427,Books!$A$2:$Q$100,2,FALSE)&amp;"_"&amp;Y427&amp;":"&amp;AA427&amp;IF(F427&lt;&gt;""," (JST)",""),SpecialBooks,2,FALSE)),VLOOKUP(X427,Books!$A$2:$Q$100,2,FALSE)&amp;"_"&amp;Y427&amp;":"&amp;AA427&amp;IF(F427&lt;&gt;""," (JST)",""),VLOOKUP(VLOOKUP(X427,Books!$A$2:$Q$100,2,FALSE)&amp;"_"&amp;Y427&amp;":"&amp;AA427&amp;IF(F427&lt;&gt;""," (JST)",""),SpecialBooks,2,FALSE)))</f>
        <v>2 tim_3:1-13</v>
      </c>
      <c r="J427" s="7" t="str">
        <f>VLOOKUP(C427,Talks!$A$2:$X$35,6,FALSE)</f>
        <v>RMN</v>
      </c>
      <c r="K427" s="32">
        <v>95</v>
      </c>
      <c r="L427" s="56">
        <f t="shared" si="339"/>
        <v>92</v>
      </c>
      <c r="M427" s="56">
        <f t="shared" si="340"/>
        <v>95</v>
      </c>
      <c r="N427" s="56" t="str">
        <f t="shared" si="310"/>
        <v/>
      </c>
      <c r="O427" s="7" t="str">
        <f t="shared" si="312"/>
        <v>2 tim_3:1-13 / (20-O,95,RMN)</v>
      </c>
      <c r="P427" s="51" t="str">
        <f t="shared" si="313"/>
        <v/>
      </c>
      <c r="Q427" s="7">
        <f t="shared" si="314"/>
        <v>21</v>
      </c>
      <c r="R427" s="7">
        <f t="shared" si="315"/>
        <v>27</v>
      </c>
      <c r="S427" s="7">
        <f t="shared" si="316"/>
        <v>34</v>
      </c>
      <c r="T427" s="7">
        <f t="shared" si="317"/>
        <v>29</v>
      </c>
      <c r="U427" s="7">
        <f t="shared" si="318"/>
        <v>43</v>
      </c>
      <c r="V427" s="7" t="str">
        <f t="shared" si="319"/>
        <v>nt/2-tim/3.1-13</v>
      </c>
      <c r="W427" s="7" t="str">
        <f t="shared" si="342"/>
        <v>2-tim</v>
      </c>
      <c r="X427" s="7" t="str">
        <f>IF(ISERROR(VLOOKUP(W427,Books!$A$2:$Q$100,2,FALSE)),VLOOKUP(V427&amp;"/"&amp;W427,$AY$8:$AZ$10,2,FALSE),W427)</f>
        <v>2-tim</v>
      </c>
      <c r="Y427" s="7" t="str">
        <f t="shared" si="343"/>
        <v>3</v>
      </c>
      <c r="Z427" s="7" t="str">
        <f t="shared" si="320"/>
        <v>1-13</v>
      </c>
      <c r="AA427" s="7" t="str">
        <f t="shared" si="341"/>
        <v>1-13</v>
      </c>
      <c r="AB427" s="51">
        <f t="shared" si="321"/>
        <v>17</v>
      </c>
      <c r="AC427" s="61" t="str">
        <f t="shared" si="322"/>
        <v>p1</v>
      </c>
      <c r="AD427" s="26" t="str">
        <f t="shared" si="323"/>
        <v>2-tim</v>
      </c>
      <c r="AE427" s="27" t="str">
        <f t="shared" si="324"/>
        <v>2-tim</v>
      </c>
      <c r="AF427" s="28" t="str">
        <f t="shared" si="325"/>
        <v/>
      </c>
      <c r="AG427" s="26" t="str">
        <f t="shared" si="326"/>
        <v>3</v>
      </c>
      <c r="AH427" s="27" t="str">
        <f t="shared" si="327"/>
        <v/>
      </c>
      <c r="AI427" s="29" t="str">
        <f t="shared" si="328"/>
        <v>1-13</v>
      </c>
      <c r="AJ427" s="29" t="str">
        <f t="shared" si="329"/>
        <v>1-13</v>
      </c>
      <c r="AK427" s="29" t="str">
        <f t="shared" si="330"/>
        <v>1 13</v>
      </c>
      <c r="AL427" s="29">
        <f t="shared" si="331"/>
        <v>2</v>
      </c>
      <c r="AM427" s="29">
        <f t="shared" ca="1" si="332"/>
        <v>2</v>
      </c>
      <c r="AN427" s="29" t="str">
        <f t="shared" si="333"/>
        <v>1</v>
      </c>
      <c r="AO427" s="29" t="str">
        <f t="shared" ca="1" si="334"/>
        <v>13</v>
      </c>
      <c r="AP427" s="28" t="str">
        <f t="shared" si="335"/>
        <v/>
      </c>
      <c r="AQ427" s="34">
        <f t="shared" si="336"/>
        <v>137049</v>
      </c>
      <c r="AR427" s="7">
        <f>VLOOKUP(W427,Books!$A$2:$Q$100,7,FALSE)</f>
        <v>155</v>
      </c>
      <c r="AS427" s="51" t="str">
        <f t="shared" si="337"/>
        <v/>
      </c>
      <c r="AT427" s="7" t="str">
        <f t="shared" si="338"/>
        <v>INSERT INTO citation (ID,TalkID,BookID,Chapter,Verses,Flag,PageColumn,MinVerse,MaxVerse) VALUES (137049, 8485, 155, 3, '1-13', '', 95, 0, 0);</v>
      </c>
    </row>
    <row r="428" spans="1:46" x14ac:dyDescent="0.2">
      <c r="A428" s="7">
        <f>VLOOKUP(C428,Talks!$A$2:$X$35,2,FALSE)</f>
        <v>26</v>
      </c>
      <c r="B428">
        <v>425</v>
      </c>
      <c r="C428" t="s">
        <v>2374</v>
      </c>
      <c r="D428" t="s">
        <v>3448</v>
      </c>
      <c r="E428" t="s">
        <v>3449</v>
      </c>
      <c r="F428" s="4"/>
      <c r="G428" s="7">
        <f>VLOOKUP(C428,Talks!$A$2:$X$35,11,FALSE)</f>
        <v>8485</v>
      </c>
      <c r="H428" s="7">
        <f t="shared" si="311"/>
        <v>0</v>
      </c>
      <c r="I428" s="75" t="str">
        <f>IF(H428&lt;&gt;0,H428,IF(ISERROR(VLOOKUP(VLOOKUP(X428,Books!$A$2:$Q$100,2,FALSE)&amp;"_"&amp;Y428&amp;":"&amp;AA428&amp;IF(F428&lt;&gt;""," (JST)",""),SpecialBooks,2,FALSE)),VLOOKUP(X428,Books!$A$2:$Q$100,2,FALSE)&amp;"_"&amp;Y428&amp;":"&amp;AA428&amp;IF(F428&lt;&gt;""," (JST)",""),VLOOKUP(VLOOKUP(X428,Books!$A$2:$Q$100,2,FALSE)&amp;"_"&amp;Y428&amp;":"&amp;AA428&amp;IF(F428&lt;&gt;""," (JST)",""),SpecialBooks,2,FALSE)))</f>
        <v>1 ne_17:40</v>
      </c>
      <c r="J428" s="7" t="str">
        <f>VLOOKUP(C428,Talks!$A$2:$X$35,6,FALSE)</f>
        <v>RMN</v>
      </c>
      <c r="K428" s="32">
        <v>95</v>
      </c>
      <c r="L428" s="56">
        <f t="shared" si="339"/>
        <v>92</v>
      </c>
      <c r="M428" s="56">
        <f t="shared" si="340"/>
        <v>95</v>
      </c>
      <c r="N428" s="56" t="str">
        <f t="shared" si="310"/>
        <v/>
      </c>
      <c r="O428" s="7" t="str">
        <f t="shared" si="312"/>
        <v>1 ne_17:40 / (20-O,95,RMN)</v>
      </c>
      <c r="P428" s="51" t="str">
        <f t="shared" si="313"/>
        <v/>
      </c>
      <c r="Q428" s="7">
        <f t="shared" si="314"/>
        <v>23</v>
      </c>
      <c r="R428" s="7">
        <f t="shared" si="315"/>
        <v>28</v>
      </c>
      <c r="S428" s="7">
        <f t="shared" si="316"/>
        <v>34</v>
      </c>
      <c r="T428" s="7">
        <f t="shared" si="317"/>
        <v>31</v>
      </c>
      <c r="U428" s="7">
        <f t="shared" si="318"/>
        <v>43</v>
      </c>
      <c r="V428" s="7" t="str">
        <f t="shared" si="319"/>
        <v>bofm/1-ne/17.40?l</v>
      </c>
      <c r="W428" s="7" t="str">
        <f t="shared" si="342"/>
        <v>1-ne</v>
      </c>
      <c r="X428" s="7" t="str">
        <f>IF(ISERROR(VLOOKUP(W428,Books!$A$2:$Q$100,2,FALSE)),VLOOKUP(V428&amp;"/"&amp;W428,$AY$8:$AZ$10,2,FALSE),W428)</f>
        <v>1-ne</v>
      </c>
      <c r="Y428" s="7" t="str">
        <f t="shared" si="343"/>
        <v>17</v>
      </c>
      <c r="Z428" s="7" t="str">
        <f t="shared" si="320"/>
        <v>40</v>
      </c>
      <c r="AA428" s="7" t="str">
        <f t="shared" si="341"/>
        <v>40</v>
      </c>
      <c r="AB428" s="51">
        <f t="shared" si="321"/>
        <v>55</v>
      </c>
      <c r="AC428" s="61" t="str">
        <f t="shared" si="322"/>
        <v>p40</v>
      </c>
      <c r="AD428" s="26" t="str">
        <f t="shared" si="323"/>
        <v>1-ne</v>
      </c>
      <c r="AE428" s="27" t="str">
        <f t="shared" si="324"/>
        <v>1-ne</v>
      </c>
      <c r="AF428" s="28" t="str">
        <f t="shared" si="325"/>
        <v/>
      </c>
      <c r="AG428" s="26" t="str">
        <f t="shared" si="326"/>
        <v>17</v>
      </c>
      <c r="AH428" s="27" t="str">
        <f t="shared" si="327"/>
        <v/>
      </c>
      <c r="AI428" s="29" t="str">
        <f t="shared" si="328"/>
        <v>40</v>
      </c>
      <c r="AJ428" s="29" t="str">
        <f t="shared" si="329"/>
        <v>40</v>
      </c>
      <c r="AK428" s="29" t="str">
        <f t="shared" si="330"/>
        <v>40</v>
      </c>
      <c r="AL428" s="29">
        <f t="shared" si="331"/>
        <v>0</v>
      </c>
      <c r="AM428" s="29">
        <f t="shared" ca="1" si="332"/>
        <v>0</v>
      </c>
      <c r="AN428" s="29" t="str">
        <f t="shared" si="333"/>
        <v>40</v>
      </c>
      <c r="AO428" s="29" t="str">
        <f t="shared" ca="1" si="334"/>
        <v>40</v>
      </c>
      <c r="AP428" s="28" t="str">
        <f t="shared" si="335"/>
        <v/>
      </c>
      <c r="AQ428" s="34">
        <f t="shared" si="336"/>
        <v>137050</v>
      </c>
      <c r="AR428" s="7">
        <f>VLOOKUP(W428,Books!$A$2:$Q$100,7,FALSE)</f>
        <v>205</v>
      </c>
      <c r="AS428" s="51" t="str">
        <f t="shared" si="337"/>
        <v/>
      </c>
      <c r="AT428" s="7" t="str">
        <f t="shared" si="338"/>
        <v>INSERT INTO citation (ID,TalkID,BookID,Chapter,Verses,Flag,PageColumn,MinVerse,MaxVerse) VALUES (137050, 8485, 205, 17, '40', '', 95, 0, 0);</v>
      </c>
    </row>
    <row r="429" spans="1:46" x14ac:dyDescent="0.2">
      <c r="A429" s="7">
        <f>VLOOKUP(C429,Talks!$A$2:$X$35,2,FALSE)</f>
        <v>26</v>
      </c>
      <c r="B429">
        <v>426</v>
      </c>
      <c r="C429" t="s">
        <v>2374</v>
      </c>
      <c r="D429" t="s">
        <v>3450</v>
      </c>
      <c r="E429" t="s">
        <v>3451</v>
      </c>
      <c r="F429" s="4"/>
      <c r="G429" s="7">
        <f>VLOOKUP(C429,Talks!$A$2:$X$35,11,FALSE)</f>
        <v>8485</v>
      </c>
      <c r="H429" s="7">
        <f t="shared" si="311"/>
        <v>0</v>
      </c>
      <c r="I429" s="75" t="str">
        <f>IF(H429&lt;&gt;0,H429,IF(ISERROR(VLOOKUP(VLOOKUP(X429,Books!$A$2:$Q$100,2,FALSE)&amp;"_"&amp;Y429&amp;":"&amp;AA429&amp;IF(F429&lt;&gt;""," (JST)",""),SpecialBooks,2,FALSE)),VLOOKUP(X429,Books!$A$2:$Q$100,2,FALSE)&amp;"_"&amp;Y429&amp;":"&amp;AA429&amp;IF(F429&lt;&gt;""," (JST)",""),VLOOKUP(VLOOKUP(X429,Books!$A$2:$Q$100,2,FALSE)&amp;"_"&amp;Y429&amp;":"&amp;AA429&amp;IF(F429&lt;&gt;""," (JST)",""),SpecialBooks,2,FALSE)))</f>
        <v>sec_98:37</v>
      </c>
      <c r="J429" s="7" t="str">
        <f>VLOOKUP(C429,Talks!$A$2:$X$35,6,FALSE)</f>
        <v>RMN</v>
      </c>
      <c r="K429" s="32">
        <v>95</v>
      </c>
      <c r="L429" s="56">
        <f t="shared" si="339"/>
        <v>92</v>
      </c>
      <c r="M429" s="56">
        <f t="shared" si="340"/>
        <v>95</v>
      </c>
      <c r="N429" s="56" t="str">
        <f t="shared" si="310"/>
        <v/>
      </c>
      <c r="O429" s="7" t="str">
        <f t="shared" si="312"/>
        <v>sec_98:37 / (20-O,95,RMN)</v>
      </c>
      <c r="P429" s="51" t="str">
        <f t="shared" si="313"/>
        <v/>
      </c>
      <c r="Q429" s="7">
        <f t="shared" si="314"/>
        <v>31</v>
      </c>
      <c r="R429" s="7">
        <f t="shared" si="315"/>
        <v>34</v>
      </c>
      <c r="S429" s="7">
        <f t="shared" si="316"/>
        <v>40</v>
      </c>
      <c r="T429" s="7">
        <f t="shared" si="317"/>
        <v>37</v>
      </c>
      <c r="U429" s="7">
        <f t="shared" si="318"/>
        <v>49</v>
      </c>
      <c r="V429" s="7" t="str">
        <f t="shared" si="319"/>
        <v>dc-testament/dc/98.37?lan</v>
      </c>
      <c r="W429" s="7" t="str">
        <f t="shared" si="342"/>
        <v>dc</v>
      </c>
      <c r="X429" s="7" t="str">
        <f>IF(ISERROR(VLOOKUP(W429,Books!$A$2:$Q$100,2,FALSE)),VLOOKUP(V429&amp;"/"&amp;W429,$AY$8:$AZ$10,2,FALSE),W429)</f>
        <v>dc</v>
      </c>
      <c r="Y429" s="7" t="str">
        <f t="shared" si="343"/>
        <v>98</v>
      </c>
      <c r="Z429" s="7" t="str">
        <f t="shared" si="320"/>
        <v>37</v>
      </c>
      <c r="AA429" s="7" t="str">
        <f t="shared" si="341"/>
        <v>37</v>
      </c>
      <c r="AB429" s="51">
        <f t="shared" si="321"/>
        <v>48</v>
      </c>
      <c r="AC429" s="61" t="str">
        <f t="shared" si="322"/>
        <v>p37</v>
      </c>
      <c r="AD429" s="26" t="str">
        <f t="shared" si="323"/>
        <v>sec</v>
      </c>
      <c r="AE429" s="27" t="str">
        <f t="shared" si="324"/>
        <v>dc</v>
      </c>
      <c r="AF429" s="28" t="str">
        <f t="shared" si="325"/>
        <v/>
      </c>
      <c r="AG429" s="26" t="str">
        <f t="shared" si="326"/>
        <v>98</v>
      </c>
      <c r="AH429" s="27" t="str">
        <f t="shared" si="327"/>
        <v/>
      </c>
      <c r="AI429" s="29" t="str">
        <f t="shared" si="328"/>
        <v>37</v>
      </c>
      <c r="AJ429" s="29" t="str">
        <f t="shared" si="329"/>
        <v>37</v>
      </c>
      <c r="AK429" s="29" t="str">
        <f t="shared" si="330"/>
        <v>37</v>
      </c>
      <c r="AL429" s="29">
        <f t="shared" si="331"/>
        <v>0</v>
      </c>
      <c r="AM429" s="29">
        <f t="shared" ca="1" si="332"/>
        <v>0</v>
      </c>
      <c r="AN429" s="29" t="str">
        <f t="shared" si="333"/>
        <v>37</v>
      </c>
      <c r="AO429" s="29" t="str">
        <f t="shared" ca="1" si="334"/>
        <v>37</v>
      </c>
      <c r="AP429" s="28" t="str">
        <f t="shared" si="335"/>
        <v/>
      </c>
      <c r="AQ429" s="34">
        <f t="shared" si="336"/>
        <v>137051</v>
      </c>
      <c r="AR429" s="7">
        <f>VLOOKUP(W429,Books!$A$2:$Q$100,7,FALSE)</f>
        <v>302</v>
      </c>
      <c r="AS429" s="51" t="str">
        <f t="shared" si="337"/>
        <v/>
      </c>
      <c r="AT429" s="7" t="str">
        <f t="shared" si="338"/>
        <v>INSERT INTO citation (ID,TalkID,BookID,Chapter,Verses,Flag,PageColumn,MinVerse,MaxVerse) VALUES (137051, 8485, 302, 98, '37', '', 95, 0, 0);</v>
      </c>
    </row>
    <row r="430" spans="1:46" x14ac:dyDescent="0.2">
      <c r="A430" s="7">
        <f>VLOOKUP(C430,Talks!$A$2:$X$35,2,FALSE)</f>
        <v>26</v>
      </c>
      <c r="B430">
        <v>427</v>
      </c>
      <c r="C430" t="s">
        <v>2374</v>
      </c>
      <c r="D430" t="s">
        <v>3452</v>
      </c>
      <c r="E430" t="s">
        <v>3453</v>
      </c>
      <c r="F430" s="4"/>
      <c r="G430" s="7">
        <f>VLOOKUP(C430,Talks!$A$2:$X$35,11,FALSE)</f>
        <v>8485</v>
      </c>
      <c r="H430" s="7">
        <f t="shared" si="311"/>
        <v>0</v>
      </c>
      <c r="I430" s="75" t="str">
        <f>IF(H430&lt;&gt;0,H430,IF(ISERROR(VLOOKUP(VLOOKUP(X430,Books!$A$2:$Q$100,2,FALSE)&amp;"_"&amp;Y430&amp;":"&amp;AA430&amp;IF(F430&lt;&gt;""," (JST)",""),SpecialBooks,2,FALSE)),VLOOKUP(X430,Books!$A$2:$Q$100,2,FALSE)&amp;"_"&amp;Y430&amp;":"&amp;AA430&amp;IF(F430&lt;&gt;""," (JST)",""),VLOOKUP(VLOOKUP(X430,Books!$A$2:$Q$100,2,FALSE)&amp;"_"&amp;Y430&amp;":"&amp;AA430&amp;IF(F430&lt;&gt;""," (JST)",""),SpecialBooks,2,FALSE)))</f>
        <v>ps_31:23</v>
      </c>
      <c r="J430" s="7" t="str">
        <f>VLOOKUP(C430,Talks!$A$2:$X$35,6,FALSE)</f>
        <v>RMN</v>
      </c>
      <c r="K430" s="32">
        <v>95</v>
      </c>
      <c r="L430" s="56">
        <f t="shared" si="339"/>
        <v>92</v>
      </c>
      <c r="M430" s="56">
        <f t="shared" si="340"/>
        <v>95</v>
      </c>
      <c r="N430" s="56" t="str">
        <f t="shared" si="310"/>
        <v/>
      </c>
      <c r="O430" s="7" t="str">
        <f t="shared" si="312"/>
        <v>ps_31:23 / (20-O,95,RMN)</v>
      </c>
      <c r="P430" s="51" t="str">
        <f t="shared" si="313"/>
        <v/>
      </c>
      <c r="Q430" s="7">
        <f t="shared" si="314"/>
        <v>21</v>
      </c>
      <c r="R430" s="7">
        <f t="shared" si="315"/>
        <v>24</v>
      </c>
      <c r="S430" s="7">
        <f t="shared" si="316"/>
        <v>30</v>
      </c>
      <c r="T430" s="7">
        <f t="shared" si="317"/>
        <v>27</v>
      </c>
      <c r="U430" s="7">
        <f t="shared" si="318"/>
        <v>39</v>
      </c>
      <c r="V430" s="7" t="str">
        <f t="shared" si="319"/>
        <v>ot/ps/31.23?lan</v>
      </c>
      <c r="W430" s="7" t="str">
        <f t="shared" si="342"/>
        <v>ps</v>
      </c>
      <c r="X430" s="7" t="str">
        <f>IF(ISERROR(VLOOKUP(W430,Books!$A$2:$Q$100,2,FALSE)),VLOOKUP(V430&amp;"/"&amp;W430,$AY$8:$AZ$10,2,FALSE),W430)</f>
        <v>ps</v>
      </c>
      <c r="Y430" s="7" t="str">
        <f t="shared" si="343"/>
        <v>31</v>
      </c>
      <c r="Z430" s="7" t="str">
        <f t="shared" si="320"/>
        <v>23</v>
      </c>
      <c r="AA430" s="7" t="str">
        <f t="shared" si="341"/>
        <v>23</v>
      </c>
      <c r="AB430" s="51">
        <f t="shared" si="321"/>
        <v>24</v>
      </c>
      <c r="AC430" s="61" t="str">
        <f t="shared" si="322"/>
        <v>p23</v>
      </c>
      <c r="AD430" s="26" t="str">
        <f t="shared" si="323"/>
        <v>ps</v>
      </c>
      <c r="AE430" s="27" t="str">
        <f t="shared" si="324"/>
        <v>ps</v>
      </c>
      <c r="AF430" s="28" t="str">
        <f t="shared" si="325"/>
        <v/>
      </c>
      <c r="AG430" s="26" t="str">
        <f t="shared" si="326"/>
        <v>31</v>
      </c>
      <c r="AH430" s="27" t="str">
        <f t="shared" si="327"/>
        <v/>
      </c>
      <c r="AI430" s="29" t="str">
        <f t="shared" si="328"/>
        <v>23</v>
      </c>
      <c r="AJ430" s="29" t="str">
        <f t="shared" si="329"/>
        <v>23</v>
      </c>
      <c r="AK430" s="29" t="str">
        <f t="shared" si="330"/>
        <v>23</v>
      </c>
      <c r="AL430" s="29">
        <f t="shared" si="331"/>
        <v>0</v>
      </c>
      <c r="AM430" s="29">
        <f t="shared" ca="1" si="332"/>
        <v>0</v>
      </c>
      <c r="AN430" s="29" t="str">
        <f t="shared" si="333"/>
        <v>23</v>
      </c>
      <c r="AO430" s="29" t="str">
        <f t="shared" ca="1" si="334"/>
        <v>23</v>
      </c>
      <c r="AP430" s="28" t="str">
        <f t="shared" si="335"/>
        <v/>
      </c>
      <c r="AQ430" s="34">
        <f t="shared" si="336"/>
        <v>137052</v>
      </c>
      <c r="AR430" s="7">
        <f>VLOOKUP(W430,Books!$A$2:$Q$100,7,FALSE)</f>
        <v>119</v>
      </c>
      <c r="AS430" s="51" t="str">
        <f t="shared" si="337"/>
        <v/>
      </c>
      <c r="AT430" s="7" t="str">
        <f t="shared" si="338"/>
        <v>INSERT INTO citation (ID,TalkID,BookID,Chapter,Verses,Flag,PageColumn,MinVerse,MaxVerse) VALUES (137052, 8485, 119, 31, '23', '', 95, 0, 0);</v>
      </c>
    </row>
    <row r="431" spans="1:46" x14ac:dyDescent="0.2">
      <c r="A431" s="7">
        <f>VLOOKUP(C431,Talks!$A$2:$X$35,2,FALSE)</f>
        <v>26</v>
      </c>
      <c r="B431">
        <v>428</v>
      </c>
      <c r="C431" t="s">
        <v>2374</v>
      </c>
      <c r="D431" t="s">
        <v>3454</v>
      </c>
      <c r="E431" t="s">
        <v>3455</v>
      </c>
      <c r="F431" s="4"/>
      <c r="G431" s="7">
        <f>VLOOKUP(C431,Talks!$A$2:$X$35,11,FALSE)</f>
        <v>8485</v>
      </c>
      <c r="H431" s="7">
        <f t="shared" si="311"/>
        <v>0</v>
      </c>
      <c r="I431" s="75" t="str">
        <f>IF(H431&lt;&gt;0,H431,IF(ISERROR(VLOOKUP(VLOOKUP(X431,Books!$A$2:$Q$100,2,FALSE)&amp;"_"&amp;Y431&amp;":"&amp;AA431&amp;IF(F431&lt;&gt;""," (JST)",""),SpecialBooks,2,FALSE)),VLOOKUP(X431,Books!$A$2:$Q$100,2,FALSE)&amp;"_"&amp;Y431&amp;":"&amp;AA431&amp;IF(F431&lt;&gt;""," (JST)",""),VLOOKUP(VLOOKUP(X431,Books!$A$2:$Q$100,2,FALSE)&amp;"_"&amp;Y431&amp;":"&amp;AA431&amp;IF(F431&lt;&gt;""," (JST)",""),SpecialBooks,2,FALSE)))</f>
        <v>isa_49:25</v>
      </c>
      <c r="J431" s="7" t="str">
        <f>VLOOKUP(C431,Talks!$A$2:$X$35,6,FALSE)</f>
        <v>RMN</v>
      </c>
      <c r="K431" s="32">
        <v>95</v>
      </c>
      <c r="L431" s="56">
        <f t="shared" si="339"/>
        <v>92</v>
      </c>
      <c r="M431" s="56">
        <f t="shared" si="340"/>
        <v>95</v>
      </c>
      <c r="N431" s="56" t="str">
        <f t="shared" si="310"/>
        <v/>
      </c>
      <c r="O431" s="7" t="str">
        <f t="shared" si="312"/>
        <v>isa_49:25 / (20-O,95,RMN)</v>
      </c>
      <c r="P431" s="51" t="str">
        <f t="shared" si="313"/>
        <v/>
      </c>
      <c r="Q431" s="7">
        <f t="shared" si="314"/>
        <v>21</v>
      </c>
      <c r="R431" s="7">
        <f t="shared" si="315"/>
        <v>25</v>
      </c>
      <c r="S431" s="7">
        <f t="shared" si="316"/>
        <v>31</v>
      </c>
      <c r="T431" s="7">
        <f t="shared" si="317"/>
        <v>28</v>
      </c>
      <c r="U431" s="7">
        <f t="shared" si="318"/>
        <v>40</v>
      </c>
      <c r="V431" s="7" t="str">
        <f t="shared" si="319"/>
        <v>ot/isa/49.25?la</v>
      </c>
      <c r="W431" s="7" t="str">
        <f t="shared" si="342"/>
        <v>isa</v>
      </c>
      <c r="X431" s="7" t="str">
        <f>IF(ISERROR(VLOOKUP(W431,Books!$A$2:$Q$100,2,FALSE)),VLOOKUP(V431&amp;"/"&amp;W431,$AY$8:$AZ$10,2,FALSE),W431)</f>
        <v>isa</v>
      </c>
      <c r="Y431" s="7" t="str">
        <f t="shared" si="343"/>
        <v>49</v>
      </c>
      <c r="Z431" s="7" t="str">
        <f t="shared" si="320"/>
        <v>25</v>
      </c>
      <c r="AA431" s="7" t="str">
        <f t="shared" si="341"/>
        <v>25</v>
      </c>
      <c r="AB431" s="51">
        <f t="shared" si="321"/>
        <v>26</v>
      </c>
      <c r="AC431" s="61" t="str">
        <f t="shared" si="322"/>
        <v>p25</v>
      </c>
      <c r="AD431" s="26" t="str">
        <f t="shared" si="323"/>
        <v>isa</v>
      </c>
      <c r="AE431" s="27" t="str">
        <f t="shared" si="324"/>
        <v>isa</v>
      </c>
      <c r="AF431" s="28" t="str">
        <f t="shared" si="325"/>
        <v/>
      </c>
      <c r="AG431" s="26" t="str">
        <f t="shared" si="326"/>
        <v>49</v>
      </c>
      <c r="AH431" s="27" t="str">
        <f t="shared" si="327"/>
        <v/>
      </c>
      <c r="AI431" s="29" t="str">
        <f t="shared" si="328"/>
        <v>25</v>
      </c>
      <c r="AJ431" s="29" t="str">
        <f t="shared" si="329"/>
        <v>25</v>
      </c>
      <c r="AK431" s="29" t="str">
        <f t="shared" si="330"/>
        <v>25</v>
      </c>
      <c r="AL431" s="29">
        <f t="shared" si="331"/>
        <v>0</v>
      </c>
      <c r="AM431" s="29">
        <f t="shared" ca="1" si="332"/>
        <v>0</v>
      </c>
      <c r="AN431" s="29" t="str">
        <f t="shared" si="333"/>
        <v>25</v>
      </c>
      <c r="AO431" s="29" t="str">
        <f t="shared" ca="1" si="334"/>
        <v>25</v>
      </c>
      <c r="AP431" s="28" t="str">
        <f t="shared" si="335"/>
        <v/>
      </c>
      <c r="AQ431" s="34">
        <f t="shared" si="336"/>
        <v>137053</v>
      </c>
      <c r="AR431" s="7">
        <f>VLOOKUP(W431,Books!$A$2:$Q$100,7,FALSE)</f>
        <v>123</v>
      </c>
      <c r="AS431" s="51" t="str">
        <f t="shared" si="337"/>
        <v/>
      </c>
      <c r="AT431" s="7" t="str">
        <f t="shared" si="338"/>
        <v>INSERT INTO citation (ID,TalkID,BookID,Chapter,Verses,Flag,PageColumn,MinVerse,MaxVerse) VALUES (137053, 8485, 123, 49, '25', '', 95, 0, 0);</v>
      </c>
    </row>
    <row r="432" spans="1:46" x14ac:dyDescent="0.2">
      <c r="A432" s="7">
        <f>VLOOKUP(C432,Talks!$A$2:$X$35,2,FALSE)</f>
        <v>26</v>
      </c>
      <c r="B432">
        <v>429</v>
      </c>
      <c r="C432" t="s">
        <v>2374</v>
      </c>
      <c r="D432" t="s">
        <v>3456</v>
      </c>
      <c r="E432" t="s">
        <v>3457</v>
      </c>
      <c r="F432" s="4"/>
      <c r="G432" s="7">
        <f>VLOOKUP(C432,Talks!$A$2:$X$35,11,FALSE)</f>
        <v>8485</v>
      </c>
      <c r="H432" s="7">
        <f t="shared" si="311"/>
        <v>0</v>
      </c>
      <c r="I432" s="75" t="str">
        <f>IF(H432&lt;&gt;0,H432,IF(ISERROR(VLOOKUP(VLOOKUP(X432,Books!$A$2:$Q$100,2,FALSE)&amp;"_"&amp;Y432&amp;":"&amp;AA432&amp;IF(F432&lt;&gt;""," (JST)",""),SpecialBooks,2,FALSE)),VLOOKUP(X432,Books!$A$2:$Q$100,2,FALSE)&amp;"_"&amp;Y432&amp;":"&amp;AA432&amp;IF(F432&lt;&gt;""," (JST)",""),VLOOKUP(VLOOKUP(X432,Books!$A$2:$Q$100,2,FALSE)&amp;"_"&amp;Y432&amp;":"&amp;AA432&amp;IF(F432&lt;&gt;""," (JST)",""),SpecialBooks,2,FALSE)))</f>
        <v>sec_105:14</v>
      </c>
      <c r="J432" s="7" t="str">
        <f>VLOOKUP(C432,Talks!$A$2:$X$35,6,FALSE)</f>
        <v>RMN</v>
      </c>
      <c r="K432" s="32">
        <v>95</v>
      </c>
      <c r="L432" s="56">
        <f t="shared" si="339"/>
        <v>92</v>
      </c>
      <c r="M432" s="56">
        <f t="shared" si="340"/>
        <v>95</v>
      </c>
      <c r="N432" s="56" t="str">
        <f t="shared" si="310"/>
        <v/>
      </c>
      <c r="O432" s="7" t="str">
        <f t="shared" si="312"/>
        <v>sec_105:14 / (20-O,95,RMN)</v>
      </c>
      <c r="P432" s="51" t="str">
        <f t="shared" si="313"/>
        <v/>
      </c>
      <c r="Q432" s="7">
        <f t="shared" si="314"/>
        <v>31</v>
      </c>
      <c r="R432" s="7">
        <f t="shared" si="315"/>
        <v>34</v>
      </c>
      <c r="S432" s="7">
        <f t="shared" si="316"/>
        <v>41</v>
      </c>
      <c r="T432" s="7">
        <f t="shared" si="317"/>
        <v>38</v>
      </c>
      <c r="U432" s="7">
        <f t="shared" si="318"/>
        <v>50</v>
      </c>
      <c r="V432" s="7" t="str">
        <f t="shared" si="319"/>
        <v>dc-testament/dc/105.14?la</v>
      </c>
      <c r="W432" s="7" t="str">
        <f t="shared" si="342"/>
        <v>dc</v>
      </c>
      <c r="X432" s="7" t="str">
        <f>IF(ISERROR(VLOOKUP(W432,Books!$A$2:$Q$100,2,FALSE)),VLOOKUP(V432&amp;"/"&amp;W432,$AY$8:$AZ$10,2,FALSE),W432)</f>
        <v>dc</v>
      </c>
      <c r="Y432" s="7" t="str">
        <f t="shared" si="343"/>
        <v>105</v>
      </c>
      <c r="Z432" s="7" t="str">
        <f t="shared" si="320"/>
        <v>14</v>
      </c>
      <c r="AA432" s="7" t="str">
        <f t="shared" si="341"/>
        <v>14</v>
      </c>
      <c r="AB432" s="51">
        <f t="shared" si="321"/>
        <v>41</v>
      </c>
      <c r="AC432" s="61" t="str">
        <f t="shared" si="322"/>
        <v>p14</v>
      </c>
      <c r="AD432" s="26" t="str">
        <f t="shared" si="323"/>
        <v>sec</v>
      </c>
      <c r="AE432" s="27" t="str">
        <f t="shared" si="324"/>
        <v>dc</v>
      </c>
      <c r="AF432" s="28" t="str">
        <f t="shared" si="325"/>
        <v/>
      </c>
      <c r="AG432" s="26" t="str">
        <f t="shared" si="326"/>
        <v>105</v>
      </c>
      <c r="AH432" s="27" t="str">
        <f t="shared" si="327"/>
        <v/>
      </c>
      <c r="AI432" s="29" t="str">
        <f t="shared" si="328"/>
        <v>14</v>
      </c>
      <c r="AJ432" s="29" t="str">
        <f t="shared" si="329"/>
        <v>14</v>
      </c>
      <c r="AK432" s="29" t="str">
        <f t="shared" si="330"/>
        <v>14</v>
      </c>
      <c r="AL432" s="29">
        <f t="shared" si="331"/>
        <v>0</v>
      </c>
      <c r="AM432" s="29">
        <f t="shared" ca="1" si="332"/>
        <v>0</v>
      </c>
      <c r="AN432" s="29" t="str">
        <f t="shared" si="333"/>
        <v>14</v>
      </c>
      <c r="AO432" s="29" t="str">
        <f t="shared" ca="1" si="334"/>
        <v>14</v>
      </c>
      <c r="AP432" s="28" t="str">
        <f t="shared" si="335"/>
        <v/>
      </c>
      <c r="AQ432" s="34">
        <f t="shared" si="336"/>
        <v>137054</v>
      </c>
      <c r="AR432" s="7">
        <f>VLOOKUP(W432,Books!$A$2:$Q$100,7,FALSE)</f>
        <v>302</v>
      </c>
      <c r="AS432" s="51" t="str">
        <f t="shared" si="337"/>
        <v/>
      </c>
      <c r="AT432" s="7" t="str">
        <f t="shared" si="338"/>
        <v>INSERT INTO citation (ID,TalkID,BookID,Chapter,Verses,Flag,PageColumn,MinVerse,MaxVerse) VALUES (137054, 8485, 302, 105, '14', '', 95, 0, 0);</v>
      </c>
    </row>
    <row r="433" spans="1:46" x14ac:dyDescent="0.2">
      <c r="A433" s="7">
        <f>VLOOKUP(C433,Talks!$A$2:$X$35,2,FALSE)</f>
        <v>26</v>
      </c>
      <c r="B433">
        <v>430</v>
      </c>
      <c r="C433" t="s">
        <v>2374</v>
      </c>
      <c r="D433" t="s">
        <v>3458</v>
      </c>
      <c r="E433" t="s">
        <v>3459</v>
      </c>
      <c r="F433" s="4"/>
      <c r="G433" s="7">
        <f>VLOOKUP(C433,Talks!$A$2:$X$35,11,FALSE)</f>
        <v>8485</v>
      </c>
      <c r="H433" s="7">
        <f t="shared" si="311"/>
        <v>0</v>
      </c>
      <c r="I433" s="75" t="str">
        <f>IF(H433&lt;&gt;0,H433,IF(ISERROR(VLOOKUP(VLOOKUP(X433,Books!$A$2:$Q$100,2,FALSE)&amp;"_"&amp;Y433&amp;":"&amp;AA433&amp;IF(F433&lt;&gt;""," (JST)",""),SpecialBooks,2,FALSE)),VLOOKUP(X433,Books!$A$2:$Q$100,2,FALSE)&amp;"_"&amp;Y433&amp;":"&amp;AA433&amp;IF(F433&lt;&gt;""," (JST)",""),VLOOKUP(VLOOKUP(X433,Books!$A$2:$Q$100,2,FALSE)&amp;"_"&amp;Y433&amp;":"&amp;AA433&amp;IF(F433&lt;&gt;""," (JST)",""),SpecialBooks,2,FALSE)))</f>
        <v>morm_9:11</v>
      </c>
      <c r="J433" s="7" t="str">
        <f>VLOOKUP(C433,Talks!$A$2:$X$35,6,FALSE)</f>
        <v>RMN</v>
      </c>
      <c r="K433" s="32">
        <v>95</v>
      </c>
      <c r="L433" s="56">
        <f t="shared" si="339"/>
        <v>92</v>
      </c>
      <c r="M433" s="56">
        <f t="shared" si="340"/>
        <v>95</v>
      </c>
      <c r="N433" s="56" t="str">
        <f t="shared" si="310"/>
        <v/>
      </c>
      <c r="O433" s="7" t="str">
        <f t="shared" si="312"/>
        <v>morm_9:11 / (20-O,95,RMN)</v>
      </c>
      <c r="P433" s="51" t="str">
        <f t="shared" si="313"/>
        <v/>
      </c>
      <c r="Q433" s="7">
        <f t="shared" si="314"/>
        <v>23</v>
      </c>
      <c r="R433" s="7">
        <f t="shared" si="315"/>
        <v>28</v>
      </c>
      <c r="S433" s="7">
        <f t="shared" si="316"/>
        <v>33</v>
      </c>
      <c r="T433" s="7">
        <f t="shared" si="317"/>
        <v>30</v>
      </c>
      <c r="U433" s="7">
        <f t="shared" si="318"/>
        <v>42</v>
      </c>
      <c r="V433" s="7" t="str">
        <f t="shared" si="319"/>
        <v>bofm/morm/9.11?la</v>
      </c>
      <c r="W433" s="7" t="str">
        <f t="shared" si="342"/>
        <v>morm</v>
      </c>
      <c r="X433" s="7" t="str">
        <f>IF(ISERROR(VLOOKUP(W433,Books!$A$2:$Q$100,2,FALSE)),VLOOKUP(V433&amp;"/"&amp;W433,$AY$8:$AZ$10,2,FALSE),W433)</f>
        <v>morm</v>
      </c>
      <c r="Y433" s="7" t="str">
        <f t="shared" si="343"/>
        <v>9</v>
      </c>
      <c r="Z433" s="7" t="str">
        <f t="shared" si="320"/>
        <v>11</v>
      </c>
      <c r="AA433" s="7" t="str">
        <f t="shared" si="341"/>
        <v>11</v>
      </c>
      <c r="AB433" s="51">
        <f t="shared" si="321"/>
        <v>37</v>
      </c>
      <c r="AC433" s="61" t="str">
        <f t="shared" si="322"/>
        <v>p11</v>
      </c>
      <c r="AD433" s="26" t="str">
        <f t="shared" si="323"/>
        <v>morm</v>
      </c>
      <c r="AE433" s="27" t="str">
        <f t="shared" si="324"/>
        <v>morm</v>
      </c>
      <c r="AF433" s="28" t="str">
        <f t="shared" si="325"/>
        <v/>
      </c>
      <c r="AG433" s="26" t="str">
        <f t="shared" si="326"/>
        <v>9</v>
      </c>
      <c r="AH433" s="27" t="str">
        <f t="shared" si="327"/>
        <v/>
      </c>
      <c r="AI433" s="29" t="str">
        <f t="shared" si="328"/>
        <v>11</v>
      </c>
      <c r="AJ433" s="29" t="str">
        <f t="shared" si="329"/>
        <v>11</v>
      </c>
      <c r="AK433" s="29" t="str">
        <f t="shared" si="330"/>
        <v>11</v>
      </c>
      <c r="AL433" s="29">
        <f t="shared" si="331"/>
        <v>0</v>
      </c>
      <c r="AM433" s="29">
        <f t="shared" ca="1" si="332"/>
        <v>0</v>
      </c>
      <c r="AN433" s="29" t="str">
        <f t="shared" si="333"/>
        <v>11</v>
      </c>
      <c r="AO433" s="29" t="str">
        <f t="shared" ca="1" si="334"/>
        <v>11</v>
      </c>
      <c r="AP433" s="28" t="str">
        <f t="shared" si="335"/>
        <v/>
      </c>
      <c r="AQ433" s="34">
        <f t="shared" si="336"/>
        <v>137055</v>
      </c>
      <c r="AR433" s="7">
        <f>VLOOKUP(W433,Books!$A$2:$Q$100,7,FALSE)</f>
        <v>217</v>
      </c>
      <c r="AS433" s="51" t="str">
        <f t="shared" si="337"/>
        <v/>
      </c>
      <c r="AT433" s="7" t="str">
        <f t="shared" si="338"/>
        <v>INSERT INTO citation (ID,TalkID,BookID,Chapter,Verses,Flag,PageColumn,MinVerse,MaxVerse) VALUES (137055, 8485, 217, 9, '11', '', 95, 0, 0);</v>
      </c>
    </row>
    <row r="434" spans="1:46" x14ac:dyDescent="0.2">
      <c r="A434" s="7">
        <f>VLOOKUP(C434,Talks!$A$2:$X$35,2,FALSE)</f>
        <v>27</v>
      </c>
      <c r="B434">
        <v>431</v>
      </c>
      <c r="C434" t="s">
        <v>2739</v>
      </c>
      <c r="D434" t="s">
        <v>3460</v>
      </c>
      <c r="E434" t="s">
        <v>3461</v>
      </c>
      <c r="F434" s="4"/>
      <c r="G434" s="7">
        <f>VLOOKUP(C434,Talks!$A$2:$X$35,11,FALSE)</f>
        <v>8486</v>
      </c>
      <c r="H434" s="7">
        <f t="shared" si="311"/>
        <v>0</v>
      </c>
      <c r="I434" s="75" t="str">
        <f>IF(H434&lt;&gt;0,H434,IF(ISERROR(VLOOKUP(VLOOKUP(X434,Books!$A$2:$Q$100,2,FALSE)&amp;"_"&amp;Y434&amp;":"&amp;AA434&amp;IF(F434&lt;&gt;""," (JST)",""),SpecialBooks,2,FALSE)),VLOOKUP(X434,Books!$A$2:$Q$100,2,FALSE)&amp;"_"&amp;Y434&amp;":"&amp;AA434&amp;IF(F434&lt;&gt;""," (JST)",""),VLOOKUP(VLOOKUP(X434,Books!$A$2:$Q$100,2,FALSE)&amp;"_"&amp;Y434&amp;":"&amp;AA434&amp;IF(F434&lt;&gt;""," (JST)",""),SpecialBooks,2,FALSE)))</f>
        <v>abr_3:25-26</v>
      </c>
      <c r="J434" s="7" t="str">
        <f>VLOOKUP(C434,Talks!$A$2:$X$35,6,FALSE)</f>
        <v>HBE</v>
      </c>
      <c r="K434" s="32">
        <v>99</v>
      </c>
      <c r="L434" s="56">
        <f t="shared" si="339"/>
        <v>96</v>
      </c>
      <c r="M434" s="56">
        <f t="shared" si="340"/>
        <v>99</v>
      </c>
      <c r="N434" s="56" t="str">
        <f t="shared" si="310"/>
        <v/>
      </c>
      <c r="O434" s="7" t="str">
        <f t="shared" si="312"/>
        <v>abr_3:25-26 / (20-O,99,HBE)</v>
      </c>
      <c r="P434" s="51" t="str">
        <f t="shared" si="313"/>
        <v/>
      </c>
      <c r="Q434" s="7">
        <f t="shared" si="314"/>
        <v>22</v>
      </c>
      <c r="R434" s="7">
        <f t="shared" si="315"/>
        <v>26</v>
      </c>
      <c r="S434" s="7">
        <f t="shared" si="316"/>
        <v>34</v>
      </c>
      <c r="T434" s="7">
        <f t="shared" si="317"/>
        <v>28</v>
      </c>
      <c r="U434" s="7">
        <f t="shared" si="318"/>
        <v>43</v>
      </c>
      <c r="V434" s="7" t="str">
        <f t="shared" si="319"/>
        <v>pgp/abr/3.25-26?</v>
      </c>
      <c r="W434" s="7" t="str">
        <f t="shared" si="342"/>
        <v>abr</v>
      </c>
      <c r="X434" s="7" t="str">
        <f>IF(ISERROR(VLOOKUP(W434,Books!$A$2:$Q$100,2,FALSE)),VLOOKUP(V434&amp;"/"&amp;W434,$AY$8:$AZ$10,2,FALSE),W434)</f>
        <v>abr</v>
      </c>
      <c r="Y434" s="7" t="str">
        <f t="shared" si="343"/>
        <v>3</v>
      </c>
      <c r="Z434" s="7" t="str">
        <f t="shared" si="320"/>
        <v>25-26</v>
      </c>
      <c r="AA434" s="7" t="str">
        <f t="shared" si="341"/>
        <v>25-26</v>
      </c>
      <c r="AB434" s="51">
        <f t="shared" si="321"/>
        <v>28</v>
      </c>
      <c r="AC434" s="61" t="str">
        <f t="shared" si="322"/>
        <v>p25</v>
      </c>
      <c r="AD434" s="26" t="str">
        <f t="shared" si="323"/>
        <v>abr</v>
      </c>
      <c r="AE434" s="27" t="str">
        <f t="shared" si="324"/>
        <v>abr</v>
      </c>
      <c r="AF434" s="28" t="str">
        <f t="shared" si="325"/>
        <v/>
      </c>
      <c r="AG434" s="26" t="str">
        <f t="shared" si="326"/>
        <v>3</v>
      </c>
      <c r="AH434" s="27" t="str">
        <f t="shared" si="327"/>
        <v/>
      </c>
      <c r="AI434" s="29" t="str">
        <f t="shared" si="328"/>
        <v>25-26</v>
      </c>
      <c r="AJ434" s="29" t="str">
        <f t="shared" si="329"/>
        <v>25-26</v>
      </c>
      <c r="AK434" s="29" t="str">
        <f t="shared" si="330"/>
        <v>25 26</v>
      </c>
      <c r="AL434" s="29">
        <f t="shared" si="331"/>
        <v>3</v>
      </c>
      <c r="AM434" s="29">
        <f t="shared" ca="1" si="332"/>
        <v>3</v>
      </c>
      <c r="AN434" s="29" t="str">
        <f t="shared" si="333"/>
        <v>25</v>
      </c>
      <c r="AO434" s="29" t="str">
        <f t="shared" ca="1" si="334"/>
        <v>26</v>
      </c>
      <c r="AP434" s="28" t="str">
        <f t="shared" si="335"/>
        <v/>
      </c>
      <c r="AQ434" s="34">
        <f t="shared" si="336"/>
        <v>137056</v>
      </c>
      <c r="AR434" s="7">
        <f>VLOOKUP(W434,Books!$A$2:$Q$100,7,FALSE)</f>
        <v>402</v>
      </c>
      <c r="AS434" s="51" t="str">
        <f t="shared" si="337"/>
        <v/>
      </c>
      <c r="AT434" s="7" t="str">
        <f t="shared" si="338"/>
        <v>INSERT INTO citation (ID,TalkID,BookID,Chapter,Verses,Flag,PageColumn,MinVerse,MaxVerse) VALUES (137056, 8486, 402, 3, '25-26', '', 99, 0, 0);</v>
      </c>
    </row>
    <row r="435" spans="1:46" x14ac:dyDescent="0.2">
      <c r="A435" s="7">
        <f>VLOOKUP(C435,Talks!$A$2:$X$35,2,FALSE)</f>
        <v>27</v>
      </c>
      <c r="B435">
        <v>432</v>
      </c>
      <c r="C435" t="s">
        <v>2739</v>
      </c>
      <c r="D435" t="s">
        <v>2547</v>
      </c>
      <c r="E435" t="s">
        <v>1996</v>
      </c>
      <c r="F435" s="4"/>
      <c r="G435" s="7">
        <f>VLOOKUP(C435,Talks!$A$2:$X$35,11,FALSE)</f>
        <v>8486</v>
      </c>
      <c r="H435" s="7">
        <f t="shared" si="311"/>
        <v>0</v>
      </c>
      <c r="I435" s="75" t="str">
        <f>IF(H435&lt;&gt;0,H435,IF(ISERROR(VLOOKUP(VLOOKUP(X435,Books!$A$2:$Q$100,2,FALSE)&amp;"_"&amp;Y435&amp;":"&amp;AA435&amp;IF(F435&lt;&gt;""," (JST)",""),SpecialBooks,2,FALSE)),VLOOKUP(X435,Books!$A$2:$Q$100,2,FALSE)&amp;"_"&amp;Y435&amp;":"&amp;AA435&amp;IF(F435&lt;&gt;""," (JST)",""),VLOOKUP(VLOOKUP(X435,Books!$A$2:$Q$100,2,FALSE)&amp;"_"&amp;Y435&amp;":"&amp;AA435&amp;IF(F435&lt;&gt;""," (JST)",""),SpecialBooks,2,FALSE)))</f>
        <v>moses_1:39</v>
      </c>
      <c r="J435" s="7" t="str">
        <f>VLOOKUP(C435,Talks!$A$2:$X$35,6,FALSE)</f>
        <v>HBE</v>
      </c>
      <c r="K435" s="32">
        <v>99</v>
      </c>
      <c r="L435" s="56">
        <f t="shared" si="339"/>
        <v>96</v>
      </c>
      <c r="M435" s="56">
        <f t="shared" si="340"/>
        <v>99</v>
      </c>
      <c r="N435" s="56" t="str">
        <f t="shared" si="310"/>
        <v/>
      </c>
      <c r="O435" s="7" t="str">
        <f t="shared" si="312"/>
        <v>moses_1:39 / (20-O,99,HBE)</v>
      </c>
      <c r="P435" s="51" t="str">
        <f t="shared" si="313"/>
        <v/>
      </c>
      <c r="Q435" s="7">
        <f t="shared" si="314"/>
        <v>22</v>
      </c>
      <c r="R435" s="7">
        <f t="shared" si="315"/>
        <v>28</v>
      </c>
      <c r="S435" s="7">
        <f t="shared" si="316"/>
        <v>33</v>
      </c>
      <c r="T435" s="7">
        <f t="shared" si="317"/>
        <v>30</v>
      </c>
      <c r="U435" s="7">
        <f t="shared" si="318"/>
        <v>42</v>
      </c>
      <c r="V435" s="7" t="str">
        <f t="shared" si="319"/>
        <v>pgp/moses/1.39?l</v>
      </c>
      <c r="W435" s="7" t="str">
        <f t="shared" si="342"/>
        <v>moses</v>
      </c>
      <c r="X435" s="7" t="str">
        <f>IF(ISERROR(VLOOKUP(W435,Books!$A$2:$Q$100,2,FALSE)),VLOOKUP(V435&amp;"/"&amp;W435,$AY$8:$AZ$10,2,FALSE),W435)</f>
        <v>moses</v>
      </c>
      <c r="Y435" s="7" t="str">
        <f t="shared" si="343"/>
        <v>1</v>
      </c>
      <c r="Z435" s="7" t="str">
        <f t="shared" si="320"/>
        <v>39</v>
      </c>
      <c r="AA435" s="7" t="str">
        <f t="shared" si="341"/>
        <v>39</v>
      </c>
      <c r="AB435" s="51">
        <f t="shared" si="321"/>
        <v>42</v>
      </c>
      <c r="AC435" s="61" t="str">
        <f t="shared" si="322"/>
        <v>p39</v>
      </c>
      <c r="AD435" s="26" t="str">
        <f t="shared" si="323"/>
        <v>moses</v>
      </c>
      <c r="AE435" s="27" t="str">
        <f t="shared" si="324"/>
        <v>moses</v>
      </c>
      <c r="AF435" s="28" t="str">
        <f t="shared" si="325"/>
        <v/>
      </c>
      <c r="AG435" s="26" t="str">
        <f t="shared" si="326"/>
        <v>1</v>
      </c>
      <c r="AH435" s="27" t="str">
        <f t="shared" si="327"/>
        <v/>
      </c>
      <c r="AI435" s="29" t="str">
        <f t="shared" si="328"/>
        <v>39</v>
      </c>
      <c r="AJ435" s="29" t="str">
        <f t="shared" si="329"/>
        <v>39</v>
      </c>
      <c r="AK435" s="29" t="str">
        <f t="shared" si="330"/>
        <v>39</v>
      </c>
      <c r="AL435" s="29">
        <f t="shared" si="331"/>
        <v>0</v>
      </c>
      <c r="AM435" s="29">
        <f t="shared" ca="1" si="332"/>
        <v>0</v>
      </c>
      <c r="AN435" s="29" t="str">
        <f t="shared" si="333"/>
        <v>39</v>
      </c>
      <c r="AO435" s="29" t="str">
        <f t="shared" ca="1" si="334"/>
        <v>39</v>
      </c>
      <c r="AP435" s="28" t="str">
        <f t="shared" si="335"/>
        <v/>
      </c>
      <c r="AQ435" s="34">
        <f t="shared" si="336"/>
        <v>137057</v>
      </c>
      <c r="AR435" s="7">
        <f>VLOOKUP(W435,Books!$A$2:$Q$100,7,FALSE)</f>
        <v>401</v>
      </c>
      <c r="AS435" s="51" t="str">
        <f t="shared" si="337"/>
        <v/>
      </c>
      <c r="AT435" s="7" t="str">
        <f t="shared" si="338"/>
        <v>INSERT INTO citation (ID,TalkID,BookID,Chapter,Verses,Flag,PageColumn,MinVerse,MaxVerse) VALUES (137057, 8486, 401, 1, '39', '', 99, 0, 0);</v>
      </c>
    </row>
    <row r="436" spans="1:46" x14ac:dyDescent="0.2">
      <c r="A436" s="7">
        <f>VLOOKUP(C436,Talks!$A$2:$X$35,2,FALSE)</f>
        <v>27</v>
      </c>
      <c r="B436">
        <v>433</v>
      </c>
      <c r="C436" t="s">
        <v>2739</v>
      </c>
      <c r="D436" t="s">
        <v>3463</v>
      </c>
      <c r="E436" t="s">
        <v>3464</v>
      </c>
      <c r="F436" s="4"/>
      <c r="G436" s="7">
        <f>VLOOKUP(C436,Talks!$A$2:$X$35,11,FALSE)</f>
        <v>8486</v>
      </c>
      <c r="H436" s="7">
        <f t="shared" si="311"/>
        <v>0</v>
      </c>
      <c r="I436" s="75" t="str">
        <f>IF(H436&lt;&gt;0,H436,IF(ISERROR(VLOOKUP(VLOOKUP(X436,Books!$A$2:$Q$100,2,FALSE)&amp;"_"&amp;Y436&amp;":"&amp;AA436&amp;IF(F436&lt;&gt;""," (JST)",""),SpecialBooks,2,FALSE)),VLOOKUP(X436,Books!$A$2:$Q$100,2,FALSE)&amp;"_"&amp;Y436&amp;":"&amp;AA436&amp;IF(F436&lt;&gt;""," (JST)",""),VLOOKUP(VLOOKUP(X436,Books!$A$2:$Q$100,2,FALSE)&amp;"_"&amp;Y436&amp;":"&amp;AA436&amp;IF(F436&lt;&gt;""," (JST)",""),SpecialBooks,2,FALSE)))</f>
        <v>sec_138:42</v>
      </c>
      <c r="J436" s="7" t="str">
        <f>VLOOKUP(C436,Talks!$A$2:$X$35,6,FALSE)</f>
        <v>HBE</v>
      </c>
      <c r="K436" s="32">
        <v>99</v>
      </c>
      <c r="L436" s="56">
        <f t="shared" si="339"/>
        <v>96</v>
      </c>
      <c r="M436" s="56">
        <f t="shared" si="340"/>
        <v>99</v>
      </c>
      <c r="N436" s="56" t="str">
        <f t="shared" si="310"/>
        <v/>
      </c>
      <c r="O436" s="7" t="str">
        <f t="shared" si="312"/>
        <v>sec_138:42 / (20-O,99,HBE)</v>
      </c>
      <c r="P436" s="51" t="str">
        <f t="shared" si="313"/>
        <v/>
      </c>
      <c r="Q436" s="7">
        <f t="shared" si="314"/>
        <v>31</v>
      </c>
      <c r="R436" s="7">
        <f t="shared" si="315"/>
        <v>34</v>
      </c>
      <c r="S436" s="7">
        <f t="shared" si="316"/>
        <v>41</v>
      </c>
      <c r="T436" s="7">
        <f t="shared" si="317"/>
        <v>38</v>
      </c>
      <c r="U436" s="7">
        <f t="shared" si="318"/>
        <v>50</v>
      </c>
      <c r="V436" s="7" t="str">
        <f t="shared" si="319"/>
        <v>dc-testament/dc/138.42?la</v>
      </c>
      <c r="W436" s="7" t="str">
        <f t="shared" si="342"/>
        <v>dc</v>
      </c>
      <c r="X436" s="7" t="str">
        <f>IF(ISERROR(VLOOKUP(W436,Books!$A$2:$Q$100,2,FALSE)),VLOOKUP(V436&amp;"/"&amp;W436,$AY$8:$AZ$10,2,FALSE),W436)</f>
        <v>dc</v>
      </c>
      <c r="Y436" s="7" t="str">
        <f t="shared" si="343"/>
        <v>138</v>
      </c>
      <c r="Z436" s="7" t="str">
        <f t="shared" si="320"/>
        <v>42</v>
      </c>
      <c r="AA436" s="7" t="str">
        <f t="shared" si="341"/>
        <v>42</v>
      </c>
      <c r="AB436" s="51">
        <f t="shared" si="321"/>
        <v>60</v>
      </c>
      <c r="AC436" s="61" t="str">
        <f t="shared" si="322"/>
        <v>p42</v>
      </c>
      <c r="AD436" s="26" t="str">
        <f t="shared" si="323"/>
        <v>sec</v>
      </c>
      <c r="AE436" s="27" t="str">
        <f t="shared" si="324"/>
        <v>dc</v>
      </c>
      <c r="AF436" s="28" t="str">
        <f t="shared" si="325"/>
        <v/>
      </c>
      <c r="AG436" s="26" t="str">
        <f t="shared" si="326"/>
        <v>138</v>
      </c>
      <c r="AH436" s="27" t="str">
        <f t="shared" si="327"/>
        <v/>
      </c>
      <c r="AI436" s="29" t="str">
        <f t="shared" si="328"/>
        <v>42</v>
      </c>
      <c r="AJ436" s="29" t="str">
        <f t="shared" si="329"/>
        <v>42</v>
      </c>
      <c r="AK436" s="29" t="str">
        <f t="shared" si="330"/>
        <v>42</v>
      </c>
      <c r="AL436" s="29">
        <f t="shared" si="331"/>
        <v>0</v>
      </c>
      <c r="AM436" s="29">
        <f t="shared" ca="1" si="332"/>
        <v>0</v>
      </c>
      <c r="AN436" s="29" t="str">
        <f t="shared" si="333"/>
        <v>42</v>
      </c>
      <c r="AO436" s="29" t="str">
        <f t="shared" ca="1" si="334"/>
        <v>42</v>
      </c>
      <c r="AP436" s="28" t="str">
        <f t="shared" si="335"/>
        <v/>
      </c>
      <c r="AQ436" s="34">
        <f t="shared" si="336"/>
        <v>137058</v>
      </c>
      <c r="AR436" s="7">
        <f>VLOOKUP(W436,Books!$A$2:$Q$100,7,FALSE)</f>
        <v>302</v>
      </c>
      <c r="AS436" s="51" t="str">
        <f t="shared" si="337"/>
        <v/>
      </c>
      <c r="AT436" s="7" t="str">
        <f t="shared" si="338"/>
        <v>INSERT INTO citation (ID,TalkID,BookID,Chapter,Verses,Flag,PageColumn,MinVerse,MaxVerse) VALUES (137058, 8486, 302, 138, '42', '', 99, 0, 0);</v>
      </c>
    </row>
    <row r="437" spans="1:46" x14ac:dyDescent="0.2">
      <c r="A437" s="7">
        <f>VLOOKUP(C437,Talks!$A$2:$X$35,2,FALSE)</f>
        <v>27</v>
      </c>
      <c r="B437">
        <v>434</v>
      </c>
      <c r="C437" t="s">
        <v>2739</v>
      </c>
      <c r="D437" t="s">
        <v>3465</v>
      </c>
      <c r="E437" t="s">
        <v>3466</v>
      </c>
      <c r="F437" s="4"/>
      <c r="G437" s="7">
        <f>VLOOKUP(C437,Talks!$A$2:$X$35,11,FALSE)</f>
        <v>8486</v>
      </c>
      <c r="H437" s="7">
        <f t="shared" si="311"/>
        <v>0</v>
      </c>
      <c r="I437" s="75" t="str">
        <f>IF(H437&lt;&gt;0,H437,IF(ISERROR(VLOOKUP(VLOOKUP(X437,Books!$A$2:$Q$100,2,FALSE)&amp;"_"&amp;Y437&amp;":"&amp;AA437&amp;IF(F437&lt;&gt;""," (JST)",""),SpecialBooks,2,FALSE)),VLOOKUP(X437,Books!$A$2:$Q$100,2,FALSE)&amp;"_"&amp;Y437&amp;":"&amp;AA437&amp;IF(F437&lt;&gt;""," (JST)",""),VLOOKUP(VLOOKUP(X437,Books!$A$2:$Q$100,2,FALSE)&amp;"_"&amp;Y437&amp;":"&amp;AA437&amp;IF(F437&lt;&gt;""," (JST)",""),SpecialBooks,2,FALSE)))</f>
        <v>sec_122:7</v>
      </c>
      <c r="J437" s="7" t="str">
        <f>VLOOKUP(C437,Talks!$A$2:$X$35,6,FALSE)</f>
        <v>HBE</v>
      </c>
      <c r="K437" s="32">
        <v>99</v>
      </c>
      <c r="L437" s="56">
        <f t="shared" si="339"/>
        <v>96</v>
      </c>
      <c r="M437" s="56">
        <f t="shared" si="340"/>
        <v>99</v>
      </c>
      <c r="N437" s="56" t="str">
        <f t="shared" si="310"/>
        <v/>
      </c>
      <c r="O437" s="7" t="str">
        <f t="shared" si="312"/>
        <v>sec_122:7 / (20-O,99,HBE)</v>
      </c>
      <c r="P437" s="51" t="str">
        <f t="shared" si="313"/>
        <v/>
      </c>
      <c r="Q437" s="7">
        <f t="shared" si="314"/>
        <v>31</v>
      </c>
      <c r="R437" s="7">
        <f t="shared" si="315"/>
        <v>34</v>
      </c>
      <c r="S437" s="7">
        <f t="shared" si="316"/>
        <v>40</v>
      </c>
      <c r="T437" s="7">
        <f t="shared" si="317"/>
        <v>38</v>
      </c>
      <c r="U437" s="7">
        <f t="shared" si="318"/>
        <v>49</v>
      </c>
      <c r="V437" s="7" t="str">
        <f t="shared" si="319"/>
        <v>dc-testament/dc/122.7?lan</v>
      </c>
      <c r="W437" s="7" t="str">
        <f t="shared" si="342"/>
        <v>dc</v>
      </c>
      <c r="X437" s="7" t="str">
        <f>IF(ISERROR(VLOOKUP(W437,Books!$A$2:$Q$100,2,FALSE)),VLOOKUP(V437&amp;"/"&amp;W437,$AY$8:$AZ$10,2,FALSE),W437)</f>
        <v>dc</v>
      </c>
      <c r="Y437" s="7" t="str">
        <f t="shared" si="343"/>
        <v>122</v>
      </c>
      <c r="Z437" s="7" t="str">
        <f t="shared" si="320"/>
        <v>7</v>
      </c>
      <c r="AA437" s="7" t="str">
        <f t="shared" si="341"/>
        <v>7</v>
      </c>
      <c r="AB437" s="51">
        <f t="shared" si="321"/>
        <v>9</v>
      </c>
      <c r="AC437" s="61" t="str">
        <f t="shared" si="322"/>
        <v>p7</v>
      </c>
      <c r="AD437" s="26" t="str">
        <f t="shared" si="323"/>
        <v>sec</v>
      </c>
      <c r="AE437" s="27" t="str">
        <f t="shared" si="324"/>
        <v>dc</v>
      </c>
      <c r="AF437" s="28" t="str">
        <f t="shared" si="325"/>
        <v/>
      </c>
      <c r="AG437" s="26" t="str">
        <f t="shared" si="326"/>
        <v>122</v>
      </c>
      <c r="AH437" s="27" t="str">
        <f t="shared" si="327"/>
        <v/>
      </c>
      <c r="AI437" s="29" t="str">
        <f t="shared" si="328"/>
        <v>7</v>
      </c>
      <c r="AJ437" s="29" t="str">
        <f t="shared" si="329"/>
        <v>7</v>
      </c>
      <c r="AK437" s="29" t="str">
        <f t="shared" si="330"/>
        <v>7</v>
      </c>
      <c r="AL437" s="29">
        <f t="shared" si="331"/>
        <v>0</v>
      </c>
      <c r="AM437" s="29">
        <f t="shared" ca="1" si="332"/>
        <v>0</v>
      </c>
      <c r="AN437" s="29" t="str">
        <f t="shared" si="333"/>
        <v>7</v>
      </c>
      <c r="AO437" s="29" t="str">
        <f t="shared" ca="1" si="334"/>
        <v>7</v>
      </c>
      <c r="AP437" s="28" t="str">
        <f t="shared" si="335"/>
        <v/>
      </c>
      <c r="AQ437" s="34">
        <f t="shared" si="336"/>
        <v>137059</v>
      </c>
      <c r="AR437" s="7">
        <f>VLOOKUP(W437,Books!$A$2:$Q$100,7,FALSE)</f>
        <v>302</v>
      </c>
      <c r="AS437" s="51" t="str">
        <f t="shared" si="337"/>
        <v/>
      </c>
      <c r="AT437" s="7" t="str">
        <f t="shared" si="338"/>
        <v>INSERT INTO citation (ID,TalkID,BookID,Chapter,Verses,Flag,PageColumn,MinVerse,MaxVerse) VALUES (137059, 8486, 302, 122, '7', '', 99, 0, 0);</v>
      </c>
    </row>
    <row r="438" spans="1:46" x14ac:dyDescent="0.2">
      <c r="A438" s="7">
        <f>VLOOKUP(C438,Talks!$A$2:$X$35,2,FALSE)</f>
        <v>27</v>
      </c>
      <c r="B438">
        <v>435</v>
      </c>
      <c r="C438" t="s">
        <v>2739</v>
      </c>
      <c r="D438" t="s">
        <v>2584</v>
      </c>
      <c r="E438" t="s">
        <v>2585</v>
      </c>
      <c r="F438" s="4"/>
      <c r="G438" s="7">
        <f>VLOOKUP(C438,Talks!$A$2:$X$35,11,FALSE)</f>
        <v>8486</v>
      </c>
      <c r="H438" s="7">
        <f t="shared" si="311"/>
        <v>0</v>
      </c>
      <c r="I438" s="75" t="str">
        <f>IF(H438&lt;&gt;0,H438,IF(ISERROR(VLOOKUP(VLOOKUP(X438,Books!$A$2:$Q$100,2,FALSE)&amp;"_"&amp;Y438&amp;":"&amp;AA438&amp;IF(F438&lt;&gt;""," (JST)",""),SpecialBooks,2,FALSE)),VLOOKUP(X438,Books!$A$2:$Q$100,2,FALSE)&amp;"_"&amp;Y438&amp;":"&amp;AA438&amp;IF(F438&lt;&gt;""," (JST)",""),VLOOKUP(VLOOKUP(X438,Books!$A$2:$Q$100,2,FALSE)&amp;"_"&amp;Y438&amp;":"&amp;AA438&amp;IF(F438&lt;&gt;""," (JST)",""),SpecialBooks,2,FALSE)))</f>
        <v>alma_7:11-12</v>
      </c>
      <c r="J438" s="7" t="str">
        <f>VLOOKUP(C438,Talks!$A$2:$X$35,6,FALSE)</f>
        <v>HBE</v>
      </c>
      <c r="K438" s="32">
        <v>99</v>
      </c>
      <c r="L438" s="56">
        <f t="shared" si="339"/>
        <v>96</v>
      </c>
      <c r="M438" s="56">
        <f t="shared" si="340"/>
        <v>99</v>
      </c>
      <c r="N438" s="56" t="str">
        <f t="shared" si="310"/>
        <v/>
      </c>
      <c r="O438" s="7" t="str">
        <f t="shared" si="312"/>
        <v>alma_7:11-12 / (20-O,99,HBE)</v>
      </c>
      <c r="P438" s="51" t="str">
        <f t="shared" si="313"/>
        <v/>
      </c>
      <c r="Q438" s="7">
        <f t="shared" si="314"/>
        <v>23</v>
      </c>
      <c r="R438" s="7">
        <f t="shared" si="315"/>
        <v>28</v>
      </c>
      <c r="S438" s="7">
        <f t="shared" si="316"/>
        <v>36</v>
      </c>
      <c r="T438" s="7">
        <f t="shared" si="317"/>
        <v>30</v>
      </c>
      <c r="U438" s="7">
        <f t="shared" si="318"/>
        <v>45</v>
      </c>
      <c r="V438" s="7" t="str">
        <f t="shared" si="319"/>
        <v>bofm/alma/7.11-12</v>
      </c>
      <c r="W438" s="7" t="str">
        <f t="shared" si="342"/>
        <v>alma</v>
      </c>
      <c r="X438" s="7" t="str">
        <f>IF(ISERROR(VLOOKUP(W438,Books!$A$2:$Q$100,2,FALSE)),VLOOKUP(V438&amp;"/"&amp;W438,$AY$8:$AZ$10,2,FALSE),W438)</f>
        <v>alma</v>
      </c>
      <c r="Y438" s="7" t="str">
        <f t="shared" si="343"/>
        <v>7</v>
      </c>
      <c r="Z438" s="7" t="str">
        <f t="shared" si="320"/>
        <v>11-12</v>
      </c>
      <c r="AA438" s="7" t="str">
        <f t="shared" si="341"/>
        <v>11-12</v>
      </c>
      <c r="AB438" s="51">
        <f t="shared" si="321"/>
        <v>27</v>
      </c>
      <c r="AC438" s="61" t="str">
        <f t="shared" si="322"/>
        <v>p11</v>
      </c>
      <c r="AD438" s="26" t="str">
        <f t="shared" si="323"/>
        <v>alma</v>
      </c>
      <c r="AE438" s="27" t="str">
        <f t="shared" si="324"/>
        <v>alma</v>
      </c>
      <c r="AF438" s="28" t="str">
        <f t="shared" si="325"/>
        <v/>
      </c>
      <c r="AG438" s="26" t="str">
        <f t="shared" si="326"/>
        <v>7</v>
      </c>
      <c r="AH438" s="27" t="str">
        <f t="shared" si="327"/>
        <v/>
      </c>
      <c r="AI438" s="29" t="str">
        <f t="shared" si="328"/>
        <v>11-12</v>
      </c>
      <c r="AJ438" s="29" t="str">
        <f t="shared" si="329"/>
        <v>11-12</v>
      </c>
      <c r="AK438" s="29" t="str">
        <f t="shared" si="330"/>
        <v>11 12</v>
      </c>
      <c r="AL438" s="29">
        <f t="shared" si="331"/>
        <v>3</v>
      </c>
      <c r="AM438" s="29">
        <f t="shared" ca="1" si="332"/>
        <v>3</v>
      </c>
      <c r="AN438" s="29" t="str">
        <f t="shared" si="333"/>
        <v>11</v>
      </c>
      <c r="AO438" s="29" t="str">
        <f t="shared" ca="1" si="334"/>
        <v>12</v>
      </c>
      <c r="AP438" s="28" t="str">
        <f t="shared" si="335"/>
        <v/>
      </c>
      <c r="AQ438" s="34">
        <f t="shared" si="336"/>
        <v>137060</v>
      </c>
      <c r="AR438" s="7">
        <f>VLOOKUP(W438,Books!$A$2:$Q$100,7,FALSE)</f>
        <v>213</v>
      </c>
      <c r="AS438" s="51" t="str">
        <f t="shared" si="337"/>
        <v/>
      </c>
      <c r="AT438" s="7" t="str">
        <f t="shared" si="338"/>
        <v>INSERT INTO citation (ID,TalkID,BookID,Chapter,Verses,Flag,PageColumn,MinVerse,MaxVerse) VALUES (137060, 8486, 213, 7, '11-12', '', 99, 0, 0);</v>
      </c>
    </row>
    <row r="439" spans="1:46" x14ac:dyDescent="0.2">
      <c r="A439" s="7">
        <f>VLOOKUP(C439,Talks!$A$2:$X$35,2,FALSE)</f>
        <v>27</v>
      </c>
      <c r="B439">
        <v>436</v>
      </c>
      <c r="C439" t="s">
        <v>2739</v>
      </c>
      <c r="D439" t="s">
        <v>3467</v>
      </c>
      <c r="E439" t="s">
        <v>3468</v>
      </c>
      <c r="F439" s="4"/>
      <c r="G439" s="7">
        <f>VLOOKUP(C439,Talks!$A$2:$X$35,11,FALSE)</f>
        <v>8486</v>
      </c>
      <c r="H439" s="7">
        <f t="shared" si="311"/>
        <v>0</v>
      </c>
      <c r="I439" s="75" t="str">
        <f>IF(H439&lt;&gt;0,H439,IF(ISERROR(VLOOKUP(VLOOKUP(X439,Books!$A$2:$Q$100,2,FALSE)&amp;"_"&amp;Y439&amp;":"&amp;AA439&amp;IF(F439&lt;&gt;""," (JST)",""),SpecialBooks,2,FALSE)),VLOOKUP(X439,Books!$A$2:$Q$100,2,FALSE)&amp;"_"&amp;Y439&amp;":"&amp;AA439&amp;IF(F439&lt;&gt;""," (JST)",""),VLOOKUP(VLOOKUP(X439,Books!$A$2:$Q$100,2,FALSE)&amp;"_"&amp;Y439&amp;":"&amp;AA439&amp;IF(F439&lt;&gt;""," (JST)",""),SpecialBooks,2,FALSE)))</f>
        <v>matt_11:28-29</v>
      </c>
      <c r="J439" s="7" t="str">
        <f>VLOOKUP(C439,Talks!$A$2:$X$35,6,FALSE)</f>
        <v>HBE</v>
      </c>
      <c r="K439" s="32">
        <v>99</v>
      </c>
      <c r="L439" s="56">
        <f t="shared" si="339"/>
        <v>96</v>
      </c>
      <c r="M439" s="56">
        <f t="shared" si="340"/>
        <v>99</v>
      </c>
      <c r="N439" s="56" t="str">
        <f t="shared" si="310"/>
        <v/>
      </c>
      <c r="O439" s="7" t="str">
        <f t="shared" si="312"/>
        <v>matt_11:28-29 / (20-O,99,HBE)</v>
      </c>
      <c r="P439" s="51" t="str">
        <f t="shared" si="313"/>
        <v/>
      </c>
      <c r="Q439" s="7">
        <f t="shared" si="314"/>
        <v>21</v>
      </c>
      <c r="R439" s="7">
        <f t="shared" si="315"/>
        <v>26</v>
      </c>
      <c r="S439" s="7">
        <f t="shared" si="316"/>
        <v>35</v>
      </c>
      <c r="T439" s="7">
        <f t="shared" si="317"/>
        <v>29</v>
      </c>
      <c r="U439" s="7">
        <f t="shared" si="318"/>
        <v>44</v>
      </c>
      <c r="V439" s="7" t="str">
        <f t="shared" si="319"/>
        <v>nt/matt/11.28-2</v>
      </c>
      <c r="W439" s="7" t="str">
        <f t="shared" si="342"/>
        <v>matt</v>
      </c>
      <c r="X439" s="7" t="str">
        <f>IF(ISERROR(VLOOKUP(W439,Books!$A$2:$Q$100,2,FALSE)),VLOOKUP(V439&amp;"/"&amp;W439,$AY$8:$AZ$10,2,FALSE),W439)</f>
        <v>matt</v>
      </c>
      <c r="Y439" s="7" t="str">
        <f t="shared" si="343"/>
        <v>11</v>
      </c>
      <c r="Z439" s="7" t="str">
        <f t="shared" si="320"/>
        <v>28-29</v>
      </c>
      <c r="AA439" s="7" t="str">
        <f t="shared" si="341"/>
        <v>28-29</v>
      </c>
      <c r="AB439" s="51">
        <f t="shared" si="321"/>
        <v>30</v>
      </c>
      <c r="AC439" s="61" t="str">
        <f t="shared" si="322"/>
        <v>p28</v>
      </c>
      <c r="AD439" s="26" t="str">
        <f t="shared" si="323"/>
        <v>matt</v>
      </c>
      <c r="AE439" s="27" t="str">
        <f t="shared" si="324"/>
        <v>matt</v>
      </c>
      <c r="AF439" s="28" t="str">
        <f t="shared" si="325"/>
        <v/>
      </c>
      <c r="AG439" s="26" t="str">
        <f t="shared" si="326"/>
        <v>11</v>
      </c>
      <c r="AH439" s="27" t="str">
        <f t="shared" si="327"/>
        <v/>
      </c>
      <c r="AI439" s="29" t="str">
        <f t="shared" si="328"/>
        <v>28-29</v>
      </c>
      <c r="AJ439" s="29" t="str">
        <f t="shared" si="329"/>
        <v>28-29</v>
      </c>
      <c r="AK439" s="29" t="str">
        <f t="shared" si="330"/>
        <v>28 29</v>
      </c>
      <c r="AL439" s="29">
        <f t="shared" si="331"/>
        <v>3</v>
      </c>
      <c r="AM439" s="29">
        <f t="shared" ca="1" si="332"/>
        <v>3</v>
      </c>
      <c r="AN439" s="29" t="str">
        <f t="shared" si="333"/>
        <v>28</v>
      </c>
      <c r="AO439" s="29" t="str">
        <f t="shared" ca="1" si="334"/>
        <v>29</v>
      </c>
      <c r="AP439" s="28" t="str">
        <f t="shared" si="335"/>
        <v/>
      </c>
      <c r="AQ439" s="34">
        <f t="shared" si="336"/>
        <v>137061</v>
      </c>
      <c r="AR439" s="7">
        <f>VLOOKUP(W439,Books!$A$2:$Q$100,7,FALSE)</f>
        <v>140</v>
      </c>
      <c r="AS439" s="51" t="str">
        <f t="shared" si="337"/>
        <v/>
      </c>
      <c r="AT439" s="7" t="str">
        <f t="shared" si="338"/>
        <v>INSERT INTO citation (ID,TalkID,BookID,Chapter,Verses,Flag,PageColumn,MinVerse,MaxVerse) VALUES (137061, 8486, 140, 11, '28-29', '', 99, 0, 0);</v>
      </c>
    </row>
    <row r="440" spans="1:46" x14ac:dyDescent="0.2">
      <c r="A440" s="7">
        <f>VLOOKUP(C440,Talks!$A$2:$X$35,2,FALSE)</f>
        <v>27</v>
      </c>
      <c r="B440">
        <v>437</v>
      </c>
      <c r="C440" t="s">
        <v>2739</v>
      </c>
      <c r="D440" t="s">
        <v>3470</v>
      </c>
      <c r="E440" t="s">
        <v>3471</v>
      </c>
      <c r="F440" s="4"/>
      <c r="G440" s="7">
        <f>VLOOKUP(C440,Talks!$A$2:$X$35,11,FALSE)</f>
        <v>8486</v>
      </c>
      <c r="H440" s="7">
        <f t="shared" si="311"/>
        <v>0</v>
      </c>
      <c r="I440" s="75" t="str">
        <f>IF(H440&lt;&gt;0,H440,IF(ISERROR(VLOOKUP(VLOOKUP(X440,Books!$A$2:$Q$100,2,FALSE)&amp;"_"&amp;Y440&amp;":"&amp;AA440&amp;IF(F440&lt;&gt;""," (JST)",""),SpecialBooks,2,FALSE)),VLOOKUP(X440,Books!$A$2:$Q$100,2,FALSE)&amp;"_"&amp;Y440&amp;":"&amp;AA440&amp;IF(F440&lt;&gt;""," (JST)",""),VLOOKUP(VLOOKUP(X440,Books!$A$2:$Q$100,2,FALSE)&amp;"_"&amp;Y440&amp;":"&amp;AA440&amp;IF(F440&lt;&gt;""," (JST)",""),SpecialBooks,2,FALSE)))</f>
        <v>sec_58:3-4</v>
      </c>
      <c r="J440" s="7" t="str">
        <f>VLOOKUP(C440,Talks!$A$2:$X$35,6,FALSE)</f>
        <v>HBE</v>
      </c>
      <c r="K440" s="32">
        <v>99</v>
      </c>
      <c r="L440" s="56">
        <f t="shared" si="339"/>
        <v>96</v>
      </c>
      <c r="M440" s="56">
        <f t="shared" si="340"/>
        <v>99</v>
      </c>
      <c r="N440" s="56" t="str">
        <f t="shared" si="310"/>
        <v/>
      </c>
      <c r="O440" s="7" t="str">
        <f t="shared" si="312"/>
        <v>sec_58:3-4 / (20-O,99,HBE)</v>
      </c>
      <c r="P440" s="51" t="str">
        <f t="shared" si="313"/>
        <v/>
      </c>
      <c r="Q440" s="7">
        <f t="shared" si="314"/>
        <v>31</v>
      </c>
      <c r="R440" s="7">
        <f t="shared" si="315"/>
        <v>34</v>
      </c>
      <c r="S440" s="7">
        <f t="shared" si="316"/>
        <v>41</v>
      </c>
      <c r="T440" s="7">
        <f t="shared" si="317"/>
        <v>37</v>
      </c>
      <c r="U440" s="7">
        <f t="shared" si="318"/>
        <v>50</v>
      </c>
      <c r="V440" s="7" t="str">
        <f t="shared" si="319"/>
        <v>dc-testament/dc/58.3-4?la</v>
      </c>
      <c r="W440" s="7" t="str">
        <f t="shared" si="342"/>
        <v>dc</v>
      </c>
      <c r="X440" s="7" t="str">
        <f>IF(ISERROR(VLOOKUP(W440,Books!$A$2:$Q$100,2,FALSE)),VLOOKUP(V440&amp;"/"&amp;W440,$AY$8:$AZ$10,2,FALSE),W440)</f>
        <v>dc</v>
      </c>
      <c r="Y440" s="7" t="str">
        <f t="shared" si="343"/>
        <v>58</v>
      </c>
      <c r="Z440" s="7" t="str">
        <f t="shared" si="320"/>
        <v>3-4</v>
      </c>
      <c r="AA440" s="7" t="str">
        <f t="shared" si="341"/>
        <v>3-4</v>
      </c>
      <c r="AB440" s="51">
        <f t="shared" si="321"/>
        <v>65</v>
      </c>
      <c r="AC440" s="61" t="str">
        <f t="shared" si="322"/>
        <v>p3</v>
      </c>
      <c r="AD440" s="26" t="str">
        <f t="shared" si="323"/>
        <v>sec</v>
      </c>
      <c r="AE440" s="27" t="str">
        <f t="shared" si="324"/>
        <v>dc</v>
      </c>
      <c r="AF440" s="28" t="str">
        <f t="shared" si="325"/>
        <v/>
      </c>
      <c r="AG440" s="26" t="str">
        <f t="shared" si="326"/>
        <v>58</v>
      </c>
      <c r="AH440" s="27" t="str">
        <f t="shared" si="327"/>
        <v/>
      </c>
      <c r="AI440" s="29" t="str">
        <f t="shared" si="328"/>
        <v>3-4</v>
      </c>
      <c r="AJ440" s="29" t="str">
        <f t="shared" si="329"/>
        <v>3-4</v>
      </c>
      <c r="AK440" s="29" t="str">
        <f t="shared" si="330"/>
        <v>3 4</v>
      </c>
      <c r="AL440" s="29">
        <f t="shared" si="331"/>
        <v>2</v>
      </c>
      <c r="AM440" s="29">
        <f t="shared" ca="1" si="332"/>
        <v>2</v>
      </c>
      <c r="AN440" s="29" t="str">
        <f t="shared" si="333"/>
        <v>3</v>
      </c>
      <c r="AO440" s="29" t="str">
        <f t="shared" ca="1" si="334"/>
        <v>4</v>
      </c>
      <c r="AP440" s="28" t="str">
        <f t="shared" si="335"/>
        <v/>
      </c>
      <c r="AQ440" s="34">
        <f t="shared" si="336"/>
        <v>137062</v>
      </c>
      <c r="AR440" s="7">
        <f>VLOOKUP(W440,Books!$A$2:$Q$100,7,FALSE)</f>
        <v>302</v>
      </c>
      <c r="AS440" s="51" t="str">
        <f t="shared" si="337"/>
        <v/>
      </c>
      <c r="AT440" s="7" t="str">
        <f t="shared" si="338"/>
        <v>INSERT INTO citation (ID,TalkID,BookID,Chapter,Verses,Flag,PageColumn,MinVerse,MaxVerse) VALUES (137062, 8486, 302, 58, '3-4', '', 99, 0, 0);</v>
      </c>
    </row>
    <row r="441" spans="1:46" x14ac:dyDescent="0.2">
      <c r="A441" s="7">
        <f>VLOOKUP(C441,Talks!$A$2:$X$35,2,FALSE)</f>
        <v>27</v>
      </c>
      <c r="B441">
        <v>438</v>
      </c>
      <c r="C441" t="s">
        <v>2739</v>
      </c>
      <c r="D441" t="s">
        <v>3257</v>
      </c>
      <c r="E441" t="s">
        <v>3258</v>
      </c>
      <c r="F441" s="4"/>
      <c r="G441" s="7">
        <f>VLOOKUP(C441,Talks!$A$2:$X$35,11,FALSE)</f>
        <v>8486</v>
      </c>
      <c r="H441" s="7">
        <f t="shared" si="311"/>
        <v>0</v>
      </c>
      <c r="I441" s="75" t="str">
        <f>IF(H441&lt;&gt;0,H441,IF(ISERROR(VLOOKUP(VLOOKUP(X441,Books!$A$2:$Q$100,2,FALSE)&amp;"_"&amp;Y441&amp;":"&amp;AA441&amp;IF(F441&lt;&gt;""," (JST)",""),SpecialBooks,2,FALSE)),VLOOKUP(X441,Books!$A$2:$Q$100,2,FALSE)&amp;"_"&amp;Y441&amp;":"&amp;AA441&amp;IF(F441&lt;&gt;""," (JST)",""),VLOOKUP(VLOOKUP(X441,Books!$A$2:$Q$100,2,FALSE)&amp;"_"&amp;Y441&amp;":"&amp;AA441&amp;IF(F441&lt;&gt;""," (JST)",""),SpecialBooks,2,FALSE)))</f>
        <v>luke_23:34</v>
      </c>
      <c r="J441" s="7" t="str">
        <f>VLOOKUP(C441,Talks!$A$2:$X$35,6,FALSE)</f>
        <v>HBE</v>
      </c>
      <c r="K441" s="32">
        <v>99</v>
      </c>
      <c r="L441" s="56">
        <f t="shared" si="339"/>
        <v>96</v>
      </c>
      <c r="M441" s="56">
        <f t="shared" si="340"/>
        <v>99</v>
      </c>
      <c r="N441" s="56" t="str">
        <f t="shared" si="310"/>
        <v/>
      </c>
      <c r="O441" s="7" t="str">
        <f t="shared" si="312"/>
        <v>luke_23:34 / (20-O,99,HBE)</v>
      </c>
      <c r="P441" s="51" t="str">
        <f t="shared" si="313"/>
        <v/>
      </c>
      <c r="Q441" s="7">
        <f t="shared" si="314"/>
        <v>21</v>
      </c>
      <c r="R441" s="7">
        <f t="shared" si="315"/>
        <v>26</v>
      </c>
      <c r="S441" s="7">
        <f t="shared" si="316"/>
        <v>32</v>
      </c>
      <c r="T441" s="7">
        <f t="shared" si="317"/>
        <v>29</v>
      </c>
      <c r="U441" s="7">
        <f t="shared" si="318"/>
        <v>41</v>
      </c>
      <c r="V441" s="7" t="str">
        <f t="shared" si="319"/>
        <v>nt/luke/23.34?l</v>
      </c>
      <c r="W441" s="7" t="str">
        <f t="shared" si="342"/>
        <v>luke</v>
      </c>
      <c r="X441" s="7" t="str">
        <f>IF(ISERROR(VLOOKUP(W441,Books!$A$2:$Q$100,2,FALSE)),VLOOKUP(V441&amp;"/"&amp;W441,$AY$8:$AZ$10,2,FALSE),W441)</f>
        <v>luke</v>
      </c>
      <c r="Y441" s="7" t="str">
        <f t="shared" si="343"/>
        <v>23</v>
      </c>
      <c r="Z441" s="7" t="str">
        <f t="shared" si="320"/>
        <v>34</v>
      </c>
      <c r="AA441" s="7" t="str">
        <f t="shared" si="341"/>
        <v>34</v>
      </c>
      <c r="AB441" s="51">
        <f t="shared" si="321"/>
        <v>57</v>
      </c>
      <c r="AC441" s="61" t="str">
        <f t="shared" si="322"/>
        <v>p34</v>
      </c>
      <c r="AD441" s="26" t="str">
        <f t="shared" si="323"/>
        <v>luke</v>
      </c>
      <c r="AE441" s="27" t="str">
        <f t="shared" si="324"/>
        <v>luke</v>
      </c>
      <c r="AF441" s="28" t="str">
        <f t="shared" si="325"/>
        <v/>
      </c>
      <c r="AG441" s="26" t="str">
        <f t="shared" si="326"/>
        <v>23</v>
      </c>
      <c r="AH441" s="27" t="str">
        <f t="shared" si="327"/>
        <v/>
      </c>
      <c r="AI441" s="29" t="str">
        <f t="shared" si="328"/>
        <v>34</v>
      </c>
      <c r="AJ441" s="29" t="str">
        <f t="shared" si="329"/>
        <v>34</v>
      </c>
      <c r="AK441" s="29" t="str">
        <f t="shared" si="330"/>
        <v>34</v>
      </c>
      <c r="AL441" s="29">
        <f t="shared" si="331"/>
        <v>0</v>
      </c>
      <c r="AM441" s="29">
        <f t="shared" ca="1" si="332"/>
        <v>0</v>
      </c>
      <c r="AN441" s="29" t="str">
        <f t="shared" si="333"/>
        <v>34</v>
      </c>
      <c r="AO441" s="29" t="str">
        <f t="shared" ca="1" si="334"/>
        <v>34</v>
      </c>
      <c r="AP441" s="28" t="str">
        <f t="shared" si="335"/>
        <v/>
      </c>
      <c r="AQ441" s="34">
        <f t="shared" si="336"/>
        <v>137063</v>
      </c>
      <c r="AR441" s="7">
        <f>VLOOKUP(W441,Books!$A$2:$Q$100,7,FALSE)</f>
        <v>142</v>
      </c>
      <c r="AS441" s="51" t="str">
        <f t="shared" si="337"/>
        <v/>
      </c>
      <c r="AT441" s="7" t="str">
        <f t="shared" si="338"/>
        <v>INSERT INTO citation (ID,TalkID,BookID,Chapter,Verses,Flag,PageColumn,MinVerse,MaxVerse) VALUES (137063, 8486, 142, 23, '34', '', 99, 0, 0);</v>
      </c>
    </row>
    <row r="442" spans="1:46" x14ac:dyDescent="0.2">
      <c r="A442" s="7">
        <f>VLOOKUP(C442,Talks!$A$2:$X$35,2,FALSE)</f>
        <v>27</v>
      </c>
      <c r="B442">
        <v>439</v>
      </c>
      <c r="C442" t="s">
        <v>2739</v>
      </c>
      <c r="D442" t="s">
        <v>3472</v>
      </c>
      <c r="E442" t="s">
        <v>3473</v>
      </c>
      <c r="F442" s="4"/>
      <c r="G442" s="7">
        <f>VLOOKUP(C442,Talks!$A$2:$X$35,11,FALSE)</f>
        <v>8486</v>
      </c>
      <c r="H442" s="7">
        <f t="shared" si="311"/>
        <v>0</v>
      </c>
      <c r="I442" s="75" t="str">
        <f>IF(H442&lt;&gt;0,H442,IF(ISERROR(VLOOKUP(VLOOKUP(X442,Books!$A$2:$Q$100,2,FALSE)&amp;"_"&amp;Y442&amp;":"&amp;AA442&amp;IF(F442&lt;&gt;""," (JST)",""),SpecialBooks,2,FALSE)),VLOOKUP(X442,Books!$A$2:$Q$100,2,FALSE)&amp;"_"&amp;Y442&amp;":"&amp;AA442&amp;IF(F442&lt;&gt;""," (JST)",""),VLOOKUP(VLOOKUP(X442,Books!$A$2:$Q$100,2,FALSE)&amp;"_"&amp;Y442&amp;":"&amp;AA442&amp;IF(F442&lt;&gt;""," (JST)",""),SpecialBooks,2,FALSE)))</f>
        <v>john_19:26-27</v>
      </c>
      <c r="J442" s="7" t="str">
        <f>VLOOKUP(C442,Talks!$A$2:$X$35,6,FALSE)</f>
        <v>HBE</v>
      </c>
      <c r="K442" s="32">
        <v>99</v>
      </c>
      <c r="L442" s="56">
        <f t="shared" si="339"/>
        <v>96</v>
      </c>
      <c r="M442" s="56">
        <f t="shared" si="340"/>
        <v>99</v>
      </c>
      <c r="N442" s="56" t="str">
        <f t="shared" si="310"/>
        <v/>
      </c>
      <c r="O442" s="7" t="str">
        <f t="shared" si="312"/>
        <v>john_19:26-27 / (20-O,99,HBE)</v>
      </c>
      <c r="P442" s="51" t="str">
        <f t="shared" si="313"/>
        <v/>
      </c>
      <c r="Q442" s="7">
        <f t="shared" si="314"/>
        <v>21</v>
      </c>
      <c r="R442" s="7">
        <f t="shared" si="315"/>
        <v>26</v>
      </c>
      <c r="S442" s="7">
        <f t="shared" si="316"/>
        <v>35</v>
      </c>
      <c r="T442" s="7">
        <f t="shared" si="317"/>
        <v>29</v>
      </c>
      <c r="U442" s="7">
        <f t="shared" si="318"/>
        <v>44</v>
      </c>
      <c r="V442" s="7" t="str">
        <f t="shared" si="319"/>
        <v>nt/john/19.26-2</v>
      </c>
      <c r="W442" s="7" t="str">
        <f t="shared" si="342"/>
        <v>john</v>
      </c>
      <c r="X442" s="7" t="str">
        <f>IF(ISERROR(VLOOKUP(W442,Books!$A$2:$Q$100,2,FALSE)),VLOOKUP(V442&amp;"/"&amp;W442,$AY$8:$AZ$10,2,FALSE),W442)</f>
        <v>john</v>
      </c>
      <c r="Y442" s="7" t="str">
        <f t="shared" si="343"/>
        <v>19</v>
      </c>
      <c r="Z442" s="7" t="str">
        <f t="shared" si="320"/>
        <v>26-27</v>
      </c>
      <c r="AA442" s="7" t="str">
        <f t="shared" si="341"/>
        <v>26-27</v>
      </c>
      <c r="AB442" s="51">
        <f t="shared" si="321"/>
        <v>42</v>
      </c>
      <c r="AC442" s="61" t="str">
        <f t="shared" si="322"/>
        <v>p26</v>
      </c>
      <c r="AD442" s="26" t="str">
        <f t="shared" si="323"/>
        <v>john</v>
      </c>
      <c r="AE442" s="27" t="str">
        <f t="shared" si="324"/>
        <v>john</v>
      </c>
      <c r="AF442" s="28" t="str">
        <f t="shared" si="325"/>
        <v/>
      </c>
      <c r="AG442" s="26" t="str">
        <f t="shared" si="326"/>
        <v>19</v>
      </c>
      <c r="AH442" s="27" t="str">
        <f t="shared" si="327"/>
        <v/>
      </c>
      <c r="AI442" s="29" t="str">
        <f t="shared" si="328"/>
        <v>26-27</v>
      </c>
      <c r="AJ442" s="29" t="str">
        <f t="shared" si="329"/>
        <v>26-27</v>
      </c>
      <c r="AK442" s="29" t="str">
        <f t="shared" si="330"/>
        <v>26 27</v>
      </c>
      <c r="AL442" s="29">
        <f t="shared" si="331"/>
        <v>3</v>
      </c>
      <c r="AM442" s="29">
        <f t="shared" ca="1" si="332"/>
        <v>3</v>
      </c>
      <c r="AN442" s="29" t="str">
        <f t="shared" si="333"/>
        <v>26</v>
      </c>
      <c r="AO442" s="29" t="str">
        <f t="shared" ca="1" si="334"/>
        <v>27</v>
      </c>
      <c r="AP442" s="28" t="str">
        <f t="shared" si="335"/>
        <v/>
      </c>
      <c r="AQ442" s="34">
        <f t="shared" si="336"/>
        <v>137064</v>
      </c>
      <c r="AR442" s="7">
        <f>VLOOKUP(W442,Books!$A$2:$Q$100,7,FALSE)</f>
        <v>143</v>
      </c>
      <c r="AS442" s="51" t="str">
        <f t="shared" si="337"/>
        <v/>
      </c>
      <c r="AT442" s="7" t="str">
        <f t="shared" si="338"/>
        <v>INSERT INTO citation (ID,TalkID,BookID,Chapter,Verses,Flag,PageColumn,MinVerse,MaxVerse) VALUES (137064, 8486, 143, 19, '26-27', '', 99, 0, 0);</v>
      </c>
    </row>
    <row r="443" spans="1:46" x14ac:dyDescent="0.2">
      <c r="A443" s="7">
        <f>VLOOKUP(C443,Talks!$A$2:$X$35,2,FALSE)</f>
        <v>28</v>
      </c>
      <c r="B443">
        <v>440</v>
      </c>
      <c r="C443" t="s">
        <v>2740</v>
      </c>
      <c r="D443" t="s">
        <v>3475</v>
      </c>
      <c r="E443" t="s">
        <v>3476</v>
      </c>
      <c r="F443" s="4"/>
      <c r="G443" s="7">
        <f>VLOOKUP(C443,Talks!$A$2:$X$35,11,FALSE)</f>
        <v>8487</v>
      </c>
      <c r="H443" s="7">
        <f t="shared" si="311"/>
        <v>0</v>
      </c>
      <c r="I443" s="75" t="str">
        <f>IF(H443&lt;&gt;0,H443,IF(ISERROR(VLOOKUP(VLOOKUP(X443,Books!$A$2:$Q$100,2,FALSE)&amp;"_"&amp;Y443&amp;":"&amp;AA443&amp;IF(F443&lt;&gt;""," (JST)",""),SpecialBooks,2,FALSE)),VLOOKUP(X443,Books!$A$2:$Q$100,2,FALSE)&amp;"_"&amp;Y443&amp;":"&amp;AA443&amp;IF(F443&lt;&gt;""," (JST)",""),VLOOKUP(VLOOKUP(X443,Books!$A$2:$Q$100,2,FALSE)&amp;"_"&amp;Y443&amp;":"&amp;AA443&amp;IF(F443&lt;&gt;""," (JST)",""),SpecialBooks,2,FALSE)))</f>
        <v>james_1:2</v>
      </c>
      <c r="J443" s="7" t="str">
        <f>VLOOKUP(C443,Talks!$A$2:$X$35,6,FALSE)</f>
        <v>JRJ</v>
      </c>
      <c r="K443" s="32">
        <v>100</v>
      </c>
      <c r="L443" s="56">
        <f t="shared" si="339"/>
        <v>99</v>
      </c>
      <c r="M443" s="56">
        <f t="shared" si="340"/>
        <v>101</v>
      </c>
      <c r="N443" s="56" t="str">
        <f t="shared" si="310"/>
        <v/>
      </c>
      <c r="O443" s="7" t="str">
        <f t="shared" si="312"/>
        <v>james_1:2 / (20-O,100,JRJ)</v>
      </c>
      <c r="P443" s="51" t="str">
        <f t="shared" si="313"/>
        <v/>
      </c>
      <c r="Q443" s="7">
        <f t="shared" si="314"/>
        <v>21</v>
      </c>
      <c r="R443" s="7">
        <f t="shared" si="315"/>
        <v>27</v>
      </c>
      <c r="S443" s="7">
        <f t="shared" si="316"/>
        <v>31</v>
      </c>
      <c r="T443" s="7">
        <f t="shared" si="317"/>
        <v>29</v>
      </c>
      <c r="U443" s="7">
        <f t="shared" si="318"/>
        <v>40</v>
      </c>
      <c r="V443" s="7" t="str">
        <f t="shared" si="319"/>
        <v>nt/james/1.2?la</v>
      </c>
      <c r="W443" s="7" t="str">
        <f t="shared" si="342"/>
        <v>james</v>
      </c>
      <c r="X443" s="7" t="str">
        <f>IF(ISERROR(VLOOKUP(W443,Books!$A$2:$Q$100,2,FALSE)),VLOOKUP(V443&amp;"/"&amp;W443,$AY$8:$AZ$10,2,FALSE),W443)</f>
        <v>james</v>
      </c>
      <c r="Y443" s="7" t="str">
        <f t="shared" si="343"/>
        <v>1</v>
      </c>
      <c r="Z443" s="7" t="str">
        <f t="shared" si="320"/>
        <v>2</v>
      </c>
      <c r="AA443" s="7" t="str">
        <f t="shared" si="341"/>
        <v>2</v>
      </c>
      <c r="AB443" s="51">
        <f t="shared" si="321"/>
        <v>27</v>
      </c>
      <c r="AC443" s="61" t="str">
        <f t="shared" si="322"/>
        <v>p2</v>
      </c>
      <c r="AD443" s="26" t="str">
        <f t="shared" si="323"/>
        <v>james</v>
      </c>
      <c r="AE443" s="27" t="str">
        <f t="shared" si="324"/>
        <v>james</v>
      </c>
      <c r="AF443" s="28" t="str">
        <f t="shared" si="325"/>
        <v/>
      </c>
      <c r="AG443" s="26" t="str">
        <f t="shared" si="326"/>
        <v>1</v>
      </c>
      <c r="AH443" s="27" t="str">
        <f t="shared" si="327"/>
        <v/>
      </c>
      <c r="AI443" s="29" t="str">
        <f t="shared" si="328"/>
        <v>2</v>
      </c>
      <c r="AJ443" s="29" t="str">
        <f t="shared" si="329"/>
        <v>2</v>
      </c>
      <c r="AK443" s="29" t="str">
        <f t="shared" si="330"/>
        <v>2</v>
      </c>
      <c r="AL443" s="29">
        <f t="shared" si="331"/>
        <v>0</v>
      </c>
      <c r="AM443" s="29">
        <f t="shared" ca="1" si="332"/>
        <v>0</v>
      </c>
      <c r="AN443" s="29" t="str">
        <f t="shared" si="333"/>
        <v>2</v>
      </c>
      <c r="AO443" s="29" t="str">
        <f t="shared" ca="1" si="334"/>
        <v>2</v>
      </c>
      <c r="AP443" s="28" t="str">
        <f t="shared" si="335"/>
        <v/>
      </c>
      <c r="AQ443" s="34">
        <f t="shared" si="336"/>
        <v>137065</v>
      </c>
      <c r="AR443" s="7">
        <f>VLOOKUP(W443,Books!$A$2:$Q$100,7,FALSE)</f>
        <v>159</v>
      </c>
      <c r="AS443" s="51" t="str">
        <f t="shared" si="337"/>
        <v/>
      </c>
      <c r="AT443" s="7" t="str">
        <f t="shared" si="338"/>
        <v>INSERT INTO citation (ID,TalkID,BookID,Chapter,Verses,Flag,PageColumn,MinVerse,MaxVerse) VALUES (137065, 8487, 159, 1, '2', '', 100, 0, 0);</v>
      </c>
    </row>
    <row r="444" spans="1:46" x14ac:dyDescent="0.2">
      <c r="A444" s="7">
        <f>VLOOKUP(C444,Talks!$A$2:$X$35,2,FALSE)</f>
        <v>28</v>
      </c>
      <c r="B444">
        <v>441</v>
      </c>
      <c r="C444" t="s">
        <v>2740</v>
      </c>
      <c r="D444" t="s">
        <v>3477</v>
      </c>
      <c r="E444" t="s">
        <v>3478</v>
      </c>
      <c r="F444" s="4"/>
      <c r="G444" s="7">
        <f>VLOOKUP(C444,Talks!$A$2:$X$35,11,FALSE)</f>
        <v>8487</v>
      </c>
      <c r="H444" s="7">
        <f t="shared" si="311"/>
        <v>0</v>
      </c>
      <c r="I444" s="75" t="str">
        <f>IF(H444&lt;&gt;0,H444,IF(ISERROR(VLOOKUP(VLOOKUP(X444,Books!$A$2:$Q$100,2,FALSE)&amp;"_"&amp;Y444&amp;":"&amp;AA444&amp;IF(F444&lt;&gt;""," (JST)",""),SpecialBooks,2,FALSE)),VLOOKUP(X444,Books!$A$2:$Q$100,2,FALSE)&amp;"_"&amp;Y444&amp;":"&amp;AA444&amp;IF(F444&lt;&gt;""," (JST)",""),VLOOKUP(VLOOKUP(X444,Books!$A$2:$Q$100,2,FALSE)&amp;"_"&amp;Y444&amp;":"&amp;AA444&amp;IF(F444&lt;&gt;""," (JST)",""),SpecialBooks,2,FALSE)))</f>
        <v>james_1:3-4</v>
      </c>
      <c r="J444" s="7" t="str">
        <f>VLOOKUP(C444,Talks!$A$2:$X$35,6,FALSE)</f>
        <v>JRJ</v>
      </c>
      <c r="K444" s="32">
        <v>100</v>
      </c>
      <c r="L444" s="56">
        <f t="shared" si="339"/>
        <v>99</v>
      </c>
      <c r="M444" s="56">
        <f t="shared" si="340"/>
        <v>101</v>
      </c>
      <c r="N444" s="56" t="str">
        <f t="shared" si="310"/>
        <v/>
      </c>
      <c r="O444" s="7" t="str">
        <f t="shared" si="312"/>
        <v>james_1:3-4 / (20-O,100,JRJ)</v>
      </c>
      <c r="P444" s="51" t="str">
        <f t="shared" si="313"/>
        <v/>
      </c>
      <c r="Q444" s="7">
        <f t="shared" si="314"/>
        <v>21</v>
      </c>
      <c r="R444" s="7">
        <f t="shared" si="315"/>
        <v>27</v>
      </c>
      <c r="S444" s="7">
        <f t="shared" si="316"/>
        <v>33</v>
      </c>
      <c r="T444" s="7">
        <f t="shared" si="317"/>
        <v>29</v>
      </c>
      <c r="U444" s="7">
        <f t="shared" si="318"/>
        <v>42</v>
      </c>
      <c r="V444" s="7" t="str">
        <f t="shared" si="319"/>
        <v>nt/james/1.3-4?</v>
      </c>
      <c r="W444" s="7" t="str">
        <f t="shared" si="342"/>
        <v>james</v>
      </c>
      <c r="X444" s="7" t="str">
        <f>IF(ISERROR(VLOOKUP(W444,Books!$A$2:$Q$100,2,FALSE)),VLOOKUP(V444&amp;"/"&amp;W444,$AY$8:$AZ$10,2,FALSE),W444)</f>
        <v>james</v>
      </c>
      <c r="Y444" s="7" t="str">
        <f t="shared" si="343"/>
        <v>1</v>
      </c>
      <c r="Z444" s="7" t="str">
        <f t="shared" si="320"/>
        <v>3-4</v>
      </c>
      <c r="AA444" s="7" t="str">
        <f t="shared" si="341"/>
        <v>3-4</v>
      </c>
      <c r="AB444" s="51">
        <f t="shared" si="321"/>
        <v>27</v>
      </c>
      <c r="AC444" s="61" t="str">
        <f t="shared" si="322"/>
        <v>p3</v>
      </c>
      <c r="AD444" s="26" t="str">
        <f t="shared" si="323"/>
        <v>james</v>
      </c>
      <c r="AE444" s="27" t="str">
        <f t="shared" si="324"/>
        <v>james</v>
      </c>
      <c r="AF444" s="28" t="str">
        <f t="shared" si="325"/>
        <v/>
      </c>
      <c r="AG444" s="26" t="str">
        <f t="shared" si="326"/>
        <v>1</v>
      </c>
      <c r="AH444" s="27" t="str">
        <f t="shared" si="327"/>
        <v/>
      </c>
      <c r="AI444" s="29" t="str">
        <f t="shared" si="328"/>
        <v>3-4</v>
      </c>
      <c r="AJ444" s="29" t="str">
        <f t="shared" si="329"/>
        <v>3-4</v>
      </c>
      <c r="AK444" s="29" t="str">
        <f t="shared" si="330"/>
        <v>3 4</v>
      </c>
      <c r="AL444" s="29">
        <f t="shared" si="331"/>
        <v>2</v>
      </c>
      <c r="AM444" s="29">
        <f t="shared" ca="1" si="332"/>
        <v>2</v>
      </c>
      <c r="AN444" s="29" t="str">
        <f t="shared" si="333"/>
        <v>3</v>
      </c>
      <c r="AO444" s="29" t="str">
        <f t="shared" ca="1" si="334"/>
        <v>4</v>
      </c>
      <c r="AP444" s="28" t="str">
        <f t="shared" si="335"/>
        <v/>
      </c>
      <c r="AQ444" s="34">
        <f t="shared" si="336"/>
        <v>137066</v>
      </c>
      <c r="AR444" s="7">
        <f>VLOOKUP(W444,Books!$A$2:$Q$100,7,FALSE)</f>
        <v>159</v>
      </c>
      <c r="AS444" s="51" t="str">
        <f t="shared" si="337"/>
        <v/>
      </c>
      <c r="AT444" s="7" t="str">
        <f t="shared" si="338"/>
        <v>INSERT INTO citation (ID,TalkID,BookID,Chapter,Verses,Flag,PageColumn,MinVerse,MaxVerse) VALUES (137066, 8487, 159, 1, '3-4', '', 100, 0, 0);</v>
      </c>
    </row>
    <row r="445" spans="1:46" x14ac:dyDescent="0.2">
      <c r="A445" s="7">
        <f>VLOOKUP(C445,Talks!$A$2:$X$35,2,FALSE)</f>
        <v>28</v>
      </c>
      <c r="B445">
        <v>442</v>
      </c>
      <c r="C445" t="s">
        <v>2740</v>
      </c>
      <c r="D445" t="s">
        <v>2618</v>
      </c>
      <c r="E445" t="s">
        <v>2548</v>
      </c>
      <c r="F445" s="4"/>
      <c r="G445" s="7">
        <f>VLOOKUP(C445,Talks!$A$2:$X$35,11,FALSE)</f>
        <v>8487</v>
      </c>
      <c r="H445" s="7">
        <f t="shared" si="311"/>
        <v>0</v>
      </c>
      <c r="I445" s="75" t="str">
        <f>IF(H445&lt;&gt;0,H445,IF(ISERROR(VLOOKUP(VLOOKUP(X445,Books!$A$2:$Q$100,2,FALSE)&amp;"_"&amp;Y445&amp;":"&amp;AA445&amp;IF(F445&lt;&gt;""," (JST)",""),SpecialBooks,2,FALSE)),VLOOKUP(X445,Books!$A$2:$Q$100,2,FALSE)&amp;"_"&amp;Y445&amp;":"&amp;AA445&amp;IF(F445&lt;&gt;""," (JST)",""),VLOOKUP(VLOOKUP(X445,Books!$A$2:$Q$100,2,FALSE)&amp;"_"&amp;Y445&amp;":"&amp;AA445&amp;IF(F445&lt;&gt;""," (JST)",""),SpecialBooks,2,FALSE)))</f>
        <v>mosiah_3:19</v>
      </c>
      <c r="J445" s="7" t="str">
        <f>VLOOKUP(C445,Talks!$A$2:$X$35,6,FALSE)</f>
        <v>JRJ</v>
      </c>
      <c r="K445" s="32">
        <v>100</v>
      </c>
      <c r="L445" s="56">
        <f t="shared" si="339"/>
        <v>99</v>
      </c>
      <c r="M445" s="56">
        <f t="shared" si="340"/>
        <v>101</v>
      </c>
      <c r="N445" s="56" t="str">
        <f t="shared" si="310"/>
        <v/>
      </c>
      <c r="O445" s="7" t="str">
        <f t="shared" si="312"/>
        <v>mosiah_3:19 / (20-O,100,JRJ)</v>
      </c>
      <c r="P445" s="51" t="str">
        <f t="shared" si="313"/>
        <v/>
      </c>
      <c r="Q445" s="7">
        <f t="shared" si="314"/>
        <v>23</v>
      </c>
      <c r="R445" s="7">
        <f t="shared" si="315"/>
        <v>30</v>
      </c>
      <c r="S445" s="7">
        <f t="shared" si="316"/>
        <v>35</v>
      </c>
      <c r="T445" s="7">
        <f t="shared" si="317"/>
        <v>32</v>
      </c>
      <c r="U445" s="7">
        <f t="shared" si="318"/>
        <v>44</v>
      </c>
      <c r="V445" s="7" t="str">
        <f t="shared" si="319"/>
        <v>bofm/mosiah/3.19?</v>
      </c>
      <c r="W445" s="7" t="str">
        <f t="shared" si="342"/>
        <v>mosiah</v>
      </c>
      <c r="X445" s="7" t="str">
        <f>IF(ISERROR(VLOOKUP(W445,Books!$A$2:$Q$100,2,FALSE)),VLOOKUP(V445&amp;"/"&amp;W445,$AY$8:$AZ$10,2,FALSE),W445)</f>
        <v>mosiah</v>
      </c>
      <c r="Y445" s="7" t="str">
        <f t="shared" si="343"/>
        <v>3</v>
      </c>
      <c r="Z445" s="7" t="str">
        <f t="shared" si="320"/>
        <v>19</v>
      </c>
      <c r="AA445" s="7" t="str">
        <f t="shared" si="341"/>
        <v>19</v>
      </c>
      <c r="AB445" s="51">
        <f t="shared" si="321"/>
        <v>27</v>
      </c>
      <c r="AC445" s="61" t="str">
        <f t="shared" si="322"/>
        <v>p19</v>
      </c>
      <c r="AD445" s="26" t="str">
        <f t="shared" si="323"/>
        <v>mosiah</v>
      </c>
      <c r="AE445" s="27" t="str">
        <f t="shared" si="324"/>
        <v>mosiah</v>
      </c>
      <c r="AF445" s="28" t="str">
        <f t="shared" si="325"/>
        <v/>
      </c>
      <c r="AG445" s="26" t="str">
        <f t="shared" si="326"/>
        <v>3</v>
      </c>
      <c r="AH445" s="27" t="str">
        <f t="shared" si="327"/>
        <v/>
      </c>
      <c r="AI445" s="29" t="str">
        <f t="shared" si="328"/>
        <v>19</v>
      </c>
      <c r="AJ445" s="29" t="str">
        <f t="shared" si="329"/>
        <v>19</v>
      </c>
      <c r="AK445" s="29" t="str">
        <f t="shared" si="330"/>
        <v>19</v>
      </c>
      <c r="AL445" s="29">
        <f t="shared" si="331"/>
        <v>0</v>
      </c>
      <c r="AM445" s="29">
        <f t="shared" ca="1" si="332"/>
        <v>0</v>
      </c>
      <c r="AN445" s="29" t="str">
        <f t="shared" si="333"/>
        <v>19</v>
      </c>
      <c r="AO445" s="29" t="str">
        <f t="shared" ca="1" si="334"/>
        <v>19</v>
      </c>
      <c r="AP445" s="28" t="str">
        <f t="shared" si="335"/>
        <v/>
      </c>
      <c r="AQ445" s="34">
        <f t="shared" si="336"/>
        <v>137067</v>
      </c>
      <c r="AR445" s="7">
        <f>VLOOKUP(W445,Books!$A$2:$Q$100,7,FALSE)</f>
        <v>212</v>
      </c>
      <c r="AS445" s="51" t="str">
        <f t="shared" si="337"/>
        <v/>
      </c>
      <c r="AT445" s="7" t="str">
        <f t="shared" si="338"/>
        <v>INSERT INTO citation (ID,TalkID,BookID,Chapter,Verses,Flag,PageColumn,MinVerse,MaxVerse) VALUES (137067, 8487, 212, 3, '19', '', 100, 0, 0);</v>
      </c>
    </row>
    <row r="446" spans="1:46" x14ac:dyDescent="0.2">
      <c r="A446" s="7">
        <f>VLOOKUP(C446,Talks!$A$2:$X$35,2,FALSE)</f>
        <v>28</v>
      </c>
      <c r="B446">
        <v>443</v>
      </c>
      <c r="C446" t="s">
        <v>2740</v>
      </c>
      <c r="D446" t="s">
        <v>3479</v>
      </c>
      <c r="E446" t="s">
        <v>3480</v>
      </c>
      <c r="F446" s="4"/>
      <c r="G446" s="7">
        <f>VLOOKUP(C446,Talks!$A$2:$X$35,11,FALSE)</f>
        <v>8487</v>
      </c>
      <c r="H446" s="7">
        <f t="shared" si="311"/>
        <v>0</v>
      </c>
      <c r="I446" s="75" t="str">
        <f>IF(H446&lt;&gt;0,H446,IF(ISERROR(VLOOKUP(VLOOKUP(X446,Books!$A$2:$Q$100,2,FALSE)&amp;"_"&amp;Y446&amp;":"&amp;AA446&amp;IF(F446&lt;&gt;""," (JST)",""),SpecialBooks,2,FALSE)),VLOOKUP(X446,Books!$A$2:$Q$100,2,FALSE)&amp;"_"&amp;Y446&amp;":"&amp;AA446&amp;IF(F446&lt;&gt;""," (JST)",""),VLOOKUP(VLOOKUP(X446,Books!$A$2:$Q$100,2,FALSE)&amp;"_"&amp;Y446&amp;":"&amp;AA446&amp;IF(F446&lt;&gt;""," (JST)",""),SpecialBooks,2,FALSE)))</f>
        <v>luke_6:15</v>
      </c>
      <c r="J446" s="7" t="str">
        <f>VLOOKUP(C446,Talks!$A$2:$X$35,6,FALSE)</f>
        <v>JRJ</v>
      </c>
      <c r="K446" s="32">
        <v>100</v>
      </c>
      <c r="L446" s="56">
        <f t="shared" si="339"/>
        <v>99</v>
      </c>
      <c r="M446" s="56">
        <f t="shared" si="340"/>
        <v>101</v>
      </c>
      <c r="N446" s="56" t="str">
        <f t="shared" si="310"/>
        <v/>
      </c>
      <c r="O446" s="7" t="str">
        <f t="shared" si="312"/>
        <v>luke_6:15 / (20-O,100,JRJ)</v>
      </c>
      <c r="P446" s="51" t="str">
        <f t="shared" si="313"/>
        <v/>
      </c>
      <c r="Q446" s="7">
        <f t="shared" si="314"/>
        <v>21</v>
      </c>
      <c r="R446" s="7">
        <f t="shared" si="315"/>
        <v>26</v>
      </c>
      <c r="S446" s="7">
        <f t="shared" si="316"/>
        <v>31</v>
      </c>
      <c r="T446" s="7">
        <f t="shared" si="317"/>
        <v>28</v>
      </c>
      <c r="U446" s="7">
        <f t="shared" si="318"/>
        <v>40</v>
      </c>
      <c r="V446" s="7" t="str">
        <f t="shared" si="319"/>
        <v>nt/luke/6.15?la</v>
      </c>
      <c r="W446" s="7" t="str">
        <f t="shared" si="342"/>
        <v>luke</v>
      </c>
      <c r="X446" s="7" t="str">
        <f>IF(ISERROR(VLOOKUP(W446,Books!$A$2:$Q$100,2,FALSE)),VLOOKUP(V446&amp;"/"&amp;W446,$AY$8:$AZ$10,2,FALSE),W446)</f>
        <v>luke</v>
      </c>
      <c r="Y446" s="7" t="str">
        <f t="shared" si="343"/>
        <v>6</v>
      </c>
      <c r="Z446" s="7" t="str">
        <f t="shared" si="320"/>
        <v>15</v>
      </c>
      <c r="AA446" s="7" t="str">
        <f t="shared" si="341"/>
        <v>15</v>
      </c>
      <c r="AB446" s="51">
        <f t="shared" si="321"/>
        <v>49</v>
      </c>
      <c r="AC446" s="61" t="str">
        <f t="shared" si="322"/>
        <v>p15</v>
      </c>
      <c r="AD446" s="26" t="str">
        <f t="shared" si="323"/>
        <v>luke</v>
      </c>
      <c r="AE446" s="27" t="str">
        <f t="shared" si="324"/>
        <v>luke</v>
      </c>
      <c r="AF446" s="28" t="str">
        <f t="shared" si="325"/>
        <v/>
      </c>
      <c r="AG446" s="26" t="str">
        <f t="shared" si="326"/>
        <v>6</v>
      </c>
      <c r="AH446" s="27" t="str">
        <f t="shared" si="327"/>
        <v/>
      </c>
      <c r="AI446" s="29" t="str">
        <f t="shared" si="328"/>
        <v>15</v>
      </c>
      <c r="AJ446" s="29" t="str">
        <f t="shared" si="329"/>
        <v>15</v>
      </c>
      <c r="AK446" s="29" t="str">
        <f t="shared" si="330"/>
        <v>15</v>
      </c>
      <c r="AL446" s="29">
        <f t="shared" si="331"/>
        <v>0</v>
      </c>
      <c r="AM446" s="29">
        <f t="shared" ca="1" si="332"/>
        <v>0</v>
      </c>
      <c r="AN446" s="29" t="str">
        <f t="shared" si="333"/>
        <v>15</v>
      </c>
      <c r="AO446" s="29" t="str">
        <f t="shared" ca="1" si="334"/>
        <v>15</v>
      </c>
      <c r="AP446" s="28" t="str">
        <f t="shared" si="335"/>
        <v/>
      </c>
      <c r="AQ446" s="34">
        <f t="shared" si="336"/>
        <v>137068</v>
      </c>
      <c r="AR446" s="7">
        <f>VLOOKUP(W446,Books!$A$2:$Q$100,7,FALSE)</f>
        <v>142</v>
      </c>
      <c r="AS446" s="51" t="str">
        <f t="shared" si="337"/>
        <v/>
      </c>
      <c r="AT446" s="7" t="str">
        <f t="shared" si="338"/>
        <v>INSERT INTO citation (ID,TalkID,BookID,Chapter,Verses,Flag,PageColumn,MinVerse,MaxVerse) VALUES (137068, 8487, 142, 6, '15', '', 100, 0, 0);</v>
      </c>
    </row>
    <row r="447" spans="1:46" x14ac:dyDescent="0.2">
      <c r="A447" s="7">
        <f>VLOOKUP(C447,Talks!$A$2:$X$35,2,FALSE)</f>
        <v>28</v>
      </c>
      <c r="B447">
        <v>444</v>
      </c>
      <c r="C447" t="s">
        <v>2740</v>
      </c>
      <c r="D447" t="s">
        <v>3481</v>
      </c>
      <c r="E447" t="s">
        <v>3482</v>
      </c>
      <c r="F447" s="4"/>
      <c r="G447" s="7">
        <f>VLOOKUP(C447,Talks!$A$2:$X$35,11,FALSE)</f>
        <v>8487</v>
      </c>
      <c r="H447" s="7">
        <f t="shared" si="311"/>
        <v>0</v>
      </c>
      <c r="I447" s="75" t="str">
        <f>IF(H447&lt;&gt;0,H447,IF(ISERROR(VLOOKUP(VLOOKUP(X447,Books!$A$2:$Q$100,2,FALSE)&amp;"_"&amp;Y447&amp;":"&amp;AA447&amp;IF(F447&lt;&gt;""," (JST)",""),SpecialBooks,2,FALSE)),VLOOKUP(X447,Books!$A$2:$Q$100,2,FALSE)&amp;"_"&amp;Y447&amp;":"&amp;AA447&amp;IF(F447&lt;&gt;""," (JST)",""),VLOOKUP(VLOOKUP(X447,Books!$A$2:$Q$100,2,FALSE)&amp;"_"&amp;Y447&amp;":"&amp;AA447&amp;IF(F447&lt;&gt;""," (JST)",""),SpecialBooks,2,FALSE)))</f>
        <v>matt_5:5,7,9</v>
      </c>
      <c r="J447" s="7" t="str">
        <f>VLOOKUP(C447,Talks!$A$2:$X$35,6,FALSE)</f>
        <v>JRJ</v>
      </c>
      <c r="K447" s="32">
        <v>100</v>
      </c>
      <c r="L447" s="56">
        <f t="shared" si="339"/>
        <v>99</v>
      </c>
      <c r="M447" s="56">
        <f t="shared" si="340"/>
        <v>101</v>
      </c>
      <c r="N447" s="56" t="str">
        <f t="shared" si="310"/>
        <v/>
      </c>
      <c r="O447" s="7" t="str">
        <f t="shared" si="312"/>
        <v>matt_5:5,7,9 / (20-O,100,JRJ)</v>
      </c>
      <c r="P447" s="51" t="str">
        <f t="shared" si="313"/>
        <v/>
      </c>
      <c r="Q447" s="7">
        <f t="shared" si="314"/>
        <v>21</v>
      </c>
      <c r="R447" s="7">
        <f t="shared" si="315"/>
        <v>26</v>
      </c>
      <c r="S447" s="7">
        <f t="shared" si="316"/>
        <v>34</v>
      </c>
      <c r="T447" s="7">
        <f t="shared" si="317"/>
        <v>28</v>
      </c>
      <c r="U447" s="7">
        <f t="shared" si="318"/>
        <v>43</v>
      </c>
      <c r="V447" s="7" t="str">
        <f t="shared" si="319"/>
        <v>nt/matt/5.5,7,9</v>
      </c>
      <c r="W447" s="7" t="str">
        <f t="shared" si="342"/>
        <v>matt</v>
      </c>
      <c r="X447" s="7" t="str">
        <f>IF(ISERROR(VLOOKUP(W447,Books!$A$2:$Q$100,2,FALSE)),VLOOKUP(V447&amp;"/"&amp;W447,$AY$8:$AZ$10,2,FALSE),W447)</f>
        <v>matt</v>
      </c>
      <c r="Y447" s="7" t="str">
        <f t="shared" si="343"/>
        <v>5</v>
      </c>
      <c r="Z447" s="7" t="str">
        <f t="shared" si="320"/>
        <v>5,7,9</v>
      </c>
      <c r="AA447" s="7" t="str">
        <f t="shared" si="341"/>
        <v>5,7,9</v>
      </c>
      <c r="AB447" s="51">
        <f t="shared" si="321"/>
        <v>50</v>
      </c>
      <c r="AC447" s="61" t="str">
        <f t="shared" si="322"/>
        <v>p5</v>
      </c>
      <c r="AD447" s="26" t="str">
        <f t="shared" si="323"/>
        <v>matt</v>
      </c>
      <c r="AE447" s="27" t="str">
        <f t="shared" si="324"/>
        <v>matt</v>
      </c>
      <c r="AF447" s="28" t="str">
        <f t="shared" si="325"/>
        <v/>
      </c>
      <c r="AG447" s="26" t="str">
        <f t="shared" si="326"/>
        <v>5</v>
      </c>
      <c r="AH447" s="27" t="str">
        <f t="shared" si="327"/>
        <v/>
      </c>
      <c r="AI447" s="29" t="str">
        <f t="shared" si="328"/>
        <v>5,7,9</v>
      </c>
      <c r="AJ447" s="29" t="str">
        <f t="shared" si="329"/>
        <v>5,7,9</v>
      </c>
      <c r="AK447" s="29" t="str">
        <f t="shared" si="330"/>
        <v>5 7 9</v>
      </c>
      <c r="AL447" s="29">
        <f t="shared" si="331"/>
        <v>2</v>
      </c>
      <c r="AM447" s="29">
        <f t="shared" ca="1" si="332"/>
        <v>4</v>
      </c>
      <c r="AN447" s="29" t="str">
        <f t="shared" si="333"/>
        <v>5</v>
      </c>
      <c r="AO447" s="29" t="str">
        <f t="shared" ca="1" si="334"/>
        <v>9</v>
      </c>
      <c r="AP447" s="28" t="str">
        <f t="shared" si="335"/>
        <v/>
      </c>
      <c r="AQ447" s="34">
        <f t="shared" si="336"/>
        <v>137069</v>
      </c>
      <c r="AR447" s="7">
        <f>VLOOKUP(W447,Books!$A$2:$Q$100,7,FALSE)</f>
        <v>140</v>
      </c>
      <c r="AS447" s="51" t="str">
        <f t="shared" si="337"/>
        <v/>
      </c>
      <c r="AT447" s="7" t="str">
        <f t="shared" si="338"/>
        <v>INSERT INTO citation (ID,TalkID,BookID,Chapter,Verses,Flag,PageColumn,MinVerse,MaxVerse) VALUES (137069, 8487, 140, 5, '5,7,9', '', 100, 0, 0);</v>
      </c>
    </row>
    <row r="448" spans="1:46" x14ac:dyDescent="0.2">
      <c r="A448" s="7">
        <f>VLOOKUP(C448,Talks!$A$2:$X$35,2,FALSE)</f>
        <v>28</v>
      </c>
      <c r="B448">
        <v>445</v>
      </c>
      <c r="C448" t="s">
        <v>2740</v>
      </c>
      <c r="D448" t="s">
        <v>3484</v>
      </c>
      <c r="E448" t="s">
        <v>3485</v>
      </c>
      <c r="F448" s="4"/>
      <c r="G448" s="7">
        <f>VLOOKUP(C448,Talks!$A$2:$X$35,11,FALSE)</f>
        <v>8487</v>
      </c>
      <c r="H448" s="7">
        <f t="shared" si="311"/>
        <v>0</v>
      </c>
      <c r="I448" s="75" t="str">
        <f>IF(H448&lt;&gt;0,H448,IF(ISERROR(VLOOKUP(VLOOKUP(X448,Books!$A$2:$Q$100,2,FALSE)&amp;"_"&amp;Y448&amp;":"&amp;AA448&amp;IF(F448&lt;&gt;""," (JST)",""),SpecialBooks,2,FALSE)),VLOOKUP(X448,Books!$A$2:$Q$100,2,FALSE)&amp;"_"&amp;Y448&amp;":"&amp;AA448&amp;IF(F448&lt;&gt;""," (JST)",""),VLOOKUP(VLOOKUP(X448,Books!$A$2:$Q$100,2,FALSE)&amp;"_"&amp;Y448&amp;":"&amp;AA448&amp;IF(F448&lt;&gt;""," (JST)",""),SpecialBooks,2,FALSE)))</f>
        <v>mosiah_27:25</v>
      </c>
      <c r="J448" s="7" t="str">
        <f>VLOOKUP(C448,Talks!$A$2:$X$35,6,FALSE)</f>
        <v>JRJ</v>
      </c>
      <c r="K448" s="32">
        <v>100</v>
      </c>
      <c r="L448" s="56">
        <f t="shared" si="339"/>
        <v>99</v>
      </c>
      <c r="M448" s="56">
        <f t="shared" si="340"/>
        <v>101</v>
      </c>
      <c r="N448" s="56" t="str">
        <f t="shared" si="310"/>
        <v/>
      </c>
      <c r="O448" s="7" t="str">
        <f t="shared" si="312"/>
        <v>mosiah_27:25 / (20-O,100,JRJ)</v>
      </c>
      <c r="P448" s="51" t="str">
        <f t="shared" si="313"/>
        <v/>
      </c>
      <c r="Q448" s="7">
        <f t="shared" si="314"/>
        <v>23</v>
      </c>
      <c r="R448" s="7">
        <f t="shared" si="315"/>
        <v>30</v>
      </c>
      <c r="S448" s="7">
        <f t="shared" si="316"/>
        <v>36</v>
      </c>
      <c r="T448" s="7">
        <f t="shared" si="317"/>
        <v>33</v>
      </c>
      <c r="U448" s="7">
        <f t="shared" si="318"/>
        <v>45</v>
      </c>
      <c r="V448" s="7" t="str">
        <f t="shared" si="319"/>
        <v>bofm/mosiah/27.25</v>
      </c>
      <c r="W448" s="7" t="str">
        <f t="shared" si="342"/>
        <v>mosiah</v>
      </c>
      <c r="X448" s="7" t="str">
        <f>IF(ISERROR(VLOOKUP(W448,Books!$A$2:$Q$100,2,FALSE)),VLOOKUP(V448&amp;"/"&amp;W448,$AY$8:$AZ$10,2,FALSE),W448)</f>
        <v>mosiah</v>
      </c>
      <c r="Y448" s="7" t="str">
        <f t="shared" si="343"/>
        <v>27</v>
      </c>
      <c r="Z448" s="7" t="str">
        <f t="shared" si="320"/>
        <v>25</v>
      </c>
      <c r="AA448" s="7" t="str">
        <f t="shared" si="341"/>
        <v>25</v>
      </c>
      <c r="AB448" s="51">
        <f t="shared" si="321"/>
        <v>37</v>
      </c>
      <c r="AC448" s="61" t="str">
        <f t="shared" si="322"/>
        <v>p25</v>
      </c>
      <c r="AD448" s="26" t="str">
        <f t="shared" si="323"/>
        <v>mosiah</v>
      </c>
      <c r="AE448" s="27" t="str">
        <f t="shared" si="324"/>
        <v>mosiah</v>
      </c>
      <c r="AF448" s="28" t="str">
        <f t="shared" si="325"/>
        <v/>
      </c>
      <c r="AG448" s="26" t="str">
        <f t="shared" si="326"/>
        <v>27</v>
      </c>
      <c r="AH448" s="27" t="str">
        <f t="shared" si="327"/>
        <v/>
      </c>
      <c r="AI448" s="29" t="str">
        <f t="shared" si="328"/>
        <v>25</v>
      </c>
      <c r="AJ448" s="29" t="str">
        <f t="shared" si="329"/>
        <v>25</v>
      </c>
      <c r="AK448" s="29" t="str">
        <f t="shared" si="330"/>
        <v>25</v>
      </c>
      <c r="AL448" s="29">
        <f t="shared" si="331"/>
        <v>0</v>
      </c>
      <c r="AM448" s="29">
        <f t="shared" ca="1" si="332"/>
        <v>0</v>
      </c>
      <c r="AN448" s="29" t="str">
        <f t="shared" si="333"/>
        <v>25</v>
      </c>
      <c r="AO448" s="29" t="str">
        <f t="shared" ca="1" si="334"/>
        <v>25</v>
      </c>
      <c r="AP448" s="28" t="str">
        <f t="shared" si="335"/>
        <v/>
      </c>
      <c r="AQ448" s="34">
        <f t="shared" si="336"/>
        <v>137070</v>
      </c>
      <c r="AR448" s="7">
        <f>VLOOKUP(W448,Books!$A$2:$Q$100,7,FALSE)</f>
        <v>212</v>
      </c>
      <c r="AS448" s="51" t="str">
        <f t="shared" si="337"/>
        <v/>
      </c>
      <c r="AT448" s="7" t="str">
        <f t="shared" si="338"/>
        <v>INSERT INTO citation (ID,TalkID,BookID,Chapter,Verses,Flag,PageColumn,MinVerse,MaxVerse) VALUES (137070, 8487, 212, 27, '25', '', 100, 0, 0);</v>
      </c>
    </row>
    <row r="449" spans="1:46" x14ac:dyDescent="0.2">
      <c r="A449" s="7">
        <f>VLOOKUP(C449,Talks!$A$2:$X$35,2,FALSE)</f>
        <v>28</v>
      </c>
      <c r="B449">
        <v>446</v>
      </c>
      <c r="C449" t="s">
        <v>2740</v>
      </c>
      <c r="D449" t="s">
        <v>3486</v>
      </c>
      <c r="E449" t="s">
        <v>3487</v>
      </c>
      <c r="F449" s="4"/>
      <c r="G449" s="7">
        <f>VLOOKUP(C449,Talks!$A$2:$X$35,11,FALSE)</f>
        <v>8487</v>
      </c>
      <c r="H449" s="7">
        <f t="shared" si="311"/>
        <v>0</v>
      </c>
      <c r="I449" s="75" t="str">
        <f>IF(H449&lt;&gt;0,H449,IF(ISERROR(VLOOKUP(VLOOKUP(X449,Books!$A$2:$Q$100,2,FALSE)&amp;"_"&amp;Y449&amp;":"&amp;AA449&amp;IF(F449&lt;&gt;""," (JST)",""),SpecialBooks,2,FALSE)),VLOOKUP(X449,Books!$A$2:$Q$100,2,FALSE)&amp;"_"&amp;Y449&amp;":"&amp;AA449&amp;IF(F449&lt;&gt;""," (JST)",""),VLOOKUP(VLOOKUP(X449,Books!$A$2:$Q$100,2,FALSE)&amp;"_"&amp;Y449&amp;":"&amp;AA449&amp;IF(F449&lt;&gt;""," (JST)",""),SpecialBooks,2,FALSE)))</f>
        <v>matt_6:21</v>
      </c>
      <c r="J449" s="7" t="str">
        <f>VLOOKUP(C449,Talks!$A$2:$X$35,6,FALSE)</f>
        <v>JRJ</v>
      </c>
      <c r="K449" s="32">
        <v>100</v>
      </c>
      <c r="L449" s="56">
        <f t="shared" si="339"/>
        <v>99</v>
      </c>
      <c r="M449" s="56">
        <f t="shared" si="340"/>
        <v>101</v>
      </c>
      <c r="N449" s="56" t="str">
        <f t="shared" si="310"/>
        <v/>
      </c>
      <c r="O449" s="7" t="str">
        <f t="shared" si="312"/>
        <v>matt_6:21 / (20-O,100,JRJ)</v>
      </c>
      <c r="P449" s="51" t="str">
        <f t="shared" si="313"/>
        <v/>
      </c>
      <c r="Q449" s="7">
        <f t="shared" si="314"/>
        <v>21</v>
      </c>
      <c r="R449" s="7">
        <f t="shared" si="315"/>
        <v>26</v>
      </c>
      <c r="S449" s="7">
        <f t="shared" si="316"/>
        <v>31</v>
      </c>
      <c r="T449" s="7">
        <f t="shared" si="317"/>
        <v>28</v>
      </c>
      <c r="U449" s="7">
        <f t="shared" si="318"/>
        <v>40</v>
      </c>
      <c r="V449" s="7" t="str">
        <f t="shared" si="319"/>
        <v>nt/matt/6.21?la</v>
      </c>
      <c r="W449" s="7" t="str">
        <f t="shared" si="342"/>
        <v>matt</v>
      </c>
      <c r="X449" s="7" t="str">
        <f>IF(ISERROR(VLOOKUP(W449,Books!$A$2:$Q$100,2,FALSE)),VLOOKUP(V449&amp;"/"&amp;W449,$AY$8:$AZ$10,2,FALSE),W449)</f>
        <v>matt</v>
      </c>
      <c r="Y449" s="7" t="str">
        <f t="shared" si="343"/>
        <v>6</v>
      </c>
      <c r="Z449" s="7" t="str">
        <f t="shared" si="320"/>
        <v>21</v>
      </c>
      <c r="AA449" s="7" t="str">
        <f t="shared" si="341"/>
        <v>21</v>
      </c>
      <c r="AB449" s="51">
        <f t="shared" si="321"/>
        <v>39</v>
      </c>
      <c r="AC449" s="61" t="str">
        <f t="shared" si="322"/>
        <v>p21</v>
      </c>
      <c r="AD449" s="26" t="str">
        <f t="shared" si="323"/>
        <v>matt</v>
      </c>
      <c r="AE449" s="27" t="str">
        <f t="shared" si="324"/>
        <v>matt</v>
      </c>
      <c r="AF449" s="28" t="str">
        <f t="shared" si="325"/>
        <v/>
      </c>
      <c r="AG449" s="26" t="str">
        <f t="shared" si="326"/>
        <v>6</v>
      </c>
      <c r="AH449" s="27" t="str">
        <f t="shared" si="327"/>
        <v/>
      </c>
      <c r="AI449" s="29" t="str">
        <f t="shared" si="328"/>
        <v>21</v>
      </c>
      <c r="AJ449" s="29" t="str">
        <f t="shared" si="329"/>
        <v>21</v>
      </c>
      <c r="AK449" s="29" t="str">
        <f t="shared" si="330"/>
        <v>21</v>
      </c>
      <c r="AL449" s="29">
        <f t="shared" si="331"/>
        <v>0</v>
      </c>
      <c r="AM449" s="29">
        <f t="shared" ca="1" si="332"/>
        <v>0</v>
      </c>
      <c r="AN449" s="29" t="str">
        <f t="shared" si="333"/>
        <v>21</v>
      </c>
      <c r="AO449" s="29" t="str">
        <f t="shared" ca="1" si="334"/>
        <v>21</v>
      </c>
      <c r="AP449" s="28" t="str">
        <f t="shared" si="335"/>
        <v/>
      </c>
      <c r="AQ449" s="34">
        <f t="shared" si="336"/>
        <v>137071</v>
      </c>
      <c r="AR449" s="7">
        <f>VLOOKUP(W449,Books!$A$2:$Q$100,7,FALSE)</f>
        <v>140</v>
      </c>
      <c r="AS449" s="51" t="str">
        <f t="shared" si="337"/>
        <v/>
      </c>
      <c r="AT449" s="7" t="str">
        <f t="shared" si="338"/>
        <v>INSERT INTO citation (ID,TalkID,BookID,Chapter,Verses,Flag,PageColumn,MinVerse,MaxVerse) VALUES (137071, 8487, 140, 6, '21', '', 100, 0, 0);</v>
      </c>
    </row>
    <row r="450" spans="1:46" x14ac:dyDescent="0.2">
      <c r="A450" s="7">
        <f>VLOOKUP(C450,Talks!$A$2:$X$35,2,FALSE)</f>
        <v>28</v>
      </c>
      <c r="B450">
        <v>447</v>
      </c>
      <c r="C450" t="s">
        <v>2740</v>
      </c>
      <c r="D450" t="s">
        <v>3488</v>
      </c>
      <c r="E450" t="s">
        <v>3489</v>
      </c>
      <c r="F450" s="4"/>
      <c r="G450" s="7">
        <f>VLOOKUP(C450,Talks!$A$2:$X$35,11,FALSE)</f>
        <v>8487</v>
      </c>
      <c r="H450" s="7">
        <f t="shared" si="311"/>
        <v>0</v>
      </c>
      <c r="I450" s="75" t="str">
        <f>IF(H450&lt;&gt;0,H450,IF(ISERROR(VLOOKUP(VLOOKUP(X450,Books!$A$2:$Q$100,2,FALSE)&amp;"_"&amp;Y450&amp;":"&amp;AA450&amp;IF(F450&lt;&gt;""," (JST)",""),SpecialBooks,2,FALSE)),VLOOKUP(X450,Books!$A$2:$Q$100,2,FALSE)&amp;"_"&amp;Y450&amp;":"&amp;AA450&amp;IF(F450&lt;&gt;""," (JST)",""),VLOOKUP(VLOOKUP(X450,Books!$A$2:$Q$100,2,FALSE)&amp;"_"&amp;Y450&amp;":"&amp;AA450&amp;IF(F450&lt;&gt;""," (JST)",""),SpecialBooks,2,FALSE)))</f>
        <v>heb_10:36</v>
      </c>
      <c r="J450" s="7" t="str">
        <f>VLOOKUP(C450,Talks!$A$2:$X$35,6,FALSE)</f>
        <v>JRJ</v>
      </c>
      <c r="K450" s="32">
        <v>100</v>
      </c>
      <c r="L450" s="56">
        <f t="shared" si="339"/>
        <v>99</v>
      </c>
      <c r="M450" s="56">
        <f t="shared" si="340"/>
        <v>101</v>
      </c>
      <c r="N450" s="56" t="str">
        <f t="shared" ref="N450:N516" si="344">IF(K450&lt;L450,"***",IF(K450&gt;M450,"***",""))</f>
        <v/>
      </c>
      <c r="O450" s="7" t="str">
        <f t="shared" si="312"/>
        <v>heb_10:36 / (20-O,100,JRJ)</v>
      </c>
      <c r="P450" s="51" t="str">
        <f t="shared" si="313"/>
        <v/>
      </c>
      <c r="Q450" s="7">
        <f t="shared" si="314"/>
        <v>21</v>
      </c>
      <c r="R450" s="7">
        <f t="shared" si="315"/>
        <v>25</v>
      </c>
      <c r="S450" s="7">
        <f t="shared" si="316"/>
        <v>31</v>
      </c>
      <c r="T450" s="7">
        <f t="shared" si="317"/>
        <v>28</v>
      </c>
      <c r="U450" s="7">
        <f t="shared" si="318"/>
        <v>40</v>
      </c>
      <c r="V450" s="7" t="str">
        <f t="shared" si="319"/>
        <v>nt/heb/10.36?la</v>
      </c>
      <c r="W450" s="7" t="str">
        <f t="shared" si="342"/>
        <v>heb</v>
      </c>
      <c r="X450" s="7" t="str">
        <f>IF(ISERROR(VLOOKUP(W450,Books!$A$2:$Q$100,2,FALSE)),VLOOKUP(V450&amp;"/"&amp;W450,$AY$8:$AZ$10,2,FALSE),W450)</f>
        <v>heb</v>
      </c>
      <c r="Y450" s="7" t="str">
        <f t="shared" si="343"/>
        <v>10</v>
      </c>
      <c r="Z450" s="7" t="str">
        <f t="shared" si="320"/>
        <v>36</v>
      </c>
      <c r="AA450" s="7" t="str">
        <f t="shared" si="341"/>
        <v>36</v>
      </c>
      <c r="AB450" s="51">
        <f t="shared" si="321"/>
        <v>39</v>
      </c>
      <c r="AC450" s="61" t="str">
        <f t="shared" si="322"/>
        <v>p36</v>
      </c>
      <c r="AD450" s="26" t="str">
        <f t="shared" si="323"/>
        <v>heb</v>
      </c>
      <c r="AE450" s="27" t="str">
        <f t="shared" si="324"/>
        <v>heb</v>
      </c>
      <c r="AF450" s="28" t="str">
        <f t="shared" si="325"/>
        <v/>
      </c>
      <c r="AG450" s="26" t="str">
        <f t="shared" si="326"/>
        <v>10</v>
      </c>
      <c r="AH450" s="27" t="str">
        <f t="shared" si="327"/>
        <v/>
      </c>
      <c r="AI450" s="29" t="str">
        <f t="shared" si="328"/>
        <v>36</v>
      </c>
      <c r="AJ450" s="29" t="str">
        <f t="shared" si="329"/>
        <v>36</v>
      </c>
      <c r="AK450" s="29" t="str">
        <f t="shared" si="330"/>
        <v>36</v>
      </c>
      <c r="AL450" s="29">
        <f t="shared" si="331"/>
        <v>0</v>
      </c>
      <c r="AM450" s="29">
        <f t="shared" ca="1" si="332"/>
        <v>0</v>
      </c>
      <c r="AN450" s="29" t="str">
        <f t="shared" si="333"/>
        <v>36</v>
      </c>
      <c r="AO450" s="29" t="str">
        <f t="shared" ca="1" si="334"/>
        <v>36</v>
      </c>
      <c r="AP450" s="28" t="str">
        <f t="shared" si="335"/>
        <v/>
      </c>
      <c r="AQ450" s="34">
        <f t="shared" si="336"/>
        <v>137072</v>
      </c>
      <c r="AR450" s="7">
        <f>VLOOKUP(W450,Books!$A$2:$Q$100,7,FALSE)</f>
        <v>158</v>
      </c>
      <c r="AS450" s="51" t="str">
        <f t="shared" si="337"/>
        <v/>
      </c>
      <c r="AT450" s="7" t="str">
        <f t="shared" si="338"/>
        <v>INSERT INTO citation (ID,TalkID,BookID,Chapter,Verses,Flag,PageColumn,MinVerse,MaxVerse) VALUES (137072, 8487, 158, 10, '36', '', 100, 0, 0);</v>
      </c>
    </row>
    <row r="451" spans="1:46" x14ac:dyDescent="0.2">
      <c r="A451" s="7">
        <f>VLOOKUP(C451,Talks!$A$2:$X$35,2,FALSE)</f>
        <v>28</v>
      </c>
      <c r="B451">
        <v>448</v>
      </c>
      <c r="C451" t="s">
        <v>2740</v>
      </c>
      <c r="D451" t="s">
        <v>3490</v>
      </c>
      <c r="E451" t="s">
        <v>3491</v>
      </c>
      <c r="F451" s="4"/>
      <c r="G451" s="7">
        <f>VLOOKUP(C451,Talks!$A$2:$X$35,11,FALSE)</f>
        <v>8487</v>
      </c>
      <c r="H451" s="7">
        <f t="shared" si="311"/>
        <v>0</v>
      </c>
      <c r="I451" s="75" t="str">
        <f>IF(H451&lt;&gt;0,H451,IF(ISERROR(VLOOKUP(VLOOKUP(X451,Books!$A$2:$Q$100,2,FALSE)&amp;"_"&amp;Y451&amp;":"&amp;AA451&amp;IF(F451&lt;&gt;""," (JST)",""),SpecialBooks,2,FALSE)),VLOOKUP(X451,Books!$A$2:$Q$100,2,FALSE)&amp;"_"&amp;Y451&amp;":"&amp;AA451&amp;IF(F451&lt;&gt;""," (JST)",""),VLOOKUP(VLOOKUP(X451,Books!$A$2:$Q$100,2,FALSE)&amp;"_"&amp;Y451&amp;":"&amp;AA451&amp;IF(F451&lt;&gt;""," (JST)",""),SpecialBooks,2,FALSE)))</f>
        <v>3 ne_14:13</v>
      </c>
      <c r="J451" s="7" t="str">
        <f>VLOOKUP(C451,Talks!$A$2:$X$35,6,FALSE)</f>
        <v>JRJ</v>
      </c>
      <c r="K451" s="32">
        <v>101</v>
      </c>
      <c r="L451" s="56">
        <f t="shared" si="339"/>
        <v>99</v>
      </c>
      <c r="M451" s="56">
        <f t="shared" si="340"/>
        <v>101</v>
      </c>
      <c r="N451" s="56" t="str">
        <f t="shared" si="344"/>
        <v/>
      </c>
      <c r="O451" s="7" t="str">
        <f t="shared" si="312"/>
        <v>3 ne_14:13 / (20-O,101,JRJ)</v>
      </c>
      <c r="P451" s="51" t="str">
        <f t="shared" si="313"/>
        <v/>
      </c>
      <c r="Q451" s="7">
        <f t="shared" si="314"/>
        <v>23</v>
      </c>
      <c r="R451" s="7">
        <f t="shared" si="315"/>
        <v>28</v>
      </c>
      <c r="S451" s="7">
        <f t="shared" si="316"/>
        <v>34</v>
      </c>
      <c r="T451" s="7">
        <f t="shared" si="317"/>
        <v>31</v>
      </c>
      <c r="U451" s="7">
        <f t="shared" si="318"/>
        <v>43</v>
      </c>
      <c r="V451" s="7" t="str">
        <f t="shared" si="319"/>
        <v>bofm/3-ne/14.13?l</v>
      </c>
      <c r="W451" s="7" t="str">
        <f t="shared" si="342"/>
        <v>3-ne</v>
      </c>
      <c r="X451" s="7" t="str">
        <f>IF(ISERROR(VLOOKUP(W451,Books!$A$2:$Q$100,2,FALSE)),VLOOKUP(V451&amp;"/"&amp;W451,$AY$8:$AZ$10,2,FALSE),W451)</f>
        <v>3-ne</v>
      </c>
      <c r="Y451" s="7" t="str">
        <f t="shared" si="343"/>
        <v>14</v>
      </c>
      <c r="Z451" s="7" t="str">
        <f t="shared" si="320"/>
        <v>13</v>
      </c>
      <c r="AA451" s="7" t="str">
        <f t="shared" si="341"/>
        <v>13</v>
      </c>
      <c r="AB451" s="51">
        <f t="shared" si="321"/>
        <v>27</v>
      </c>
      <c r="AC451" s="61" t="str">
        <f t="shared" si="322"/>
        <v>p13</v>
      </c>
      <c r="AD451" s="26" t="str">
        <f t="shared" si="323"/>
        <v>3-ne</v>
      </c>
      <c r="AE451" s="27" t="str">
        <f t="shared" si="324"/>
        <v>3-ne</v>
      </c>
      <c r="AF451" s="28" t="str">
        <f t="shared" si="325"/>
        <v/>
      </c>
      <c r="AG451" s="26" t="str">
        <f t="shared" si="326"/>
        <v>14</v>
      </c>
      <c r="AH451" s="27" t="str">
        <f t="shared" si="327"/>
        <v/>
      </c>
      <c r="AI451" s="29" t="str">
        <f t="shared" si="328"/>
        <v>13</v>
      </c>
      <c r="AJ451" s="29" t="str">
        <f t="shared" si="329"/>
        <v>13</v>
      </c>
      <c r="AK451" s="29" t="str">
        <f t="shared" si="330"/>
        <v>13</v>
      </c>
      <c r="AL451" s="29">
        <f t="shared" si="331"/>
        <v>0</v>
      </c>
      <c r="AM451" s="29">
        <f t="shared" ca="1" si="332"/>
        <v>0</v>
      </c>
      <c r="AN451" s="29" t="str">
        <f t="shared" si="333"/>
        <v>13</v>
      </c>
      <c r="AO451" s="29" t="str">
        <f t="shared" ca="1" si="334"/>
        <v>13</v>
      </c>
      <c r="AP451" s="28" t="str">
        <f t="shared" si="335"/>
        <v/>
      </c>
      <c r="AQ451" s="34">
        <f t="shared" si="336"/>
        <v>137073</v>
      </c>
      <c r="AR451" s="7">
        <f>VLOOKUP(W451,Books!$A$2:$Q$100,7,FALSE)</f>
        <v>215</v>
      </c>
      <c r="AS451" s="51" t="str">
        <f t="shared" si="337"/>
        <v/>
      </c>
      <c r="AT451" s="7" t="str">
        <f t="shared" si="338"/>
        <v>INSERT INTO citation (ID,TalkID,BookID,Chapter,Verses,Flag,PageColumn,MinVerse,MaxVerse) VALUES (137073, 8487, 215, 14, '13', '', 101, 0, 0);</v>
      </c>
    </row>
    <row r="452" spans="1:46" x14ac:dyDescent="0.2">
      <c r="A452" s="7">
        <f>VLOOKUP(C452,Talks!$A$2:$X$35,2,FALSE)</f>
        <v>28</v>
      </c>
      <c r="B452">
        <v>449</v>
      </c>
      <c r="C452" t="s">
        <v>2740</v>
      </c>
      <c r="D452" t="s">
        <v>3492</v>
      </c>
      <c r="E452" t="s">
        <v>3493</v>
      </c>
      <c r="F452" s="4"/>
      <c r="G452" s="7">
        <f>VLOOKUP(C452,Talks!$A$2:$X$35,11,FALSE)</f>
        <v>8487</v>
      </c>
      <c r="H452" s="7">
        <f t="shared" si="311"/>
        <v>0</v>
      </c>
      <c r="I452" s="75" t="str">
        <f>IF(H452&lt;&gt;0,H452,IF(ISERROR(VLOOKUP(VLOOKUP(X452,Books!$A$2:$Q$100,2,FALSE)&amp;"_"&amp;Y452&amp;":"&amp;AA452&amp;IF(F452&lt;&gt;""," (JST)",""),SpecialBooks,2,FALSE)),VLOOKUP(X452,Books!$A$2:$Q$100,2,FALSE)&amp;"_"&amp;Y452&amp;":"&amp;AA452&amp;IF(F452&lt;&gt;""," (JST)",""),VLOOKUP(VLOOKUP(X452,Books!$A$2:$Q$100,2,FALSE)&amp;"_"&amp;Y452&amp;":"&amp;AA452&amp;IF(F452&lt;&gt;""," (JST)",""),SpecialBooks,2,FALSE)))</f>
        <v>2 ne_31:9</v>
      </c>
      <c r="J452" s="7" t="str">
        <f>VLOOKUP(C452,Talks!$A$2:$X$35,6,FALSE)</f>
        <v>JRJ</v>
      </c>
      <c r="K452" s="32">
        <v>101</v>
      </c>
      <c r="L452" s="56">
        <f t="shared" si="339"/>
        <v>99</v>
      </c>
      <c r="M452" s="56">
        <f t="shared" si="340"/>
        <v>101</v>
      </c>
      <c r="N452" s="56" t="str">
        <f t="shared" si="344"/>
        <v/>
      </c>
      <c r="O452" s="7" t="str">
        <f t="shared" si="312"/>
        <v>2 ne_31:9 / (20-O,101,JRJ)</v>
      </c>
      <c r="P452" s="51" t="str">
        <f t="shared" si="313"/>
        <v/>
      </c>
      <c r="Q452" s="7">
        <f t="shared" si="314"/>
        <v>23</v>
      </c>
      <c r="R452" s="7">
        <f t="shared" si="315"/>
        <v>28</v>
      </c>
      <c r="S452" s="7">
        <f t="shared" si="316"/>
        <v>33</v>
      </c>
      <c r="T452" s="7">
        <f t="shared" si="317"/>
        <v>31</v>
      </c>
      <c r="U452" s="7">
        <f t="shared" si="318"/>
        <v>42</v>
      </c>
      <c r="V452" s="7" t="str">
        <f t="shared" si="319"/>
        <v>bofm/2-ne/31.9?la</v>
      </c>
      <c r="W452" s="7" t="str">
        <f t="shared" si="342"/>
        <v>2-ne</v>
      </c>
      <c r="X452" s="7" t="str">
        <f>IF(ISERROR(VLOOKUP(W452,Books!$A$2:$Q$100,2,FALSE)),VLOOKUP(V452&amp;"/"&amp;W452,$AY$8:$AZ$10,2,FALSE),W452)</f>
        <v>2-ne</v>
      </c>
      <c r="Y452" s="7" t="str">
        <f t="shared" si="343"/>
        <v>31</v>
      </c>
      <c r="Z452" s="7" t="str">
        <f t="shared" si="320"/>
        <v>9</v>
      </c>
      <c r="AA452" s="7" t="str">
        <f t="shared" si="341"/>
        <v>9</v>
      </c>
      <c r="AB452" s="51">
        <f t="shared" si="321"/>
        <v>21</v>
      </c>
      <c r="AC452" s="61" t="str">
        <f t="shared" si="322"/>
        <v>p9</v>
      </c>
      <c r="AD452" s="26" t="str">
        <f t="shared" si="323"/>
        <v>2-ne</v>
      </c>
      <c r="AE452" s="27" t="str">
        <f t="shared" si="324"/>
        <v>2-ne</v>
      </c>
      <c r="AF452" s="28" t="str">
        <f t="shared" si="325"/>
        <v/>
      </c>
      <c r="AG452" s="26" t="str">
        <f t="shared" si="326"/>
        <v>31</v>
      </c>
      <c r="AH452" s="27" t="str">
        <f t="shared" si="327"/>
        <v/>
      </c>
      <c r="AI452" s="29" t="str">
        <f t="shared" si="328"/>
        <v>9</v>
      </c>
      <c r="AJ452" s="29" t="str">
        <f t="shared" si="329"/>
        <v>9</v>
      </c>
      <c r="AK452" s="29" t="str">
        <f t="shared" si="330"/>
        <v>9</v>
      </c>
      <c r="AL452" s="29">
        <f t="shared" si="331"/>
        <v>0</v>
      </c>
      <c r="AM452" s="29">
        <f t="shared" ca="1" si="332"/>
        <v>0</v>
      </c>
      <c r="AN452" s="29" t="str">
        <f t="shared" si="333"/>
        <v>9</v>
      </c>
      <c r="AO452" s="29" t="str">
        <f t="shared" ca="1" si="334"/>
        <v>9</v>
      </c>
      <c r="AP452" s="28" t="str">
        <f t="shared" si="335"/>
        <v/>
      </c>
      <c r="AQ452" s="34">
        <f t="shared" si="336"/>
        <v>137074</v>
      </c>
      <c r="AR452" s="7">
        <f>VLOOKUP(W452,Books!$A$2:$Q$100,7,FALSE)</f>
        <v>206</v>
      </c>
      <c r="AS452" s="51" t="str">
        <f t="shared" si="337"/>
        <v/>
      </c>
      <c r="AT452" s="7" t="str">
        <f t="shared" si="338"/>
        <v>INSERT INTO citation (ID,TalkID,BookID,Chapter,Verses,Flag,PageColumn,MinVerse,MaxVerse) VALUES (137074, 8487, 206, 31, '9', '', 101, 0, 0);</v>
      </c>
    </row>
    <row r="453" spans="1:46" x14ac:dyDescent="0.2">
      <c r="A453" s="7">
        <f>VLOOKUP(C453,Talks!$A$2:$X$35,2,FALSE)</f>
        <v>28</v>
      </c>
      <c r="B453">
        <v>450</v>
      </c>
      <c r="C453" t="s">
        <v>2740</v>
      </c>
      <c r="D453" t="s">
        <v>3494</v>
      </c>
      <c r="E453" t="s">
        <v>3495</v>
      </c>
      <c r="F453" s="4"/>
      <c r="G453" s="7">
        <f>VLOOKUP(C453,Talks!$A$2:$X$35,11,FALSE)</f>
        <v>8487</v>
      </c>
      <c r="H453" s="7">
        <f t="shared" ref="H453:H516" si="345">IF(ISERROR(FIND($BA$2,D453)),IF(ISERROR(FIND($BA$3,D453)),IF(ISERROR(FIND($BA$4,D453)),IF(ISERROR(FIND($BA$5,D453)),IF(ISERROR(FIND($BA$6,D453)),0,$AZ$6),$AZ$5),$AZ$4),$AZ$3),$AZ$2)</f>
        <v>0</v>
      </c>
      <c r="I453" s="75" t="str">
        <f>IF(H453&lt;&gt;0,H453,IF(ISERROR(VLOOKUP(VLOOKUP(X453,Books!$A$2:$Q$100,2,FALSE)&amp;"_"&amp;Y453&amp;":"&amp;AA453&amp;IF(F453&lt;&gt;""," (JST)",""),SpecialBooks,2,FALSE)),VLOOKUP(X453,Books!$A$2:$Q$100,2,FALSE)&amp;"_"&amp;Y453&amp;":"&amp;AA453&amp;IF(F453&lt;&gt;""," (JST)",""),VLOOKUP(VLOOKUP(X453,Books!$A$2:$Q$100,2,FALSE)&amp;"_"&amp;Y453&amp;":"&amp;AA453&amp;IF(F453&lt;&gt;""," (JST)",""),SpecialBooks,2,FALSE)))</f>
        <v>james_1:4</v>
      </c>
      <c r="J453" s="7" t="str">
        <f>VLOOKUP(C453,Talks!$A$2:$X$35,6,FALSE)</f>
        <v>JRJ</v>
      </c>
      <c r="K453" s="32">
        <v>101</v>
      </c>
      <c r="L453" s="56">
        <f t="shared" si="339"/>
        <v>99</v>
      </c>
      <c r="M453" s="56">
        <f t="shared" si="340"/>
        <v>101</v>
      </c>
      <c r="N453" s="56" t="str">
        <f t="shared" si="344"/>
        <v/>
      </c>
      <c r="O453" s="7" t="str">
        <f t="shared" ref="O453:O516" si="346">I453&amp;" / ("&amp;$D$1&amp;","&amp;K453&amp;","&amp;J453&amp;")"</f>
        <v>james_1:4 / (20-O,101,JRJ)</v>
      </c>
      <c r="P453" s="51" t="str">
        <f t="shared" ref="P453:P516" si="347">IF(ISERROR(FIND("#",D453)),"***","")</f>
        <v/>
      </c>
      <c r="Q453" s="7">
        <f t="shared" ref="Q453:Q516" si="348">FIND("/",D453,19)</f>
        <v>21</v>
      </c>
      <c r="R453" s="7">
        <f t="shared" ref="R453:R516" si="349">IF(ISERROR(FIND("/",D453,Q453+1)),FIND("?",D453,Q453+1),FIND("/",D453,Q453+1))</f>
        <v>27</v>
      </c>
      <c r="S453" s="7">
        <f t="shared" ref="S453:S516" si="350">FIND("?",D453,R453+1)</f>
        <v>31</v>
      </c>
      <c r="T453" s="7">
        <f t="shared" ref="T453:T516" si="351">FIND(".",D453,R453+1)</f>
        <v>29</v>
      </c>
      <c r="U453" s="7">
        <f t="shared" ref="U453:U516" si="352">FIND("#",D453,S453+1)</f>
        <v>40</v>
      </c>
      <c r="V453" s="7" t="str">
        <f t="shared" ref="V453:V516" si="353">MID(D453,19,Q453-6)</f>
        <v>nt/james/1.4?la</v>
      </c>
      <c r="W453" s="7" t="str">
        <f t="shared" si="342"/>
        <v>james</v>
      </c>
      <c r="X453" s="7" t="str">
        <f>IF(ISERROR(VLOOKUP(W453,Books!$A$2:$Q$100,2,FALSE)),VLOOKUP(V453&amp;"/"&amp;W453,$AY$8:$AZ$10,2,FALSE),W453)</f>
        <v>james</v>
      </c>
      <c r="Y453" s="7" t="str">
        <f t="shared" si="343"/>
        <v>1</v>
      </c>
      <c r="Z453" s="7" t="str">
        <f t="shared" ref="Z453:Z516" si="354">IF(VLOOKUP(AR453,Books,12,FALSE)="Y",IF(ISERROR(MID(D453,T453+1,S453-T453-1)),"1-"&amp;VLOOKUP(W453&amp;"_"&amp;Y453&amp;"_",BookChapMaxVerse,2,FALSE),MID(D453,T453+1,S453-T453-1)),"")</f>
        <v>4</v>
      </c>
      <c r="AA453" s="7" t="str">
        <f t="shared" si="341"/>
        <v>4</v>
      </c>
      <c r="AB453" s="51">
        <f t="shared" ref="AB453:AB516" si="355">VLOOKUP(W453&amp;"_"&amp;Y453&amp;"_",BookChapMaxVerse,2,FALSE)</f>
        <v>27</v>
      </c>
      <c r="AC453" s="61" t="str">
        <f t="shared" ref="AC453:AC516" si="356">IF(ISERROR(U453),0,RIGHT(D453,LEN(D453)-U453))</f>
        <v>p4</v>
      </c>
      <c r="AD453" s="26" t="str">
        <f t="shared" ref="AD453:AD516" si="357">SUBSTITUTE(LEFT(O453,FIND("_",O453)-1)," ","-")</f>
        <v>james</v>
      </c>
      <c r="AE453" s="27" t="str">
        <f t="shared" ref="AE453:AE516" si="358">IF(AD453="sec","dc",AD453)</f>
        <v>james</v>
      </c>
      <c r="AF453" s="28" t="str">
        <f t="shared" ref="AF453:AF516" si="359">IF(AE453&lt;&gt;W453,"***","")</f>
        <v/>
      </c>
      <c r="AG453" s="26" t="str">
        <f t="shared" ref="AG453:AG516" si="360">MID(O453,FIND("_",O453)+1,FIND(":",O453)-FIND("_",O453)-1)</f>
        <v>1</v>
      </c>
      <c r="AH453" s="27" t="str">
        <f t="shared" ref="AH453:AH516" si="361">IF(AG453&lt;&gt;Y453,"***","")</f>
        <v/>
      </c>
      <c r="AI453" s="29" t="str">
        <f t="shared" ref="AI453:AI516" si="362">IF(ISERROR(MID(O453,FIND(":",O453)+1,FIND(" /",O453)-FIND(":",O453)-1)),"",MID(O453,FIND(":",O453)+1,FIND(" /",O453)-FIND(":",O453)-1))</f>
        <v>4</v>
      </c>
      <c r="AJ453" s="29" t="str">
        <f t="shared" ref="AJ453:AJ516" si="363">IF(ISERROR(FIND(" (JST)",AI453)),AI453,LEFT(AI453,FIND(" (JST)",AI453)-1))</f>
        <v>4</v>
      </c>
      <c r="AK453" s="29" t="str">
        <f t="shared" ref="AK453:AK516" si="364">SUBSTITUTE(SUBSTITUTE(AJ453,"-"," "),","," ")</f>
        <v>4</v>
      </c>
      <c r="AL453" s="29">
        <f t="shared" ref="AL453:AL516" si="365">IF(ISERROR(FIND(" ",AK453)),0,FIND(" ",AK453))</f>
        <v>0</v>
      </c>
      <c r="AM453" s="29">
        <f t="shared" ref="AM453:AM516" ca="1" si="366">IF(AL453&gt;0,LOOKUP(2^15,FIND(" ",AK453,ROW(INDIRECT("1:"&amp;LEN(AK453))))),0)</f>
        <v>0</v>
      </c>
      <c r="AN453" s="29" t="str">
        <f t="shared" ref="AN453:AN516" si="367">IF(AL453&gt;0,LEFT(AJ453,AL453-1),AJ453)</f>
        <v>4</v>
      </c>
      <c r="AO453" s="29" t="str">
        <f t="shared" ref="AO453:AO516" ca="1" si="368">IF(AM453&gt;0,RIGHT(AJ453,LEN(AJ453)-AM453),AJ453)</f>
        <v>4</v>
      </c>
      <c r="AP453" s="28" t="str">
        <f t="shared" ref="AP453:AP516" si="369">IF(AJ453&lt;&gt;AA453,"***","")</f>
        <v/>
      </c>
      <c r="AQ453" s="34">
        <f t="shared" ref="AQ453:AQ516" si="370">AQ452+1</f>
        <v>137075</v>
      </c>
      <c r="AR453" s="7">
        <f>VLOOKUP(W453,Books!$A$2:$Q$100,7,FALSE)</f>
        <v>159</v>
      </c>
      <c r="AS453" s="51" t="str">
        <f t="shared" ref="AS453:AS516" si="371">IF(ISERROR(FIND("(JST)",O453)),"","J")</f>
        <v/>
      </c>
      <c r="AT453" s="7" t="str">
        <f t="shared" ref="AT453:AT516" si="372">"INSERT INTO citation (ID,TalkID,BookID,Chapter,Verses,Flag,PageColumn,MinVerse,MaxVerse) VALUES ("&amp;AQ453&amp;", "&amp;G453&amp;", "&amp;AR453&amp;", "&amp;IF(Y453="",0,Y453)&amp;", '"&amp;AA453&amp;"', '"&amp;AS453&amp;"', "&amp;K453&amp;", 0, 0);"</f>
        <v>INSERT INTO citation (ID,TalkID,BookID,Chapter,Verses,Flag,PageColumn,MinVerse,MaxVerse) VALUES (137075, 8487, 159, 1, '4', '', 101, 0, 0);</v>
      </c>
    </row>
    <row r="454" spans="1:46" x14ac:dyDescent="0.2">
      <c r="A454" s="7">
        <f>VLOOKUP(C454,Talks!$A$2:$X$35,2,FALSE)</f>
        <v>28</v>
      </c>
      <c r="B454">
        <v>451</v>
      </c>
      <c r="C454" t="s">
        <v>2740</v>
      </c>
      <c r="D454" t="s">
        <v>3496</v>
      </c>
      <c r="E454" t="s">
        <v>3497</v>
      </c>
      <c r="F454" s="4"/>
      <c r="G454" s="7">
        <f>VLOOKUP(C454,Talks!$A$2:$X$35,11,FALSE)</f>
        <v>8487</v>
      </c>
      <c r="H454" s="7">
        <f t="shared" si="345"/>
        <v>0</v>
      </c>
      <c r="I454" s="75" t="str">
        <f>IF(H454&lt;&gt;0,H454,IF(ISERROR(VLOOKUP(VLOOKUP(X454,Books!$A$2:$Q$100,2,FALSE)&amp;"_"&amp;Y454&amp;":"&amp;AA454&amp;IF(F454&lt;&gt;""," (JST)",""),SpecialBooks,2,FALSE)),VLOOKUP(X454,Books!$A$2:$Q$100,2,FALSE)&amp;"_"&amp;Y454&amp;":"&amp;AA454&amp;IF(F454&lt;&gt;""," (JST)",""),VLOOKUP(VLOOKUP(X454,Books!$A$2:$Q$100,2,FALSE)&amp;"_"&amp;Y454&amp;":"&amp;AA454&amp;IF(F454&lt;&gt;""," (JST)",""),SpecialBooks,2,FALSE)))</f>
        <v>sec_110:9</v>
      </c>
      <c r="J454" s="7" t="str">
        <f>VLOOKUP(C454,Talks!$A$2:$X$35,6,FALSE)</f>
        <v>JRJ</v>
      </c>
      <c r="K454" s="32">
        <v>101</v>
      </c>
      <c r="L454" s="56">
        <f t="shared" si="339"/>
        <v>99</v>
      </c>
      <c r="M454" s="56">
        <f t="shared" si="340"/>
        <v>101</v>
      </c>
      <c r="N454" s="56" t="str">
        <f t="shared" si="344"/>
        <v/>
      </c>
      <c r="O454" s="7" t="str">
        <f t="shared" si="346"/>
        <v>sec_110:9 / (20-O,101,JRJ)</v>
      </c>
      <c r="P454" s="51" t="str">
        <f t="shared" si="347"/>
        <v/>
      </c>
      <c r="Q454" s="7">
        <f t="shared" si="348"/>
        <v>31</v>
      </c>
      <c r="R454" s="7">
        <f t="shared" si="349"/>
        <v>34</v>
      </c>
      <c r="S454" s="7">
        <f t="shared" si="350"/>
        <v>40</v>
      </c>
      <c r="T454" s="7">
        <f t="shared" si="351"/>
        <v>38</v>
      </c>
      <c r="U454" s="7">
        <f t="shared" si="352"/>
        <v>49</v>
      </c>
      <c r="V454" s="7" t="str">
        <f t="shared" si="353"/>
        <v>dc-testament/dc/110.9?lan</v>
      </c>
      <c r="W454" s="7" t="str">
        <f t="shared" si="342"/>
        <v>dc</v>
      </c>
      <c r="X454" s="7" t="str">
        <f>IF(ISERROR(VLOOKUP(W454,Books!$A$2:$Q$100,2,FALSE)),VLOOKUP(V454&amp;"/"&amp;W454,$AY$8:$AZ$10,2,FALSE),W454)</f>
        <v>dc</v>
      </c>
      <c r="Y454" s="7" t="str">
        <f t="shared" si="343"/>
        <v>110</v>
      </c>
      <c r="Z454" s="7" t="str">
        <f t="shared" si="354"/>
        <v>9</v>
      </c>
      <c r="AA454" s="7" t="str">
        <f t="shared" si="341"/>
        <v>9</v>
      </c>
      <c r="AB454" s="51">
        <f t="shared" si="355"/>
        <v>16</v>
      </c>
      <c r="AC454" s="61" t="str">
        <f t="shared" si="356"/>
        <v>p9</v>
      </c>
      <c r="AD454" s="26" t="str">
        <f t="shared" si="357"/>
        <v>sec</v>
      </c>
      <c r="AE454" s="27" t="str">
        <f t="shared" si="358"/>
        <v>dc</v>
      </c>
      <c r="AF454" s="28" t="str">
        <f t="shared" si="359"/>
        <v/>
      </c>
      <c r="AG454" s="26" t="str">
        <f t="shared" si="360"/>
        <v>110</v>
      </c>
      <c r="AH454" s="27" t="str">
        <f t="shared" si="361"/>
        <v/>
      </c>
      <c r="AI454" s="29" t="str">
        <f t="shared" si="362"/>
        <v>9</v>
      </c>
      <c r="AJ454" s="29" t="str">
        <f t="shared" si="363"/>
        <v>9</v>
      </c>
      <c r="AK454" s="29" t="str">
        <f t="shared" si="364"/>
        <v>9</v>
      </c>
      <c r="AL454" s="29">
        <f t="shared" si="365"/>
        <v>0</v>
      </c>
      <c r="AM454" s="29">
        <f t="shared" ca="1" si="366"/>
        <v>0</v>
      </c>
      <c r="AN454" s="29" t="str">
        <f t="shared" si="367"/>
        <v>9</v>
      </c>
      <c r="AO454" s="29" t="str">
        <f t="shared" ca="1" si="368"/>
        <v>9</v>
      </c>
      <c r="AP454" s="28" t="str">
        <f t="shared" si="369"/>
        <v/>
      </c>
      <c r="AQ454" s="34">
        <f t="shared" si="370"/>
        <v>137076</v>
      </c>
      <c r="AR454" s="7">
        <f>VLOOKUP(W454,Books!$A$2:$Q$100,7,FALSE)</f>
        <v>302</v>
      </c>
      <c r="AS454" s="51" t="str">
        <f t="shared" si="371"/>
        <v/>
      </c>
      <c r="AT454" s="7" t="str">
        <f t="shared" si="372"/>
        <v>INSERT INTO citation (ID,TalkID,BookID,Chapter,Verses,Flag,PageColumn,MinVerse,MaxVerse) VALUES (137076, 8487, 302, 110, '9', '', 101, 0, 0);</v>
      </c>
    </row>
    <row r="455" spans="1:46" x14ac:dyDescent="0.2">
      <c r="A455" s="7">
        <f>VLOOKUP(C455,Talks!$A$2:$X$35,2,FALSE)</f>
        <v>28</v>
      </c>
      <c r="B455">
        <v>452</v>
      </c>
      <c r="C455" t="s">
        <v>2740</v>
      </c>
      <c r="D455" t="s">
        <v>3498</v>
      </c>
      <c r="E455" t="s">
        <v>3499</v>
      </c>
      <c r="F455" s="4"/>
      <c r="G455" s="7">
        <f>VLOOKUP(C455,Talks!$A$2:$X$35,11,FALSE)</f>
        <v>8487</v>
      </c>
      <c r="H455" s="7">
        <f t="shared" si="345"/>
        <v>0</v>
      </c>
      <c r="I455" s="75" t="str">
        <f>IF(H455&lt;&gt;0,H455,IF(ISERROR(VLOOKUP(VLOOKUP(X455,Books!$A$2:$Q$100,2,FALSE)&amp;"_"&amp;Y455&amp;":"&amp;AA455&amp;IF(F455&lt;&gt;""," (JST)",""),SpecialBooks,2,FALSE)),VLOOKUP(X455,Books!$A$2:$Q$100,2,FALSE)&amp;"_"&amp;Y455&amp;":"&amp;AA455&amp;IF(F455&lt;&gt;""," (JST)",""),VLOOKUP(VLOOKUP(X455,Books!$A$2:$Q$100,2,FALSE)&amp;"_"&amp;Y455&amp;":"&amp;AA455&amp;IF(F455&lt;&gt;""," (JST)",""),SpecialBooks,2,FALSE)))</f>
        <v>matt_14:27</v>
      </c>
      <c r="J455" s="7" t="str">
        <f>VLOOKUP(C455,Talks!$A$2:$X$35,6,FALSE)</f>
        <v>JRJ</v>
      </c>
      <c r="K455" s="32">
        <v>101</v>
      </c>
      <c r="L455" s="56">
        <f t="shared" si="339"/>
        <v>99</v>
      </c>
      <c r="M455" s="56">
        <f t="shared" si="340"/>
        <v>101</v>
      </c>
      <c r="N455" s="56" t="str">
        <f t="shared" si="344"/>
        <v/>
      </c>
      <c r="O455" s="7" t="str">
        <f t="shared" si="346"/>
        <v>matt_14:27 / (20-O,101,JRJ)</v>
      </c>
      <c r="P455" s="51" t="str">
        <f t="shared" si="347"/>
        <v/>
      </c>
      <c r="Q455" s="7">
        <f t="shared" si="348"/>
        <v>21</v>
      </c>
      <c r="R455" s="7">
        <f t="shared" si="349"/>
        <v>26</v>
      </c>
      <c r="S455" s="7">
        <f t="shared" si="350"/>
        <v>32</v>
      </c>
      <c r="T455" s="7">
        <f t="shared" si="351"/>
        <v>29</v>
      </c>
      <c r="U455" s="7">
        <f t="shared" si="352"/>
        <v>41</v>
      </c>
      <c r="V455" s="7" t="str">
        <f t="shared" si="353"/>
        <v>nt/matt/14.27?l</v>
      </c>
      <c r="W455" s="7" t="str">
        <f t="shared" si="342"/>
        <v>matt</v>
      </c>
      <c r="X455" s="7" t="str">
        <f>IF(ISERROR(VLOOKUP(W455,Books!$A$2:$Q$100,2,FALSE)),VLOOKUP(V455&amp;"/"&amp;W455,$AY$8:$AZ$10,2,FALSE),W455)</f>
        <v>matt</v>
      </c>
      <c r="Y455" s="7" t="str">
        <f t="shared" si="343"/>
        <v>14</v>
      </c>
      <c r="Z455" s="7" t="str">
        <f t="shared" si="354"/>
        <v>27</v>
      </c>
      <c r="AA455" s="7" t="str">
        <f t="shared" si="341"/>
        <v>27</v>
      </c>
      <c r="AB455" s="51">
        <f t="shared" si="355"/>
        <v>36</v>
      </c>
      <c r="AC455" s="61" t="str">
        <f t="shared" si="356"/>
        <v>p27</v>
      </c>
      <c r="AD455" s="26" t="str">
        <f t="shared" si="357"/>
        <v>matt</v>
      </c>
      <c r="AE455" s="27" t="str">
        <f t="shared" si="358"/>
        <v>matt</v>
      </c>
      <c r="AF455" s="28" t="str">
        <f t="shared" si="359"/>
        <v/>
      </c>
      <c r="AG455" s="26" t="str">
        <f t="shared" si="360"/>
        <v>14</v>
      </c>
      <c r="AH455" s="27" t="str">
        <f t="shared" si="361"/>
        <v/>
      </c>
      <c r="AI455" s="29" t="str">
        <f t="shared" si="362"/>
        <v>27</v>
      </c>
      <c r="AJ455" s="29" t="str">
        <f t="shared" si="363"/>
        <v>27</v>
      </c>
      <c r="AK455" s="29" t="str">
        <f t="shared" si="364"/>
        <v>27</v>
      </c>
      <c r="AL455" s="29">
        <f t="shared" si="365"/>
        <v>0</v>
      </c>
      <c r="AM455" s="29">
        <f t="shared" ca="1" si="366"/>
        <v>0</v>
      </c>
      <c r="AN455" s="29" t="str">
        <f t="shared" si="367"/>
        <v>27</v>
      </c>
      <c r="AO455" s="29" t="str">
        <f t="shared" ca="1" si="368"/>
        <v>27</v>
      </c>
      <c r="AP455" s="28" t="str">
        <f t="shared" si="369"/>
        <v/>
      </c>
      <c r="AQ455" s="34">
        <f t="shared" si="370"/>
        <v>137077</v>
      </c>
      <c r="AR455" s="7">
        <f>VLOOKUP(W455,Books!$A$2:$Q$100,7,FALSE)</f>
        <v>140</v>
      </c>
      <c r="AS455" s="51" t="str">
        <f t="shared" si="371"/>
        <v/>
      </c>
      <c r="AT455" s="7" t="str">
        <f t="shared" si="372"/>
        <v>INSERT INTO citation (ID,TalkID,BookID,Chapter,Verses,Flag,PageColumn,MinVerse,MaxVerse) VALUES (137077, 8487, 140, 14, '27', '', 101, 0, 0);</v>
      </c>
    </row>
    <row r="456" spans="1:46" x14ac:dyDescent="0.2">
      <c r="A456" s="7">
        <f>VLOOKUP(C456,Talks!$A$2:$X$35,2,FALSE)</f>
        <v>28</v>
      </c>
      <c r="B456">
        <v>453</v>
      </c>
      <c r="C456" t="s">
        <v>2740</v>
      </c>
      <c r="D456" t="s">
        <v>3500</v>
      </c>
      <c r="E456" t="s">
        <v>3501</v>
      </c>
      <c r="F456" s="4"/>
      <c r="G456" s="7">
        <f>VLOOKUP(C456,Talks!$A$2:$X$35,11,FALSE)</f>
        <v>8487</v>
      </c>
      <c r="H456" s="7">
        <f t="shared" si="345"/>
        <v>0</v>
      </c>
      <c r="I456" s="75" t="str">
        <f>IF(H456&lt;&gt;0,H456,IF(ISERROR(VLOOKUP(VLOOKUP(X456,Books!$A$2:$Q$100,2,FALSE)&amp;"_"&amp;Y456&amp;":"&amp;AA456&amp;IF(F456&lt;&gt;""," (JST)",""),SpecialBooks,2,FALSE)),VLOOKUP(X456,Books!$A$2:$Q$100,2,FALSE)&amp;"_"&amp;Y456&amp;":"&amp;AA456&amp;IF(F456&lt;&gt;""," (JST)",""),VLOOKUP(VLOOKUP(X456,Books!$A$2:$Q$100,2,FALSE)&amp;"_"&amp;Y456&amp;":"&amp;AA456&amp;IF(F456&lt;&gt;""," (JST)",""),SpecialBooks,2,FALSE)))</f>
        <v>sec_107:49</v>
      </c>
      <c r="J456" s="7" t="str">
        <f>VLOOKUP(C456,Talks!$A$2:$X$35,6,FALSE)</f>
        <v>JRJ</v>
      </c>
      <c r="K456" s="32">
        <v>101</v>
      </c>
      <c r="L456" s="56">
        <f t="shared" si="339"/>
        <v>99</v>
      </c>
      <c r="M456" s="56">
        <f t="shared" si="340"/>
        <v>101</v>
      </c>
      <c r="N456" s="56" t="str">
        <f t="shared" si="344"/>
        <v/>
      </c>
      <c r="O456" s="7" t="str">
        <f t="shared" si="346"/>
        <v>sec_107:49 / (20-O,101,JRJ)</v>
      </c>
      <c r="P456" s="51" t="str">
        <f t="shared" si="347"/>
        <v/>
      </c>
      <c r="Q456" s="7">
        <f t="shared" si="348"/>
        <v>31</v>
      </c>
      <c r="R456" s="7">
        <f t="shared" si="349"/>
        <v>34</v>
      </c>
      <c r="S456" s="7">
        <f t="shared" si="350"/>
        <v>41</v>
      </c>
      <c r="T456" s="7">
        <f t="shared" si="351"/>
        <v>38</v>
      </c>
      <c r="U456" s="7">
        <f t="shared" si="352"/>
        <v>50</v>
      </c>
      <c r="V456" s="7" t="str">
        <f t="shared" si="353"/>
        <v>dc-testament/dc/107.49?la</v>
      </c>
      <c r="W456" s="7" t="str">
        <f t="shared" si="342"/>
        <v>dc</v>
      </c>
      <c r="X456" s="7" t="str">
        <f>IF(ISERROR(VLOOKUP(W456,Books!$A$2:$Q$100,2,FALSE)),VLOOKUP(V456&amp;"/"&amp;W456,$AY$8:$AZ$10,2,FALSE),W456)</f>
        <v>dc</v>
      </c>
      <c r="Y456" s="7" t="str">
        <f t="shared" si="343"/>
        <v>107</v>
      </c>
      <c r="Z456" s="7" t="str">
        <f t="shared" si="354"/>
        <v>49</v>
      </c>
      <c r="AA456" s="7" t="str">
        <f t="shared" si="341"/>
        <v>49</v>
      </c>
      <c r="AB456" s="51">
        <f t="shared" si="355"/>
        <v>100</v>
      </c>
      <c r="AC456" s="61" t="str">
        <f t="shared" si="356"/>
        <v>p49</v>
      </c>
      <c r="AD456" s="26" t="str">
        <f t="shared" si="357"/>
        <v>sec</v>
      </c>
      <c r="AE456" s="27" t="str">
        <f t="shared" si="358"/>
        <v>dc</v>
      </c>
      <c r="AF456" s="28" t="str">
        <f t="shared" si="359"/>
        <v/>
      </c>
      <c r="AG456" s="26" t="str">
        <f t="shared" si="360"/>
        <v>107</v>
      </c>
      <c r="AH456" s="27" t="str">
        <f t="shared" si="361"/>
        <v/>
      </c>
      <c r="AI456" s="29" t="str">
        <f t="shared" si="362"/>
        <v>49</v>
      </c>
      <c r="AJ456" s="29" t="str">
        <f t="shared" si="363"/>
        <v>49</v>
      </c>
      <c r="AK456" s="29" t="str">
        <f t="shared" si="364"/>
        <v>49</v>
      </c>
      <c r="AL456" s="29">
        <f t="shared" si="365"/>
        <v>0</v>
      </c>
      <c r="AM456" s="29">
        <f t="shared" ca="1" si="366"/>
        <v>0</v>
      </c>
      <c r="AN456" s="29" t="str">
        <f t="shared" si="367"/>
        <v>49</v>
      </c>
      <c r="AO456" s="29" t="str">
        <f t="shared" ca="1" si="368"/>
        <v>49</v>
      </c>
      <c r="AP456" s="28" t="str">
        <f t="shared" si="369"/>
        <v/>
      </c>
      <c r="AQ456" s="34">
        <f t="shared" si="370"/>
        <v>137078</v>
      </c>
      <c r="AR456" s="7">
        <f>VLOOKUP(W456,Books!$A$2:$Q$100,7,FALSE)</f>
        <v>302</v>
      </c>
      <c r="AS456" s="51" t="str">
        <f t="shared" si="371"/>
        <v/>
      </c>
      <c r="AT456" s="7" t="str">
        <f t="shared" si="372"/>
        <v>INSERT INTO citation (ID,TalkID,BookID,Chapter,Verses,Flag,PageColumn,MinVerse,MaxVerse) VALUES (137078, 8487, 302, 107, '49', '', 101, 0, 0);</v>
      </c>
    </row>
    <row r="457" spans="1:46" x14ac:dyDescent="0.2">
      <c r="A457" s="7">
        <f>VLOOKUP(C457,Talks!$A$2:$X$35,2,FALSE)</f>
        <v>28</v>
      </c>
      <c r="B457">
        <v>454</v>
      </c>
      <c r="C457" t="s">
        <v>2740</v>
      </c>
      <c r="D457" t="s">
        <v>3475</v>
      </c>
      <c r="E457" t="s">
        <v>3657</v>
      </c>
      <c r="F457" s="4" t="s">
        <v>3658</v>
      </c>
      <c r="G457" s="7">
        <f>VLOOKUP(C457,Talks!$A$2:$X$35,11,FALSE)</f>
        <v>8487</v>
      </c>
      <c r="H457" s="7">
        <f t="shared" si="345"/>
        <v>0</v>
      </c>
      <c r="I457" s="75" t="str">
        <f>IF(H457&lt;&gt;0,H457,IF(ISERROR(VLOOKUP(VLOOKUP(X457,Books!$A$2:$Q$100,2,FALSE)&amp;"_"&amp;Y457&amp;":"&amp;AA457&amp;IF(F457&lt;&gt;""," (JST)",""),SpecialBooks,2,FALSE)),VLOOKUP(X457,Books!$A$2:$Q$100,2,FALSE)&amp;"_"&amp;Y457&amp;":"&amp;AA457&amp;IF(F457&lt;&gt;""," (JST)",""),VLOOKUP(VLOOKUP(X457,Books!$A$2:$Q$100,2,FALSE)&amp;"_"&amp;Y457&amp;":"&amp;AA457&amp;IF(F457&lt;&gt;""," (JST)",""),SpecialBooks,2,FALSE)))</f>
        <v>james_1:2 (JST)</v>
      </c>
      <c r="J457" s="7" t="str">
        <f>VLOOKUP(C457,Talks!$A$2:$X$35,6,FALSE)</f>
        <v>JRJ</v>
      </c>
      <c r="K457" s="32">
        <v>100</v>
      </c>
      <c r="L457" s="56">
        <f t="shared" si="339"/>
        <v>99</v>
      </c>
      <c r="M457" s="56">
        <f t="shared" si="340"/>
        <v>101</v>
      </c>
      <c r="N457" s="56" t="str">
        <f t="shared" si="344"/>
        <v/>
      </c>
      <c r="O457" s="7" t="str">
        <f t="shared" si="346"/>
        <v>james_1:2 (JST) / (20-O,100,JRJ)</v>
      </c>
      <c r="P457" s="51" t="str">
        <f t="shared" si="347"/>
        <v/>
      </c>
      <c r="Q457" s="7">
        <f t="shared" si="348"/>
        <v>21</v>
      </c>
      <c r="R457" s="7">
        <f t="shared" si="349"/>
        <v>27</v>
      </c>
      <c r="S457" s="7">
        <f t="shared" si="350"/>
        <v>31</v>
      </c>
      <c r="T457" s="7">
        <f t="shared" si="351"/>
        <v>29</v>
      </c>
      <c r="U457" s="7">
        <f t="shared" si="352"/>
        <v>40</v>
      </c>
      <c r="V457" s="7" t="str">
        <f t="shared" si="353"/>
        <v>nt/james/1.2?la</v>
      </c>
      <c r="W457" s="7" t="str">
        <f t="shared" si="342"/>
        <v>james</v>
      </c>
      <c r="X457" s="7" t="str">
        <f>IF(ISERROR(VLOOKUP(W457,Books!$A$2:$Q$100,2,FALSE)),VLOOKUP(V457&amp;"/"&amp;W457,$AY$8:$AZ$10,2,FALSE),W457)</f>
        <v>james</v>
      </c>
      <c r="Y457" s="7" t="str">
        <f t="shared" si="343"/>
        <v>1</v>
      </c>
      <c r="Z457" s="7" t="str">
        <f t="shared" si="354"/>
        <v>2</v>
      </c>
      <c r="AA457" s="7" t="str">
        <f t="shared" si="341"/>
        <v>2</v>
      </c>
      <c r="AB457" s="51">
        <f t="shared" si="355"/>
        <v>27</v>
      </c>
      <c r="AC457" s="61" t="str">
        <f t="shared" si="356"/>
        <v>p2</v>
      </c>
      <c r="AD457" s="26" t="str">
        <f t="shared" si="357"/>
        <v>james</v>
      </c>
      <c r="AE457" s="27" t="str">
        <f t="shared" si="358"/>
        <v>james</v>
      </c>
      <c r="AF457" s="28" t="str">
        <f t="shared" si="359"/>
        <v/>
      </c>
      <c r="AG457" s="26" t="str">
        <f t="shared" si="360"/>
        <v>1</v>
      </c>
      <c r="AH457" s="27" t="str">
        <f t="shared" si="361"/>
        <v/>
      </c>
      <c r="AI457" s="29" t="str">
        <f t="shared" si="362"/>
        <v>2 (JST)</v>
      </c>
      <c r="AJ457" s="29" t="str">
        <f t="shared" si="363"/>
        <v>2</v>
      </c>
      <c r="AK457" s="29" t="str">
        <f t="shared" si="364"/>
        <v>2</v>
      </c>
      <c r="AL457" s="29">
        <f t="shared" si="365"/>
        <v>0</v>
      </c>
      <c r="AM457" s="29">
        <f t="shared" ca="1" si="366"/>
        <v>0</v>
      </c>
      <c r="AN457" s="29" t="str">
        <f t="shared" si="367"/>
        <v>2</v>
      </c>
      <c r="AO457" s="29" t="str">
        <f t="shared" ca="1" si="368"/>
        <v>2</v>
      </c>
      <c r="AP457" s="28" t="str">
        <f t="shared" si="369"/>
        <v/>
      </c>
      <c r="AQ457" s="34">
        <f t="shared" si="370"/>
        <v>137079</v>
      </c>
      <c r="AR457" s="7">
        <f>VLOOKUP(W457,Books!$A$2:$Q$100,7,FALSE)</f>
        <v>159</v>
      </c>
      <c r="AS457" s="51" t="str">
        <f t="shared" si="371"/>
        <v>J</v>
      </c>
      <c r="AT457" s="7" t="str">
        <f t="shared" si="372"/>
        <v>INSERT INTO citation (ID,TalkID,BookID,Chapter,Verses,Flag,PageColumn,MinVerse,MaxVerse) VALUES (137079, 8487, 159, 1, '2', 'J', 100, 0, 0);</v>
      </c>
    </row>
    <row r="458" spans="1:46" x14ac:dyDescent="0.2">
      <c r="A458" s="7">
        <f>VLOOKUP(C458,Talks!$A$2:$X$35,2,FALSE)</f>
        <v>29</v>
      </c>
      <c r="B458">
        <v>455</v>
      </c>
      <c r="C458" t="s">
        <v>2741</v>
      </c>
      <c r="D458" t="s">
        <v>3502</v>
      </c>
      <c r="E458" t="s">
        <v>3503</v>
      </c>
      <c r="F458" s="4"/>
      <c r="G458" s="7">
        <f>VLOOKUP(C458,Talks!$A$2:$X$35,11,FALSE)</f>
        <v>8488</v>
      </c>
      <c r="H458" s="7">
        <f t="shared" si="345"/>
        <v>0</v>
      </c>
      <c r="I458" s="75" t="str">
        <f>IF(H458&lt;&gt;0,H458,IF(ISERROR(VLOOKUP(VLOOKUP(X458,Books!$A$2:$Q$100,2,FALSE)&amp;"_"&amp;Y458&amp;":"&amp;AA458&amp;IF(F458&lt;&gt;""," (JST)",""),SpecialBooks,2,FALSE)),VLOOKUP(X458,Books!$A$2:$Q$100,2,FALSE)&amp;"_"&amp;Y458&amp;":"&amp;AA458&amp;IF(F458&lt;&gt;""," (JST)",""),VLOOKUP(VLOOKUP(X458,Books!$A$2:$Q$100,2,FALSE)&amp;"_"&amp;Y458&amp;":"&amp;AA458&amp;IF(F458&lt;&gt;""," (JST)",""),SpecialBooks,2,FALSE)))</f>
        <v>1 ne_1:1</v>
      </c>
      <c r="J458" s="7" t="str">
        <f>VLOOKUP(C458,Talks!$A$2:$X$35,6,FALSE)</f>
        <v>GES</v>
      </c>
      <c r="K458" s="32">
        <v>105</v>
      </c>
      <c r="L458" s="56">
        <f t="shared" si="339"/>
        <v>102</v>
      </c>
      <c r="M458" s="56">
        <f t="shared" si="340"/>
        <v>105</v>
      </c>
      <c r="N458" s="56" t="str">
        <f t="shared" si="344"/>
        <v/>
      </c>
      <c r="O458" s="7" t="str">
        <f t="shared" si="346"/>
        <v>1 ne_1:1 / (20-O,105,GES)</v>
      </c>
      <c r="P458" s="51" t="str">
        <f t="shared" si="347"/>
        <v/>
      </c>
      <c r="Q458" s="7">
        <f t="shared" si="348"/>
        <v>23</v>
      </c>
      <c r="R458" s="7">
        <f t="shared" si="349"/>
        <v>28</v>
      </c>
      <c r="S458" s="7">
        <f t="shared" si="350"/>
        <v>32</v>
      </c>
      <c r="T458" s="7">
        <f t="shared" si="351"/>
        <v>30</v>
      </c>
      <c r="U458" s="7">
        <f t="shared" si="352"/>
        <v>41</v>
      </c>
      <c r="V458" s="7" t="str">
        <f t="shared" si="353"/>
        <v>bofm/1-ne/1.1?lan</v>
      </c>
      <c r="W458" s="7" t="str">
        <f t="shared" si="342"/>
        <v>1-ne</v>
      </c>
      <c r="X458" s="7" t="str">
        <f>IF(ISERROR(VLOOKUP(W458,Books!$A$2:$Q$100,2,FALSE)),VLOOKUP(V458&amp;"/"&amp;W458,$AY$8:$AZ$10,2,FALSE),W458)</f>
        <v>1-ne</v>
      </c>
      <c r="Y458" s="7" t="str">
        <f t="shared" si="343"/>
        <v>1</v>
      </c>
      <c r="Z458" s="7" t="str">
        <f t="shared" si="354"/>
        <v>1</v>
      </c>
      <c r="AA458" s="7" t="str">
        <f t="shared" si="341"/>
        <v>1</v>
      </c>
      <c r="AB458" s="51">
        <f t="shared" si="355"/>
        <v>20</v>
      </c>
      <c r="AC458" s="61" t="str">
        <f t="shared" si="356"/>
        <v>p1</v>
      </c>
      <c r="AD458" s="26" t="str">
        <f t="shared" si="357"/>
        <v>1-ne</v>
      </c>
      <c r="AE458" s="27" t="str">
        <f t="shared" si="358"/>
        <v>1-ne</v>
      </c>
      <c r="AF458" s="28" t="str">
        <f t="shared" si="359"/>
        <v/>
      </c>
      <c r="AG458" s="26" t="str">
        <f t="shared" si="360"/>
        <v>1</v>
      </c>
      <c r="AH458" s="27" t="str">
        <f t="shared" si="361"/>
        <v/>
      </c>
      <c r="AI458" s="29" t="str">
        <f t="shared" si="362"/>
        <v>1</v>
      </c>
      <c r="AJ458" s="29" t="str">
        <f t="shared" si="363"/>
        <v>1</v>
      </c>
      <c r="AK458" s="29" t="str">
        <f t="shared" si="364"/>
        <v>1</v>
      </c>
      <c r="AL458" s="29">
        <f t="shared" si="365"/>
        <v>0</v>
      </c>
      <c r="AM458" s="29">
        <f t="shared" ca="1" si="366"/>
        <v>0</v>
      </c>
      <c r="AN458" s="29" t="str">
        <f t="shared" si="367"/>
        <v>1</v>
      </c>
      <c r="AO458" s="29" t="str">
        <f t="shared" ca="1" si="368"/>
        <v>1</v>
      </c>
      <c r="AP458" s="28" t="str">
        <f t="shared" si="369"/>
        <v/>
      </c>
      <c r="AQ458" s="34">
        <f t="shared" si="370"/>
        <v>137080</v>
      </c>
      <c r="AR458" s="7">
        <f>VLOOKUP(W458,Books!$A$2:$Q$100,7,FALSE)</f>
        <v>205</v>
      </c>
      <c r="AS458" s="51" t="str">
        <f t="shared" si="371"/>
        <v/>
      </c>
      <c r="AT458" s="7" t="str">
        <f t="shared" si="372"/>
        <v>INSERT INTO citation (ID,TalkID,BookID,Chapter,Verses,Flag,PageColumn,MinVerse,MaxVerse) VALUES (137080, 8488, 205, 1, '1', '', 105, 0, 0);</v>
      </c>
    </row>
    <row r="459" spans="1:46" x14ac:dyDescent="0.2">
      <c r="A459" s="7">
        <f>VLOOKUP(C459,Talks!$A$2:$X$35,2,FALSE)</f>
        <v>29</v>
      </c>
      <c r="B459">
        <v>456</v>
      </c>
      <c r="C459" t="s">
        <v>2741</v>
      </c>
      <c r="D459" t="s">
        <v>3504</v>
      </c>
      <c r="E459" t="s">
        <v>3505</v>
      </c>
      <c r="F459" s="4"/>
      <c r="G459" s="7">
        <f>VLOOKUP(C459,Talks!$A$2:$X$35,11,FALSE)</f>
        <v>8488</v>
      </c>
      <c r="H459" s="7">
        <f t="shared" si="345"/>
        <v>0</v>
      </c>
      <c r="I459" s="75" t="str">
        <f>IF(H459&lt;&gt;0,H459,IF(ISERROR(VLOOKUP(VLOOKUP(X459,Books!$A$2:$Q$100,2,FALSE)&amp;"_"&amp;Y459&amp;":"&amp;AA459&amp;IF(F459&lt;&gt;""," (JST)",""),SpecialBooks,2,FALSE)),VLOOKUP(X459,Books!$A$2:$Q$100,2,FALSE)&amp;"_"&amp;Y459&amp;":"&amp;AA459&amp;IF(F459&lt;&gt;""," (JST)",""),VLOOKUP(VLOOKUP(X459,Books!$A$2:$Q$100,2,FALSE)&amp;"_"&amp;Y459&amp;":"&amp;AA459&amp;IF(F459&lt;&gt;""," (JST)",""),SpecialBooks,2,FALSE)))</f>
        <v>acts_16:24-33</v>
      </c>
      <c r="J459" s="7" t="str">
        <f>VLOOKUP(C459,Talks!$A$2:$X$35,6,FALSE)</f>
        <v>GES</v>
      </c>
      <c r="K459" s="82">
        <v>105</v>
      </c>
      <c r="L459" s="56">
        <f t="shared" si="339"/>
        <v>102</v>
      </c>
      <c r="M459" s="56">
        <f t="shared" si="340"/>
        <v>105</v>
      </c>
      <c r="N459" s="56" t="str">
        <f t="shared" si="344"/>
        <v/>
      </c>
      <c r="O459" s="7" t="str">
        <f t="shared" si="346"/>
        <v>acts_16:24-33 / (20-O,105,GES)</v>
      </c>
      <c r="P459" s="51" t="str">
        <f t="shared" si="347"/>
        <v/>
      </c>
      <c r="Q459" s="7">
        <f t="shared" si="348"/>
        <v>21</v>
      </c>
      <c r="R459" s="7">
        <f t="shared" si="349"/>
        <v>26</v>
      </c>
      <c r="S459" s="7">
        <f t="shared" si="350"/>
        <v>35</v>
      </c>
      <c r="T459" s="7">
        <f t="shared" si="351"/>
        <v>29</v>
      </c>
      <c r="U459" s="7">
        <f t="shared" si="352"/>
        <v>44</v>
      </c>
      <c r="V459" s="7" t="str">
        <f t="shared" si="353"/>
        <v>nt/acts/16.24-3</v>
      </c>
      <c r="W459" s="7" t="str">
        <f t="shared" si="342"/>
        <v>acts</v>
      </c>
      <c r="X459" s="7" t="str">
        <f>IF(ISERROR(VLOOKUP(W459,Books!$A$2:$Q$100,2,FALSE)),VLOOKUP(V459&amp;"/"&amp;W459,$AY$8:$AZ$10,2,FALSE),W459)</f>
        <v>acts</v>
      </c>
      <c r="Y459" s="7" t="str">
        <f t="shared" si="343"/>
        <v>16</v>
      </c>
      <c r="Z459" s="7" t="str">
        <f t="shared" si="354"/>
        <v>24-33</v>
      </c>
      <c r="AA459" s="7" t="str">
        <f t="shared" si="341"/>
        <v>24-33</v>
      </c>
      <c r="AB459" s="51">
        <f t="shared" si="355"/>
        <v>40</v>
      </c>
      <c r="AC459" s="61" t="str">
        <f t="shared" si="356"/>
        <v>p24</v>
      </c>
      <c r="AD459" s="26" t="str">
        <f t="shared" si="357"/>
        <v>acts</v>
      </c>
      <c r="AE459" s="27" t="str">
        <f t="shared" si="358"/>
        <v>acts</v>
      </c>
      <c r="AF459" s="28" t="str">
        <f t="shared" si="359"/>
        <v/>
      </c>
      <c r="AG459" s="26" t="str">
        <f t="shared" si="360"/>
        <v>16</v>
      </c>
      <c r="AH459" s="27" t="str">
        <f t="shared" si="361"/>
        <v/>
      </c>
      <c r="AI459" s="29" t="str">
        <f t="shared" si="362"/>
        <v>24-33</v>
      </c>
      <c r="AJ459" s="29" t="str">
        <f t="shared" si="363"/>
        <v>24-33</v>
      </c>
      <c r="AK459" s="29" t="str">
        <f t="shared" si="364"/>
        <v>24 33</v>
      </c>
      <c r="AL459" s="29">
        <f t="shared" si="365"/>
        <v>3</v>
      </c>
      <c r="AM459" s="29">
        <f t="shared" ca="1" si="366"/>
        <v>3</v>
      </c>
      <c r="AN459" s="29" t="str">
        <f t="shared" si="367"/>
        <v>24</v>
      </c>
      <c r="AO459" s="29" t="str">
        <f t="shared" ca="1" si="368"/>
        <v>33</v>
      </c>
      <c r="AP459" s="28" t="str">
        <f t="shared" si="369"/>
        <v/>
      </c>
      <c r="AQ459" s="34">
        <f t="shared" si="370"/>
        <v>137081</v>
      </c>
      <c r="AR459" s="7">
        <f>VLOOKUP(W459,Books!$A$2:$Q$100,7,FALSE)</f>
        <v>144</v>
      </c>
      <c r="AS459" s="51" t="str">
        <f t="shared" si="371"/>
        <v/>
      </c>
      <c r="AT459" s="7" t="str">
        <f t="shared" si="372"/>
        <v>INSERT INTO citation (ID,TalkID,BookID,Chapter,Verses,Flag,PageColumn,MinVerse,MaxVerse) VALUES (137081, 8488, 144, 16, '24-33', '', 105, 0, 0);</v>
      </c>
    </row>
    <row r="460" spans="1:46" x14ac:dyDescent="0.2">
      <c r="A460" s="7">
        <f>VLOOKUP(C460,Talks!$A$2:$X$35,2,FALSE)</f>
        <v>29</v>
      </c>
      <c r="B460">
        <v>457</v>
      </c>
      <c r="C460" t="s">
        <v>2741</v>
      </c>
      <c r="D460" t="s">
        <v>3507</v>
      </c>
      <c r="E460" t="s">
        <v>3508</v>
      </c>
      <c r="F460" s="4"/>
      <c r="G460" s="7">
        <f>VLOOKUP(C460,Talks!$A$2:$X$35,11,FALSE)</f>
        <v>8488</v>
      </c>
      <c r="H460" s="7">
        <f t="shared" si="345"/>
        <v>0</v>
      </c>
      <c r="I460" s="75" t="str">
        <f>IF(H460&lt;&gt;0,H460,IF(ISERROR(VLOOKUP(VLOOKUP(X460,Books!$A$2:$Q$100,2,FALSE)&amp;"_"&amp;Y460&amp;":"&amp;AA460&amp;IF(F460&lt;&gt;""," (JST)",""),SpecialBooks,2,FALSE)),VLOOKUP(X460,Books!$A$2:$Q$100,2,FALSE)&amp;"_"&amp;Y460&amp;":"&amp;AA460&amp;IF(F460&lt;&gt;""," (JST)",""),VLOOKUP(VLOOKUP(X460,Books!$A$2:$Q$100,2,FALSE)&amp;"_"&amp;Y460&amp;":"&amp;AA460&amp;IF(F460&lt;&gt;""," (JST)",""),SpecialBooks,2,FALSE)))</f>
        <v>acts_28:23</v>
      </c>
      <c r="J460" s="7" t="str">
        <f>VLOOKUP(C460,Talks!$A$2:$X$35,6,FALSE)</f>
        <v>GES</v>
      </c>
      <c r="K460" s="32">
        <v>105</v>
      </c>
      <c r="L460" s="56">
        <f t="shared" si="339"/>
        <v>102</v>
      </c>
      <c r="M460" s="56">
        <f t="shared" si="340"/>
        <v>105</v>
      </c>
      <c r="N460" s="56" t="str">
        <f t="shared" si="344"/>
        <v/>
      </c>
      <c r="O460" s="7" t="str">
        <f t="shared" si="346"/>
        <v>acts_28:23 / (20-O,105,GES)</v>
      </c>
      <c r="P460" s="51" t="str">
        <f t="shared" si="347"/>
        <v/>
      </c>
      <c r="Q460" s="7">
        <f t="shared" si="348"/>
        <v>21</v>
      </c>
      <c r="R460" s="7">
        <f t="shared" si="349"/>
        <v>26</v>
      </c>
      <c r="S460" s="7">
        <f t="shared" si="350"/>
        <v>32</v>
      </c>
      <c r="T460" s="7">
        <f t="shared" si="351"/>
        <v>29</v>
      </c>
      <c r="U460" s="7">
        <f t="shared" si="352"/>
        <v>41</v>
      </c>
      <c r="V460" s="7" t="str">
        <f t="shared" si="353"/>
        <v>nt/acts/28.23?l</v>
      </c>
      <c r="W460" s="7" t="str">
        <f t="shared" si="342"/>
        <v>acts</v>
      </c>
      <c r="X460" s="7" t="str">
        <f>IF(ISERROR(VLOOKUP(W460,Books!$A$2:$Q$100,2,FALSE)),VLOOKUP(V460&amp;"/"&amp;W460,$AY$8:$AZ$10,2,FALSE),W460)</f>
        <v>acts</v>
      </c>
      <c r="Y460" s="7" t="str">
        <f t="shared" si="343"/>
        <v>28</v>
      </c>
      <c r="Z460" s="7" t="str">
        <f t="shared" si="354"/>
        <v>23</v>
      </c>
      <c r="AA460" s="7" t="str">
        <f t="shared" si="341"/>
        <v>23</v>
      </c>
      <c r="AB460" s="51">
        <f t="shared" si="355"/>
        <v>31</v>
      </c>
      <c r="AC460" s="61" t="str">
        <f t="shared" si="356"/>
        <v>p23</v>
      </c>
      <c r="AD460" s="26" t="str">
        <f t="shared" si="357"/>
        <v>acts</v>
      </c>
      <c r="AE460" s="27" t="str">
        <f t="shared" si="358"/>
        <v>acts</v>
      </c>
      <c r="AF460" s="28" t="str">
        <f t="shared" si="359"/>
        <v/>
      </c>
      <c r="AG460" s="26" t="str">
        <f t="shared" si="360"/>
        <v>28</v>
      </c>
      <c r="AH460" s="27" t="str">
        <f t="shared" si="361"/>
        <v/>
      </c>
      <c r="AI460" s="29" t="str">
        <f t="shared" si="362"/>
        <v>23</v>
      </c>
      <c r="AJ460" s="29" t="str">
        <f t="shared" si="363"/>
        <v>23</v>
      </c>
      <c r="AK460" s="29" t="str">
        <f t="shared" si="364"/>
        <v>23</v>
      </c>
      <c r="AL460" s="29">
        <f t="shared" si="365"/>
        <v>0</v>
      </c>
      <c r="AM460" s="29">
        <f t="shared" ca="1" si="366"/>
        <v>0</v>
      </c>
      <c r="AN460" s="29" t="str">
        <f t="shared" si="367"/>
        <v>23</v>
      </c>
      <c r="AO460" s="29" t="str">
        <f t="shared" ca="1" si="368"/>
        <v>23</v>
      </c>
      <c r="AP460" s="28" t="str">
        <f t="shared" si="369"/>
        <v/>
      </c>
      <c r="AQ460" s="34">
        <f t="shared" si="370"/>
        <v>137082</v>
      </c>
      <c r="AR460" s="7">
        <f>VLOOKUP(W460,Books!$A$2:$Q$100,7,FALSE)</f>
        <v>144</v>
      </c>
      <c r="AS460" s="51" t="str">
        <f t="shared" si="371"/>
        <v/>
      </c>
      <c r="AT460" s="7" t="str">
        <f t="shared" si="372"/>
        <v>INSERT INTO citation (ID,TalkID,BookID,Chapter,Verses,Flag,PageColumn,MinVerse,MaxVerse) VALUES (137082, 8488, 144, 28, '23', '', 105, 0, 0);</v>
      </c>
    </row>
    <row r="461" spans="1:46" x14ac:dyDescent="0.2">
      <c r="A461" s="7">
        <f>VLOOKUP(C461,Talks!$A$2:$X$35,2,FALSE)</f>
        <v>29</v>
      </c>
      <c r="B461">
        <v>458</v>
      </c>
      <c r="C461" t="s">
        <v>2741</v>
      </c>
      <c r="D461" t="s">
        <v>3509</v>
      </c>
      <c r="E461" t="s">
        <v>3510</v>
      </c>
      <c r="F461" s="4"/>
      <c r="G461" s="7">
        <f>VLOOKUP(C461,Talks!$A$2:$X$35,11,FALSE)</f>
        <v>8488</v>
      </c>
      <c r="H461" s="7">
        <f t="shared" si="345"/>
        <v>0</v>
      </c>
      <c r="I461" s="75" t="str">
        <f>IF(H461&lt;&gt;0,H461,IF(ISERROR(VLOOKUP(VLOOKUP(X461,Books!$A$2:$Q$100,2,FALSE)&amp;"_"&amp;Y461&amp;":"&amp;AA461&amp;IF(F461&lt;&gt;""," (JST)",""),SpecialBooks,2,FALSE)),VLOOKUP(X461,Books!$A$2:$Q$100,2,FALSE)&amp;"_"&amp;Y461&amp;":"&amp;AA461&amp;IF(F461&lt;&gt;""," (JST)",""),VLOOKUP(VLOOKUP(X461,Books!$A$2:$Q$100,2,FALSE)&amp;"_"&amp;Y461&amp;":"&amp;AA461&amp;IF(F461&lt;&gt;""," (JST)",""),SpecialBooks,2,FALSE)))</f>
        <v>acts_28:31</v>
      </c>
      <c r="J461" s="7" t="str">
        <f>VLOOKUP(C461,Talks!$A$2:$X$35,6,FALSE)</f>
        <v>GES</v>
      </c>
      <c r="K461" s="82">
        <v>105</v>
      </c>
      <c r="L461" s="56">
        <f t="shared" si="339"/>
        <v>102</v>
      </c>
      <c r="M461" s="56">
        <f t="shared" si="340"/>
        <v>105</v>
      </c>
      <c r="N461" s="56" t="str">
        <f t="shared" si="344"/>
        <v/>
      </c>
      <c r="O461" s="7" t="str">
        <f t="shared" si="346"/>
        <v>acts_28:31 / (20-O,105,GES)</v>
      </c>
      <c r="P461" s="51" t="str">
        <f t="shared" si="347"/>
        <v/>
      </c>
      <c r="Q461" s="7">
        <f t="shared" si="348"/>
        <v>21</v>
      </c>
      <c r="R461" s="7">
        <f t="shared" si="349"/>
        <v>26</v>
      </c>
      <c r="S461" s="7">
        <f t="shared" si="350"/>
        <v>32</v>
      </c>
      <c r="T461" s="7">
        <f t="shared" si="351"/>
        <v>29</v>
      </c>
      <c r="U461" s="7">
        <f t="shared" si="352"/>
        <v>41</v>
      </c>
      <c r="V461" s="7" t="str">
        <f t="shared" si="353"/>
        <v>nt/acts/28.31?l</v>
      </c>
      <c r="W461" s="7" t="str">
        <f t="shared" si="342"/>
        <v>acts</v>
      </c>
      <c r="X461" s="7" t="str">
        <f>IF(ISERROR(VLOOKUP(W461,Books!$A$2:$Q$100,2,FALSE)),VLOOKUP(V461&amp;"/"&amp;W461,$AY$8:$AZ$10,2,FALSE),W461)</f>
        <v>acts</v>
      </c>
      <c r="Y461" s="7" t="str">
        <f t="shared" si="343"/>
        <v>28</v>
      </c>
      <c r="Z461" s="7" t="str">
        <f t="shared" si="354"/>
        <v>31</v>
      </c>
      <c r="AA461" s="7" t="str">
        <f t="shared" si="341"/>
        <v>31</v>
      </c>
      <c r="AB461" s="51">
        <f t="shared" si="355"/>
        <v>31</v>
      </c>
      <c r="AC461" s="61" t="str">
        <f t="shared" si="356"/>
        <v>p31</v>
      </c>
      <c r="AD461" s="26" t="str">
        <f t="shared" si="357"/>
        <v>acts</v>
      </c>
      <c r="AE461" s="27" t="str">
        <f t="shared" si="358"/>
        <v>acts</v>
      </c>
      <c r="AF461" s="28" t="str">
        <f t="shared" si="359"/>
        <v/>
      </c>
      <c r="AG461" s="26" t="str">
        <f t="shared" si="360"/>
        <v>28</v>
      </c>
      <c r="AH461" s="27" t="str">
        <f t="shared" si="361"/>
        <v/>
      </c>
      <c r="AI461" s="29" t="str">
        <f t="shared" si="362"/>
        <v>31</v>
      </c>
      <c r="AJ461" s="29" t="str">
        <f t="shared" si="363"/>
        <v>31</v>
      </c>
      <c r="AK461" s="29" t="str">
        <f t="shared" si="364"/>
        <v>31</v>
      </c>
      <c r="AL461" s="29">
        <f t="shared" si="365"/>
        <v>0</v>
      </c>
      <c r="AM461" s="29">
        <f t="shared" ca="1" si="366"/>
        <v>0</v>
      </c>
      <c r="AN461" s="29" t="str">
        <f t="shared" si="367"/>
        <v>31</v>
      </c>
      <c r="AO461" s="29" t="str">
        <f t="shared" ca="1" si="368"/>
        <v>31</v>
      </c>
      <c r="AP461" s="28" t="str">
        <f t="shared" si="369"/>
        <v/>
      </c>
      <c r="AQ461" s="34">
        <f t="shared" si="370"/>
        <v>137083</v>
      </c>
      <c r="AR461" s="7">
        <f>VLOOKUP(W461,Books!$A$2:$Q$100,7,FALSE)</f>
        <v>144</v>
      </c>
      <c r="AS461" s="51" t="str">
        <f t="shared" si="371"/>
        <v/>
      </c>
      <c r="AT461" s="7" t="str">
        <f t="shared" si="372"/>
        <v>INSERT INTO citation (ID,TalkID,BookID,Chapter,Verses,Flag,PageColumn,MinVerse,MaxVerse) VALUES (137083, 8488, 144, 28, '31', '', 105, 0, 0);</v>
      </c>
    </row>
    <row r="462" spans="1:46" x14ac:dyDescent="0.2">
      <c r="A462" s="7">
        <f>VLOOKUP(C462,Talks!$A$2:$X$35,2,FALSE)</f>
        <v>29</v>
      </c>
      <c r="B462">
        <v>459</v>
      </c>
      <c r="C462" t="s">
        <v>2741</v>
      </c>
      <c r="D462" t="s">
        <v>2676</v>
      </c>
      <c r="E462" t="s">
        <v>2677</v>
      </c>
      <c r="F462" s="4"/>
      <c r="G462" s="7">
        <f>VLOOKUP(C462,Talks!$A$2:$X$35,11,FALSE)</f>
        <v>8488</v>
      </c>
      <c r="H462" s="7">
        <f t="shared" si="345"/>
        <v>0</v>
      </c>
      <c r="I462" s="75" t="str">
        <f>IF(H462&lt;&gt;0,H462,IF(ISERROR(VLOOKUP(VLOOKUP(X462,Books!$A$2:$Q$100,2,FALSE)&amp;"_"&amp;Y462&amp;":"&amp;AA462&amp;IF(F462&lt;&gt;""," (JST)",""),SpecialBooks,2,FALSE)),VLOOKUP(X462,Books!$A$2:$Q$100,2,FALSE)&amp;"_"&amp;Y462&amp;":"&amp;AA462&amp;IF(F462&lt;&gt;""," (JST)",""),VLOOKUP(VLOOKUP(X462,Books!$A$2:$Q$100,2,FALSE)&amp;"_"&amp;Y462&amp;":"&amp;AA462&amp;IF(F462&lt;&gt;""," (JST)",""),SpecialBooks,2,FALSE)))</f>
        <v>hel_5:30</v>
      </c>
      <c r="J462" s="7" t="str">
        <f>VLOOKUP(C462,Talks!$A$2:$X$35,6,FALSE)</f>
        <v>GES</v>
      </c>
      <c r="K462" s="32">
        <v>105</v>
      </c>
      <c r="L462" s="56">
        <f t="shared" si="339"/>
        <v>102</v>
      </c>
      <c r="M462" s="56">
        <f t="shared" si="340"/>
        <v>105</v>
      </c>
      <c r="N462" s="56" t="str">
        <f t="shared" si="344"/>
        <v/>
      </c>
      <c r="O462" s="7" t="str">
        <f t="shared" si="346"/>
        <v>hel_5:30 / (20-O,105,GES)</v>
      </c>
      <c r="P462" s="51" t="str">
        <f t="shared" si="347"/>
        <v/>
      </c>
      <c r="Q462" s="7">
        <f t="shared" si="348"/>
        <v>23</v>
      </c>
      <c r="R462" s="7">
        <f t="shared" si="349"/>
        <v>27</v>
      </c>
      <c r="S462" s="7">
        <f t="shared" si="350"/>
        <v>32</v>
      </c>
      <c r="T462" s="7">
        <f t="shared" si="351"/>
        <v>29</v>
      </c>
      <c r="U462" s="7">
        <f t="shared" si="352"/>
        <v>41</v>
      </c>
      <c r="V462" s="7" t="str">
        <f t="shared" si="353"/>
        <v>bofm/hel/5.30?lan</v>
      </c>
      <c r="W462" s="7" t="str">
        <f t="shared" si="342"/>
        <v>hel</v>
      </c>
      <c r="X462" s="7" t="str">
        <f>IF(ISERROR(VLOOKUP(W462,Books!$A$2:$Q$100,2,FALSE)),VLOOKUP(V462&amp;"/"&amp;W462,$AY$8:$AZ$10,2,FALSE),W462)</f>
        <v>hel</v>
      </c>
      <c r="Y462" s="7" t="str">
        <f t="shared" si="343"/>
        <v>5</v>
      </c>
      <c r="Z462" s="7" t="str">
        <f t="shared" si="354"/>
        <v>30</v>
      </c>
      <c r="AA462" s="7" t="str">
        <f t="shared" si="341"/>
        <v>30</v>
      </c>
      <c r="AB462" s="51">
        <f t="shared" si="355"/>
        <v>52</v>
      </c>
      <c r="AC462" s="61" t="str">
        <f t="shared" si="356"/>
        <v>p30</v>
      </c>
      <c r="AD462" s="26" t="str">
        <f t="shared" si="357"/>
        <v>hel</v>
      </c>
      <c r="AE462" s="27" t="str">
        <f t="shared" si="358"/>
        <v>hel</v>
      </c>
      <c r="AF462" s="28" t="str">
        <f t="shared" si="359"/>
        <v/>
      </c>
      <c r="AG462" s="26" t="str">
        <f t="shared" si="360"/>
        <v>5</v>
      </c>
      <c r="AH462" s="27" t="str">
        <f t="shared" si="361"/>
        <v/>
      </c>
      <c r="AI462" s="29" t="str">
        <f t="shared" si="362"/>
        <v>30</v>
      </c>
      <c r="AJ462" s="29" t="str">
        <f t="shared" si="363"/>
        <v>30</v>
      </c>
      <c r="AK462" s="29" t="str">
        <f t="shared" si="364"/>
        <v>30</v>
      </c>
      <c r="AL462" s="29">
        <f t="shared" si="365"/>
        <v>0</v>
      </c>
      <c r="AM462" s="29">
        <f t="shared" ca="1" si="366"/>
        <v>0</v>
      </c>
      <c r="AN462" s="29" t="str">
        <f t="shared" si="367"/>
        <v>30</v>
      </c>
      <c r="AO462" s="29" t="str">
        <f t="shared" ca="1" si="368"/>
        <v>30</v>
      </c>
      <c r="AP462" s="28" t="str">
        <f t="shared" si="369"/>
        <v/>
      </c>
      <c r="AQ462" s="34">
        <f t="shared" si="370"/>
        <v>137084</v>
      </c>
      <c r="AR462" s="7">
        <f>VLOOKUP(W462,Books!$A$2:$Q$100,7,FALSE)</f>
        <v>214</v>
      </c>
      <c r="AS462" s="51" t="str">
        <f t="shared" si="371"/>
        <v/>
      </c>
      <c r="AT462" s="7" t="str">
        <f t="shared" si="372"/>
        <v>INSERT INTO citation (ID,TalkID,BookID,Chapter,Verses,Flag,PageColumn,MinVerse,MaxVerse) VALUES (137084, 8488, 214, 5, '30', '', 105, 0, 0);</v>
      </c>
    </row>
    <row r="463" spans="1:46" x14ac:dyDescent="0.2">
      <c r="A463" s="7">
        <f>VLOOKUP(C463,Talks!$A$2:$X$35,2,FALSE)</f>
        <v>29</v>
      </c>
      <c r="B463">
        <v>460</v>
      </c>
      <c r="C463" t="s">
        <v>2741</v>
      </c>
      <c r="D463" t="s">
        <v>3511</v>
      </c>
      <c r="E463" t="s">
        <v>3512</v>
      </c>
      <c r="F463" s="4"/>
      <c r="G463" s="7">
        <f>VLOOKUP(C463,Talks!$A$2:$X$35,11,FALSE)</f>
        <v>8488</v>
      </c>
      <c r="H463" s="7">
        <f t="shared" si="345"/>
        <v>0</v>
      </c>
      <c r="I463" s="75" t="str">
        <f>IF(H463&lt;&gt;0,H463,IF(ISERROR(VLOOKUP(VLOOKUP(X463,Books!$A$2:$Q$100,2,FALSE)&amp;"_"&amp;Y463&amp;":"&amp;AA463&amp;IF(F463&lt;&gt;""," (JST)",""),SpecialBooks,2,FALSE)),VLOOKUP(X463,Books!$A$2:$Q$100,2,FALSE)&amp;"_"&amp;Y463&amp;":"&amp;AA463&amp;IF(F463&lt;&gt;""," (JST)",""),VLOOKUP(VLOOKUP(X463,Books!$A$2:$Q$100,2,FALSE)&amp;"_"&amp;Y463&amp;":"&amp;AA463&amp;IF(F463&lt;&gt;""," (JST)",""),SpecialBooks,2,FALSE)))</f>
        <v>alma_14:1</v>
      </c>
      <c r="J463" s="7" t="str">
        <f>VLOOKUP(C463,Talks!$A$2:$X$35,6,FALSE)</f>
        <v>GES</v>
      </c>
      <c r="K463" s="82">
        <v>105</v>
      </c>
      <c r="L463" s="56">
        <f t="shared" si="339"/>
        <v>102</v>
      </c>
      <c r="M463" s="56">
        <f t="shared" si="340"/>
        <v>105</v>
      </c>
      <c r="N463" s="56" t="str">
        <f t="shared" si="344"/>
        <v/>
      </c>
      <c r="O463" s="7" t="str">
        <f t="shared" si="346"/>
        <v>alma_14:1 / (20-O,105,GES)</v>
      </c>
      <c r="P463" s="51" t="str">
        <f t="shared" si="347"/>
        <v/>
      </c>
      <c r="Q463" s="7">
        <f t="shared" si="348"/>
        <v>23</v>
      </c>
      <c r="R463" s="7">
        <f t="shared" si="349"/>
        <v>28</v>
      </c>
      <c r="S463" s="7">
        <f t="shared" si="350"/>
        <v>33</v>
      </c>
      <c r="T463" s="7">
        <f t="shared" si="351"/>
        <v>31</v>
      </c>
      <c r="U463" s="7">
        <f t="shared" si="352"/>
        <v>42</v>
      </c>
      <c r="V463" s="7" t="str">
        <f t="shared" si="353"/>
        <v>bofm/alma/14.1?la</v>
      </c>
      <c r="W463" s="7" t="str">
        <f t="shared" si="342"/>
        <v>alma</v>
      </c>
      <c r="X463" s="7" t="str">
        <f>IF(ISERROR(VLOOKUP(W463,Books!$A$2:$Q$100,2,FALSE)),VLOOKUP(V463&amp;"/"&amp;W463,$AY$8:$AZ$10,2,FALSE),W463)</f>
        <v>alma</v>
      </c>
      <c r="Y463" s="7" t="str">
        <f t="shared" si="343"/>
        <v>14</v>
      </c>
      <c r="Z463" s="7" t="str">
        <f t="shared" si="354"/>
        <v>1</v>
      </c>
      <c r="AA463" s="7" t="str">
        <f t="shared" si="341"/>
        <v>1</v>
      </c>
      <c r="AB463" s="51">
        <f t="shared" si="355"/>
        <v>29</v>
      </c>
      <c r="AC463" s="61" t="str">
        <f t="shared" si="356"/>
        <v>p1</v>
      </c>
      <c r="AD463" s="26" t="str">
        <f t="shared" si="357"/>
        <v>alma</v>
      </c>
      <c r="AE463" s="27" t="str">
        <f t="shared" si="358"/>
        <v>alma</v>
      </c>
      <c r="AF463" s="28" t="str">
        <f t="shared" si="359"/>
        <v/>
      </c>
      <c r="AG463" s="26" t="str">
        <f t="shared" si="360"/>
        <v>14</v>
      </c>
      <c r="AH463" s="27" t="str">
        <f t="shared" si="361"/>
        <v/>
      </c>
      <c r="AI463" s="29" t="str">
        <f t="shared" si="362"/>
        <v>1</v>
      </c>
      <c r="AJ463" s="29" t="str">
        <f t="shared" si="363"/>
        <v>1</v>
      </c>
      <c r="AK463" s="29" t="str">
        <f t="shared" si="364"/>
        <v>1</v>
      </c>
      <c r="AL463" s="29">
        <f t="shared" si="365"/>
        <v>0</v>
      </c>
      <c r="AM463" s="29">
        <f t="shared" ca="1" si="366"/>
        <v>0</v>
      </c>
      <c r="AN463" s="29" t="str">
        <f t="shared" si="367"/>
        <v>1</v>
      </c>
      <c r="AO463" s="29" t="str">
        <f t="shared" ca="1" si="368"/>
        <v>1</v>
      </c>
      <c r="AP463" s="28" t="str">
        <f t="shared" si="369"/>
        <v/>
      </c>
      <c r="AQ463" s="34">
        <f t="shared" si="370"/>
        <v>137085</v>
      </c>
      <c r="AR463" s="7">
        <f>VLOOKUP(W463,Books!$A$2:$Q$100,7,FALSE)</f>
        <v>213</v>
      </c>
      <c r="AS463" s="51" t="str">
        <f t="shared" si="371"/>
        <v/>
      </c>
      <c r="AT463" s="7" t="str">
        <f t="shared" si="372"/>
        <v>INSERT INTO citation (ID,TalkID,BookID,Chapter,Verses,Flag,PageColumn,MinVerse,MaxVerse) VALUES (137085, 8488, 213, 14, '1', '', 105, 0, 0);</v>
      </c>
    </row>
    <row r="464" spans="1:46" x14ac:dyDescent="0.2">
      <c r="A464" s="7">
        <f>VLOOKUP(C464,Talks!$A$2:$X$35,2,FALSE)</f>
        <v>29</v>
      </c>
      <c r="B464">
        <v>461</v>
      </c>
      <c r="C464" t="s">
        <v>2741</v>
      </c>
      <c r="D464" t="s">
        <v>3513</v>
      </c>
      <c r="E464" t="s">
        <v>3514</v>
      </c>
      <c r="F464" s="4"/>
      <c r="G464" s="7">
        <f>VLOOKUP(C464,Talks!$A$2:$X$35,11,FALSE)</f>
        <v>8488</v>
      </c>
      <c r="H464" s="7">
        <f t="shared" si="345"/>
        <v>0</v>
      </c>
      <c r="I464" s="75" t="str">
        <f>IF(H464&lt;&gt;0,H464,IF(ISERROR(VLOOKUP(VLOOKUP(X464,Books!$A$2:$Q$100,2,FALSE)&amp;"_"&amp;Y464&amp;":"&amp;AA464&amp;IF(F464&lt;&gt;""," (JST)",""),SpecialBooks,2,FALSE)),VLOOKUP(X464,Books!$A$2:$Q$100,2,FALSE)&amp;"_"&amp;Y464&amp;":"&amp;AA464&amp;IF(F464&lt;&gt;""," (JST)",""),VLOOKUP(VLOOKUP(X464,Books!$A$2:$Q$100,2,FALSE)&amp;"_"&amp;Y464&amp;":"&amp;AA464&amp;IF(F464&lt;&gt;""," (JST)",""),SpecialBooks,2,FALSE)))</f>
        <v>alma_14:22</v>
      </c>
      <c r="J464" s="7" t="str">
        <f>VLOOKUP(C464,Talks!$A$2:$X$35,6,FALSE)</f>
        <v>GES</v>
      </c>
      <c r="K464" s="32">
        <v>105</v>
      </c>
      <c r="L464" s="56">
        <f t="shared" si="339"/>
        <v>102</v>
      </c>
      <c r="M464" s="56">
        <f t="shared" si="340"/>
        <v>105</v>
      </c>
      <c r="N464" s="56" t="str">
        <f t="shared" si="344"/>
        <v/>
      </c>
      <c r="O464" s="7" t="str">
        <f t="shared" si="346"/>
        <v>alma_14:22 / (20-O,105,GES)</v>
      </c>
      <c r="P464" s="51" t="str">
        <f t="shared" si="347"/>
        <v/>
      </c>
      <c r="Q464" s="7">
        <f t="shared" si="348"/>
        <v>23</v>
      </c>
      <c r="R464" s="7">
        <f t="shared" si="349"/>
        <v>28</v>
      </c>
      <c r="S464" s="7">
        <f t="shared" si="350"/>
        <v>34</v>
      </c>
      <c r="T464" s="7">
        <f t="shared" si="351"/>
        <v>31</v>
      </c>
      <c r="U464" s="7">
        <f t="shared" si="352"/>
        <v>43</v>
      </c>
      <c r="V464" s="7" t="str">
        <f t="shared" si="353"/>
        <v>bofm/alma/14.22?l</v>
      </c>
      <c r="W464" s="7" t="str">
        <f t="shared" si="342"/>
        <v>alma</v>
      </c>
      <c r="X464" s="7" t="str">
        <f>IF(ISERROR(VLOOKUP(W464,Books!$A$2:$Q$100,2,FALSE)),VLOOKUP(V464&amp;"/"&amp;W464,$AY$8:$AZ$10,2,FALSE),W464)</f>
        <v>alma</v>
      </c>
      <c r="Y464" s="7" t="str">
        <f t="shared" si="343"/>
        <v>14</v>
      </c>
      <c r="Z464" s="7" t="str">
        <f t="shared" si="354"/>
        <v>22</v>
      </c>
      <c r="AA464" s="7" t="str">
        <f t="shared" si="341"/>
        <v>22</v>
      </c>
      <c r="AB464" s="51">
        <f t="shared" si="355"/>
        <v>29</v>
      </c>
      <c r="AC464" s="61" t="str">
        <f t="shared" si="356"/>
        <v>p22</v>
      </c>
      <c r="AD464" s="26" t="str">
        <f t="shared" si="357"/>
        <v>alma</v>
      </c>
      <c r="AE464" s="27" t="str">
        <f t="shared" si="358"/>
        <v>alma</v>
      </c>
      <c r="AF464" s="28" t="str">
        <f t="shared" si="359"/>
        <v/>
      </c>
      <c r="AG464" s="26" t="str">
        <f t="shared" si="360"/>
        <v>14</v>
      </c>
      <c r="AH464" s="27" t="str">
        <f t="shared" si="361"/>
        <v/>
      </c>
      <c r="AI464" s="29" t="str">
        <f t="shared" si="362"/>
        <v>22</v>
      </c>
      <c r="AJ464" s="29" t="str">
        <f t="shared" si="363"/>
        <v>22</v>
      </c>
      <c r="AK464" s="29" t="str">
        <f t="shared" si="364"/>
        <v>22</v>
      </c>
      <c r="AL464" s="29">
        <f t="shared" si="365"/>
        <v>0</v>
      </c>
      <c r="AM464" s="29">
        <f t="shared" ca="1" si="366"/>
        <v>0</v>
      </c>
      <c r="AN464" s="29" t="str">
        <f t="shared" si="367"/>
        <v>22</v>
      </c>
      <c r="AO464" s="29" t="str">
        <f t="shared" ca="1" si="368"/>
        <v>22</v>
      </c>
      <c r="AP464" s="28" t="str">
        <f t="shared" si="369"/>
        <v/>
      </c>
      <c r="AQ464" s="34">
        <f t="shared" si="370"/>
        <v>137086</v>
      </c>
      <c r="AR464" s="7">
        <f>VLOOKUP(W464,Books!$A$2:$Q$100,7,FALSE)</f>
        <v>213</v>
      </c>
      <c r="AS464" s="51" t="str">
        <f t="shared" si="371"/>
        <v/>
      </c>
      <c r="AT464" s="7" t="str">
        <f t="shared" si="372"/>
        <v>INSERT INTO citation (ID,TalkID,BookID,Chapter,Verses,Flag,PageColumn,MinVerse,MaxVerse) VALUES (137086, 8488, 213, 14, '22', '', 105, 0, 0);</v>
      </c>
    </row>
    <row r="465" spans="1:46" x14ac:dyDescent="0.2">
      <c r="A465" s="7">
        <f>VLOOKUP(C465,Talks!$A$2:$X$35,2,FALSE)</f>
        <v>29</v>
      </c>
      <c r="B465">
        <v>462</v>
      </c>
      <c r="C465" t="s">
        <v>2741</v>
      </c>
      <c r="D465" t="s">
        <v>3465</v>
      </c>
      <c r="E465" t="s">
        <v>3466</v>
      </c>
      <c r="F465" s="4"/>
      <c r="G465" s="7">
        <f>VLOOKUP(C465,Talks!$A$2:$X$35,11,FALSE)</f>
        <v>8488</v>
      </c>
      <c r="H465" s="7">
        <f t="shared" si="345"/>
        <v>0</v>
      </c>
      <c r="I465" s="75" t="str">
        <f>IF(H465&lt;&gt;0,H465,IF(ISERROR(VLOOKUP(VLOOKUP(X465,Books!$A$2:$Q$100,2,FALSE)&amp;"_"&amp;Y465&amp;":"&amp;AA465&amp;IF(F465&lt;&gt;""," (JST)",""),SpecialBooks,2,FALSE)),VLOOKUP(X465,Books!$A$2:$Q$100,2,FALSE)&amp;"_"&amp;Y465&amp;":"&amp;AA465&amp;IF(F465&lt;&gt;""," (JST)",""),VLOOKUP(VLOOKUP(X465,Books!$A$2:$Q$100,2,FALSE)&amp;"_"&amp;Y465&amp;":"&amp;AA465&amp;IF(F465&lt;&gt;""," (JST)",""),SpecialBooks,2,FALSE)))</f>
        <v>sec_122:7</v>
      </c>
      <c r="J465" s="7" t="str">
        <f>VLOOKUP(C465,Talks!$A$2:$X$35,6,FALSE)</f>
        <v>GES</v>
      </c>
      <c r="K465" s="82">
        <v>105</v>
      </c>
      <c r="L465" s="56">
        <f t="shared" si="339"/>
        <v>102</v>
      </c>
      <c r="M465" s="56">
        <f t="shared" si="340"/>
        <v>105</v>
      </c>
      <c r="N465" s="56" t="str">
        <f t="shared" si="344"/>
        <v/>
      </c>
      <c r="O465" s="7" t="str">
        <f t="shared" si="346"/>
        <v>sec_122:7 / (20-O,105,GES)</v>
      </c>
      <c r="P465" s="51" t="str">
        <f t="shared" si="347"/>
        <v/>
      </c>
      <c r="Q465" s="7">
        <f t="shared" si="348"/>
        <v>31</v>
      </c>
      <c r="R465" s="7">
        <f t="shared" si="349"/>
        <v>34</v>
      </c>
      <c r="S465" s="7">
        <f t="shared" si="350"/>
        <v>40</v>
      </c>
      <c r="T465" s="7">
        <f t="shared" si="351"/>
        <v>38</v>
      </c>
      <c r="U465" s="7">
        <f t="shared" si="352"/>
        <v>49</v>
      </c>
      <c r="V465" s="7" t="str">
        <f t="shared" si="353"/>
        <v>dc-testament/dc/122.7?lan</v>
      </c>
      <c r="W465" s="7" t="str">
        <f t="shared" si="342"/>
        <v>dc</v>
      </c>
      <c r="X465" s="7" t="str">
        <f>IF(ISERROR(VLOOKUP(W465,Books!$A$2:$Q$100,2,FALSE)),VLOOKUP(V465&amp;"/"&amp;W465,$AY$8:$AZ$10,2,FALSE),W465)</f>
        <v>dc</v>
      </c>
      <c r="Y465" s="7" t="str">
        <f t="shared" si="343"/>
        <v>122</v>
      </c>
      <c r="Z465" s="7" t="str">
        <f t="shared" si="354"/>
        <v>7</v>
      </c>
      <c r="AA465" s="7" t="str">
        <f t="shared" si="341"/>
        <v>7</v>
      </c>
      <c r="AB465" s="51">
        <f t="shared" si="355"/>
        <v>9</v>
      </c>
      <c r="AC465" s="61" t="str">
        <f t="shared" si="356"/>
        <v>p7</v>
      </c>
      <c r="AD465" s="26" t="str">
        <f t="shared" si="357"/>
        <v>sec</v>
      </c>
      <c r="AE465" s="27" t="str">
        <f t="shared" si="358"/>
        <v>dc</v>
      </c>
      <c r="AF465" s="28" t="str">
        <f t="shared" si="359"/>
        <v/>
      </c>
      <c r="AG465" s="26" t="str">
        <f t="shared" si="360"/>
        <v>122</v>
      </c>
      <c r="AH465" s="27" t="str">
        <f t="shared" si="361"/>
        <v/>
      </c>
      <c r="AI465" s="29" t="str">
        <f t="shared" si="362"/>
        <v>7</v>
      </c>
      <c r="AJ465" s="29" t="str">
        <f t="shared" si="363"/>
        <v>7</v>
      </c>
      <c r="AK465" s="29" t="str">
        <f t="shared" si="364"/>
        <v>7</v>
      </c>
      <c r="AL465" s="29">
        <f t="shared" si="365"/>
        <v>0</v>
      </c>
      <c r="AM465" s="29">
        <f t="shared" ca="1" si="366"/>
        <v>0</v>
      </c>
      <c r="AN465" s="29" t="str">
        <f t="shared" si="367"/>
        <v>7</v>
      </c>
      <c r="AO465" s="29" t="str">
        <f t="shared" ca="1" si="368"/>
        <v>7</v>
      </c>
      <c r="AP465" s="28" t="str">
        <f t="shared" si="369"/>
        <v/>
      </c>
      <c r="AQ465" s="34">
        <f t="shared" si="370"/>
        <v>137087</v>
      </c>
      <c r="AR465" s="7">
        <f>VLOOKUP(W465,Books!$A$2:$Q$100,7,FALSE)</f>
        <v>302</v>
      </c>
      <c r="AS465" s="51" t="str">
        <f t="shared" si="371"/>
        <v/>
      </c>
      <c r="AT465" s="7" t="str">
        <f t="shared" si="372"/>
        <v>INSERT INTO citation (ID,TalkID,BookID,Chapter,Verses,Flag,PageColumn,MinVerse,MaxVerse) VALUES (137087, 8488, 302, 122, '7', '', 105, 0, 0);</v>
      </c>
    </row>
    <row r="466" spans="1:46" x14ac:dyDescent="0.2">
      <c r="A466" s="7">
        <f>VLOOKUP(C466,Talks!$A$2:$X$35,2,FALSE)</f>
        <v>29</v>
      </c>
      <c r="B466">
        <v>463</v>
      </c>
      <c r="C466" t="s">
        <v>2741</v>
      </c>
      <c r="D466" t="s">
        <v>3515</v>
      </c>
      <c r="E466" t="s">
        <v>3516</v>
      </c>
      <c r="F466" s="4"/>
      <c r="G466" s="7">
        <f>VLOOKUP(C466,Talks!$A$2:$X$35,11,FALSE)</f>
        <v>8488</v>
      </c>
      <c r="H466" s="7">
        <f t="shared" si="345"/>
        <v>0</v>
      </c>
      <c r="I466" s="75" t="str">
        <f>IF(H466&lt;&gt;0,H466,IF(ISERROR(VLOOKUP(VLOOKUP(X466,Books!$A$2:$Q$100,2,FALSE)&amp;"_"&amp;Y466&amp;":"&amp;AA466&amp;IF(F466&lt;&gt;""," (JST)",""),SpecialBooks,2,FALSE)),VLOOKUP(X466,Books!$A$2:$Q$100,2,FALSE)&amp;"_"&amp;Y466&amp;":"&amp;AA466&amp;IF(F466&lt;&gt;""," (JST)",""),VLOOKUP(VLOOKUP(X466,Books!$A$2:$Q$100,2,FALSE)&amp;"_"&amp;Y466&amp;":"&amp;AA466&amp;IF(F466&lt;&gt;""," (JST)",""),SpecialBooks,2,FALSE)))</f>
        <v>sec_122:9</v>
      </c>
      <c r="J466" s="7" t="str">
        <f>VLOOKUP(C466,Talks!$A$2:$X$35,6,FALSE)</f>
        <v>GES</v>
      </c>
      <c r="K466" s="32">
        <v>105</v>
      </c>
      <c r="L466" s="56">
        <f t="shared" ref="L466:L533" si="373">VLOOKUP(A466,StartPage,13,FALSE)</f>
        <v>102</v>
      </c>
      <c r="M466" s="56">
        <f t="shared" ref="M466:M533" si="374">VLOOKUP(A466,EndPage,14,FALSE)</f>
        <v>105</v>
      </c>
      <c r="N466" s="56" t="str">
        <f t="shared" si="344"/>
        <v/>
      </c>
      <c r="O466" s="7" t="str">
        <f t="shared" si="346"/>
        <v>sec_122:9 / (20-O,105,GES)</v>
      </c>
      <c r="P466" s="51" t="str">
        <f t="shared" si="347"/>
        <v/>
      </c>
      <c r="Q466" s="7">
        <f t="shared" si="348"/>
        <v>31</v>
      </c>
      <c r="R466" s="7">
        <f t="shared" si="349"/>
        <v>34</v>
      </c>
      <c r="S466" s="7">
        <f t="shared" si="350"/>
        <v>40</v>
      </c>
      <c r="T466" s="7">
        <f t="shared" si="351"/>
        <v>38</v>
      </c>
      <c r="U466" s="7">
        <f t="shared" si="352"/>
        <v>49</v>
      </c>
      <c r="V466" s="7" t="str">
        <f t="shared" si="353"/>
        <v>dc-testament/dc/122.9?lan</v>
      </c>
      <c r="W466" s="7" t="str">
        <f t="shared" si="342"/>
        <v>dc</v>
      </c>
      <c r="X466" s="7" t="str">
        <f>IF(ISERROR(VLOOKUP(W466,Books!$A$2:$Q$100,2,FALSE)),VLOOKUP(V466&amp;"/"&amp;W466,$AY$8:$AZ$10,2,FALSE),W466)</f>
        <v>dc</v>
      </c>
      <c r="Y466" s="7" t="str">
        <f t="shared" si="343"/>
        <v>122</v>
      </c>
      <c r="Z466" s="7" t="str">
        <f t="shared" si="354"/>
        <v>9</v>
      </c>
      <c r="AA466" s="7" t="str">
        <f t="shared" si="341"/>
        <v>9</v>
      </c>
      <c r="AB466" s="51">
        <f t="shared" si="355"/>
        <v>9</v>
      </c>
      <c r="AC466" s="61" t="str">
        <f t="shared" si="356"/>
        <v>p9</v>
      </c>
      <c r="AD466" s="26" t="str">
        <f t="shared" si="357"/>
        <v>sec</v>
      </c>
      <c r="AE466" s="27" t="str">
        <f t="shared" si="358"/>
        <v>dc</v>
      </c>
      <c r="AF466" s="28" t="str">
        <f t="shared" si="359"/>
        <v/>
      </c>
      <c r="AG466" s="26" t="str">
        <f t="shared" si="360"/>
        <v>122</v>
      </c>
      <c r="AH466" s="27" t="str">
        <f t="shared" si="361"/>
        <v/>
      </c>
      <c r="AI466" s="29" t="str">
        <f t="shared" si="362"/>
        <v>9</v>
      </c>
      <c r="AJ466" s="29" t="str">
        <f t="shared" si="363"/>
        <v>9</v>
      </c>
      <c r="AK466" s="29" t="str">
        <f t="shared" si="364"/>
        <v>9</v>
      </c>
      <c r="AL466" s="29">
        <f t="shared" si="365"/>
        <v>0</v>
      </c>
      <c r="AM466" s="29">
        <f t="shared" ca="1" si="366"/>
        <v>0</v>
      </c>
      <c r="AN466" s="29" t="str">
        <f t="shared" si="367"/>
        <v>9</v>
      </c>
      <c r="AO466" s="29" t="str">
        <f t="shared" ca="1" si="368"/>
        <v>9</v>
      </c>
      <c r="AP466" s="28" t="str">
        <f t="shared" si="369"/>
        <v/>
      </c>
      <c r="AQ466" s="34">
        <f t="shared" si="370"/>
        <v>137088</v>
      </c>
      <c r="AR466" s="7">
        <f>VLOOKUP(W466,Books!$A$2:$Q$100,7,FALSE)</f>
        <v>302</v>
      </c>
      <c r="AS466" s="51" t="str">
        <f t="shared" si="371"/>
        <v/>
      </c>
      <c r="AT466" s="7" t="str">
        <f t="shared" si="372"/>
        <v>INSERT INTO citation (ID,TalkID,BookID,Chapter,Verses,Flag,PageColumn,MinVerse,MaxVerse) VALUES (137088, 8488, 302, 122, '9', '', 105, 0, 0);</v>
      </c>
    </row>
    <row r="467" spans="1:46" x14ac:dyDescent="0.2">
      <c r="A467" s="7">
        <f>VLOOKUP(C467,Talks!$A$2:$X$35,2,FALSE)</f>
        <v>29</v>
      </c>
      <c r="B467">
        <v>464</v>
      </c>
      <c r="C467" t="s">
        <v>2741</v>
      </c>
      <c r="D467" t="s">
        <v>3517</v>
      </c>
      <c r="E467" t="s">
        <v>3518</v>
      </c>
      <c r="F467" s="4"/>
      <c r="G467" s="7">
        <f>VLOOKUP(C467,Talks!$A$2:$X$35,11,FALSE)</f>
        <v>8488</v>
      </c>
      <c r="H467" s="7">
        <f t="shared" si="345"/>
        <v>0</v>
      </c>
      <c r="I467" s="75" t="str">
        <f>IF(H467&lt;&gt;0,H467,IF(ISERROR(VLOOKUP(VLOOKUP(X467,Books!$A$2:$Q$100,2,FALSE)&amp;"_"&amp;Y467&amp;":"&amp;AA467&amp;IF(F467&lt;&gt;""," (JST)",""),SpecialBooks,2,FALSE)),VLOOKUP(X467,Books!$A$2:$Q$100,2,FALSE)&amp;"_"&amp;Y467&amp;":"&amp;AA467&amp;IF(F467&lt;&gt;""," (JST)",""),VLOOKUP(VLOOKUP(X467,Books!$A$2:$Q$100,2,FALSE)&amp;"_"&amp;Y467&amp;":"&amp;AA467&amp;IF(F467&lt;&gt;""," (JST)",""),SpecialBooks,2,FALSE)))</f>
        <v>sec_128:19,22</v>
      </c>
      <c r="J467" s="7" t="str">
        <f>VLOOKUP(C467,Talks!$A$2:$X$35,6,FALSE)</f>
        <v>GES</v>
      </c>
      <c r="K467" s="82">
        <v>105</v>
      </c>
      <c r="L467" s="56">
        <f t="shared" si="373"/>
        <v>102</v>
      </c>
      <c r="M467" s="56">
        <f t="shared" si="374"/>
        <v>105</v>
      </c>
      <c r="N467" s="56" t="str">
        <f t="shared" si="344"/>
        <v/>
      </c>
      <c r="O467" s="7" t="str">
        <f t="shared" si="346"/>
        <v>sec_128:19,22 / (20-O,105,GES)</v>
      </c>
      <c r="P467" s="51" t="str">
        <f t="shared" si="347"/>
        <v/>
      </c>
      <c r="Q467" s="7">
        <f t="shared" si="348"/>
        <v>31</v>
      </c>
      <c r="R467" s="7">
        <f t="shared" si="349"/>
        <v>34</v>
      </c>
      <c r="S467" s="7">
        <f t="shared" si="350"/>
        <v>44</v>
      </c>
      <c r="T467" s="7">
        <f t="shared" si="351"/>
        <v>38</v>
      </c>
      <c r="U467" s="7">
        <f t="shared" si="352"/>
        <v>53</v>
      </c>
      <c r="V467" s="7" t="str">
        <f t="shared" si="353"/>
        <v>dc-testament/dc/128.19,22</v>
      </c>
      <c r="W467" s="7" t="str">
        <f t="shared" si="342"/>
        <v>dc</v>
      </c>
      <c r="X467" s="7" t="str">
        <f>IF(ISERROR(VLOOKUP(W467,Books!$A$2:$Q$100,2,FALSE)),VLOOKUP(V467&amp;"/"&amp;W467,$AY$8:$AZ$10,2,FALSE),W467)</f>
        <v>dc</v>
      </c>
      <c r="Y467" s="7" t="str">
        <f t="shared" si="343"/>
        <v>128</v>
      </c>
      <c r="Z467" s="7" t="str">
        <f t="shared" si="354"/>
        <v>19,22</v>
      </c>
      <c r="AA467" s="7" t="str">
        <f t="shared" si="341"/>
        <v>19,22</v>
      </c>
      <c r="AB467" s="51">
        <f t="shared" si="355"/>
        <v>25</v>
      </c>
      <c r="AC467" s="61" t="str">
        <f t="shared" si="356"/>
        <v>p19</v>
      </c>
      <c r="AD467" s="26" t="str">
        <f t="shared" si="357"/>
        <v>sec</v>
      </c>
      <c r="AE467" s="27" t="str">
        <f t="shared" si="358"/>
        <v>dc</v>
      </c>
      <c r="AF467" s="28" t="str">
        <f t="shared" si="359"/>
        <v/>
      </c>
      <c r="AG467" s="26" t="str">
        <f t="shared" si="360"/>
        <v>128</v>
      </c>
      <c r="AH467" s="27" t="str">
        <f t="shared" si="361"/>
        <v/>
      </c>
      <c r="AI467" s="29" t="str">
        <f t="shared" si="362"/>
        <v>19,22</v>
      </c>
      <c r="AJ467" s="29" t="str">
        <f t="shared" si="363"/>
        <v>19,22</v>
      </c>
      <c r="AK467" s="29" t="str">
        <f t="shared" si="364"/>
        <v>19 22</v>
      </c>
      <c r="AL467" s="29">
        <f t="shared" si="365"/>
        <v>3</v>
      </c>
      <c r="AM467" s="29">
        <f t="shared" ca="1" si="366"/>
        <v>3</v>
      </c>
      <c r="AN467" s="29" t="str">
        <f t="shared" si="367"/>
        <v>19</v>
      </c>
      <c r="AO467" s="29" t="str">
        <f t="shared" ca="1" si="368"/>
        <v>22</v>
      </c>
      <c r="AP467" s="28" t="str">
        <f t="shared" si="369"/>
        <v/>
      </c>
      <c r="AQ467" s="34">
        <f t="shared" si="370"/>
        <v>137089</v>
      </c>
      <c r="AR467" s="7">
        <f>VLOOKUP(W467,Books!$A$2:$Q$100,7,FALSE)</f>
        <v>302</v>
      </c>
      <c r="AS467" s="51" t="str">
        <f t="shared" si="371"/>
        <v/>
      </c>
      <c r="AT467" s="7" t="str">
        <f t="shared" si="372"/>
        <v>INSERT INTO citation (ID,TalkID,BookID,Chapter,Verses,Flag,PageColumn,MinVerse,MaxVerse) VALUES (137089, 8488, 302, 128, '19,22', '', 105, 0, 0);</v>
      </c>
    </row>
    <row r="468" spans="1:46" x14ac:dyDescent="0.2">
      <c r="A468" s="7">
        <f>VLOOKUP(C468,Talks!$A$2:$X$35,2,FALSE)</f>
        <v>29</v>
      </c>
      <c r="B468">
        <v>465</v>
      </c>
      <c r="C468" t="s">
        <v>2741</v>
      </c>
      <c r="D468" t="s">
        <v>2816</v>
      </c>
      <c r="E468" t="s">
        <v>2817</v>
      </c>
      <c r="F468" s="4"/>
      <c r="G468" s="7">
        <f>VLOOKUP(C468,Talks!$A$2:$X$35,11,FALSE)</f>
        <v>8488</v>
      </c>
      <c r="H468" s="7">
        <f t="shared" si="345"/>
        <v>0</v>
      </c>
      <c r="I468" s="75" t="str">
        <f>IF(H468&lt;&gt;0,H468,IF(ISERROR(VLOOKUP(VLOOKUP(X468,Books!$A$2:$Q$100,2,FALSE)&amp;"_"&amp;Y468&amp;":"&amp;AA468&amp;IF(F468&lt;&gt;""," (JST)",""),SpecialBooks,2,FALSE)),VLOOKUP(X468,Books!$A$2:$Q$100,2,FALSE)&amp;"_"&amp;Y468&amp;":"&amp;AA468&amp;IF(F468&lt;&gt;""," (JST)",""),VLOOKUP(VLOOKUP(X468,Books!$A$2:$Q$100,2,FALSE)&amp;"_"&amp;Y468&amp;":"&amp;AA468&amp;IF(F468&lt;&gt;""," (JST)",""),SpecialBooks,2,FALSE)))</f>
        <v>2 ne_2:2</v>
      </c>
      <c r="J468" s="7" t="str">
        <f>VLOOKUP(C468,Talks!$A$2:$X$35,6,FALSE)</f>
        <v>GES</v>
      </c>
      <c r="K468" s="32">
        <v>105</v>
      </c>
      <c r="L468" s="56">
        <f t="shared" si="373"/>
        <v>102</v>
      </c>
      <c r="M468" s="56">
        <f t="shared" si="374"/>
        <v>105</v>
      </c>
      <c r="N468" s="56" t="str">
        <f t="shared" si="344"/>
        <v/>
      </c>
      <c r="O468" s="7" t="str">
        <f t="shared" si="346"/>
        <v>2 ne_2:2 / (20-O,105,GES)</v>
      </c>
      <c r="P468" s="51" t="str">
        <f t="shared" si="347"/>
        <v/>
      </c>
      <c r="Q468" s="7">
        <f t="shared" si="348"/>
        <v>23</v>
      </c>
      <c r="R468" s="7">
        <f t="shared" si="349"/>
        <v>28</v>
      </c>
      <c r="S468" s="7">
        <f t="shared" si="350"/>
        <v>32</v>
      </c>
      <c r="T468" s="7">
        <f t="shared" si="351"/>
        <v>30</v>
      </c>
      <c r="U468" s="7">
        <f t="shared" si="352"/>
        <v>41</v>
      </c>
      <c r="V468" s="7" t="str">
        <f t="shared" si="353"/>
        <v>bofm/2-ne/2.2?lan</v>
      </c>
      <c r="W468" s="7" t="str">
        <f t="shared" si="342"/>
        <v>2-ne</v>
      </c>
      <c r="X468" s="7" t="str">
        <f>IF(ISERROR(VLOOKUP(W468,Books!$A$2:$Q$100,2,FALSE)),VLOOKUP(V468&amp;"/"&amp;W468,$AY$8:$AZ$10,2,FALSE),W468)</f>
        <v>2-ne</v>
      </c>
      <c r="Y468" s="7" t="str">
        <f t="shared" si="343"/>
        <v>2</v>
      </c>
      <c r="Z468" s="7" t="str">
        <f t="shared" si="354"/>
        <v>2</v>
      </c>
      <c r="AA468" s="7" t="str">
        <f t="shared" ref="AA468:AA531" si="375">IF(Z468="1-1","1",IF(Z468="study_intro1","headnote",Z468))</f>
        <v>2</v>
      </c>
      <c r="AB468" s="51">
        <f t="shared" si="355"/>
        <v>30</v>
      </c>
      <c r="AC468" s="61" t="str">
        <f t="shared" si="356"/>
        <v>p2</v>
      </c>
      <c r="AD468" s="26" t="str">
        <f t="shared" si="357"/>
        <v>2-ne</v>
      </c>
      <c r="AE468" s="27" t="str">
        <f t="shared" si="358"/>
        <v>2-ne</v>
      </c>
      <c r="AF468" s="28" t="str">
        <f t="shared" si="359"/>
        <v/>
      </c>
      <c r="AG468" s="26" t="str">
        <f t="shared" si="360"/>
        <v>2</v>
      </c>
      <c r="AH468" s="27" t="str">
        <f t="shared" si="361"/>
        <v/>
      </c>
      <c r="AI468" s="29" t="str">
        <f t="shared" si="362"/>
        <v>2</v>
      </c>
      <c r="AJ468" s="29" t="str">
        <f t="shared" si="363"/>
        <v>2</v>
      </c>
      <c r="AK468" s="29" t="str">
        <f t="shared" si="364"/>
        <v>2</v>
      </c>
      <c r="AL468" s="29">
        <f t="shared" si="365"/>
        <v>0</v>
      </c>
      <c r="AM468" s="29">
        <f t="shared" ca="1" si="366"/>
        <v>0</v>
      </c>
      <c r="AN468" s="29" t="str">
        <f t="shared" si="367"/>
        <v>2</v>
      </c>
      <c r="AO468" s="29" t="str">
        <f t="shared" ca="1" si="368"/>
        <v>2</v>
      </c>
      <c r="AP468" s="28" t="str">
        <f t="shared" si="369"/>
        <v/>
      </c>
      <c r="AQ468" s="34">
        <f t="shared" si="370"/>
        <v>137090</v>
      </c>
      <c r="AR468" s="7">
        <f>VLOOKUP(W468,Books!$A$2:$Q$100,7,FALSE)</f>
        <v>206</v>
      </c>
      <c r="AS468" s="51" t="str">
        <f t="shared" si="371"/>
        <v/>
      </c>
      <c r="AT468" s="7" t="str">
        <f t="shared" si="372"/>
        <v>INSERT INTO citation (ID,TalkID,BookID,Chapter,Verses,Flag,PageColumn,MinVerse,MaxVerse) VALUES (137090, 8488, 206, 2, '2', '', 105, 0, 0);</v>
      </c>
    </row>
    <row r="469" spans="1:46" x14ac:dyDescent="0.2">
      <c r="A469" s="7">
        <f>VLOOKUP(C469,Talks!$A$2:$X$35,2,FALSE)</f>
        <v>29</v>
      </c>
      <c r="B469">
        <v>466</v>
      </c>
      <c r="C469" t="s">
        <v>2741</v>
      </c>
      <c r="D469" t="s">
        <v>3520</v>
      </c>
      <c r="E469" t="s">
        <v>3521</v>
      </c>
      <c r="F469" s="4"/>
      <c r="G469" s="7">
        <f>VLOOKUP(C469,Talks!$A$2:$X$35,11,FALSE)</f>
        <v>8488</v>
      </c>
      <c r="H469" s="7">
        <f t="shared" si="345"/>
        <v>0</v>
      </c>
      <c r="I469" s="75" t="str">
        <f>IF(H469&lt;&gt;0,H469,IF(ISERROR(VLOOKUP(VLOOKUP(X469,Books!$A$2:$Q$100,2,FALSE)&amp;"_"&amp;Y469&amp;":"&amp;AA469&amp;IF(F469&lt;&gt;""," (JST)",""),SpecialBooks,2,FALSE)),VLOOKUP(X469,Books!$A$2:$Q$100,2,FALSE)&amp;"_"&amp;Y469&amp;":"&amp;AA469&amp;IF(F469&lt;&gt;""," (JST)",""),VLOOKUP(VLOOKUP(X469,Books!$A$2:$Q$100,2,FALSE)&amp;"_"&amp;Y469&amp;":"&amp;AA469&amp;IF(F469&lt;&gt;""," (JST)",""),SpecialBooks,2,FALSE)))</f>
        <v>sec_122:8</v>
      </c>
      <c r="J469" s="7" t="str">
        <f>VLOOKUP(C469,Talks!$A$2:$X$35,6,FALSE)</f>
        <v>GES</v>
      </c>
      <c r="K469" s="82">
        <v>105</v>
      </c>
      <c r="L469" s="56">
        <f t="shared" si="373"/>
        <v>102</v>
      </c>
      <c r="M469" s="56">
        <f t="shared" si="374"/>
        <v>105</v>
      </c>
      <c r="N469" s="56" t="str">
        <f t="shared" si="344"/>
        <v/>
      </c>
      <c r="O469" s="7" t="str">
        <f t="shared" si="346"/>
        <v>sec_122:8 / (20-O,105,GES)</v>
      </c>
      <c r="P469" s="51" t="str">
        <f t="shared" si="347"/>
        <v/>
      </c>
      <c r="Q469" s="7">
        <f t="shared" si="348"/>
        <v>31</v>
      </c>
      <c r="R469" s="7">
        <f t="shared" si="349"/>
        <v>34</v>
      </c>
      <c r="S469" s="7">
        <f t="shared" si="350"/>
        <v>40</v>
      </c>
      <c r="T469" s="7">
        <f t="shared" si="351"/>
        <v>38</v>
      </c>
      <c r="U469" s="7">
        <f t="shared" si="352"/>
        <v>49</v>
      </c>
      <c r="V469" s="7" t="str">
        <f t="shared" si="353"/>
        <v>dc-testament/dc/122.8?lan</v>
      </c>
      <c r="W469" s="7" t="str">
        <f t="shared" si="342"/>
        <v>dc</v>
      </c>
      <c r="X469" s="7" t="str">
        <f>IF(ISERROR(VLOOKUP(W469,Books!$A$2:$Q$100,2,FALSE)),VLOOKUP(V469&amp;"/"&amp;W469,$AY$8:$AZ$10,2,FALSE),W469)</f>
        <v>dc</v>
      </c>
      <c r="Y469" s="7" t="str">
        <f t="shared" si="343"/>
        <v>122</v>
      </c>
      <c r="Z469" s="7" t="str">
        <f t="shared" si="354"/>
        <v>8</v>
      </c>
      <c r="AA469" s="7" t="str">
        <f t="shared" si="375"/>
        <v>8</v>
      </c>
      <c r="AB469" s="51">
        <f t="shared" si="355"/>
        <v>9</v>
      </c>
      <c r="AC469" s="61" t="str">
        <f t="shared" si="356"/>
        <v>p8</v>
      </c>
      <c r="AD469" s="26" t="str">
        <f t="shared" si="357"/>
        <v>sec</v>
      </c>
      <c r="AE469" s="27" t="str">
        <f t="shared" si="358"/>
        <v>dc</v>
      </c>
      <c r="AF469" s="28" t="str">
        <f t="shared" si="359"/>
        <v/>
      </c>
      <c r="AG469" s="26" t="str">
        <f t="shared" si="360"/>
        <v>122</v>
      </c>
      <c r="AH469" s="27" t="str">
        <f t="shared" si="361"/>
        <v/>
      </c>
      <c r="AI469" s="29" t="str">
        <f t="shared" si="362"/>
        <v>8</v>
      </c>
      <c r="AJ469" s="29" t="str">
        <f t="shared" si="363"/>
        <v>8</v>
      </c>
      <c r="AK469" s="29" t="str">
        <f t="shared" si="364"/>
        <v>8</v>
      </c>
      <c r="AL469" s="29">
        <f t="shared" si="365"/>
        <v>0</v>
      </c>
      <c r="AM469" s="29">
        <f t="shared" ca="1" si="366"/>
        <v>0</v>
      </c>
      <c r="AN469" s="29" t="str">
        <f t="shared" si="367"/>
        <v>8</v>
      </c>
      <c r="AO469" s="29" t="str">
        <f t="shared" ca="1" si="368"/>
        <v>8</v>
      </c>
      <c r="AP469" s="28" t="str">
        <f t="shared" si="369"/>
        <v/>
      </c>
      <c r="AQ469" s="34">
        <f t="shared" si="370"/>
        <v>137091</v>
      </c>
      <c r="AR469" s="7">
        <f>VLOOKUP(W469,Books!$A$2:$Q$100,7,FALSE)</f>
        <v>302</v>
      </c>
      <c r="AS469" s="51" t="str">
        <f t="shared" si="371"/>
        <v/>
      </c>
      <c r="AT469" s="7" t="str">
        <f t="shared" si="372"/>
        <v>INSERT INTO citation (ID,TalkID,BookID,Chapter,Verses,Flag,PageColumn,MinVerse,MaxVerse) VALUES (137091, 8488, 302, 122, '8', '', 105, 0, 0);</v>
      </c>
    </row>
    <row r="470" spans="1:46" x14ac:dyDescent="0.2">
      <c r="A470" s="7">
        <f>VLOOKUP(C470,Talks!$A$2:$X$35,2,FALSE)</f>
        <v>30</v>
      </c>
      <c r="B470">
        <v>467</v>
      </c>
      <c r="C470" t="s">
        <v>2742</v>
      </c>
      <c r="D470" t="s">
        <v>3522</v>
      </c>
      <c r="E470" t="s">
        <v>3523</v>
      </c>
      <c r="F470" s="4"/>
      <c r="G470" s="7">
        <f>VLOOKUP(C470,Talks!$A$2:$X$35,11,FALSE)</f>
        <v>8489</v>
      </c>
      <c r="H470" s="7">
        <f t="shared" si="345"/>
        <v>0</v>
      </c>
      <c r="I470" s="75" t="str">
        <f>IF(H470&lt;&gt;0,H470,IF(ISERROR(VLOOKUP(VLOOKUP(X470,Books!$A$2:$Q$100,2,FALSE)&amp;"_"&amp;Y470&amp;":"&amp;AA470&amp;IF(F470&lt;&gt;""," (JST)",""),SpecialBooks,2,FALSE)),VLOOKUP(X470,Books!$A$2:$Q$100,2,FALSE)&amp;"_"&amp;Y470&amp;":"&amp;AA470&amp;IF(F470&lt;&gt;""," (JST)",""),VLOOKUP(VLOOKUP(X470,Books!$A$2:$Q$100,2,FALSE)&amp;"_"&amp;Y470&amp;":"&amp;AA470&amp;IF(F470&lt;&gt;""," (JST)",""),SpecialBooks,2,FALSE)))</f>
        <v>alma_9:19-23</v>
      </c>
      <c r="J470" s="7" t="str">
        <f>VLOOKUP(C470,Talks!$A$2:$X$35,6,FALSE)</f>
        <v>MiC</v>
      </c>
      <c r="K470" s="32">
        <v>106</v>
      </c>
      <c r="L470" s="56">
        <f t="shared" si="373"/>
        <v>106</v>
      </c>
      <c r="M470" s="56">
        <f t="shared" si="374"/>
        <v>108</v>
      </c>
      <c r="N470" s="56" t="str">
        <f t="shared" si="344"/>
        <v/>
      </c>
      <c r="O470" s="7" t="str">
        <f t="shared" si="346"/>
        <v>alma_9:19-23 / (20-O,106,MiC)</v>
      </c>
      <c r="P470" s="51" t="str">
        <f t="shared" si="347"/>
        <v/>
      </c>
      <c r="Q470" s="7">
        <f t="shared" si="348"/>
        <v>23</v>
      </c>
      <c r="R470" s="7">
        <f t="shared" si="349"/>
        <v>28</v>
      </c>
      <c r="S470" s="7">
        <f t="shared" si="350"/>
        <v>36</v>
      </c>
      <c r="T470" s="7">
        <f t="shared" si="351"/>
        <v>30</v>
      </c>
      <c r="U470" s="7">
        <f t="shared" si="352"/>
        <v>45</v>
      </c>
      <c r="V470" s="7" t="str">
        <f t="shared" si="353"/>
        <v>bofm/alma/9.19-23</v>
      </c>
      <c r="W470" s="7" t="str">
        <f t="shared" si="342"/>
        <v>alma</v>
      </c>
      <c r="X470" s="7" t="str">
        <f>IF(ISERROR(VLOOKUP(W470,Books!$A$2:$Q$100,2,FALSE)),VLOOKUP(V470&amp;"/"&amp;W470,$AY$8:$AZ$10,2,FALSE),W470)</f>
        <v>alma</v>
      </c>
      <c r="Y470" s="7" t="str">
        <f t="shared" si="343"/>
        <v>9</v>
      </c>
      <c r="Z470" s="7" t="str">
        <f t="shared" si="354"/>
        <v>19-23</v>
      </c>
      <c r="AA470" s="7" t="str">
        <f t="shared" si="375"/>
        <v>19-23</v>
      </c>
      <c r="AB470" s="51">
        <f t="shared" si="355"/>
        <v>34</v>
      </c>
      <c r="AC470" s="61" t="str">
        <f t="shared" si="356"/>
        <v>p19</v>
      </c>
      <c r="AD470" s="26" t="str">
        <f t="shared" si="357"/>
        <v>alma</v>
      </c>
      <c r="AE470" s="27" t="str">
        <f t="shared" si="358"/>
        <v>alma</v>
      </c>
      <c r="AF470" s="28" t="str">
        <f t="shared" si="359"/>
        <v/>
      </c>
      <c r="AG470" s="26" t="str">
        <f t="shared" si="360"/>
        <v>9</v>
      </c>
      <c r="AH470" s="27" t="str">
        <f t="shared" si="361"/>
        <v/>
      </c>
      <c r="AI470" s="29" t="str">
        <f t="shared" si="362"/>
        <v>19-23</v>
      </c>
      <c r="AJ470" s="29" t="str">
        <f t="shared" si="363"/>
        <v>19-23</v>
      </c>
      <c r="AK470" s="29" t="str">
        <f t="shared" si="364"/>
        <v>19 23</v>
      </c>
      <c r="AL470" s="29">
        <f t="shared" si="365"/>
        <v>3</v>
      </c>
      <c r="AM470" s="29">
        <f t="shared" ca="1" si="366"/>
        <v>3</v>
      </c>
      <c r="AN470" s="29" t="str">
        <f t="shared" si="367"/>
        <v>19</v>
      </c>
      <c r="AO470" s="29" t="str">
        <f t="shared" ca="1" si="368"/>
        <v>23</v>
      </c>
      <c r="AP470" s="28" t="str">
        <f t="shared" si="369"/>
        <v/>
      </c>
      <c r="AQ470" s="34">
        <f t="shared" si="370"/>
        <v>137092</v>
      </c>
      <c r="AR470" s="7">
        <f>VLOOKUP(W470,Books!$A$2:$Q$100,7,FALSE)</f>
        <v>213</v>
      </c>
      <c r="AS470" s="51" t="str">
        <f t="shared" si="371"/>
        <v/>
      </c>
      <c r="AT470" s="7" t="str">
        <f t="shared" si="372"/>
        <v>INSERT INTO citation (ID,TalkID,BookID,Chapter,Verses,Flag,PageColumn,MinVerse,MaxVerse) VALUES (137092, 8489, 213, 9, '19-23', '', 106, 0, 0);</v>
      </c>
    </row>
    <row r="471" spans="1:46" x14ac:dyDescent="0.2">
      <c r="A471" s="7">
        <f>VLOOKUP(C471,Talks!$A$2:$X$35,2,FALSE)</f>
        <v>30</v>
      </c>
      <c r="B471">
        <v>468</v>
      </c>
      <c r="C471" t="s">
        <v>2742</v>
      </c>
      <c r="D471" t="s">
        <v>2663</v>
      </c>
      <c r="E471" t="s">
        <v>2664</v>
      </c>
      <c r="F471" s="4"/>
      <c r="G471" s="7">
        <f>VLOOKUP(C471,Talks!$A$2:$X$35,11,FALSE)</f>
        <v>8489</v>
      </c>
      <c r="H471" s="7">
        <f t="shared" si="345"/>
        <v>0</v>
      </c>
      <c r="I471" s="75" t="str">
        <f>IF(H471&lt;&gt;0,H471,IF(ISERROR(VLOOKUP(VLOOKUP(X471,Books!$A$2:$Q$100,2,FALSE)&amp;"_"&amp;Y471&amp;":"&amp;AA471&amp;IF(F471&lt;&gt;""," (JST)",""),SpecialBooks,2,FALSE)),VLOOKUP(X471,Books!$A$2:$Q$100,2,FALSE)&amp;"_"&amp;Y471&amp;":"&amp;AA471&amp;IF(F471&lt;&gt;""," (JST)",""),VLOOKUP(VLOOKUP(X471,Books!$A$2:$Q$100,2,FALSE)&amp;"_"&amp;Y471&amp;":"&amp;AA471&amp;IF(F471&lt;&gt;""," (JST)",""),SpecialBooks,2,FALSE)))</f>
        <v>3 ne_14:7-8</v>
      </c>
      <c r="J471" s="7" t="str">
        <f>VLOOKUP(C471,Talks!$A$2:$X$35,6,FALSE)</f>
        <v>MiC</v>
      </c>
      <c r="K471" s="32">
        <v>106</v>
      </c>
      <c r="L471" s="56">
        <f t="shared" si="373"/>
        <v>106</v>
      </c>
      <c r="M471" s="56">
        <f t="shared" si="374"/>
        <v>108</v>
      </c>
      <c r="N471" s="56" t="str">
        <f t="shared" si="344"/>
        <v/>
      </c>
      <c r="O471" s="7" t="str">
        <f t="shared" si="346"/>
        <v>3 ne_14:7-8 / (20-O,106,MiC)</v>
      </c>
      <c r="P471" s="51" t="str">
        <f t="shared" si="347"/>
        <v/>
      </c>
      <c r="Q471" s="7">
        <f t="shared" si="348"/>
        <v>23</v>
      </c>
      <c r="R471" s="7">
        <f t="shared" si="349"/>
        <v>28</v>
      </c>
      <c r="S471" s="7">
        <f t="shared" si="350"/>
        <v>35</v>
      </c>
      <c r="T471" s="7">
        <f t="shared" si="351"/>
        <v>31</v>
      </c>
      <c r="U471" s="7">
        <f t="shared" si="352"/>
        <v>44</v>
      </c>
      <c r="V471" s="7" t="str">
        <f t="shared" si="353"/>
        <v>bofm/3-ne/14.7-8?</v>
      </c>
      <c r="W471" s="7" t="str">
        <f t="shared" si="342"/>
        <v>3-ne</v>
      </c>
      <c r="X471" s="7" t="str">
        <f>IF(ISERROR(VLOOKUP(W471,Books!$A$2:$Q$100,2,FALSE)),VLOOKUP(V471&amp;"/"&amp;W471,$AY$8:$AZ$10,2,FALSE),W471)</f>
        <v>3-ne</v>
      </c>
      <c r="Y471" s="7" t="str">
        <f t="shared" si="343"/>
        <v>14</v>
      </c>
      <c r="Z471" s="7" t="str">
        <f t="shared" si="354"/>
        <v>7-8</v>
      </c>
      <c r="AA471" s="7" t="str">
        <f t="shared" si="375"/>
        <v>7-8</v>
      </c>
      <c r="AB471" s="51">
        <f t="shared" si="355"/>
        <v>27</v>
      </c>
      <c r="AC471" s="61" t="str">
        <f t="shared" si="356"/>
        <v>p7</v>
      </c>
      <c r="AD471" s="26" t="str">
        <f t="shared" si="357"/>
        <v>3-ne</v>
      </c>
      <c r="AE471" s="27" t="str">
        <f t="shared" si="358"/>
        <v>3-ne</v>
      </c>
      <c r="AF471" s="28" t="str">
        <f t="shared" si="359"/>
        <v/>
      </c>
      <c r="AG471" s="26" t="str">
        <f t="shared" si="360"/>
        <v>14</v>
      </c>
      <c r="AH471" s="27" t="str">
        <f t="shared" si="361"/>
        <v/>
      </c>
      <c r="AI471" s="29" t="str">
        <f t="shared" si="362"/>
        <v>7-8</v>
      </c>
      <c r="AJ471" s="29" t="str">
        <f t="shared" si="363"/>
        <v>7-8</v>
      </c>
      <c r="AK471" s="29" t="str">
        <f t="shared" si="364"/>
        <v>7 8</v>
      </c>
      <c r="AL471" s="29">
        <f t="shared" si="365"/>
        <v>2</v>
      </c>
      <c r="AM471" s="29">
        <f t="shared" ca="1" si="366"/>
        <v>2</v>
      </c>
      <c r="AN471" s="29" t="str">
        <f t="shared" si="367"/>
        <v>7</v>
      </c>
      <c r="AO471" s="29" t="str">
        <f t="shared" ca="1" si="368"/>
        <v>8</v>
      </c>
      <c r="AP471" s="28" t="str">
        <f t="shared" si="369"/>
        <v/>
      </c>
      <c r="AQ471" s="34">
        <f t="shared" si="370"/>
        <v>137093</v>
      </c>
      <c r="AR471" s="7">
        <f>VLOOKUP(W471,Books!$A$2:$Q$100,7,FALSE)</f>
        <v>215</v>
      </c>
      <c r="AS471" s="51" t="str">
        <f t="shared" si="371"/>
        <v/>
      </c>
      <c r="AT471" s="7" t="str">
        <f t="shared" si="372"/>
        <v>INSERT INTO citation (ID,TalkID,BookID,Chapter,Verses,Flag,PageColumn,MinVerse,MaxVerse) VALUES (137093, 8489, 215, 14, '7-8', '', 106, 0, 0);</v>
      </c>
    </row>
    <row r="472" spans="1:46" x14ac:dyDescent="0.2">
      <c r="A472" s="7">
        <f>VLOOKUP(C472,Talks!$A$2:$X$35,2,FALSE)</f>
        <v>30</v>
      </c>
      <c r="B472">
        <v>469</v>
      </c>
      <c r="C472" t="s">
        <v>2742</v>
      </c>
      <c r="D472" t="s">
        <v>2659</v>
      </c>
      <c r="E472" t="s">
        <v>2660</v>
      </c>
      <c r="F472" s="4"/>
      <c r="G472" s="7">
        <f>VLOOKUP(C472,Talks!$A$2:$X$35,11,FALSE)</f>
        <v>8489</v>
      </c>
      <c r="H472" s="7">
        <f t="shared" si="345"/>
        <v>0</v>
      </c>
      <c r="I472" s="75" t="str">
        <f>IF(H472&lt;&gt;0,H472,IF(ISERROR(VLOOKUP(VLOOKUP(X472,Books!$A$2:$Q$100,2,FALSE)&amp;"_"&amp;Y472&amp;":"&amp;AA472&amp;IF(F472&lt;&gt;""," (JST)",""),SpecialBooks,2,FALSE)),VLOOKUP(X472,Books!$A$2:$Q$100,2,FALSE)&amp;"_"&amp;Y472&amp;":"&amp;AA472&amp;IF(F472&lt;&gt;""," (JST)",""),VLOOKUP(VLOOKUP(X472,Books!$A$2:$Q$100,2,FALSE)&amp;"_"&amp;Y472&amp;":"&amp;AA472&amp;IF(F472&lt;&gt;""," (JST)",""),SpecialBooks,2,FALSE)))</f>
        <v>matt_7:7-8</v>
      </c>
      <c r="J472" s="7" t="str">
        <f>VLOOKUP(C472,Talks!$A$2:$X$35,6,FALSE)</f>
        <v>MiC</v>
      </c>
      <c r="K472" s="32">
        <v>106</v>
      </c>
      <c r="L472" s="56">
        <f t="shared" si="373"/>
        <v>106</v>
      </c>
      <c r="M472" s="56">
        <f t="shared" si="374"/>
        <v>108</v>
      </c>
      <c r="N472" s="56" t="str">
        <f t="shared" si="344"/>
        <v/>
      </c>
      <c r="O472" s="7" t="str">
        <f t="shared" si="346"/>
        <v>matt_7:7-8 / (20-O,106,MiC)</v>
      </c>
      <c r="P472" s="51" t="str">
        <f t="shared" si="347"/>
        <v/>
      </c>
      <c r="Q472" s="7">
        <f t="shared" si="348"/>
        <v>21</v>
      </c>
      <c r="R472" s="7">
        <f t="shared" si="349"/>
        <v>26</v>
      </c>
      <c r="S472" s="7">
        <f t="shared" si="350"/>
        <v>32</v>
      </c>
      <c r="T472" s="7">
        <f t="shared" si="351"/>
        <v>28</v>
      </c>
      <c r="U472" s="7">
        <f t="shared" si="352"/>
        <v>41</v>
      </c>
      <c r="V472" s="7" t="str">
        <f t="shared" si="353"/>
        <v>nt/matt/7.7-8?l</v>
      </c>
      <c r="W472" s="7" t="str">
        <f t="shared" si="342"/>
        <v>matt</v>
      </c>
      <c r="X472" s="7" t="str">
        <f>IF(ISERROR(VLOOKUP(W472,Books!$A$2:$Q$100,2,FALSE)),VLOOKUP(V472&amp;"/"&amp;W472,$AY$8:$AZ$10,2,FALSE),W472)</f>
        <v>matt</v>
      </c>
      <c r="Y472" s="7" t="str">
        <f t="shared" si="343"/>
        <v>7</v>
      </c>
      <c r="Z472" s="7" t="str">
        <f t="shared" si="354"/>
        <v>7-8</v>
      </c>
      <c r="AA472" s="7" t="str">
        <f t="shared" si="375"/>
        <v>7-8</v>
      </c>
      <c r="AB472" s="51">
        <f t="shared" si="355"/>
        <v>37</v>
      </c>
      <c r="AC472" s="61" t="str">
        <f t="shared" si="356"/>
        <v>p7</v>
      </c>
      <c r="AD472" s="26" t="str">
        <f t="shared" si="357"/>
        <v>matt</v>
      </c>
      <c r="AE472" s="27" t="str">
        <f t="shared" si="358"/>
        <v>matt</v>
      </c>
      <c r="AF472" s="28" t="str">
        <f t="shared" si="359"/>
        <v/>
      </c>
      <c r="AG472" s="26" t="str">
        <f t="shared" si="360"/>
        <v>7</v>
      </c>
      <c r="AH472" s="27" t="str">
        <f t="shared" si="361"/>
        <v/>
      </c>
      <c r="AI472" s="29" t="str">
        <f t="shared" si="362"/>
        <v>7-8</v>
      </c>
      <c r="AJ472" s="29" t="str">
        <f t="shared" si="363"/>
        <v>7-8</v>
      </c>
      <c r="AK472" s="29" t="str">
        <f t="shared" si="364"/>
        <v>7 8</v>
      </c>
      <c r="AL472" s="29">
        <f t="shared" si="365"/>
        <v>2</v>
      </c>
      <c r="AM472" s="29">
        <f t="shared" ca="1" si="366"/>
        <v>2</v>
      </c>
      <c r="AN472" s="29" t="str">
        <f t="shared" si="367"/>
        <v>7</v>
      </c>
      <c r="AO472" s="29" t="str">
        <f t="shared" ca="1" si="368"/>
        <v>8</v>
      </c>
      <c r="AP472" s="28" t="str">
        <f t="shared" si="369"/>
        <v/>
      </c>
      <c r="AQ472" s="34">
        <f t="shared" si="370"/>
        <v>137094</v>
      </c>
      <c r="AR472" s="7">
        <f>VLOOKUP(W472,Books!$A$2:$Q$100,7,FALSE)</f>
        <v>140</v>
      </c>
      <c r="AS472" s="51" t="str">
        <f t="shared" si="371"/>
        <v/>
      </c>
      <c r="AT472" s="7" t="str">
        <f t="shared" si="372"/>
        <v>INSERT INTO citation (ID,TalkID,BookID,Chapter,Verses,Flag,PageColumn,MinVerse,MaxVerse) VALUES (137094, 8489, 140, 7, '7-8', '', 106, 0, 0);</v>
      </c>
    </row>
    <row r="473" spans="1:46" x14ac:dyDescent="0.2">
      <c r="A473" s="7">
        <f>VLOOKUP(C473,Talks!$A$2:$X$35,2,FALSE)</f>
        <v>30</v>
      </c>
      <c r="B473">
        <v>470</v>
      </c>
      <c r="C473" t="s">
        <v>2742</v>
      </c>
      <c r="D473" t="s">
        <v>3525</v>
      </c>
      <c r="E473" t="s">
        <v>3526</v>
      </c>
      <c r="F473" s="4"/>
      <c r="G473" s="7">
        <f>VLOOKUP(C473,Talks!$A$2:$X$35,11,FALSE)</f>
        <v>8489</v>
      </c>
      <c r="H473" s="7">
        <f t="shared" si="345"/>
        <v>0</v>
      </c>
      <c r="I473" s="75" t="str">
        <f>IF(H473&lt;&gt;0,H473,IF(ISERROR(VLOOKUP(VLOOKUP(X473,Books!$A$2:$Q$100,2,FALSE)&amp;"_"&amp;Y473&amp;":"&amp;AA473&amp;IF(F473&lt;&gt;""," (JST)",""),SpecialBooks,2,FALSE)),VLOOKUP(X473,Books!$A$2:$Q$100,2,FALSE)&amp;"_"&amp;Y473&amp;":"&amp;AA473&amp;IF(F473&lt;&gt;""," (JST)",""),VLOOKUP(VLOOKUP(X473,Books!$A$2:$Q$100,2,FALSE)&amp;"_"&amp;Y473&amp;":"&amp;AA473&amp;IF(F473&lt;&gt;""," (JST)",""),SpecialBooks,2,FALSE)))</f>
        <v>heb_11:6</v>
      </c>
      <c r="J473" s="7" t="str">
        <f>VLOOKUP(C473,Talks!$A$2:$X$35,6,FALSE)</f>
        <v>MiC</v>
      </c>
      <c r="K473" s="32">
        <v>107</v>
      </c>
      <c r="L473" s="56">
        <f t="shared" si="373"/>
        <v>106</v>
      </c>
      <c r="M473" s="56">
        <f t="shared" si="374"/>
        <v>108</v>
      </c>
      <c r="N473" s="56" t="str">
        <f t="shared" si="344"/>
        <v/>
      </c>
      <c r="O473" s="7" t="str">
        <f t="shared" si="346"/>
        <v>heb_11:6 / (20-O,107,MiC)</v>
      </c>
      <c r="P473" s="51" t="str">
        <f t="shared" si="347"/>
        <v/>
      </c>
      <c r="Q473" s="7">
        <f t="shared" si="348"/>
        <v>21</v>
      </c>
      <c r="R473" s="7">
        <f t="shared" si="349"/>
        <v>25</v>
      </c>
      <c r="S473" s="7">
        <f t="shared" si="350"/>
        <v>30</v>
      </c>
      <c r="T473" s="7">
        <f t="shared" si="351"/>
        <v>28</v>
      </c>
      <c r="U473" s="7">
        <f t="shared" si="352"/>
        <v>39</v>
      </c>
      <c r="V473" s="7" t="str">
        <f t="shared" si="353"/>
        <v>nt/heb/11.6?lan</v>
      </c>
      <c r="W473" s="7" t="str">
        <f t="shared" si="342"/>
        <v>heb</v>
      </c>
      <c r="X473" s="7" t="str">
        <f>IF(ISERROR(VLOOKUP(W473,Books!$A$2:$Q$100,2,FALSE)),VLOOKUP(V473&amp;"/"&amp;W473,$AY$8:$AZ$10,2,FALSE),W473)</f>
        <v>heb</v>
      </c>
      <c r="Y473" s="7" t="str">
        <f t="shared" si="343"/>
        <v>11</v>
      </c>
      <c r="Z473" s="7" t="str">
        <f t="shared" si="354"/>
        <v>6</v>
      </c>
      <c r="AA473" s="7" t="str">
        <f t="shared" si="375"/>
        <v>6</v>
      </c>
      <c r="AB473" s="51">
        <f t="shared" si="355"/>
        <v>40</v>
      </c>
      <c r="AC473" s="61" t="str">
        <f t="shared" si="356"/>
        <v>p6</v>
      </c>
      <c r="AD473" s="26" t="str">
        <f t="shared" si="357"/>
        <v>heb</v>
      </c>
      <c r="AE473" s="27" t="str">
        <f t="shared" si="358"/>
        <v>heb</v>
      </c>
      <c r="AF473" s="28" t="str">
        <f t="shared" si="359"/>
        <v/>
      </c>
      <c r="AG473" s="26" t="str">
        <f t="shared" si="360"/>
        <v>11</v>
      </c>
      <c r="AH473" s="27" t="str">
        <f t="shared" si="361"/>
        <v/>
      </c>
      <c r="AI473" s="29" t="str">
        <f t="shared" si="362"/>
        <v>6</v>
      </c>
      <c r="AJ473" s="29" t="str">
        <f t="shared" si="363"/>
        <v>6</v>
      </c>
      <c r="AK473" s="29" t="str">
        <f t="shared" si="364"/>
        <v>6</v>
      </c>
      <c r="AL473" s="29">
        <f t="shared" si="365"/>
        <v>0</v>
      </c>
      <c r="AM473" s="29">
        <f t="shared" ca="1" si="366"/>
        <v>0</v>
      </c>
      <c r="AN473" s="29" t="str">
        <f t="shared" si="367"/>
        <v>6</v>
      </c>
      <c r="AO473" s="29" t="str">
        <f t="shared" ca="1" si="368"/>
        <v>6</v>
      </c>
      <c r="AP473" s="28" t="str">
        <f t="shared" si="369"/>
        <v/>
      </c>
      <c r="AQ473" s="34">
        <f t="shared" si="370"/>
        <v>137095</v>
      </c>
      <c r="AR473" s="7">
        <f>VLOOKUP(W473,Books!$A$2:$Q$100,7,FALSE)</f>
        <v>158</v>
      </c>
      <c r="AS473" s="51" t="str">
        <f t="shared" si="371"/>
        <v/>
      </c>
      <c r="AT473" s="7" t="str">
        <f t="shared" si="372"/>
        <v>INSERT INTO citation (ID,TalkID,BookID,Chapter,Verses,Flag,PageColumn,MinVerse,MaxVerse) VALUES (137095, 8489, 158, 11, '6', '', 107, 0, 0);</v>
      </c>
    </row>
    <row r="474" spans="1:46" x14ac:dyDescent="0.2">
      <c r="A474" s="7">
        <f>VLOOKUP(C474,Talks!$A$2:$X$35,2,FALSE)</f>
        <v>30</v>
      </c>
      <c r="B474">
        <v>471</v>
      </c>
      <c r="C474" t="s">
        <v>2742</v>
      </c>
      <c r="D474" t="s">
        <v>2609</v>
      </c>
      <c r="E474" t="s">
        <v>3527</v>
      </c>
      <c r="F474" s="4"/>
      <c r="G474" s="7">
        <f>VLOOKUP(C474,Talks!$A$2:$X$35,11,FALSE)</f>
        <v>8489</v>
      </c>
      <c r="H474" s="7">
        <f t="shared" si="345"/>
        <v>0</v>
      </c>
      <c r="I474" s="75" t="str">
        <f>IF(H474&lt;&gt;0,H474,IF(ISERROR(VLOOKUP(VLOOKUP(X474,Books!$A$2:$Q$100,2,FALSE)&amp;"_"&amp;Y474&amp;":"&amp;AA474&amp;IF(F474&lt;&gt;""," (JST)",""),SpecialBooks,2,FALSE)),VLOOKUP(X474,Books!$A$2:$Q$100,2,FALSE)&amp;"_"&amp;Y474&amp;":"&amp;AA474&amp;IF(F474&lt;&gt;""," (JST)",""),VLOOKUP(VLOOKUP(X474,Books!$A$2:$Q$100,2,FALSE)&amp;"_"&amp;Y474&amp;":"&amp;AA474&amp;IF(F474&lt;&gt;""," (JST)",""),SpecialBooks,2,FALSE)))</f>
        <v>2 ne_28:30</v>
      </c>
      <c r="J474" s="7" t="str">
        <f>VLOOKUP(C474,Talks!$A$2:$X$35,6,FALSE)</f>
        <v>MiC</v>
      </c>
      <c r="K474" s="32">
        <v>107</v>
      </c>
      <c r="L474" s="56">
        <f t="shared" si="373"/>
        <v>106</v>
      </c>
      <c r="M474" s="56">
        <f t="shared" si="374"/>
        <v>108</v>
      </c>
      <c r="N474" s="56" t="str">
        <f t="shared" si="344"/>
        <v/>
      </c>
      <c r="O474" s="7" t="str">
        <f t="shared" si="346"/>
        <v>2 ne_28:30 / (20-O,107,MiC)</v>
      </c>
      <c r="P474" s="51" t="str">
        <f t="shared" si="347"/>
        <v/>
      </c>
      <c r="Q474" s="7">
        <f t="shared" si="348"/>
        <v>23</v>
      </c>
      <c r="R474" s="7">
        <f t="shared" si="349"/>
        <v>28</v>
      </c>
      <c r="S474" s="7">
        <f t="shared" si="350"/>
        <v>34</v>
      </c>
      <c r="T474" s="7">
        <f t="shared" si="351"/>
        <v>31</v>
      </c>
      <c r="U474" s="7">
        <f t="shared" si="352"/>
        <v>43</v>
      </c>
      <c r="V474" s="7" t="str">
        <f t="shared" si="353"/>
        <v>bofm/2-ne/28.30?l</v>
      </c>
      <c r="W474" s="7" t="str">
        <f t="shared" ref="W474:W537" si="376">IF(H474=0,MID(D474,Q474+1,R474-Q474-1),RIGHT(H474,LEN(H474)-3))</f>
        <v>2-ne</v>
      </c>
      <c r="X474" s="7" t="str">
        <f>IF(ISERROR(VLOOKUP(W474,Books!$A$2:$Q$100,2,FALSE)),VLOOKUP(V474&amp;"/"&amp;W474,$AY$8:$AZ$10,2,FALSE),W474)</f>
        <v>2-ne</v>
      </c>
      <c r="Y474" s="7" t="str">
        <f t="shared" si="343"/>
        <v>28</v>
      </c>
      <c r="Z474" s="7" t="str">
        <f t="shared" si="354"/>
        <v>30</v>
      </c>
      <c r="AA474" s="7" t="str">
        <f t="shared" si="375"/>
        <v>30</v>
      </c>
      <c r="AB474" s="51">
        <f t="shared" si="355"/>
        <v>32</v>
      </c>
      <c r="AC474" s="61" t="str">
        <f t="shared" si="356"/>
        <v>p30</v>
      </c>
      <c r="AD474" s="26" t="str">
        <f t="shared" si="357"/>
        <v>2-ne</v>
      </c>
      <c r="AE474" s="27" t="str">
        <f t="shared" si="358"/>
        <v>2-ne</v>
      </c>
      <c r="AF474" s="28" t="str">
        <f t="shared" si="359"/>
        <v/>
      </c>
      <c r="AG474" s="26" t="str">
        <f t="shared" si="360"/>
        <v>28</v>
      </c>
      <c r="AH474" s="27" t="str">
        <f t="shared" si="361"/>
        <v/>
      </c>
      <c r="AI474" s="29" t="str">
        <f t="shared" si="362"/>
        <v>30</v>
      </c>
      <c r="AJ474" s="29" t="str">
        <f t="shared" si="363"/>
        <v>30</v>
      </c>
      <c r="AK474" s="29" t="str">
        <f t="shared" si="364"/>
        <v>30</v>
      </c>
      <c r="AL474" s="29">
        <f t="shared" si="365"/>
        <v>0</v>
      </c>
      <c r="AM474" s="29">
        <f t="shared" ca="1" si="366"/>
        <v>0</v>
      </c>
      <c r="AN474" s="29" t="str">
        <f t="shared" si="367"/>
        <v>30</v>
      </c>
      <c r="AO474" s="29" t="str">
        <f t="shared" ca="1" si="368"/>
        <v>30</v>
      </c>
      <c r="AP474" s="28" t="str">
        <f t="shared" si="369"/>
        <v/>
      </c>
      <c r="AQ474" s="34">
        <f t="shared" si="370"/>
        <v>137096</v>
      </c>
      <c r="AR474" s="7">
        <f>VLOOKUP(W474,Books!$A$2:$Q$100,7,FALSE)</f>
        <v>206</v>
      </c>
      <c r="AS474" s="51" t="str">
        <f t="shared" si="371"/>
        <v/>
      </c>
      <c r="AT474" s="7" t="str">
        <f t="shared" si="372"/>
        <v>INSERT INTO citation (ID,TalkID,BookID,Chapter,Verses,Flag,PageColumn,MinVerse,MaxVerse) VALUES (137096, 8489, 206, 28, '30', '', 107, 0, 0);</v>
      </c>
    </row>
    <row r="475" spans="1:46" x14ac:dyDescent="0.2">
      <c r="A475" s="7">
        <f>VLOOKUP(C475,Talks!$A$2:$X$35,2,FALSE)</f>
        <v>30</v>
      </c>
      <c r="B475">
        <v>472</v>
      </c>
      <c r="C475" t="s">
        <v>2742</v>
      </c>
      <c r="D475" t="s">
        <v>3528</v>
      </c>
      <c r="E475" t="s">
        <v>3529</v>
      </c>
      <c r="F475" s="4"/>
      <c r="G475" s="7">
        <f>VLOOKUP(C475,Talks!$A$2:$X$35,11,FALSE)</f>
        <v>8489</v>
      </c>
      <c r="H475" s="7">
        <f t="shared" si="345"/>
        <v>0</v>
      </c>
      <c r="I475" s="75" t="str">
        <f>IF(H475&lt;&gt;0,H475,IF(ISERROR(VLOOKUP(VLOOKUP(X475,Books!$A$2:$Q$100,2,FALSE)&amp;"_"&amp;Y475&amp;":"&amp;AA475&amp;IF(F475&lt;&gt;""," (JST)",""),SpecialBooks,2,FALSE)),VLOOKUP(X475,Books!$A$2:$Q$100,2,FALSE)&amp;"_"&amp;Y475&amp;":"&amp;AA475&amp;IF(F475&lt;&gt;""," (JST)",""),VLOOKUP(VLOOKUP(X475,Books!$A$2:$Q$100,2,FALSE)&amp;"_"&amp;Y475&amp;":"&amp;AA475&amp;IF(F475&lt;&gt;""," (JST)",""),SpecialBooks,2,FALSE)))</f>
        <v>alma_8:15</v>
      </c>
      <c r="J475" s="7" t="str">
        <f>VLOOKUP(C475,Talks!$A$2:$X$35,6,FALSE)</f>
        <v>MiC</v>
      </c>
      <c r="K475" s="32">
        <v>108</v>
      </c>
      <c r="L475" s="56">
        <f t="shared" si="373"/>
        <v>106</v>
      </c>
      <c r="M475" s="56">
        <f t="shared" si="374"/>
        <v>108</v>
      </c>
      <c r="N475" s="56" t="str">
        <f t="shared" si="344"/>
        <v/>
      </c>
      <c r="O475" s="7" t="str">
        <f t="shared" si="346"/>
        <v>alma_8:15 / (20-O,108,MiC)</v>
      </c>
      <c r="P475" s="51" t="str">
        <f t="shared" si="347"/>
        <v/>
      </c>
      <c r="Q475" s="7">
        <f t="shared" si="348"/>
        <v>23</v>
      </c>
      <c r="R475" s="7">
        <f t="shared" si="349"/>
        <v>28</v>
      </c>
      <c r="S475" s="7">
        <f t="shared" si="350"/>
        <v>33</v>
      </c>
      <c r="T475" s="7">
        <f t="shared" si="351"/>
        <v>30</v>
      </c>
      <c r="U475" s="7">
        <f t="shared" si="352"/>
        <v>42</v>
      </c>
      <c r="V475" s="7" t="str">
        <f t="shared" si="353"/>
        <v>bofm/alma/8.15?la</v>
      </c>
      <c r="W475" s="7" t="str">
        <f t="shared" si="376"/>
        <v>alma</v>
      </c>
      <c r="X475" s="7" t="str">
        <f>IF(ISERROR(VLOOKUP(W475,Books!$A$2:$Q$100,2,FALSE)),VLOOKUP(V475&amp;"/"&amp;W475,$AY$8:$AZ$10,2,FALSE),W475)</f>
        <v>alma</v>
      </c>
      <c r="Y475" s="7" t="str">
        <f t="shared" si="343"/>
        <v>8</v>
      </c>
      <c r="Z475" s="7" t="str">
        <f t="shared" si="354"/>
        <v>15</v>
      </c>
      <c r="AA475" s="7" t="str">
        <f t="shared" si="375"/>
        <v>15</v>
      </c>
      <c r="AB475" s="51">
        <f t="shared" si="355"/>
        <v>32</v>
      </c>
      <c r="AC475" s="61" t="str">
        <f t="shared" si="356"/>
        <v>p15</v>
      </c>
      <c r="AD475" s="26" t="str">
        <f t="shared" si="357"/>
        <v>alma</v>
      </c>
      <c r="AE475" s="27" t="str">
        <f t="shared" si="358"/>
        <v>alma</v>
      </c>
      <c r="AF475" s="28" t="str">
        <f t="shared" si="359"/>
        <v/>
      </c>
      <c r="AG475" s="26" t="str">
        <f t="shared" si="360"/>
        <v>8</v>
      </c>
      <c r="AH475" s="27" t="str">
        <f t="shared" si="361"/>
        <v/>
      </c>
      <c r="AI475" s="29" t="str">
        <f t="shared" si="362"/>
        <v>15</v>
      </c>
      <c r="AJ475" s="29" t="str">
        <f t="shared" si="363"/>
        <v>15</v>
      </c>
      <c r="AK475" s="29" t="str">
        <f t="shared" si="364"/>
        <v>15</v>
      </c>
      <c r="AL475" s="29">
        <f t="shared" si="365"/>
        <v>0</v>
      </c>
      <c r="AM475" s="29">
        <f t="shared" ca="1" si="366"/>
        <v>0</v>
      </c>
      <c r="AN475" s="29" t="str">
        <f t="shared" si="367"/>
        <v>15</v>
      </c>
      <c r="AO475" s="29" t="str">
        <f t="shared" ca="1" si="368"/>
        <v>15</v>
      </c>
      <c r="AP475" s="28" t="str">
        <f t="shared" si="369"/>
        <v/>
      </c>
      <c r="AQ475" s="34">
        <f t="shared" si="370"/>
        <v>137097</v>
      </c>
      <c r="AR475" s="7">
        <f>VLOOKUP(W475,Books!$A$2:$Q$100,7,FALSE)</f>
        <v>213</v>
      </c>
      <c r="AS475" s="51" t="str">
        <f t="shared" si="371"/>
        <v/>
      </c>
      <c r="AT475" s="7" t="str">
        <f t="shared" si="372"/>
        <v>INSERT INTO citation (ID,TalkID,BookID,Chapter,Verses,Flag,PageColumn,MinVerse,MaxVerse) VALUES (137097, 8489, 213, 8, '15', '', 108, 0, 0);</v>
      </c>
    </row>
    <row r="476" spans="1:46" x14ac:dyDescent="0.2">
      <c r="A476" s="7">
        <f>VLOOKUP(C476,Talks!$A$2:$X$35,2,FALSE)</f>
        <v>30</v>
      </c>
      <c r="B476">
        <v>473</v>
      </c>
      <c r="C476" t="s">
        <v>2742</v>
      </c>
      <c r="D476" t="s">
        <v>2645</v>
      </c>
      <c r="E476" t="s">
        <v>2646</v>
      </c>
      <c r="F476" s="4"/>
      <c r="G476" s="7">
        <f>VLOOKUP(C476,Talks!$A$2:$X$35,11,FALSE)</f>
        <v>8489</v>
      </c>
      <c r="H476" s="7">
        <f t="shared" si="345"/>
        <v>0</v>
      </c>
      <c r="I476" s="75" t="str">
        <f>IF(H476&lt;&gt;0,H476,IF(ISERROR(VLOOKUP(VLOOKUP(X476,Books!$A$2:$Q$100,2,FALSE)&amp;"_"&amp;Y476&amp;":"&amp;AA476&amp;IF(F476&lt;&gt;""," (JST)",""),SpecialBooks,2,FALSE)),VLOOKUP(X476,Books!$A$2:$Q$100,2,FALSE)&amp;"_"&amp;Y476&amp;":"&amp;AA476&amp;IF(F476&lt;&gt;""," (JST)",""),VLOOKUP(VLOOKUP(X476,Books!$A$2:$Q$100,2,FALSE)&amp;"_"&amp;Y476&amp;":"&amp;AA476&amp;IF(F476&lt;&gt;""," (JST)",""),SpecialBooks,2,FALSE)))</f>
        <v>2 ne_32:5</v>
      </c>
      <c r="J476" s="7" t="str">
        <f>VLOOKUP(C476,Talks!$A$2:$X$35,6,FALSE)</f>
        <v>MiC</v>
      </c>
      <c r="K476" s="32">
        <v>108</v>
      </c>
      <c r="L476" s="56">
        <f t="shared" si="373"/>
        <v>106</v>
      </c>
      <c r="M476" s="56">
        <f t="shared" si="374"/>
        <v>108</v>
      </c>
      <c r="N476" s="56" t="str">
        <f t="shared" si="344"/>
        <v/>
      </c>
      <c r="O476" s="7" t="str">
        <f t="shared" si="346"/>
        <v>2 ne_32:5 / (20-O,108,MiC)</v>
      </c>
      <c r="P476" s="51" t="str">
        <f t="shared" si="347"/>
        <v/>
      </c>
      <c r="Q476" s="7">
        <f t="shared" si="348"/>
        <v>23</v>
      </c>
      <c r="R476" s="7">
        <f t="shared" si="349"/>
        <v>28</v>
      </c>
      <c r="S476" s="7">
        <f t="shared" si="350"/>
        <v>33</v>
      </c>
      <c r="T476" s="7">
        <f t="shared" si="351"/>
        <v>31</v>
      </c>
      <c r="U476" s="7">
        <f t="shared" si="352"/>
        <v>42</v>
      </c>
      <c r="V476" s="7" t="str">
        <f t="shared" si="353"/>
        <v>bofm/2-ne/32.5?la</v>
      </c>
      <c r="W476" s="7" t="str">
        <f t="shared" si="376"/>
        <v>2-ne</v>
      </c>
      <c r="X476" s="7" t="str">
        <f>IF(ISERROR(VLOOKUP(W476,Books!$A$2:$Q$100,2,FALSE)),VLOOKUP(V476&amp;"/"&amp;W476,$AY$8:$AZ$10,2,FALSE),W476)</f>
        <v>2-ne</v>
      </c>
      <c r="Y476" s="7" t="str">
        <f t="shared" ref="Y476:Y539" si="377">IF(H476=0,IF(ISERROR(S476),RIGHT(D476,LEN(D476)-R476),IF(ISERROR(T476),MID(D476,R476+1,S476-R476-1),IF(ISERROR(MID(D476,R476+1,T476-R476-1)),0,MID(D476,R476+1,T476-R476-1)))),"")</f>
        <v>32</v>
      </c>
      <c r="Z476" s="7" t="str">
        <f t="shared" si="354"/>
        <v>5</v>
      </c>
      <c r="AA476" s="7" t="str">
        <f t="shared" si="375"/>
        <v>5</v>
      </c>
      <c r="AB476" s="51">
        <f t="shared" si="355"/>
        <v>9</v>
      </c>
      <c r="AC476" s="61" t="str">
        <f t="shared" si="356"/>
        <v>p5</v>
      </c>
      <c r="AD476" s="26" t="str">
        <f t="shared" si="357"/>
        <v>2-ne</v>
      </c>
      <c r="AE476" s="27" t="str">
        <f t="shared" si="358"/>
        <v>2-ne</v>
      </c>
      <c r="AF476" s="28" t="str">
        <f t="shared" si="359"/>
        <v/>
      </c>
      <c r="AG476" s="26" t="str">
        <f t="shared" si="360"/>
        <v>32</v>
      </c>
      <c r="AH476" s="27" t="str">
        <f t="shared" si="361"/>
        <v/>
      </c>
      <c r="AI476" s="29" t="str">
        <f t="shared" si="362"/>
        <v>5</v>
      </c>
      <c r="AJ476" s="29" t="str">
        <f t="shared" si="363"/>
        <v>5</v>
      </c>
      <c r="AK476" s="29" t="str">
        <f t="shared" si="364"/>
        <v>5</v>
      </c>
      <c r="AL476" s="29">
        <f t="shared" si="365"/>
        <v>0</v>
      </c>
      <c r="AM476" s="29">
        <f t="shared" ca="1" si="366"/>
        <v>0</v>
      </c>
      <c r="AN476" s="29" t="str">
        <f t="shared" si="367"/>
        <v>5</v>
      </c>
      <c r="AO476" s="29" t="str">
        <f t="shared" ca="1" si="368"/>
        <v>5</v>
      </c>
      <c r="AP476" s="28" t="str">
        <f t="shared" si="369"/>
        <v/>
      </c>
      <c r="AQ476" s="34">
        <f t="shared" si="370"/>
        <v>137098</v>
      </c>
      <c r="AR476" s="7">
        <f>VLOOKUP(W476,Books!$A$2:$Q$100,7,FALSE)</f>
        <v>206</v>
      </c>
      <c r="AS476" s="51" t="str">
        <f t="shared" si="371"/>
        <v/>
      </c>
      <c r="AT476" s="7" t="str">
        <f t="shared" si="372"/>
        <v>INSERT INTO citation (ID,TalkID,BookID,Chapter,Verses,Flag,PageColumn,MinVerse,MaxVerse) VALUES (137098, 8489, 206, 32, '5', '', 108, 0, 0);</v>
      </c>
    </row>
    <row r="477" spans="1:46" x14ac:dyDescent="0.2">
      <c r="A477" s="7">
        <f>VLOOKUP(C477,Talks!$A$2:$X$35,2,FALSE)</f>
        <v>30</v>
      </c>
      <c r="B477">
        <v>474</v>
      </c>
      <c r="C477" t="s">
        <v>2742</v>
      </c>
      <c r="D477" t="s">
        <v>3530</v>
      </c>
      <c r="E477" t="s">
        <v>3531</v>
      </c>
      <c r="F477" s="4"/>
      <c r="G477" s="7">
        <f>VLOOKUP(C477,Talks!$A$2:$X$35,11,FALSE)</f>
        <v>8489</v>
      </c>
      <c r="H477" s="7">
        <f t="shared" si="345"/>
        <v>0</v>
      </c>
      <c r="I477" s="75" t="str">
        <f>IF(H477&lt;&gt;0,H477,IF(ISERROR(VLOOKUP(VLOOKUP(X477,Books!$A$2:$Q$100,2,FALSE)&amp;"_"&amp;Y477&amp;":"&amp;AA477&amp;IF(F477&lt;&gt;""," (JST)",""),SpecialBooks,2,FALSE)),VLOOKUP(X477,Books!$A$2:$Q$100,2,FALSE)&amp;"_"&amp;Y477&amp;":"&amp;AA477&amp;IF(F477&lt;&gt;""," (JST)",""),VLOOKUP(VLOOKUP(X477,Books!$A$2:$Q$100,2,FALSE)&amp;"_"&amp;Y477&amp;":"&amp;AA477&amp;IF(F477&lt;&gt;""," (JST)",""),SpecialBooks,2,FALSE)))</f>
        <v>sec_9:8</v>
      </c>
      <c r="J477" s="7" t="str">
        <f>VLOOKUP(C477,Talks!$A$2:$X$35,6,FALSE)</f>
        <v>MiC</v>
      </c>
      <c r="K477" s="32">
        <v>108</v>
      </c>
      <c r="L477" s="56">
        <f t="shared" si="373"/>
        <v>106</v>
      </c>
      <c r="M477" s="56">
        <f t="shared" si="374"/>
        <v>108</v>
      </c>
      <c r="N477" s="56" t="str">
        <f t="shared" si="344"/>
        <v/>
      </c>
      <c r="O477" s="7" t="str">
        <f t="shared" si="346"/>
        <v>sec_9:8 / (20-O,108,MiC)</v>
      </c>
      <c r="P477" s="51" t="str">
        <f t="shared" si="347"/>
        <v/>
      </c>
      <c r="Q477" s="7">
        <f t="shared" si="348"/>
        <v>31</v>
      </c>
      <c r="R477" s="7">
        <f t="shared" si="349"/>
        <v>34</v>
      </c>
      <c r="S477" s="7">
        <f t="shared" si="350"/>
        <v>38</v>
      </c>
      <c r="T477" s="7">
        <f t="shared" si="351"/>
        <v>36</v>
      </c>
      <c r="U477" s="7">
        <f t="shared" si="352"/>
        <v>47</v>
      </c>
      <c r="V477" s="7" t="str">
        <f t="shared" si="353"/>
        <v>dc-testament/dc/9.8?lang=</v>
      </c>
      <c r="W477" s="7" t="str">
        <f t="shared" si="376"/>
        <v>dc</v>
      </c>
      <c r="X477" s="7" t="str">
        <f>IF(ISERROR(VLOOKUP(W477,Books!$A$2:$Q$100,2,FALSE)),VLOOKUP(V477&amp;"/"&amp;W477,$AY$8:$AZ$10,2,FALSE),W477)</f>
        <v>dc</v>
      </c>
      <c r="Y477" s="7" t="str">
        <f t="shared" si="377"/>
        <v>9</v>
      </c>
      <c r="Z477" s="7" t="str">
        <f t="shared" si="354"/>
        <v>8</v>
      </c>
      <c r="AA477" s="7" t="str">
        <f t="shared" si="375"/>
        <v>8</v>
      </c>
      <c r="AB477" s="51">
        <f t="shared" si="355"/>
        <v>14</v>
      </c>
      <c r="AC477" s="61" t="str">
        <f t="shared" si="356"/>
        <v>p8</v>
      </c>
      <c r="AD477" s="26" t="str">
        <f t="shared" si="357"/>
        <v>sec</v>
      </c>
      <c r="AE477" s="27" t="str">
        <f t="shared" si="358"/>
        <v>dc</v>
      </c>
      <c r="AF477" s="28" t="str">
        <f t="shared" si="359"/>
        <v/>
      </c>
      <c r="AG477" s="26" t="str">
        <f t="shared" si="360"/>
        <v>9</v>
      </c>
      <c r="AH477" s="27" t="str">
        <f t="shared" si="361"/>
        <v/>
      </c>
      <c r="AI477" s="29" t="str">
        <f t="shared" si="362"/>
        <v>8</v>
      </c>
      <c r="AJ477" s="29" t="str">
        <f t="shared" si="363"/>
        <v>8</v>
      </c>
      <c r="AK477" s="29" t="str">
        <f t="shared" si="364"/>
        <v>8</v>
      </c>
      <c r="AL477" s="29">
        <f t="shared" si="365"/>
        <v>0</v>
      </c>
      <c r="AM477" s="29">
        <f t="shared" ca="1" si="366"/>
        <v>0</v>
      </c>
      <c r="AN477" s="29" t="str">
        <f t="shared" si="367"/>
        <v>8</v>
      </c>
      <c r="AO477" s="29" t="str">
        <f t="shared" ca="1" si="368"/>
        <v>8</v>
      </c>
      <c r="AP477" s="28" t="str">
        <f t="shared" si="369"/>
        <v/>
      </c>
      <c r="AQ477" s="34">
        <f t="shared" si="370"/>
        <v>137099</v>
      </c>
      <c r="AR477" s="7">
        <f>VLOOKUP(W477,Books!$A$2:$Q$100,7,FALSE)</f>
        <v>302</v>
      </c>
      <c r="AS477" s="51" t="str">
        <f t="shared" si="371"/>
        <v/>
      </c>
      <c r="AT477" s="7" t="str">
        <f t="shared" si="372"/>
        <v>INSERT INTO citation (ID,TalkID,BookID,Chapter,Verses,Flag,PageColumn,MinVerse,MaxVerse) VALUES (137099, 8489, 302, 9, '8', '', 108, 0, 0);</v>
      </c>
    </row>
    <row r="478" spans="1:46" x14ac:dyDescent="0.2">
      <c r="A478" s="7">
        <f>VLOOKUP(C478,Talks!$A$2:$X$35,2,FALSE)</f>
        <v>30</v>
      </c>
      <c r="B478">
        <v>475</v>
      </c>
      <c r="C478" t="s">
        <v>2742</v>
      </c>
      <c r="D478" t="s">
        <v>3532</v>
      </c>
      <c r="E478" t="s">
        <v>3533</v>
      </c>
      <c r="F478" s="4"/>
      <c r="G478" s="7">
        <f>VLOOKUP(C478,Talks!$A$2:$X$35,11,FALSE)</f>
        <v>8489</v>
      </c>
      <c r="H478" s="7">
        <f t="shared" si="345"/>
        <v>0</v>
      </c>
      <c r="I478" s="75" t="str">
        <f>IF(H478&lt;&gt;0,H478,IF(ISERROR(VLOOKUP(VLOOKUP(X478,Books!$A$2:$Q$100,2,FALSE)&amp;"_"&amp;Y478&amp;":"&amp;AA478&amp;IF(F478&lt;&gt;""," (JST)",""),SpecialBooks,2,FALSE)),VLOOKUP(X478,Books!$A$2:$Q$100,2,FALSE)&amp;"_"&amp;Y478&amp;":"&amp;AA478&amp;IF(F478&lt;&gt;""," (JST)",""),VLOOKUP(VLOOKUP(X478,Books!$A$2:$Q$100,2,FALSE)&amp;"_"&amp;Y478&amp;":"&amp;AA478&amp;IF(F478&lt;&gt;""," (JST)",""),SpecialBooks,2,FALSE)))</f>
        <v>alma_8:10-18</v>
      </c>
      <c r="J478" s="7" t="str">
        <f>VLOOKUP(C478,Talks!$A$2:$X$35,6,FALSE)</f>
        <v>MiC</v>
      </c>
      <c r="K478" s="32">
        <v>108</v>
      </c>
      <c r="L478" s="56">
        <f t="shared" si="373"/>
        <v>106</v>
      </c>
      <c r="M478" s="56">
        <f t="shared" si="374"/>
        <v>108</v>
      </c>
      <c r="N478" s="56" t="str">
        <f t="shared" si="344"/>
        <v/>
      </c>
      <c r="O478" s="7" t="str">
        <f t="shared" si="346"/>
        <v>alma_8:10-18 / (20-O,108,MiC)</v>
      </c>
      <c r="P478" s="51" t="str">
        <f t="shared" si="347"/>
        <v/>
      </c>
      <c r="Q478" s="7">
        <f t="shared" si="348"/>
        <v>23</v>
      </c>
      <c r="R478" s="7">
        <f t="shared" si="349"/>
        <v>28</v>
      </c>
      <c r="S478" s="7">
        <f t="shared" si="350"/>
        <v>36</v>
      </c>
      <c r="T478" s="7">
        <f t="shared" si="351"/>
        <v>30</v>
      </c>
      <c r="U478" s="7">
        <f t="shared" si="352"/>
        <v>45</v>
      </c>
      <c r="V478" s="7" t="str">
        <f t="shared" si="353"/>
        <v>bofm/alma/8.10-18</v>
      </c>
      <c r="W478" s="7" t="str">
        <f t="shared" si="376"/>
        <v>alma</v>
      </c>
      <c r="X478" s="7" t="str">
        <f>IF(ISERROR(VLOOKUP(W478,Books!$A$2:$Q$100,2,FALSE)),VLOOKUP(V478&amp;"/"&amp;W478,$AY$8:$AZ$10,2,FALSE),W478)</f>
        <v>alma</v>
      </c>
      <c r="Y478" s="7" t="str">
        <f t="shared" si="377"/>
        <v>8</v>
      </c>
      <c r="Z478" s="7" t="str">
        <f t="shared" si="354"/>
        <v>10-18</v>
      </c>
      <c r="AA478" s="7" t="str">
        <f t="shared" si="375"/>
        <v>10-18</v>
      </c>
      <c r="AB478" s="51">
        <f t="shared" si="355"/>
        <v>32</v>
      </c>
      <c r="AC478" s="61" t="str">
        <f t="shared" si="356"/>
        <v>p10</v>
      </c>
      <c r="AD478" s="26" t="str">
        <f t="shared" si="357"/>
        <v>alma</v>
      </c>
      <c r="AE478" s="27" t="str">
        <f t="shared" si="358"/>
        <v>alma</v>
      </c>
      <c r="AF478" s="28" t="str">
        <f t="shared" si="359"/>
        <v/>
      </c>
      <c r="AG478" s="26" t="str">
        <f t="shared" si="360"/>
        <v>8</v>
      </c>
      <c r="AH478" s="27" t="str">
        <f t="shared" si="361"/>
        <v/>
      </c>
      <c r="AI478" s="29" t="str">
        <f t="shared" si="362"/>
        <v>10-18</v>
      </c>
      <c r="AJ478" s="29" t="str">
        <f t="shared" si="363"/>
        <v>10-18</v>
      </c>
      <c r="AK478" s="29" t="str">
        <f t="shared" si="364"/>
        <v>10 18</v>
      </c>
      <c r="AL478" s="29">
        <f t="shared" si="365"/>
        <v>3</v>
      </c>
      <c r="AM478" s="29">
        <f t="shared" ca="1" si="366"/>
        <v>3</v>
      </c>
      <c r="AN478" s="29" t="str">
        <f t="shared" si="367"/>
        <v>10</v>
      </c>
      <c r="AO478" s="29" t="str">
        <f t="shared" ca="1" si="368"/>
        <v>18</v>
      </c>
      <c r="AP478" s="28" t="str">
        <f t="shared" si="369"/>
        <v/>
      </c>
      <c r="AQ478" s="34">
        <f t="shared" si="370"/>
        <v>137100</v>
      </c>
      <c r="AR478" s="7">
        <f>VLOOKUP(W478,Books!$A$2:$Q$100,7,FALSE)</f>
        <v>213</v>
      </c>
      <c r="AS478" s="51" t="str">
        <f t="shared" si="371"/>
        <v/>
      </c>
      <c r="AT478" s="7" t="str">
        <f t="shared" si="372"/>
        <v>INSERT INTO citation (ID,TalkID,BookID,Chapter,Verses,Flag,PageColumn,MinVerse,MaxVerse) VALUES (137100, 8489, 213, 8, '10-18', '', 108, 0, 0);</v>
      </c>
    </row>
    <row r="479" spans="1:46" x14ac:dyDescent="0.2">
      <c r="A479" s="7">
        <f>VLOOKUP(C479,Talks!$A$2:$X$35,2,FALSE)</f>
        <v>31</v>
      </c>
      <c r="B479">
        <v>476</v>
      </c>
      <c r="C479" t="s">
        <v>2743</v>
      </c>
      <c r="D479" t="s">
        <v>2623</v>
      </c>
      <c r="E479" t="s">
        <v>2334</v>
      </c>
      <c r="F479" s="4"/>
      <c r="G479" s="7">
        <f>VLOOKUP(C479,Talks!$A$2:$X$35,11,FALSE)</f>
        <v>8490</v>
      </c>
      <c r="H479" s="7">
        <f t="shared" si="345"/>
        <v>0</v>
      </c>
      <c r="I479" s="75" t="str">
        <f>IF(H479&lt;&gt;0,H479,IF(ISERROR(VLOOKUP(VLOOKUP(X479,Books!$A$2:$Q$100,2,FALSE)&amp;"_"&amp;Y479&amp;":"&amp;AA479&amp;IF(F479&lt;&gt;""," (JST)",""),SpecialBooks,2,FALSE)),VLOOKUP(X479,Books!$A$2:$Q$100,2,FALSE)&amp;"_"&amp;Y479&amp;":"&amp;AA479&amp;IF(F479&lt;&gt;""," (JST)",""),VLOOKUP(VLOOKUP(X479,Books!$A$2:$Q$100,2,FALSE)&amp;"_"&amp;Y479&amp;":"&amp;AA479&amp;IF(F479&lt;&gt;""," (JST)",""),SpecialBooks,2,FALSE)))</f>
        <v>mosiah_2:41</v>
      </c>
      <c r="J479" s="7" t="str">
        <f>VLOOKUP(C479,Talks!$A$2:$X$35,6,FALSE)</f>
        <v>DGR</v>
      </c>
      <c r="K479" s="32">
        <v>111</v>
      </c>
      <c r="L479" s="56">
        <f t="shared" si="373"/>
        <v>109</v>
      </c>
      <c r="M479" s="56">
        <f t="shared" si="374"/>
        <v>112</v>
      </c>
      <c r="N479" s="56" t="str">
        <f t="shared" si="344"/>
        <v/>
      </c>
      <c r="O479" s="7" t="str">
        <f t="shared" si="346"/>
        <v>mosiah_2:41 / (20-O,111,DGR)</v>
      </c>
      <c r="P479" s="51" t="str">
        <f t="shared" si="347"/>
        <v/>
      </c>
      <c r="Q479" s="7">
        <f t="shared" si="348"/>
        <v>23</v>
      </c>
      <c r="R479" s="7">
        <f t="shared" si="349"/>
        <v>30</v>
      </c>
      <c r="S479" s="7">
        <f t="shared" si="350"/>
        <v>35</v>
      </c>
      <c r="T479" s="7">
        <f t="shared" si="351"/>
        <v>32</v>
      </c>
      <c r="U479" s="7">
        <f t="shared" si="352"/>
        <v>44</v>
      </c>
      <c r="V479" s="7" t="str">
        <f t="shared" si="353"/>
        <v>bofm/mosiah/2.41?</v>
      </c>
      <c r="W479" s="7" t="str">
        <f t="shared" si="376"/>
        <v>mosiah</v>
      </c>
      <c r="X479" s="7" t="str">
        <f>IF(ISERROR(VLOOKUP(W479,Books!$A$2:$Q$100,2,FALSE)),VLOOKUP(V479&amp;"/"&amp;W479,$AY$8:$AZ$10,2,FALSE),W479)</f>
        <v>mosiah</v>
      </c>
      <c r="Y479" s="7" t="str">
        <f t="shared" si="377"/>
        <v>2</v>
      </c>
      <c r="Z479" s="7" t="str">
        <f t="shared" si="354"/>
        <v>41</v>
      </c>
      <c r="AA479" s="7" t="str">
        <f t="shared" si="375"/>
        <v>41</v>
      </c>
      <c r="AB479" s="51">
        <f t="shared" si="355"/>
        <v>41</v>
      </c>
      <c r="AC479" s="61" t="str">
        <f t="shared" si="356"/>
        <v>p41</v>
      </c>
      <c r="AD479" s="26" t="str">
        <f t="shared" si="357"/>
        <v>mosiah</v>
      </c>
      <c r="AE479" s="27" t="str">
        <f t="shared" si="358"/>
        <v>mosiah</v>
      </c>
      <c r="AF479" s="28" t="str">
        <f t="shared" si="359"/>
        <v/>
      </c>
      <c r="AG479" s="26" t="str">
        <f t="shared" si="360"/>
        <v>2</v>
      </c>
      <c r="AH479" s="27" t="str">
        <f t="shared" si="361"/>
        <v/>
      </c>
      <c r="AI479" s="29" t="str">
        <f t="shared" si="362"/>
        <v>41</v>
      </c>
      <c r="AJ479" s="29" t="str">
        <f t="shared" si="363"/>
        <v>41</v>
      </c>
      <c r="AK479" s="29" t="str">
        <f t="shared" si="364"/>
        <v>41</v>
      </c>
      <c r="AL479" s="29">
        <f t="shared" si="365"/>
        <v>0</v>
      </c>
      <c r="AM479" s="29">
        <f t="shared" ca="1" si="366"/>
        <v>0</v>
      </c>
      <c r="AN479" s="29" t="str">
        <f t="shared" si="367"/>
        <v>41</v>
      </c>
      <c r="AO479" s="29" t="str">
        <f t="shared" ca="1" si="368"/>
        <v>41</v>
      </c>
      <c r="AP479" s="28" t="str">
        <f t="shared" si="369"/>
        <v/>
      </c>
      <c r="AQ479" s="34">
        <f t="shared" si="370"/>
        <v>137101</v>
      </c>
      <c r="AR479" s="7">
        <f>VLOOKUP(W479,Books!$A$2:$Q$100,7,FALSE)</f>
        <v>212</v>
      </c>
      <c r="AS479" s="51" t="str">
        <f t="shared" si="371"/>
        <v/>
      </c>
      <c r="AT479" s="7" t="str">
        <f t="shared" si="372"/>
        <v>INSERT INTO citation (ID,TalkID,BookID,Chapter,Verses,Flag,PageColumn,MinVerse,MaxVerse) VALUES (137101, 8490, 212, 2, '41', '', 111, 0, 0);</v>
      </c>
    </row>
    <row r="480" spans="1:46" x14ac:dyDescent="0.2">
      <c r="A480" s="7">
        <f>VLOOKUP(C480,Talks!$A$2:$X$35,2,FALSE)</f>
        <v>31</v>
      </c>
      <c r="B480">
        <v>477</v>
      </c>
      <c r="C480" t="s">
        <v>2743</v>
      </c>
      <c r="D480" t="s">
        <v>3534</v>
      </c>
      <c r="E480" t="s">
        <v>3535</v>
      </c>
      <c r="F480" s="4"/>
      <c r="G480" s="7">
        <f>VLOOKUP(C480,Talks!$A$2:$X$35,11,FALSE)</f>
        <v>8490</v>
      </c>
      <c r="H480" s="7">
        <f t="shared" si="345"/>
        <v>0</v>
      </c>
      <c r="I480" s="75" t="str">
        <f>IF(H480&lt;&gt;0,H480,IF(ISERROR(VLOOKUP(VLOOKUP(X480,Books!$A$2:$Q$100,2,FALSE)&amp;"_"&amp;Y480&amp;":"&amp;AA480&amp;IF(F480&lt;&gt;""," (JST)",""),SpecialBooks,2,FALSE)),VLOOKUP(X480,Books!$A$2:$Q$100,2,FALSE)&amp;"_"&amp;Y480&amp;":"&amp;AA480&amp;IF(F480&lt;&gt;""," (JST)",""),VLOOKUP(VLOOKUP(X480,Books!$A$2:$Q$100,2,FALSE)&amp;"_"&amp;Y480&amp;":"&amp;AA480&amp;IF(F480&lt;&gt;""," (JST)",""),SpecialBooks,2,FALSE)))</f>
        <v>micah_6:6</v>
      </c>
      <c r="J480" s="7" t="str">
        <f>VLOOKUP(C480,Talks!$A$2:$X$35,6,FALSE)</f>
        <v>DGR</v>
      </c>
      <c r="K480" s="32">
        <v>111</v>
      </c>
      <c r="L480" s="56">
        <f t="shared" si="373"/>
        <v>109</v>
      </c>
      <c r="M480" s="56">
        <f t="shared" si="374"/>
        <v>112</v>
      </c>
      <c r="N480" s="56" t="str">
        <f t="shared" si="344"/>
        <v/>
      </c>
      <c r="O480" s="7" t="str">
        <f t="shared" si="346"/>
        <v>micah_6:6 / (20-O,111,DGR)</v>
      </c>
      <c r="P480" s="51" t="str">
        <f t="shared" si="347"/>
        <v/>
      </c>
      <c r="Q480" s="7">
        <f t="shared" si="348"/>
        <v>21</v>
      </c>
      <c r="R480" s="7">
        <f t="shared" si="349"/>
        <v>27</v>
      </c>
      <c r="S480" s="7">
        <f t="shared" si="350"/>
        <v>31</v>
      </c>
      <c r="T480" s="7">
        <f t="shared" si="351"/>
        <v>29</v>
      </c>
      <c r="U480" s="7">
        <f t="shared" si="352"/>
        <v>40</v>
      </c>
      <c r="V480" s="7" t="str">
        <f t="shared" si="353"/>
        <v>ot/micah/6.6?la</v>
      </c>
      <c r="W480" s="7" t="str">
        <f t="shared" si="376"/>
        <v>micah</v>
      </c>
      <c r="X480" s="7" t="str">
        <f>IF(ISERROR(VLOOKUP(W480,Books!$A$2:$Q$100,2,FALSE)),VLOOKUP(V480&amp;"/"&amp;W480,$AY$8:$AZ$10,2,FALSE),W480)</f>
        <v>micah</v>
      </c>
      <c r="Y480" s="7" t="str">
        <f t="shared" si="377"/>
        <v>6</v>
      </c>
      <c r="Z480" s="7" t="str">
        <f t="shared" si="354"/>
        <v>6</v>
      </c>
      <c r="AA480" s="7" t="str">
        <f t="shared" si="375"/>
        <v>6</v>
      </c>
      <c r="AB480" s="51">
        <f t="shared" si="355"/>
        <v>16</v>
      </c>
      <c r="AC480" s="61" t="str">
        <f t="shared" si="356"/>
        <v>p6</v>
      </c>
      <c r="AD480" s="26" t="str">
        <f t="shared" si="357"/>
        <v>micah</v>
      </c>
      <c r="AE480" s="27" t="str">
        <f t="shared" si="358"/>
        <v>micah</v>
      </c>
      <c r="AF480" s="28" t="str">
        <f t="shared" si="359"/>
        <v/>
      </c>
      <c r="AG480" s="26" t="str">
        <f t="shared" si="360"/>
        <v>6</v>
      </c>
      <c r="AH480" s="27" t="str">
        <f t="shared" si="361"/>
        <v/>
      </c>
      <c r="AI480" s="29" t="str">
        <f t="shared" si="362"/>
        <v>6</v>
      </c>
      <c r="AJ480" s="29" t="str">
        <f t="shared" si="363"/>
        <v>6</v>
      </c>
      <c r="AK480" s="29" t="str">
        <f t="shared" si="364"/>
        <v>6</v>
      </c>
      <c r="AL480" s="29">
        <f t="shared" si="365"/>
        <v>0</v>
      </c>
      <c r="AM480" s="29">
        <f t="shared" ca="1" si="366"/>
        <v>0</v>
      </c>
      <c r="AN480" s="29" t="str">
        <f t="shared" si="367"/>
        <v>6</v>
      </c>
      <c r="AO480" s="29" t="str">
        <f t="shared" ca="1" si="368"/>
        <v>6</v>
      </c>
      <c r="AP480" s="28" t="str">
        <f t="shared" si="369"/>
        <v/>
      </c>
      <c r="AQ480" s="34">
        <f t="shared" si="370"/>
        <v>137102</v>
      </c>
      <c r="AR480" s="7">
        <f>VLOOKUP(W480,Books!$A$2:$Q$100,7,FALSE)</f>
        <v>133</v>
      </c>
      <c r="AS480" s="51" t="str">
        <f t="shared" si="371"/>
        <v/>
      </c>
      <c r="AT480" s="7" t="str">
        <f t="shared" si="372"/>
        <v>INSERT INTO citation (ID,TalkID,BookID,Chapter,Verses,Flag,PageColumn,MinVerse,MaxVerse) VALUES (137102, 8490, 133, 6, '6', '', 111, 0, 0);</v>
      </c>
    </row>
    <row r="481" spans="1:46" x14ac:dyDescent="0.2">
      <c r="A481" s="7">
        <f>VLOOKUP(C481,Talks!$A$2:$X$35,2,FALSE)</f>
        <v>31</v>
      </c>
      <c r="B481">
        <v>478</v>
      </c>
      <c r="C481" t="s">
        <v>2743</v>
      </c>
      <c r="D481" t="s">
        <v>3536</v>
      </c>
      <c r="E481" t="s">
        <v>3537</v>
      </c>
      <c r="F481" s="4"/>
      <c r="G481" s="7">
        <f>VLOOKUP(C481,Talks!$A$2:$X$35,11,FALSE)</f>
        <v>8490</v>
      </c>
      <c r="H481" s="7">
        <f t="shared" si="345"/>
        <v>0</v>
      </c>
      <c r="I481" s="75" t="str">
        <f>IF(H481&lt;&gt;0,H481,IF(ISERROR(VLOOKUP(VLOOKUP(X481,Books!$A$2:$Q$100,2,FALSE)&amp;"_"&amp;Y481&amp;":"&amp;AA481&amp;IF(F481&lt;&gt;""," (JST)",""),SpecialBooks,2,FALSE)),VLOOKUP(X481,Books!$A$2:$Q$100,2,FALSE)&amp;"_"&amp;Y481&amp;":"&amp;AA481&amp;IF(F481&lt;&gt;""," (JST)",""),VLOOKUP(VLOOKUP(X481,Books!$A$2:$Q$100,2,FALSE)&amp;"_"&amp;Y481&amp;":"&amp;AA481&amp;IF(F481&lt;&gt;""," (JST)",""),SpecialBooks,2,FALSE)))</f>
        <v>micah_6:7</v>
      </c>
      <c r="J481" s="7" t="str">
        <f>VLOOKUP(C481,Talks!$A$2:$X$35,6,FALSE)</f>
        <v>DGR</v>
      </c>
      <c r="K481" s="32">
        <v>111</v>
      </c>
      <c r="L481" s="56">
        <f t="shared" si="373"/>
        <v>109</v>
      </c>
      <c r="M481" s="56">
        <f t="shared" si="374"/>
        <v>112</v>
      </c>
      <c r="N481" s="56" t="str">
        <f t="shared" si="344"/>
        <v/>
      </c>
      <c r="O481" s="7" t="str">
        <f t="shared" si="346"/>
        <v>micah_6:7 / (20-O,111,DGR)</v>
      </c>
      <c r="P481" s="51" t="str">
        <f t="shared" si="347"/>
        <v/>
      </c>
      <c r="Q481" s="7">
        <f t="shared" si="348"/>
        <v>21</v>
      </c>
      <c r="R481" s="7">
        <f t="shared" si="349"/>
        <v>27</v>
      </c>
      <c r="S481" s="7">
        <f t="shared" si="350"/>
        <v>31</v>
      </c>
      <c r="T481" s="7">
        <f t="shared" si="351"/>
        <v>29</v>
      </c>
      <c r="U481" s="7">
        <f t="shared" si="352"/>
        <v>40</v>
      </c>
      <c r="V481" s="7" t="str">
        <f t="shared" si="353"/>
        <v>ot/micah/6.7?la</v>
      </c>
      <c r="W481" s="7" t="str">
        <f t="shared" si="376"/>
        <v>micah</v>
      </c>
      <c r="X481" s="7" t="str">
        <f>IF(ISERROR(VLOOKUP(W481,Books!$A$2:$Q$100,2,FALSE)),VLOOKUP(V481&amp;"/"&amp;W481,$AY$8:$AZ$10,2,FALSE),W481)</f>
        <v>micah</v>
      </c>
      <c r="Y481" s="7" t="str">
        <f t="shared" si="377"/>
        <v>6</v>
      </c>
      <c r="Z481" s="7" t="str">
        <f t="shared" si="354"/>
        <v>7</v>
      </c>
      <c r="AA481" s="7" t="str">
        <f t="shared" si="375"/>
        <v>7</v>
      </c>
      <c r="AB481" s="51">
        <f t="shared" si="355"/>
        <v>16</v>
      </c>
      <c r="AC481" s="61" t="str">
        <f t="shared" si="356"/>
        <v>p76</v>
      </c>
      <c r="AD481" s="26" t="str">
        <f t="shared" si="357"/>
        <v>micah</v>
      </c>
      <c r="AE481" s="27" t="str">
        <f t="shared" si="358"/>
        <v>micah</v>
      </c>
      <c r="AF481" s="28" t="str">
        <f t="shared" si="359"/>
        <v/>
      </c>
      <c r="AG481" s="26" t="str">
        <f t="shared" si="360"/>
        <v>6</v>
      </c>
      <c r="AH481" s="27" t="str">
        <f t="shared" si="361"/>
        <v/>
      </c>
      <c r="AI481" s="29" t="str">
        <f t="shared" si="362"/>
        <v>7</v>
      </c>
      <c r="AJ481" s="29" t="str">
        <f t="shared" si="363"/>
        <v>7</v>
      </c>
      <c r="AK481" s="29" t="str">
        <f t="shared" si="364"/>
        <v>7</v>
      </c>
      <c r="AL481" s="29">
        <f t="shared" si="365"/>
        <v>0</v>
      </c>
      <c r="AM481" s="29">
        <f t="shared" ca="1" si="366"/>
        <v>0</v>
      </c>
      <c r="AN481" s="29" t="str">
        <f t="shared" si="367"/>
        <v>7</v>
      </c>
      <c r="AO481" s="29" t="str">
        <f t="shared" ca="1" si="368"/>
        <v>7</v>
      </c>
      <c r="AP481" s="28" t="str">
        <f t="shared" si="369"/>
        <v/>
      </c>
      <c r="AQ481" s="34">
        <f t="shared" si="370"/>
        <v>137103</v>
      </c>
      <c r="AR481" s="7">
        <f>VLOOKUP(W481,Books!$A$2:$Q$100,7,FALSE)</f>
        <v>133</v>
      </c>
      <c r="AS481" s="51" t="str">
        <f t="shared" si="371"/>
        <v/>
      </c>
      <c r="AT481" s="7" t="str">
        <f t="shared" si="372"/>
        <v>INSERT INTO citation (ID,TalkID,BookID,Chapter,Verses,Flag,PageColumn,MinVerse,MaxVerse) VALUES (137103, 8490, 133, 6, '7', '', 111, 0, 0);</v>
      </c>
    </row>
    <row r="482" spans="1:46" x14ac:dyDescent="0.2">
      <c r="A482" s="7">
        <f>VLOOKUP(C482,Talks!$A$2:$X$35,2,FALSE)</f>
        <v>31</v>
      </c>
      <c r="B482">
        <v>479</v>
      </c>
      <c r="C482" t="s">
        <v>2743</v>
      </c>
      <c r="D482" t="s">
        <v>3538</v>
      </c>
      <c r="E482" t="s">
        <v>3539</v>
      </c>
      <c r="F482" s="4"/>
      <c r="G482" s="7">
        <f>VLOOKUP(C482,Talks!$A$2:$X$35,11,FALSE)</f>
        <v>8490</v>
      </c>
      <c r="H482" s="7">
        <f t="shared" si="345"/>
        <v>0</v>
      </c>
      <c r="I482" s="75" t="str">
        <f>IF(H482&lt;&gt;0,H482,IF(ISERROR(VLOOKUP(VLOOKUP(X482,Books!$A$2:$Q$100,2,FALSE)&amp;"_"&amp;Y482&amp;":"&amp;AA482&amp;IF(F482&lt;&gt;""," (JST)",""),SpecialBooks,2,FALSE)),VLOOKUP(X482,Books!$A$2:$Q$100,2,FALSE)&amp;"_"&amp;Y482&amp;":"&amp;AA482&amp;IF(F482&lt;&gt;""," (JST)",""),VLOOKUP(VLOOKUP(X482,Books!$A$2:$Q$100,2,FALSE)&amp;"_"&amp;Y482&amp;":"&amp;AA482&amp;IF(F482&lt;&gt;""," (JST)",""),SpecialBooks,2,FALSE)))</f>
        <v>eph_2:8</v>
      </c>
      <c r="J482" s="7" t="str">
        <f>VLOOKUP(C482,Talks!$A$2:$X$35,6,FALSE)</f>
        <v>DGR</v>
      </c>
      <c r="K482" s="32">
        <v>112</v>
      </c>
      <c r="L482" s="56">
        <f t="shared" si="373"/>
        <v>109</v>
      </c>
      <c r="M482" s="56">
        <f t="shared" si="374"/>
        <v>112</v>
      </c>
      <c r="N482" s="56" t="str">
        <f t="shared" si="344"/>
        <v/>
      </c>
      <c r="O482" s="7" t="str">
        <f t="shared" si="346"/>
        <v>eph_2:8 / (20-O,112,DGR)</v>
      </c>
      <c r="P482" s="51" t="str">
        <f t="shared" si="347"/>
        <v/>
      </c>
      <c r="Q482" s="7">
        <f t="shared" si="348"/>
        <v>21</v>
      </c>
      <c r="R482" s="7">
        <f t="shared" si="349"/>
        <v>25</v>
      </c>
      <c r="S482" s="7">
        <f t="shared" si="350"/>
        <v>29</v>
      </c>
      <c r="T482" s="7">
        <f t="shared" si="351"/>
        <v>27</v>
      </c>
      <c r="U482" s="7">
        <f t="shared" si="352"/>
        <v>38</v>
      </c>
      <c r="V482" s="7" t="str">
        <f t="shared" si="353"/>
        <v>nt/eph/2.8?lang</v>
      </c>
      <c r="W482" s="7" t="str">
        <f t="shared" si="376"/>
        <v>eph</v>
      </c>
      <c r="X482" s="7" t="str">
        <f>IF(ISERROR(VLOOKUP(W482,Books!$A$2:$Q$100,2,FALSE)),VLOOKUP(V482&amp;"/"&amp;W482,$AY$8:$AZ$10,2,FALSE),W482)</f>
        <v>eph</v>
      </c>
      <c r="Y482" s="7" t="str">
        <f t="shared" si="377"/>
        <v>2</v>
      </c>
      <c r="Z482" s="7" t="str">
        <f t="shared" si="354"/>
        <v>8</v>
      </c>
      <c r="AA482" s="7" t="str">
        <f t="shared" si="375"/>
        <v>8</v>
      </c>
      <c r="AB482" s="51">
        <f t="shared" si="355"/>
        <v>22</v>
      </c>
      <c r="AC482" s="61" t="str">
        <f t="shared" si="356"/>
        <v>p8</v>
      </c>
      <c r="AD482" s="26" t="str">
        <f t="shared" si="357"/>
        <v>eph</v>
      </c>
      <c r="AE482" s="27" t="str">
        <f t="shared" si="358"/>
        <v>eph</v>
      </c>
      <c r="AF482" s="28" t="str">
        <f t="shared" si="359"/>
        <v/>
      </c>
      <c r="AG482" s="26" t="str">
        <f t="shared" si="360"/>
        <v>2</v>
      </c>
      <c r="AH482" s="27" t="str">
        <f t="shared" si="361"/>
        <v/>
      </c>
      <c r="AI482" s="29" t="str">
        <f t="shared" si="362"/>
        <v>8</v>
      </c>
      <c r="AJ482" s="29" t="str">
        <f t="shared" si="363"/>
        <v>8</v>
      </c>
      <c r="AK482" s="29" t="str">
        <f t="shared" si="364"/>
        <v>8</v>
      </c>
      <c r="AL482" s="29">
        <f t="shared" si="365"/>
        <v>0</v>
      </c>
      <c r="AM482" s="29">
        <f t="shared" ca="1" si="366"/>
        <v>0</v>
      </c>
      <c r="AN482" s="29" t="str">
        <f t="shared" si="367"/>
        <v>8</v>
      </c>
      <c r="AO482" s="29" t="str">
        <f t="shared" ca="1" si="368"/>
        <v>8</v>
      </c>
      <c r="AP482" s="28" t="str">
        <f t="shared" si="369"/>
        <v/>
      </c>
      <c r="AQ482" s="34">
        <f t="shared" si="370"/>
        <v>137104</v>
      </c>
      <c r="AR482" s="7">
        <f>VLOOKUP(W482,Books!$A$2:$Q$100,7,FALSE)</f>
        <v>149</v>
      </c>
      <c r="AS482" s="51" t="str">
        <f t="shared" si="371"/>
        <v/>
      </c>
      <c r="AT482" s="7" t="str">
        <f t="shared" si="372"/>
        <v>INSERT INTO citation (ID,TalkID,BookID,Chapter,Verses,Flag,PageColumn,MinVerse,MaxVerse) VALUES (137104, 8490, 149, 2, '8', '', 112, 0, 0);</v>
      </c>
    </row>
    <row r="483" spans="1:46" x14ac:dyDescent="0.2">
      <c r="A483" s="7">
        <f>VLOOKUP(C483,Talks!$A$2:$X$35,2,FALSE)</f>
        <v>31</v>
      </c>
      <c r="B483">
        <v>480</v>
      </c>
      <c r="C483" t="s">
        <v>2743</v>
      </c>
      <c r="D483" t="s">
        <v>2592</v>
      </c>
      <c r="E483" t="s">
        <v>2542</v>
      </c>
      <c r="F483" s="4"/>
      <c r="G483" s="7">
        <f>VLOOKUP(C483,Talks!$A$2:$X$35,11,FALSE)</f>
        <v>8490</v>
      </c>
      <c r="H483" s="7">
        <f t="shared" si="345"/>
        <v>0</v>
      </c>
      <c r="I483" s="75" t="str">
        <f>IF(H483&lt;&gt;0,H483,IF(ISERROR(VLOOKUP(VLOOKUP(X483,Books!$A$2:$Q$100,2,FALSE)&amp;"_"&amp;Y483&amp;":"&amp;AA483&amp;IF(F483&lt;&gt;""," (JST)",""),SpecialBooks,2,FALSE)),VLOOKUP(X483,Books!$A$2:$Q$100,2,FALSE)&amp;"_"&amp;Y483&amp;":"&amp;AA483&amp;IF(F483&lt;&gt;""," (JST)",""),VLOOKUP(VLOOKUP(X483,Books!$A$2:$Q$100,2,FALSE)&amp;"_"&amp;Y483&amp;":"&amp;AA483&amp;IF(F483&lt;&gt;""," (JST)",""),SpecialBooks,2,FALSE)))</f>
        <v>2 ne_31:19</v>
      </c>
      <c r="J483" s="7" t="str">
        <f>VLOOKUP(C483,Talks!$A$2:$X$35,6,FALSE)</f>
        <v>DGR</v>
      </c>
      <c r="K483" s="32">
        <v>112</v>
      </c>
      <c r="L483" s="56">
        <f t="shared" si="373"/>
        <v>109</v>
      </c>
      <c r="M483" s="56">
        <f t="shared" si="374"/>
        <v>112</v>
      </c>
      <c r="N483" s="56" t="str">
        <f t="shared" si="344"/>
        <v/>
      </c>
      <c r="O483" s="7" t="str">
        <f t="shared" si="346"/>
        <v>2 ne_31:19 / (20-O,112,DGR)</v>
      </c>
      <c r="P483" s="51" t="str">
        <f t="shared" si="347"/>
        <v/>
      </c>
      <c r="Q483" s="7">
        <f t="shared" si="348"/>
        <v>23</v>
      </c>
      <c r="R483" s="7">
        <f t="shared" si="349"/>
        <v>28</v>
      </c>
      <c r="S483" s="7">
        <f t="shared" si="350"/>
        <v>34</v>
      </c>
      <c r="T483" s="7">
        <f t="shared" si="351"/>
        <v>31</v>
      </c>
      <c r="U483" s="7">
        <f t="shared" si="352"/>
        <v>43</v>
      </c>
      <c r="V483" s="7" t="str">
        <f t="shared" si="353"/>
        <v>bofm/2-ne/31.19?l</v>
      </c>
      <c r="W483" s="7" t="str">
        <f t="shared" si="376"/>
        <v>2-ne</v>
      </c>
      <c r="X483" s="7" t="str">
        <f>IF(ISERROR(VLOOKUP(W483,Books!$A$2:$Q$100,2,FALSE)),VLOOKUP(V483&amp;"/"&amp;W483,$AY$8:$AZ$10,2,FALSE),W483)</f>
        <v>2-ne</v>
      </c>
      <c r="Y483" s="7" t="str">
        <f t="shared" si="377"/>
        <v>31</v>
      </c>
      <c r="Z483" s="7" t="str">
        <f t="shared" si="354"/>
        <v>19</v>
      </c>
      <c r="AA483" s="7" t="str">
        <f t="shared" si="375"/>
        <v>19</v>
      </c>
      <c r="AB483" s="51">
        <f t="shared" si="355"/>
        <v>21</v>
      </c>
      <c r="AC483" s="61" t="str">
        <f t="shared" si="356"/>
        <v>p19</v>
      </c>
      <c r="AD483" s="26" t="str">
        <f t="shared" si="357"/>
        <v>2-ne</v>
      </c>
      <c r="AE483" s="27" t="str">
        <f t="shared" si="358"/>
        <v>2-ne</v>
      </c>
      <c r="AF483" s="28" t="str">
        <f t="shared" si="359"/>
        <v/>
      </c>
      <c r="AG483" s="26" t="str">
        <f t="shared" si="360"/>
        <v>31</v>
      </c>
      <c r="AH483" s="27" t="str">
        <f t="shared" si="361"/>
        <v/>
      </c>
      <c r="AI483" s="29" t="str">
        <f t="shared" si="362"/>
        <v>19</v>
      </c>
      <c r="AJ483" s="29" t="str">
        <f t="shared" si="363"/>
        <v>19</v>
      </c>
      <c r="AK483" s="29" t="str">
        <f t="shared" si="364"/>
        <v>19</v>
      </c>
      <c r="AL483" s="29">
        <f t="shared" si="365"/>
        <v>0</v>
      </c>
      <c r="AM483" s="29">
        <f t="shared" ca="1" si="366"/>
        <v>0</v>
      </c>
      <c r="AN483" s="29" t="str">
        <f t="shared" si="367"/>
        <v>19</v>
      </c>
      <c r="AO483" s="29" t="str">
        <f t="shared" ca="1" si="368"/>
        <v>19</v>
      </c>
      <c r="AP483" s="28" t="str">
        <f t="shared" si="369"/>
        <v/>
      </c>
      <c r="AQ483" s="34">
        <f t="shared" si="370"/>
        <v>137105</v>
      </c>
      <c r="AR483" s="7">
        <f>VLOOKUP(W483,Books!$A$2:$Q$100,7,FALSE)</f>
        <v>206</v>
      </c>
      <c r="AS483" s="51" t="str">
        <f t="shared" si="371"/>
        <v/>
      </c>
      <c r="AT483" s="7" t="str">
        <f t="shared" si="372"/>
        <v>INSERT INTO citation (ID,TalkID,BookID,Chapter,Verses,Flag,PageColumn,MinVerse,MaxVerse) VALUES (137105, 8490, 206, 31, '19', '', 112, 0, 0);</v>
      </c>
    </row>
    <row r="484" spans="1:46" x14ac:dyDescent="0.2">
      <c r="A484" s="7">
        <f>VLOOKUP(C484,Talks!$A$2:$X$35,2,FALSE)</f>
        <v>31</v>
      </c>
      <c r="B484">
        <v>481</v>
      </c>
      <c r="C484" t="s">
        <v>2743</v>
      </c>
      <c r="D484" t="s">
        <v>3540</v>
      </c>
      <c r="E484" t="s">
        <v>3541</v>
      </c>
      <c r="F484" s="4"/>
      <c r="G484" s="7">
        <f>VLOOKUP(C484,Talks!$A$2:$X$35,11,FALSE)</f>
        <v>8490</v>
      </c>
      <c r="H484" s="7">
        <f t="shared" si="345"/>
        <v>0</v>
      </c>
      <c r="I484" s="75" t="str">
        <f>IF(H484&lt;&gt;0,H484,IF(ISERROR(VLOOKUP(VLOOKUP(X484,Books!$A$2:$Q$100,2,FALSE)&amp;"_"&amp;Y484&amp;":"&amp;AA484&amp;IF(F484&lt;&gt;""," (JST)",""),SpecialBooks,2,FALSE)),VLOOKUP(X484,Books!$A$2:$Q$100,2,FALSE)&amp;"_"&amp;Y484&amp;":"&amp;AA484&amp;IF(F484&lt;&gt;""," (JST)",""),VLOOKUP(VLOOKUP(X484,Books!$A$2:$Q$100,2,FALSE)&amp;"_"&amp;Y484&amp;":"&amp;AA484&amp;IF(F484&lt;&gt;""," (JST)",""),SpecialBooks,2,FALSE)))</f>
        <v>alma_22:14</v>
      </c>
      <c r="J484" s="7" t="str">
        <f>VLOOKUP(C484,Talks!$A$2:$X$35,6,FALSE)</f>
        <v>DGR</v>
      </c>
      <c r="K484" s="32">
        <v>112</v>
      </c>
      <c r="L484" s="56">
        <f t="shared" si="373"/>
        <v>109</v>
      </c>
      <c r="M484" s="56">
        <f t="shared" si="374"/>
        <v>112</v>
      </c>
      <c r="N484" s="56" t="str">
        <f t="shared" si="344"/>
        <v/>
      </c>
      <c r="O484" s="7" t="str">
        <f t="shared" si="346"/>
        <v>alma_22:14 / (20-O,112,DGR)</v>
      </c>
      <c r="P484" s="51" t="str">
        <f t="shared" si="347"/>
        <v/>
      </c>
      <c r="Q484" s="7">
        <f t="shared" si="348"/>
        <v>23</v>
      </c>
      <c r="R484" s="7">
        <f t="shared" si="349"/>
        <v>28</v>
      </c>
      <c r="S484" s="7">
        <f t="shared" si="350"/>
        <v>34</v>
      </c>
      <c r="T484" s="7">
        <f t="shared" si="351"/>
        <v>31</v>
      </c>
      <c r="U484" s="7">
        <f t="shared" si="352"/>
        <v>43</v>
      </c>
      <c r="V484" s="7" t="str">
        <f t="shared" si="353"/>
        <v>bofm/alma/22.14?l</v>
      </c>
      <c r="W484" s="7" t="str">
        <f t="shared" si="376"/>
        <v>alma</v>
      </c>
      <c r="X484" s="7" t="str">
        <f>IF(ISERROR(VLOOKUP(W484,Books!$A$2:$Q$100,2,FALSE)),VLOOKUP(V484&amp;"/"&amp;W484,$AY$8:$AZ$10,2,FALSE),W484)</f>
        <v>alma</v>
      </c>
      <c r="Y484" s="7" t="str">
        <f t="shared" si="377"/>
        <v>22</v>
      </c>
      <c r="Z484" s="7" t="str">
        <f t="shared" si="354"/>
        <v>14</v>
      </c>
      <c r="AA484" s="7" t="str">
        <f t="shared" si="375"/>
        <v>14</v>
      </c>
      <c r="AB484" s="51">
        <f t="shared" si="355"/>
        <v>35</v>
      </c>
      <c r="AC484" s="61" t="str">
        <f t="shared" si="356"/>
        <v>p14</v>
      </c>
      <c r="AD484" s="26" t="str">
        <f t="shared" si="357"/>
        <v>alma</v>
      </c>
      <c r="AE484" s="27" t="str">
        <f t="shared" si="358"/>
        <v>alma</v>
      </c>
      <c r="AF484" s="28" t="str">
        <f t="shared" si="359"/>
        <v/>
      </c>
      <c r="AG484" s="26" t="str">
        <f t="shared" si="360"/>
        <v>22</v>
      </c>
      <c r="AH484" s="27" t="str">
        <f t="shared" si="361"/>
        <v/>
      </c>
      <c r="AI484" s="29" t="str">
        <f t="shared" si="362"/>
        <v>14</v>
      </c>
      <c r="AJ484" s="29" t="str">
        <f t="shared" si="363"/>
        <v>14</v>
      </c>
      <c r="AK484" s="29" t="str">
        <f t="shared" si="364"/>
        <v>14</v>
      </c>
      <c r="AL484" s="29">
        <f t="shared" si="365"/>
        <v>0</v>
      </c>
      <c r="AM484" s="29">
        <f t="shared" ca="1" si="366"/>
        <v>0</v>
      </c>
      <c r="AN484" s="29" t="str">
        <f t="shared" si="367"/>
        <v>14</v>
      </c>
      <c r="AO484" s="29" t="str">
        <f t="shared" ca="1" si="368"/>
        <v>14</v>
      </c>
      <c r="AP484" s="28" t="str">
        <f t="shared" si="369"/>
        <v/>
      </c>
      <c r="AQ484" s="34">
        <f t="shared" si="370"/>
        <v>137106</v>
      </c>
      <c r="AR484" s="7">
        <f>VLOOKUP(W484,Books!$A$2:$Q$100,7,FALSE)</f>
        <v>213</v>
      </c>
      <c r="AS484" s="51" t="str">
        <f t="shared" si="371"/>
        <v/>
      </c>
      <c r="AT484" s="7" t="str">
        <f t="shared" si="372"/>
        <v>INSERT INTO citation (ID,TalkID,BookID,Chapter,Verses,Flag,PageColumn,MinVerse,MaxVerse) VALUES (137106, 8490, 213, 22, '14', '', 112, 0, 0);</v>
      </c>
    </row>
    <row r="485" spans="1:46" x14ac:dyDescent="0.2">
      <c r="A485" s="7">
        <f>VLOOKUP(C485,Talks!$A$2:$X$35,2,FALSE)</f>
        <v>31</v>
      </c>
      <c r="B485">
        <v>482</v>
      </c>
      <c r="C485" t="s">
        <v>2743</v>
      </c>
      <c r="D485" t="s">
        <v>3542</v>
      </c>
      <c r="E485" s="64">
        <v>1.7597222222222222</v>
      </c>
      <c r="F485" s="4"/>
      <c r="G485" s="7">
        <f>VLOOKUP(C485,Talks!$A$2:$X$35,11,FALSE)</f>
        <v>8490</v>
      </c>
      <c r="H485" s="7">
        <f t="shared" si="345"/>
        <v>0</v>
      </c>
      <c r="I485" s="75" t="str">
        <f>IF(H485&lt;&gt;0,H485,IF(ISERROR(VLOOKUP(VLOOKUP(X485,Books!$A$2:$Q$100,2,FALSE)&amp;"_"&amp;Y485&amp;":"&amp;AA485&amp;IF(F485&lt;&gt;""," (JST)",""),SpecialBooks,2,FALSE)),VLOOKUP(X485,Books!$A$2:$Q$100,2,FALSE)&amp;"_"&amp;Y485&amp;":"&amp;AA485&amp;IF(F485&lt;&gt;""," (JST)",""),VLOOKUP(VLOOKUP(X485,Books!$A$2:$Q$100,2,FALSE)&amp;"_"&amp;Y485&amp;":"&amp;AA485&amp;IF(F485&lt;&gt;""," (JST)",""),SpecialBooks,2,FALSE)))</f>
        <v>alma_42:14</v>
      </c>
      <c r="J485" s="7" t="str">
        <f>VLOOKUP(C485,Talks!$A$2:$X$35,6,FALSE)</f>
        <v>DGR</v>
      </c>
      <c r="K485" s="32">
        <v>112</v>
      </c>
      <c r="L485" s="56">
        <f t="shared" si="373"/>
        <v>109</v>
      </c>
      <c r="M485" s="56">
        <f t="shared" si="374"/>
        <v>112</v>
      </c>
      <c r="N485" s="56" t="str">
        <f t="shared" si="344"/>
        <v/>
      </c>
      <c r="O485" s="7" t="str">
        <f t="shared" si="346"/>
        <v>alma_42:14 / (20-O,112,DGR)</v>
      </c>
      <c r="P485" s="51" t="str">
        <f t="shared" si="347"/>
        <v/>
      </c>
      <c r="Q485" s="7">
        <f t="shared" si="348"/>
        <v>23</v>
      </c>
      <c r="R485" s="7">
        <f t="shared" si="349"/>
        <v>28</v>
      </c>
      <c r="S485" s="7">
        <f t="shared" si="350"/>
        <v>34</v>
      </c>
      <c r="T485" s="7">
        <f t="shared" si="351"/>
        <v>31</v>
      </c>
      <c r="U485" s="7">
        <f t="shared" si="352"/>
        <v>43</v>
      </c>
      <c r="V485" s="7" t="str">
        <f t="shared" si="353"/>
        <v>bofm/alma/42.14?l</v>
      </c>
      <c r="W485" s="7" t="str">
        <f t="shared" si="376"/>
        <v>alma</v>
      </c>
      <c r="X485" s="7" t="str">
        <f>IF(ISERROR(VLOOKUP(W485,Books!$A$2:$Q$100,2,FALSE)),VLOOKUP(V485&amp;"/"&amp;W485,$AY$8:$AZ$10,2,FALSE),W485)</f>
        <v>alma</v>
      </c>
      <c r="Y485" s="7" t="str">
        <f t="shared" si="377"/>
        <v>42</v>
      </c>
      <c r="Z485" s="7" t="str">
        <f t="shared" si="354"/>
        <v>14</v>
      </c>
      <c r="AA485" s="7" t="str">
        <f t="shared" si="375"/>
        <v>14</v>
      </c>
      <c r="AB485" s="51">
        <f t="shared" si="355"/>
        <v>31</v>
      </c>
      <c r="AC485" s="61" t="str">
        <f t="shared" si="356"/>
        <v>p14</v>
      </c>
      <c r="AD485" s="26" t="str">
        <f t="shared" si="357"/>
        <v>alma</v>
      </c>
      <c r="AE485" s="27" t="str">
        <f t="shared" si="358"/>
        <v>alma</v>
      </c>
      <c r="AF485" s="28" t="str">
        <f t="shared" si="359"/>
        <v/>
      </c>
      <c r="AG485" s="26" t="str">
        <f t="shared" si="360"/>
        <v>42</v>
      </c>
      <c r="AH485" s="27" t="str">
        <f t="shared" si="361"/>
        <v/>
      </c>
      <c r="AI485" s="29" t="str">
        <f t="shared" si="362"/>
        <v>14</v>
      </c>
      <c r="AJ485" s="29" t="str">
        <f t="shared" si="363"/>
        <v>14</v>
      </c>
      <c r="AK485" s="29" t="str">
        <f t="shared" si="364"/>
        <v>14</v>
      </c>
      <c r="AL485" s="29">
        <f t="shared" si="365"/>
        <v>0</v>
      </c>
      <c r="AM485" s="29">
        <f t="shared" ca="1" si="366"/>
        <v>0</v>
      </c>
      <c r="AN485" s="29" t="str">
        <f t="shared" si="367"/>
        <v>14</v>
      </c>
      <c r="AO485" s="29" t="str">
        <f t="shared" ca="1" si="368"/>
        <v>14</v>
      </c>
      <c r="AP485" s="28" t="str">
        <f t="shared" si="369"/>
        <v/>
      </c>
      <c r="AQ485" s="34">
        <f t="shared" si="370"/>
        <v>137107</v>
      </c>
      <c r="AR485" s="7">
        <f>VLOOKUP(W485,Books!$A$2:$Q$100,7,FALSE)</f>
        <v>213</v>
      </c>
      <c r="AS485" s="51" t="str">
        <f t="shared" si="371"/>
        <v/>
      </c>
      <c r="AT485" s="7" t="str">
        <f t="shared" si="372"/>
        <v>INSERT INTO citation (ID,TalkID,BookID,Chapter,Verses,Flag,PageColumn,MinVerse,MaxVerse) VALUES (137107, 8490, 213, 42, '14', '', 112, 0, 0);</v>
      </c>
    </row>
    <row r="486" spans="1:46" x14ac:dyDescent="0.2">
      <c r="A486" s="7">
        <f>VLOOKUP(C486,Talks!$A$2:$X$35,2,FALSE)</f>
        <v>31</v>
      </c>
      <c r="B486">
        <v>483</v>
      </c>
      <c r="C486" t="s">
        <v>2743</v>
      </c>
      <c r="D486" t="s">
        <v>3543</v>
      </c>
      <c r="E486" t="s">
        <v>3544</v>
      </c>
      <c r="F486" s="4"/>
      <c r="G486" s="7">
        <f>VLOOKUP(C486,Talks!$A$2:$X$35,11,FALSE)</f>
        <v>8490</v>
      </c>
      <c r="H486" s="7">
        <f t="shared" si="345"/>
        <v>0</v>
      </c>
      <c r="I486" s="75" t="str">
        <f>IF(H486&lt;&gt;0,H486,IF(ISERROR(VLOOKUP(VLOOKUP(X486,Books!$A$2:$Q$100,2,FALSE)&amp;"_"&amp;Y486&amp;":"&amp;AA486&amp;IF(F486&lt;&gt;""," (JST)",""),SpecialBooks,2,FALSE)),VLOOKUP(X486,Books!$A$2:$Q$100,2,FALSE)&amp;"_"&amp;Y486&amp;":"&amp;AA486&amp;IF(F486&lt;&gt;""," (JST)",""),VLOOKUP(VLOOKUP(X486,Books!$A$2:$Q$100,2,FALSE)&amp;"_"&amp;Y486&amp;":"&amp;AA486&amp;IF(F486&lt;&gt;""," (JST)",""),SpecialBooks,2,FALSE)))</f>
        <v>3 ne_18:32</v>
      </c>
      <c r="J486" s="7" t="str">
        <f>VLOOKUP(C486,Talks!$A$2:$X$35,6,FALSE)</f>
        <v>DGR</v>
      </c>
      <c r="K486" s="32">
        <v>112</v>
      </c>
      <c r="L486" s="56">
        <f t="shared" si="373"/>
        <v>109</v>
      </c>
      <c r="M486" s="56">
        <f t="shared" si="374"/>
        <v>112</v>
      </c>
      <c r="N486" s="56" t="str">
        <f t="shared" si="344"/>
        <v/>
      </c>
      <c r="O486" s="7" t="str">
        <f t="shared" si="346"/>
        <v>3 ne_18:32 / (20-O,112,DGR)</v>
      </c>
      <c r="P486" s="51" t="str">
        <f t="shared" si="347"/>
        <v/>
      </c>
      <c r="Q486" s="7">
        <f t="shared" si="348"/>
        <v>23</v>
      </c>
      <c r="R486" s="7">
        <f t="shared" si="349"/>
        <v>28</v>
      </c>
      <c r="S486" s="7">
        <f t="shared" si="350"/>
        <v>34</v>
      </c>
      <c r="T486" s="7">
        <f t="shared" si="351"/>
        <v>31</v>
      </c>
      <c r="U486" s="7">
        <f t="shared" si="352"/>
        <v>43</v>
      </c>
      <c r="V486" s="7" t="str">
        <f t="shared" si="353"/>
        <v>bofm/3-ne/18.32?l</v>
      </c>
      <c r="W486" s="7" t="str">
        <f t="shared" si="376"/>
        <v>3-ne</v>
      </c>
      <c r="X486" s="7" t="str">
        <f>IF(ISERROR(VLOOKUP(W486,Books!$A$2:$Q$100,2,FALSE)),VLOOKUP(V486&amp;"/"&amp;W486,$AY$8:$AZ$10,2,FALSE),W486)</f>
        <v>3-ne</v>
      </c>
      <c r="Y486" s="7" t="str">
        <f t="shared" si="377"/>
        <v>18</v>
      </c>
      <c r="Z486" s="7" t="str">
        <f t="shared" si="354"/>
        <v>32</v>
      </c>
      <c r="AA486" s="7" t="str">
        <f t="shared" si="375"/>
        <v>32</v>
      </c>
      <c r="AB486" s="51">
        <f t="shared" si="355"/>
        <v>39</v>
      </c>
      <c r="AC486" s="61" t="str">
        <f t="shared" si="356"/>
        <v>p32</v>
      </c>
      <c r="AD486" s="26" t="str">
        <f t="shared" si="357"/>
        <v>3-ne</v>
      </c>
      <c r="AE486" s="27" t="str">
        <f t="shared" si="358"/>
        <v>3-ne</v>
      </c>
      <c r="AF486" s="28" t="str">
        <f t="shared" si="359"/>
        <v/>
      </c>
      <c r="AG486" s="26" t="str">
        <f t="shared" si="360"/>
        <v>18</v>
      </c>
      <c r="AH486" s="27" t="str">
        <f t="shared" si="361"/>
        <v/>
      </c>
      <c r="AI486" s="29" t="str">
        <f t="shared" si="362"/>
        <v>32</v>
      </c>
      <c r="AJ486" s="29" t="str">
        <f t="shared" si="363"/>
        <v>32</v>
      </c>
      <c r="AK486" s="29" t="str">
        <f t="shared" si="364"/>
        <v>32</v>
      </c>
      <c r="AL486" s="29">
        <f t="shared" si="365"/>
        <v>0</v>
      </c>
      <c r="AM486" s="29">
        <f t="shared" ca="1" si="366"/>
        <v>0</v>
      </c>
      <c r="AN486" s="29" t="str">
        <f t="shared" si="367"/>
        <v>32</v>
      </c>
      <c r="AO486" s="29" t="str">
        <f t="shared" ca="1" si="368"/>
        <v>32</v>
      </c>
      <c r="AP486" s="28" t="str">
        <f t="shared" si="369"/>
        <v/>
      </c>
      <c r="AQ486" s="34">
        <f t="shared" si="370"/>
        <v>137108</v>
      </c>
      <c r="AR486" s="7">
        <f>VLOOKUP(W486,Books!$A$2:$Q$100,7,FALSE)</f>
        <v>215</v>
      </c>
      <c r="AS486" s="51" t="str">
        <f t="shared" si="371"/>
        <v/>
      </c>
      <c r="AT486" s="7" t="str">
        <f t="shared" si="372"/>
        <v>INSERT INTO citation (ID,TalkID,BookID,Chapter,Verses,Flag,PageColumn,MinVerse,MaxVerse) VALUES (137108, 8490, 215, 18, '32', '', 112, 0, 0);</v>
      </c>
    </row>
    <row r="487" spans="1:46" x14ac:dyDescent="0.2">
      <c r="A487" s="7">
        <f>VLOOKUP(C487,Talks!$A$2:$X$35,2,FALSE)</f>
        <v>31</v>
      </c>
      <c r="B487">
        <v>484</v>
      </c>
      <c r="C487" t="s">
        <v>2743</v>
      </c>
      <c r="D487" t="s">
        <v>2642</v>
      </c>
      <c r="E487" t="s">
        <v>2643</v>
      </c>
      <c r="F487" s="4"/>
      <c r="G487" s="7">
        <f>VLOOKUP(C487,Talks!$A$2:$X$35,11,FALSE)</f>
        <v>8490</v>
      </c>
      <c r="H487" s="7">
        <f t="shared" si="345"/>
        <v>0</v>
      </c>
      <c r="I487" s="75" t="str">
        <f>IF(H487&lt;&gt;0,H487,IF(ISERROR(VLOOKUP(VLOOKUP(X487,Books!$A$2:$Q$100,2,FALSE)&amp;"_"&amp;Y487&amp;":"&amp;AA487&amp;IF(F487&lt;&gt;""," (JST)",""),SpecialBooks,2,FALSE)),VLOOKUP(X487,Books!$A$2:$Q$100,2,FALSE)&amp;"_"&amp;Y487&amp;":"&amp;AA487&amp;IF(F487&lt;&gt;""," (JST)",""),VLOOKUP(VLOOKUP(X487,Books!$A$2:$Q$100,2,FALSE)&amp;"_"&amp;Y487&amp;":"&amp;AA487&amp;IF(F487&lt;&gt;""," (JST)",""),SpecialBooks,2,FALSE)))</f>
        <v>moro_6:4</v>
      </c>
      <c r="J487" s="7" t="str">
        <f>VLOOKUP(C487,Talks!$A$2:$X$35,6,FALSE)</f>
        <v>DGR</v>
      </c>
      <c r="K487" s="32">
        <v>112</v>
      </c>
      <c r="L487" s="56">
        <f t="shared" si="373"/>
        <v>109</v>
      </c>
      <c r="M487" s="56">
        <f t="shared" si="374"/>
        <v>112</v>
      </c>
      <c r="N487" s="56" t="str">
        <f t="shared" si="344"/>
        <v/>
      </c>
      <c r="O487" s="7" t="str">
        <f t="shared" si="346"/>
        <v>moro_6:4 / (20-O,112,DGR)</v>
      </c>
      <c r="P487" s="51" t="str">
        <f t="shared" si="347"/>
        <v/>
      </c>
      <c r="Q487" s="7">
        <f t="shared" si="348"/>
        <v>23</v>
      </c>
      <c r="R487" s="7">
        <f t="shared" si="349"/>
        <v>28</v>
      </c>
      <c r="S487" s="7">
        <f t="shared" si="350"/>
        <v>32</v>
      </c>
      <c r="T487" s="7">
        <f t="shared" si="351"/>
        <v>30</v>
      </c>
      <c r="U487" s="7">
        <f t="shared" si="352"/>
        <v>41</v>
      </c>
      <c r="V487" s="7" t="str">
        <f t="shared" si="353"/>
        <v>bofm/moro/6.4?lan</v>
      </c>
      <c r="W487" s="7" t="str">
        <f t="shared" si="376"/>
        <v>moro</v>
      </c>
      <c r="X487" s="7" t="str">
        <f>IF(ISERROR(VLOOKUP(W487,Books!$A$2:$Q$100,2,FALSE)),VLOOKUP(V487&amp;"/"&amp;W487,$AY$8:$AZ$10,2,FALSE),W487)</f>
        <v>moro</v>
      </c>
      <c r="Y487" s="7" t="str">
        <f t="shared" si="377"/>
        <v>6</v>
      </c>
      <c r="Z487" s="7" t="str">
        <f t="shared" si="354"/>
        <v>4</v>
      </c>
      <c r="AA487" s="7" t="str">
        <f t="shared" si="375"/>
        <v>4</v>
      </c>
      <c r="AB487" s="51">
        <f t="shared" si="355"/>
        <v>9</v>
      </c>
      <c r="AC487" s="61" t="str">
        <f t="shared" si="356"/>
        <v>p4</v>
      </c>
      <c r="AD487" s="26" t="str">
        <f t="shared" si="357"/>
        <v>moro</v>
      </c>
      <c r="AE487" s="27" t="str">
        <f t="shared" si="358"/>
        <v>moro</v>
      </c>
      <c r="AF487" s="28" t="str">
        <f t="shared" si="359"/>
        <v/>
      </c>
      <c r="AG487" s="26" t="str">
        <f t="shared" si="360"/>
        <v>6</v>
      </c>
      <c r="AH487" s="27" t="str">
        <f t="shared" si="361"/>
        <v/>
      </c>
      <c r="AI487" s="29" t="str">
        <f t="shared" si="362"/>
        <v>4</v>
      </c>
      <c r="AJ487" s="29" t="str">
        <f t="shared" si="363"/>
        <v>4</v>
      </c>
      <c r="AK487" s="29" t="str">
        <f t="shared" si="364"/>
        <v>4</v>
      </c>
      <c r="AL487" s="29">
        <f t="shared" si="365"/>
        <v>0</v>
      </c>
      <c r="AM487" s="29">
        <f t="shared" ca="1" si="366"/>
        <v>0</v>
      </c>
      <c r="AN487" s="29" t="str">
        <f t="shared" si="367"/>
        <v>4</v>
      </c>
      <c r="AO487" s="29" t="str">
        <f t="shared" ca="1" si="368"/>
        <v>4</v>
      </c>
      <c r="AP487" s="28" t="str">
        <f t="shared" si="369"/>
        <v/>
      </c>
      <c r="AQ487" s="34">
        <f t="shared" si="370"/>
        <v>137109</v>
      </c>
      <c r="AR487" s="7">
        <f>VLOOKUP(W487,Books!$A$2:$Q$100,7,FALSE)</f>
        <v>219</v>
      </c>
      <c r="AS487" s="51" t="str">
        <f t="shared" si="371"/>
        <v/>
      </c>
      <c r="AT487" s="7" t="str">
        <f t="shared" si="372"/>
        <v>INSERT INTO citation (ID,TalkID,BookID,Chapter,Verses,Flag,PageColumn,MinVerse,MaxVerse) VALUES (137109, 8490, 219, 6, '4', '', 112, 0, 0);</v>
      </c>
    </row>
    <row r="488" spans="1:46" x14ac:dyDescent="0.2">
      <c r="A488" s="7">
        <f>VLOOKUP(C488,Talks!$A$2:$X$35,2,FALSE)</f>
        <v>31</v>
      </c>
      <c r="B488">
        <v>485</v>
      </c>
      <c r="C488" t="s">
        <v>2743</v>
      </c>
      <c r="D488" t="s">
        <v>3545</v>
      </c>
      <c r="E488" t="s">
        <v>3546</v>
      </c>
      <c r="F488" s="4"/>
      <c r="G488" s="7">
        <f>VLOOKUP(C488,Talks!$A$2:$X$35,11,FALSE)</f>
        <v>8490</v>
      </c>
      <c r="H488" s="7">
        <f t="shared" si="345"/>
        <v>0</v>
      </c>
      <c r="I488" s="75" t="str">
        <f>IF(H488&lt;&gt;0,H488,IF(ISERROR(VLOOKUP(VLOOKUP(X488,Books!$A$2:$Q$100,2,FALSE)&amp;"_"&amp;Y488&amp;":"&amp;AA488&amp;IF(F488&lt;&gt;""," (JST)",""),SpecialBooks,2,FALSE)),VLOOKUP(X488,Books!$A$2:$Q$100,2,FALSE)&amp;"_"&amp;Y488&amp;":"&amp;AA488&amp;IF(F488&lt;&gt;""," (JST)",""),VLOOKUP(VLOOKUP(X488,Books!$A$2:$Q$100,2,FALSE)&amp;"_"&amp;Y488&amp;":"&amp;AA488&amp;IF(F488&lt;&gt;""," (JST)",""),SpecialBooks,2,FALSE)))</f>
        <v>sec_3:20</v>
      </c>
      <c r="J488" s="7" t="str">
        <f>VLOOKUP(C488,Talks!$A$2:$X$35,6,FALSE)</f>
        <v>DGR</v>
      </c>
      <c r="K488" s="32">
        <v>112</v>
      </c>
      <c r="L488" s="56">
        <f t="shared" ref="L488:L489" si="378">VLOOKUP(A488,StartPage,13,FALSE)</f>
        <v>109</v>
      </c>
      <c r="M488" s="56">
        <f t="shared" ref="M488:M489" si="379">VLOOKUP(A488,EndPage,14,FALSE)</f>
        <v>112</v>
      </c>
      <c r="N488" s="56" t="str">
        <f t="shared" ref="N488:N489" si="380">IF(K488&lt;L488,"***",IF(K488&gt;M488,"***",""))</f>
        <v/>
      </c>
      <c r="O488" s="7" t="str">
        <f t="shared" si="346"/>
        <v>sec_3:20 / (20-O,112,DGR)</v>
      </c>
      <c r="P488" s="51" t="str">
        <f t="shared" si="347"/>
        <v/>
      </c>
      <c r="Q488" s="7">
        <f t="shared" si="348"/>
        <v>31</v>
      </c>
      <c r="R488" s="7">
        <f t="shared" si="349"/>
        <v>34</v>
      </c>
      <c r="S488" s="7">
        <f t="shared" si="350"/>
        <v>39</v>
      </c>
      <c r="T488" s="7">
        <f t="shared" si="351"/>
        <v>36</v>
      </c>
      <c r="U488" s="7">
        <f t="shared" si="352"/>
        <v>48</v>
      </c>
      <c r="V488" s="7" t="str">
        <f t="shared" si="353"/>
        <v>dc-testament/dc/3.20?lang</v>
      </c>
      <c r="W488" s="7" t="str">
        <f t="shared" si="376"/>
        <v>dc</v>
      </c>
      <c r="X488" s="7" t="str">
        <f>IF(ISERROR(VLOOKUP(W488,Books!$A$2:$Q$100,2,FALSE)),VLOOKUP(V488&amp;"/"&amp;W488,$AY$8:$AZ$10,2,FALSE),W488)</f>
        <v>dc</v>
      </c>
      <c r="Y488" s="7" t="str">
        <f t="shared" si="377"/>
        <v>3</v>
      </c>
      <c r="Z488" s="7" t="str">
        <f t="shared" si="354"/>
        <v>20</v>
      </c>
      <c r="AA488" s="7" t="str">
        <f t="shared" si="375"/>
        <v>20</v>
      </c>
      <c r="AB488" s="51">
        <f t="shared" si="355"/>
        <v>20</v>
      </c>
      <c r="AC488" s="61" t="str">
        <f t="shared" si="356"/>
        <v>p20</v>
      </c>
      <c r="AD488" s="26" t="str">
        <f t="shared" si="357"/>
        <v>sec</v>
      </c>
      <c r="AE488" s="27" t="str">
        <f t="shared" si="358"/>
        <v>dc</v>
      </c>
      <c r="AF488" s="28" t="str">
        <f t="shared" si="359"/>
        <v/>
      </c>
      <c r="AG488" s="26" t="str">
        <f t="shared" si="360"/>
        <v>3</v>
      </c>
      <c r="AH488" s="27" t="str">
        <f t="shared" si="361"/>
        <v/>
      </c>
      <c r="AI488" s="29" t="str">
        <f t="shared" si="362"/>
        <v>20</v>
      </c>
      <c r="AJ488" s="29" t="str">
        <f t="shared" si="363"/>
        <v>20</v>
      </c>
      <c r="AK488" s="29" t="str">
        <f t="shared" si="364"/>
        <v>20</v>
      </c>
      <c r="AL488" s="29">
        <f t="shared" si="365"/>
        <v>0</v>
      </c>
      <c r="AM488" s="29">
        <f t="shared" ca="1" si="366"/>
        <v>0</v>
      </c>
      <c r="AN488" s="29" t="str">
        <f t="shared" si="367"/>
        <v>20</v>
      </c>
      <c r="AO488" s="29" t="str">
        <f t="shared" ca="1" si="368"/>
        <v>20</v>
      </c>
      <c r="AP488" s="28" t="str">
        <f t="shared" si="369"/>
        <v/>
      </c>
      <c r="AQ488" s="34">
        <f t="shared" si="370"/>
        <v>137110</v>
      </c>
      <c r="AR488" s="7">
        <f>VLOOKUP(W488,Books!$A$2:$Q$100,7,FALSE)</f>
        <v>302</v>
      </c>
      <c r="AS488" s="51" t="str">
        <f t="shared" si="371"/>
        <v/>
      </c>
      <c r="AT488" s="7" t="str">
        <f t="shared" si="372"/>
        <v>INSERT INTO citation (ID,TalkID,BookID,Chapter,Verses,Flag,PageColumn,MinVerse,MaxVerse) VALUES (137110, 8490, 302, 3, '20', '', 112, 0, 0);</v>
      </c>
    </row>
    <row r="489" spans="1:46" x14ac:dyDescent="0.2">
      <c r="A489" s="7">
        <f>VLOOKUP(C489,Talks!$A$2:$X$35,2,FALSE)</f>
        <v>31</v>
      </c>
      <c r="B489">
        <v>486</v>
      </c>
      <c r="C489" t="s">
        <v>2743</v>
      </c>
      <c r="D489" t="s">
        <v>2580</v>
      </c>
      <c r="E489" t="s">
        <v>2581</v>
      </c>
      <c r="F489" s="4"/>
      <c r="G489" s="7">
        <f>VLOOKUP(C489,Talks!$A$2:$X$35,11,FALSE)</f>
        <v>8490</v>
      </c>
      <c r="H489" s="7">
        <f t="shared" si="345"/>
        <v>0</v>
      </c>
      <c r="I489" s="75" t="str">
        <f>IF(H489&lt;&gt;0,H489,IF(ISERROR(VLOOKUP(VLOOKUP(X489,Books!$A$2:$Q$100,2,FALSE)&amp;"_"&amp;Y489&amp;":"&amp;AA489&amp;IF(F489&lt;&gt;""," (JST)",""),SpecialBooks,2,FALSE)),VLOOKUP(X489,Books!$A$2:$Q$100,2,FALSE)&amp;"_"&amp;Y489&amp;":"&amp;AA489&amp;IF(F489&lt;&gt;""," (JST)",""),VLOOKUP(VLOOKUP(X489,Books!$A$2:$Q$100,2,FALSE)&amp;"_"&amp;Y489&amp;":"&amp;AA489&amp;IF(F489&lt;&gt;""," (JST)",""),SpecialBooks,2,FALSE)))</f>
        <v>3 ne_27:19</v>
      </c>
      <c r="J489" s="7" t="str">
        <f>VLOOKUP(C489,Talks!$A$2:$X$35,6,FALSE)</f>
        <v>DGR</v>
      </c>
      <c r="K489" s="32">
        <v>112</v>
      </c>
      <c r="L489" s="56">
        <f t="shared" si="378"/>
        <v>109</v>
      </c>
      <c r="M489" s="56">
        <f t="shared" si="379"/>
        <v>112</v>
      </c>
      <c r="N489" s="56" t="str">
        <f t="shared" si="380"/>
        <v/>
      </c>
      <c r="O489" s="7" t="str">
        <f t="shared" si="346"/>
        <v>3 ne_27:19 / (20-O,112,DGR)</v>
      </c>
      <c r="P489" s="51" t="str">
        <f t="shared" si="347"/>
        <v/>
      </c>
      <c r="Q489" s="7">
        <f t="shared" si="348"/>
        <v>23</v>
      </c>
      <c r="R489" s="7">
        <f t="shared" si="349"/>
        <v>28</v>
      </c>
      <c r="S489" s="7">
        <f t="shared" si="350"/>
        <v>34</v>
      </c>
      <c r="T489" s="7">
        <f t="shared" si="351"/>
        <v>31</v>
      </c>
      <c r="U489" s="7">
        <f t="shared" si="352"/>
        <v>43</v>
      </c>
      <c r="V489" s="7" t="str">
        <f t="shared" si="353"/>
        <v>bofm/3-ne/27.19?l</v>
      </c>
      <c r="W489" s="7" t="str">
        <f t="shared" si="376"/>
        <v>3-ne</v>
      </c>
      <c r="X489" s="7" t="str">
        <f>IF(ISERROR(VLOOKUP(W489,Books!$A$2:$Q$100,2,FALSE)),VLOOKUP(V489&amp;"/"&amp;W489,$AY$8:$AZ$10,2,FALSE),W489)</f>
        <v>3-ne</v>
      </c>
      <c r="Y489" s="7" t="str">
        <f t="shared" si="377"/>
        <v>27</v>
      </c>
      <c r="Z489" s="7" t="str">
        <f t="shared" si="354"/>
        <v>19</v>
      </c>
      <c r="AA489" s="7" t="str">
        <f t="shared" si="375"/>
        <v>19</v>
      </c>
      <c r="AB489" s="51">
        <f t="shared" si="355"/>
        <v>33</v>
      </c>
      <c r="AC489" s="61" t="str">
        <f t="shared" si="356"/>
        <v>p19</v>
      </c>
      <c r="AD489" s="26" t="str">
        <f t="shared" si="357"/>
        <v>3-ne</v>
      </c>
      <c r="AE489" s="27" t="str">
        <f t="shared" si="358"/>
        <v>3-ne</v>
      </c>
      <c r="AF489" s="28" t="str">
        <f t="shared" si="359"/>
        <v/>
      </c>
      <c r="AG489" s="26" t="str">
        <f t="shared" si="360"/>
        <v>27</v>
      </c>
      <c r="AH489" s="27" t="str">
        <f t="shared" si="361"/>
        <v/>
      </c>
      <c r="AI489" s="29" t="str">
        <f t="shared" si="362"/>
        <v>19</v>
      </c>
      <c r="AJ489" s="29" t="str">
        <f t="shared" si="363"/>
        <v>19</v>
      </c>
      <c r="AK489" s="29" t="str">
        <f t="shared" si="364"/>
        <v>19</v>
      </c>
      <c r="AL489" s="29">
        <f t="shared" si="365"/>
        <v>0</v>
      </c>
      <c r="AM489" s="29">
        <f t="shared" ca="1" si="366"/>
        <v>0</v>
      </c>
      <c r="AN489" s="29" t="str">
        <f t="shared" si="367"/>
        <v>19</v>
      </c>
      <c r="AO489" s="29" t="str">
        <f t="shared" ca="1" si="368"/>
        <v>19</v>
      </c>
      <c r="AP489" s="28" t="str">
        <f t="shared" si="369"/>
        <v/>
      </c>
      <c r="AQ489" s="34">
        <f t="shared" si="370"/>
        <v>137111</v>
      </c>
      <c r="AR489" s="7">
        <f>VLOOKUP(W489,Books!$A$2:$Q$100,7,FALSE)</f>
        <v>215</v>
      </c>
      <c r="AS489" s="51" t="str">
        <f t="shared" si="371"/>
        <v/>
      </c>
      <c r="AT489" s="7" t="str">
        <f t="shared" si="372"/>
        <v>INSERT INTO citation (ID,TalkID,BookID,Chapter,Verses,Flag,PageColumn,MinVerse,MaxVerse) VALUES (137111, 8490, 215, 27, '19', '', 112, 0, 0);</v>
      </c>
    </row>
    <row r="490" spans="1:46" x14ac:dyDescent="0.2">
      <c r="A490" s="7">
        <f>VLOOKUP(C490,Talks!$A$2:$X$35,2,FALSE)</f>
        <v>31</v>
      </c>
      <c r="B490">
        <v>487</v>
      </c>
      <c r="C490" t="s">
        <v>2743</v>
      </c>
      <c r="D490" t="s">
        <v>3547</v>
      </c>
      <c r="E490" t="s">
        <v>3548</v>
      </c>
      <c r="F490" s="4"/>
      <c r="G490" s="7">
        <f>VLOOKUP(C490,Talks!$A$2:$X$35,11,FALSE)</f>
        <v>8490</v>
      </c>
      <c r="H490" s="7">
        <f t="shared" si="345"/>
        <v>0</v>
      </c>
      <c r="I490" s="75" t="str">
        <f>IF(H490&lt;&gt;0,H490,IF(ISERROR(VLOOKUP(VLOOKUP(X490,Books!$A$2:$Q$100,2,FALSE)&amp;"_"&amp;Y490&amp;":"&amp;AA490&amp;IF(F490&lt;&gt;""," (JST)",""),SpecialBooks,2,FALSE)),VLOOKUP(X490,Books!$A$2:$Q$100,2,FALSE)&amp;"_"&amp;Y490&amp;":"&amp;AA490&amp;IF(F490&lt;&gt;""," (JST)",""),VLOOKUP(VLOOKUP(X490,Books!$A$2:$Q$100,2,FALSE)&amp;"_"&amp;Y490&amp;":"&amp;AA490&amp;IF(F490&lt;&gt;""," (JST)",""),SpecialBooks,2,FALSE)))</f>
        <v>alma_41:8</v>
      </c>
      <c r="J490" s="7" t="str">
        <f>VLOOKUP(C490,Talks!$A$2:$X$35,6,FALSE)</f>
        <v>DGR</v>
      </c>
      <c r="K490" s="32">
        <v>112</v>
      </c>
      <c r="L490" s="56">
        <f t="shared" si="373"/>
        <v>109</v>
      </c>
      <c r="M490" s="56">
        <f t="shared" si="374"/>
        <v>112</v>
      </c>
      <c r="N490" s="56" t="str">
        <f t="shared" si="344"/>
        <v/>
      </c>
      <c r="O490" s="7" t="str">
        <f t="shared" si="346"/>
        <v>alma_41:8 / (20-O,112,DGR)</v>
      </c>
      <c r="P490" s="51" t="str">
        <f t="shared" si="347"/>
        <v/>
      </c>
      <c r="Q490" s="7">
        <f t="shared" si="348"/>
        <v>23</v>
      </c>
      <c r="R490" s="7">
        <f t="shared" si="349"/>
        <v>28</v>
      </c>
      <c r="S490" s="7">
        <f t="shared" si="350"/>
        <v>33</v>
      </c>
      <c r="T490" s="7">
        <f t="shared" si="351"/>
        <v>31</v>
      </c>
      <c r="U490" s="7">
        <f t="shared" si="352"/>
        <v>42</v>
      </c>
      <c r="V490" s="7" t="str">
        <f t="shared" si="353"/>
        <v>bofm/alma/41.8?la</v>
      </c>
      <c r="W490" s="7" t="str">
        <f t="shared" si="376"/>
        <v>alma</v>
      </c>
      <c r="X490" s="7" t="str">
        <f>IF(ISERROR(VLOOKUP(W490,Books!$A$2:$Q$100,2,FALSE)),VLOOKUP(V490&amp;"/"&amp;W490,$AY$8:$AZ$10,2,FALSE),W490)</f>
        <v>alma</v>
      </c>
      <c r="Y490" s="7" t="str">
        <f t="shared" si="377"/>
        <v>41</v>
      </c>
      <c r="Z490" s="7" t="str">
        <f t="shared" si="354"/>
        <v>8</v>
      </c>
      <c r="AA490" s="7" t="str">
        <f t="shared" si="375"/>
        <v>8</v>
      </c>
      <c r="AB490" s="51">
        <f t="shared" si="355"/>
        <v>15</v>
      </c>
      <c r="AC490" s="61" t="str">
        <f t="shared" si="356"/>
        <v>p8</v>
      </c>
      <c r="AD490" s="26" t="str">
        <f t="shared" si="357"/>
        <v>alma</v>
      </c>
      <c r="AE490" s="27" t="str">
        <f t="shared" si="358"/>
        <v>alma</v>
      </c>
      <c r="AF490" s="28" t="str">
        <f t="shared" si="359"/>
        <v/>
      </c>
      <c r="AG490" s="26" t="str">
        <f t="shared" si="360"/>
        <v>41</v>
      </c>
      <c r="AH490" s="27" t="str">
        <f t="shared" si="361"/>
        <v/>
      </c>
      <c r="AI490" s="29" t="str">
        <f t="shared" si="362"/>
        <v>8</v>
      </c>
      <c r="AJ490" s="29" t="str">
        <f t="shared" si="363"/>
        <v>8</v>
      </c>
      <c r="AK490" s="29" t="str">
        <f t="shared" si="364"/>
        <v>8</v>
      </c>
      <c r="AL490" s="29">
        <f t="shared" si="365"/>
        <v>0</v>
      </c>
      <c r="AM490" s="29">
        <f t="shared" ca="1" si="366"/>
        <v>0</v>
      </c>
      <c r="AN490" s="29" t="str">
        <f t="shared" si="367"/>
        <v>8</v>
      </c>
      <c r="AO490" s="29" t="str">
        <f t="shared" ca="1" si="368"/>
        <v>8</v>
      </c>
      <c r="AP490" s="28" t="str">
        <f t="shared" si="369"/>
        <v/>
      </c>
      <c r="AQ490" s="34">
        <f t="shared" si="370"/>
        <v>137112</v>
      </c>
      <c r="AR490" s="7">
        <f>VLOOKUP(W490,Books!$A$2:$Q$100,7,FALSE)</f>
        <v>213</v>
      </c>
      <c r="AS490" s="51" t="str">
        <f t="shared" si="371"/>
        <v/>
      </c>
      <c r="AT490" s="7" t="str">
        <f t="shared" si="372"/>
        <v>INSERT INTO citation (ID,TalkID,BookID,Chapter,Verses,Flag,PageColumn,MinVerse,MaxVerse) VALUES (137112, 8490, 213, 41, '8', '', 112, 0, 0);</v>
      </c>
    </row>
    <row r="491" spans="1:46" x14ac:dyDescent="0.2">
      <c r="A491" s="7">
        <f>VLOOKUP(C491,Talks!$A$2:$X$35,2,FALSE)</f>
        <v>31</v>
      </c>
      <c r="B491">
        <v>488</v>
      </c>
      <c r="C491" t="s">
        <v>2743</v>
      </c>
      <c r="D491" t="s">
        <v>2619</v>
      </c>
      <c r="E491" t="s">
        <v>2620</v>
      </c>
      <c r="F491" s="4"/>
      <c r="G491" s="7">
        <f>VLOOKUP(C491,Talks!$A$2:$X$35,11,FALSE)</f>
        <v>8490</v>
      </c>
      <c r="H491" s="7">
        <f t="shared" si="345"/>
        <v>0</v>
      </c>
      <c r="I491" s="75" t="str">
        <f>IF(H491&lt;&gt;0,H491,IF(ISERROR(VLOOKUP(VLOOKUP(X491,Books!$A$2:$Q$100,2,FALSE)&amp;"_"&amp;Y491&amp;":"&amp;AA491&amp;IF(F491&lt;&gt;""," (JST)",""),SpecialBooks,2,FALSE)),VLOOKUP(X491,Books!$A$2:$Q$100,2,FALSE)&amp;"_"&amp;Y491&amp;":"&amp;AA491&amp;IF(F491&lt;&gt;""," (JST)",""),VLOOKUP(VLOOKUP(X491,Books!$A$2:$Q$100,2,FALSE)&amp;"_"&amp;Y491&amp;":"&amp;AA491&amp;IF(F491&lt;&gt;""," (JST)",""),SpecialBooks,2,FALSE)))</f>
        <v>moro_10:32-33</v>
      </c>
      <c r="J491" s="7" t="str">
        <f>VLOOKUP(C491,Talks!$A$2:$X$35,6,FALSE)</f>
        <v>DGR</v>
      </c>
      <c r="K491" s="32">
        <v>112</v>
      </c>
      <c r="L491" s="56">
        <f t="shared" ref="L491" si="381">VLOOKUP(A491,StartPage,13,FALSE)</f>
        <v>109</v>
      </c>
      <c r="M491" s="56">
        <f t="shared" ref="M491" si="382">VLOOKUP(A491,EndPage,14,FALSE)</f>
        <v>112</v>
      </c>
      <c r="N491" s="56" t="str">
        <f t="shared" ref="N491" si="383">IF(K491&lt;L491,"***",IF(K491&gt;M491,"***",""))</f>
        <v/>
      </c>
      <c r="O491" s="7" t="str">
        <f t="shared" si="346"/>
        <v>moro_10:32-33 / (20-O,112,DGR)</v>
      </c>
      <c r="P491" s="51" t="str">
        <f t="shared" si="347"/>
        <v/>
      </c>
      <c r="Q491" s="7">
        <f t="shared" si="348"/>
        <v>23</v>
      </c>
      <c r="R491" s="7">
        <f t="shared" si="349"/>
        <v>28</v>
      </c>
      <c r="S491" s="7">
        <f t="shared" si="350"/>
        <v>37</v>
      </c>
      <c r="T491" s="7">
        <f t="shared" si="351"/>
        <v>31</v>
      </c>
      <c r="U491" s="7">
        <f t="shared" si="352"/>
        <v>46</v>
      </c>
      <c r="V491" s="7" t="str">
        <f t="shared" si="353"/>
        <v>bofm/moro/10.32-3</v>
      </c>
      <c r="W491" s="7" t="str">
        <f t="shared" si="376"/>
        <v>moro</v>
      </c>
      <c r="X491" s="7" t="str">
        <f>IF(ISERROR(VLOOKUP(W491,Books!$A$2:$Q$100,2,FALSE)),VLOOKUP(V491&amp;"/"&amp;W491,$AY$8:$AZ$10,2,FALSE),W491)</f>
        <v>moro</v>
      </c>
      <c r="Y491" s="7" t="str">
        <f t="shared" si="377"/>
        <v>10</v>
      </c>
      <c r="Z491" s="7" t="str">
        <f t="shared" si="354"/>
        <v>32-33</v>
      </c>
      <c r="AA491" s="7" t="str">
        <f t="shared" si="375"/>
        <v>32-33</v>
      </c>
      <c r="AB491" s="51">
        <f t="shared" si="355"/>
        <v>34</v>
      </c>
      <c r="AC491" s="61" t="str">
        <f t="shared" si="356"/>
        <v>p32</v>
      </c>
      <c r="AD491" s="26" t="str">
        <f t="shared" si="357"/>
        <v>moro</v>
      </c>
      <c r="AE491" s="27" t="str">
        <f t="shared" si="358"/>
        <v>moro</v>
      </c>
      <c r="AF491" s="28" t="str">
        <f t="shared" si="359"/>
        <v/>
      </c>
      <c r="AG491" s="26" t="str">
        <f t="shared" si="360"/>
        <v>10</v>
      </c>
      <c r="AH491" s="27" t="str">
        <f t="shared" si="361"/>
        <v/>
      </c>
      <c r="AI491" s="29" t="str">
        <f t="shared" si="362"/>
        <v>32-33</v>
      </c>
      <c r="AJ491" s="29" t="str">
        <f t="shared" si="363"/>
        <v>32-33</v>
      </c>
      <c r="AK491" s="29" t="str">
        <f t="shared" si="364"/>
        <v>32 33</v>
      </c>
      <c r="AL491" s="29">
        <f t="shared" si="365"/>
        <v>3</v>
      </c>
      <c r="AM491" s="29">
        <f t="shared" ca="1" si="366"/>
        <v>3</v>
      </c>
      <c r="AN491" s="29" t="str">
        <f t="shared" si="367"/>
        <v>32</v>
      </c>
      <c r="AO491" s="29" t="str">
        <f t="shared" ca="1" si="368"/>
        <v>33</v>
      </c>
      <c r="AP491" s="28" t="str">
        <f t="shared" si="369"/>
        <v/>
      </c>
      <c r="AQ491" s="34">
        <f t="shared" si="370"/>
        <v>137113</v>
      </c>
      <c r="AR491" s="7">
        <f>VLOOKUP(W491,Books!$A$2:$Q$100,7,FALSE)</f>
        <v>219</v>
      </c>
      <c r="AS491" s="51" t="str">
        <f t="shared" si="371"/>
        <v/>
      </c>
      <c r="AT491" s="7" t="str">
        <f t="shared" si="372"/>
        <v>INSERT INTO citation (ID,TalkID,BookID,Chapter,Verses,Flag,PageColumn,MinVerse,MaxVerse) VALUES (137113, 8490, 219, 10, '32-33', '', 112, 0, 0);</v>
      </c>
    </row>
    <row r="492" spans="1:46" x14ac:dyDescent="0.2">
      <c r="A492" s="7">
        <f>VLOOKUP(C492,Talks!$A$2:$X$35,2,FALSE)</f>
        <v>31</v>
      </c>
      <c r="B492">
        <v>489</v>
      </c>
      <c r="C492" t="s">
        <v>2743</v>
      </c>
      <c r="D492" t="s">
        <v>3550</v>
      </c>
      <c r="E492" t="s">
        <v>3551</v>
      </c>
      <c r="F492" s="4"/>
      <c r="G492" s="7">
        <f>VLOOKUP(C492,Talks!$A$2:$X$35,11,FALSE)</f>
        <v>8490</v>
      </c>
      <c r="H492" s="7">
        <f t="shared" si="345"/>
        <v>0</v>
      </c>
      <c r="I492" s="75" t="str">
        <f>IF(H492&lt;&gt;0,H492,IF(ISERROR(VLOOKUP(VLOOKUP(X492,Books!$A$2:$Q$100,2,FALSE)&amp;"_"&amp;Y492&amp;":"&amp;AA492&amp;IF(F492&lt;&gt;""," (JST)",""),SpecialBooks,2,FALSE)),VLOOKUP(X492,Books!$A$2:$Q$100,2,FALSE)&amp;"_"&amp;Y492&amp;":"&amp;AA492&amp;IF(F492&lt;&gt;""," (JST)",""),VLOOKUP(VLOOKUP(X492,Books!$A$2:$Q$100,2,FALSE)&amp;"_"&amp;Y492&amp;":"&amp;AA492&amp;IF(F492&lt;&gt;""," (JST)",""),SpecialBooks,2,FALSE)))</f>
        <v>1 cor_15:22</v>
      </c>
      <c r="J492" s="7" t="str">
        <f>VLOOKUP(C492,Talks!$A$2:$X$35,6,FALSE)</f>
        <v>DGR</v>
      </c>
      <c r="K492" s="32">
        <v>112</v>
      </c>
      <c r="L492" s="56">
        <f t="shared" ref="L492" si="384">VLOOKUP(A492,StartPage,13,FALSE)</f>
        <v>109</v>
      </c>
      <c r="M492" s="56">
        <f t="shared" ref="M492" si="385">VLOOKUP(A492,EndPage,14,FALSE)</f>
        <v>112</v>
      </c>
      <c r="N492" s="56" t="str">
        <f t="shared" ref="N492" si="386">IF(K492&lt;L492,"***",IF(K492&gt;M492,"***",""))</f>
        <v/>
      </c>
      <c r="O492" s="7" t="str">
        <f t="shared" si="346"/>
        <v>1 cor_15:22 / (20-O,112,DGR)</v>
      </c>
      <c r="P492" s="51" t="str">
        <f t="shared" si="347"/>
        <v/>
      </c>
      <c r="Q492" s="7">
        <f t="shared" si="348"/>
        <v>21</v>
      </c>
      <c r="R492" s="7">
        <f t="shared" si="349"/>
        <v>27</v>
      </c>
      <c r="S492" s="7">
        <f t="shared" si="350"/>
        <v>33</v>
      </c>
      <c r="T492" s="7">
        <f t="shared" si="351"/>
        <v>30</v>
      </c>
      <c r="U492" s="7">
        <f t="shared" si="352"/>
        <v>42</v>
      </c>
      <c r="V492" s="7" t="str">
        <f t="shared" si="353"/>
        <v>nt/1-cor/15.22?</v>
      </c>
      <c r="W492" s="7" t="str">
        <f t="shared" si="376"/>
        <v>1-cor</v>
      </c>
      <c r="X492" s="7" t="str">
        <f>IF(ISERROR(VLOOKUP(W492,Books!$A$2:$Q$100,2,FALSE)),VLOOKUP(V492&amp;"/"&amp;W492,$AY$8:$AZ$10,2,FALSE),W492)</f>
        <v>1-cor</v>
      </c>
      <c r="Y492" s="7" t="str">
        <f t="shared" si="377"/>
        <v>15</v>
      </c>
      <c r="Z492" s="7" t="str">
        <f t="shared" si="354"/>
        <v>22</v>
      </c>
      <c r="AA492" s="7" t="str">
        <f t="shared" si="375"/>
        <v>22</v>
      </c>
      <c r="AB492" s="51">
        <f t="shared" si="355"/>
        <v>58</v>
      </c>
      <c r="AC492" s="61" t="str">
        <f t="shared" si="356"/>
        <v>p22</v>
      </c>
      <c r="AD492" s="26" t="str">
        <f t="shared" si="357"/>
        <v>1-cor</v>
      </c>
      <c r="AE492" s="27" t="str">
        <f t="shared" si="358"/>
        <v>1-cor</v>
      </c>
      <c r="AF492" s="28" t="str">
        <f t="shared" si="359"/>
        <v/>
      </c>
      <c r="AG492" s="26" t="str">
        <f t="shared" si="360"/>
        <v>15</v>
      </c>
      <c r="AH492" s="27" t="str">
        <f t="shared" si="361"/>
        <v/>
      </c>
      <c r="AI492" s="29" t="str">
        <f t="shared" si="362"/>
        <v>22</v>
      </c>
      <c r="AJ492" s="29" t="str">
        <f t="shared" si="363"/>
        <v>22</v>
      </c>
      <c r="AK492" s="29" t="str">
        <f t="shared" si="364"/>
        <v>22</v>
      </c>
      <c r="AL492" s="29">
        <f t="shared" si="365"/>
        <v>0</v>
      </c>
      <c r="AM492" s="29">
        <f t="shared" ca="1" si="366"/>
        <v>0</v>
      </c>
      <c r="AN492" s="29" t="str">
        <f t="shared" si="367"/>
        <v>22</v>
      </c>
      <c r="AO492" s="29" t="str">
        <f t="shared" ca="1" si="368"/>
        <v>22</v>
      </c>
      <c r="AP492" s="28" t="str">
        <f t="shared" si="369"/>
        <v/>
      </c>
      <c r="AQ492" s="34">
        <f t="shared" si="370"/>
        <v>137114</v>
      </c>
      <c r="AR492" s="7">
        <f>VLOOKUP(W492,Books!$A$2:$Q$100,7,FALSE)</f>
        <v>146</v>
      </c>
      <c r="AS492" s="51" t="str">
        <f t="shared" si="371"/>
        <v/>
      </c>
      <c r="AT492" s="7" t="str">
        <f t="shared" si="372"/>
        <v>INSERT INTO citation (ID,TalkID,BookID,Chapter,Verses,Flag,PageColumn,MinVerse,MaxVerse) VALUES (137114, 8490, 146, 15, '22', '', 112, 0, 0);</v>
      </c>
    </row>
    <row r="493" spans="1:46" x14ac:dyDescent="0.2">
      <c r="A493" s="7">
        <f>VLOOKUP(C493,Talks!$A$2:$X$35,2,FALSE)</f>
        <v>31</v>
      </c>
      <c r="B493">
        <v>490</v>
      </c>
      <c r="C493" t="s">
        <v>2743</v>
      </c>
      <c r="D493" t="s">
        <v>3552</v>
      </c>
      <c r="E493" t="s">
        <v>3553</v>
      </c>
      <c r="F493" s="4"/>
      <c r="G493" s="7">
        <f>VLOOKUP(C493,Talks!$A$2:$X$35,11,FALSE)</f>
        <v>8490</v>
      </c>
      <c r="H493" s="7">
        <f t="shared" si="345"/>
        <v>0</v>
      </c>
      <c r="I493" s="75" t="str">
        <f>IF(H493&lt;&gt;0,H493,IF(ISERROR(VLOOKUP(VLOOKUP(X493,Books!$A$2:$Q$100,2,FALSE)&amp;"_"&amp;Y493&amp;":"&amp;AA493&amp;IF(F493&lt;&gt;""," (JST)",""),SpecialBooks,2,FALSE)),VLOOKUP(X493,Books!$A$2:$Q$100,2,FALSE)&amp;"_"&amp;Y493&amp;":"&amp;AA493&amp;IF(F493&lt;&gt;""," (JST)",""),VLOOKUP(VLOOKUP(X493,Books!$A$2:$Q$100,2,FALSE)&amp;"_"&amp;Y493&amp;":"&amp;AA493&amp;IF(F493&lt;&gt;""," (JST)",""),SpecialBooks,2,FALSE)))</f>
        <v>alma_11:42-45</v>
      </c>
      <c r="J493" s="7" t="str">
        <f>VLOOKUP(C493,Talks!$A$2:$X$35,6,FALSE)</f>
        <v>DGR</v>
      </c>
      <c r="K493" s="32">
        <v>112</v>
      </c>
      <c r="L493" s="56">
        <f t="shared" si="373"/>
        <v>109</v>
      </c>
      <c r="M493" s="56">
        <f t="shared" si="374"/>
        <v>112</v>
      </c>
      <c r="N493" s="56" t="str">
        <f t="shared" si="344"/>
        <v/>
      </c>
      <c r="O493" s="7" t="str">
        <f t="shared" si="346"/>
        <v>alma_11:42-45 / (20-O,112,DGR)</v>
      </c>
      <c r="P493" s="51" t="str">
        <f t="shared" si="347"/>
        <v/>
      </c>
      <c r="Q493" s="7">
        <f t="shared" si="348"/>
        <v>23</v>
      </c>
      <c r="R493" s="7">
        <f t="shared" si="349"/>
        <v>28</v>
      </c>
      <c r="S493" s="7">
        <f t="shared" si="350"/>
        <v>37</v>
      </c>
      <c r="T493" s="7">
        <f t="shared" si="351"/>
        <v>31</v>
      </c>
      <c r="U493" s="7">
        <f t="shared" si="352"/>
        <v>46</v>
      </c>
      <c r="V493" s="7" t="str">
        <f t="shared" si="353"/>
        <v>bofm/alma/11.42-4</v>
      </c>
      <c r="W493" s="7" t="str">
        <f t="shared" si="376"/>
        <v>alma</v>
      </c>
      <c r="X493" s="7" t="str">
        <f>IF(ISERROR(VLOOKUP(W493,Books!$A$2:$Q$100,2,FALSE)),VLOOKUP(V493&amp;"/"&amp;W493,$AY$8:$AZ$10,2,FALSE),W493)</f>
        <v>alma</v>
      </c>
      <c r="Y493" s="7" t="str">
        <f t="shared" si="377"/>
        <v>11</v>
      </c>
      <c r="Z493" s="7" t="str">
        <f t="shared" si="354"/>
        <v>42-45</v>
      </c>
      <c r="AA493" s="7" t="str">
        <f t="shared" si="375"/>
        <v>42-45</v>
      </c>
      <c r="AB493" s="51">
        <f t="shared" si="355"/>
        <v>46</v>
      </c>
      <c r="AC493" s="61" t="str">
        <f t="shared" si="356"/>
        <v>p42</v>
      </c>
      <c r="AD493" s="26" t="str">
        <f t="shared" si="357"/>
        <v>alma</v>
      </c>
      <c r="AE493" s="27" t="str">
        <f t="shared" si="358"/>
        <v>alma</v>
      </c>
      <c r="AF493" s="28" t="str">
        <f t="shared" si="359"/>
        <v/>
      </c>
      <c r="AG493" s="26" t="str">
        <f t="shared" si="360"/>
        <v>11</v>
      </c>
      <c r="AH493" s="27" t="str">
        <f t="shared" si="361"/>
        <v/>
      </c>
      <c r="AI493" s="29" t="str">
        <f t="shared" si="362"/>
        <v>42-45</v>
      </c>
      <c r="AJ493" s="29" t="str">
        <f t="shared" si="363"/>
        <v>42-45</v>
      </c>
      <c r="AK493" s="29" t="str">
        <f t="shared" si="364"/>
        <v>42 45</v>
      </c>
      <c r="AL493" s="29">
        <f t="shared" si="365"/>
        <v>3</v>
      </c>
      <c r="AM493" s="29">
        <f t="shared" ca="1" si="366"/>
        <v>3</v>
      </c>
      <c r="AN493" s="29" t="str">
        <f t="shared" si="367"/>
        <v>42</v>
      </c>
      <c r="AO493" s="29" t="str">
        <f t="shared" ca="1" si="368"/>
        <v>45</v>
      </c>
      <c r="AP493" s="28" t="str">
        <f t="shared" si="369"/>
        <v/>
      </c>
      <c r="AQ493" s="34">
        <f t="shared" si="370"/>
        <v>137115</v>
      </c>
      <c r="AR493" s="7">
        <f>VLOOKUP(W493,Books!$A$2:$Q$100,7,FALSE)</f>
        <v>213</v>
      </c>
      <c r="AS493" s="51" t="str">
        <f t="shared" si="371"/>
        <v/>
      </c>
      <c r="AT493" s="7" t="str">
        <f t="shared" si="372"/>
        <v>INSERT INTO citation (ID,TalkID,BookID,Chapter,Verses,Flag,PageColumn,MinVerse,MaxVerse) VALUES (137115, 8490, 213, 11, '42-45', '', 112, 0, 0);</v>
      </c>
    </row>
    <row r="494" spans="1:46" x14ac:dyDescent="0.2">
      <c r="A494" s="7">
        <f>VLOOKUP(C494,Talks!$A$2:$X$35,2,FALSE)</f>
        <v>31</v>
      </c>
      <c r="B494">
        <v>491</v>
      </c>
      <c r="C494" t="s">
        <v>2743</v>
      </c>
      <c r="D494" t="s">
        <v>2651</v>
      </c>
      <c r="E494" t="s">
        <v>2262</v>
      </c>
      <c r="F494" s="4"/>
      <c r="G494" s="7">
        <f>VLOOKUP(C494,Talks!$A$2:$X$35,11,FALSE)</f>
        <v>8490</v>
      </c>
      <c r="H494" s="7">
        <f t="shared" si="345"/>
        <v>0</v>
      </c>
      <c r="I494" s="75" t="str">
        <f>IF(H494&lt;&gt;0,H494,IF(ISERROR(VLOOKUP(VLOOKUP(X494,Books!$A$2:$Q$100,2,FALSE)&amp;"_"&amp;Y494&amp;":"&amp;AA494&amp;IF(F494&lt;&gt;""," (JST)",""),SpecialBooks,2,FALSE)),VLOOKUP(X494,Books!$A$2:$Q$100,2,FALSE)&amp;"_"&amp;Y494&amp;":"&amp;AA494&amp;IF(F494&lt;&gt;""," (JST)",""),VLOOKUP(VLOOKUP(X494,Books!$A$2:$Q$100,2,FALSE)&amp;"_"&amp;Y494&amp;":"&amp;AA494&amp;IF(F494&lt;&gt;""," (JST)",""),SpecialBooks,2,FALSE)))</f>
        <v>a of f_1:3</v>
      </c>
      <c r="J494" s="7" t="str">
        <f>VLOOKUP(C494,Talks!$A$2:$X$35,6,FALSE)</f>
        <v>DGR</v>
      </c>
      <c r="K494" s="32">
        <v>112</v>
      </c>
      <c r="L494" s="56">
        <f t="shared" si="373"/>
        <v>109</v>
      </c>
      <c r="M494" s="56">
        <f t="shared" si="374"/>
        <v>112</v>
      </c>
      <c r="N494" s="56" t="str">
        <f t="shared" si="344"/>
        <v/>
      </c>
      <c r="O494" s="7" t="str">
        <f t="shared" si="346"/>
        <v>a of f_1:3 / (20-O,112,DGR)</v>
      </c>
      <c r="P494" s="51" t="str">
        <f t="shared" si="347"/>
        <v/>
      </c>
      <c r="Q494" s="7">
        <f t="shared" si="348"/>
        <v>22</v>
      </c>
      <c r="R494" s="7">
        <f t="shared" si="349"/>
        <v>29</v>
      </c>
      <c r="S494" s="7">
        <f t="shared" si="350"/>
        <v>33</v>
      </c>
      <c r="T494" s="7">
        <f t="shared" si="351"/>
        <v>31</v>
      </c>
      <c r="U494" s="7">
        <f t="shared" si="352"/>
        <v>42</v>
      </c>
      <c r="V494" s="7" t="str">
        <f t="shared" si="353"/>
        <v>pgp/a-of-f/1.3?l</v>
      </c>
      <c r="W494" s="7" t="str">
        <f t="shared" si="376"/>
        <v>a-of-f</v>
      </c>
      <c r="X494" s="7" t="str">
        <f>IF(ISERROR(VLOOKUP(W494,Books!$A$2:$Q$100,2,FALSE)),VLOOKUP(V494&amp;"/"&amp;W494,$AY$8:$AZ$10,2,FALSE),W494)</f>
        <v>a-of-f</v>
      </c>
      <c r="Y494" s="7" t="str">
        <f t="shared" si="377"/>
        <v>1</v>
      </c>
      <c r="Z494" s="7" t="str">
        <f t="shared" si="354"/>
        <v>3</v>
      </c>
      <c r="AA494" s="7" t="str">
        <f t="shared" si="375"/>
        <v>3</v>
      </c>
      <c r="AB494" s="51">
        <f t="shared" si="355"/>
        <v>13</v>
      </c>
      <c r="AC494" s="61" t="str">
        <f t="shared" si="356"/>
        <v>p3</v>
      </c>
      <c r="AD494" s="26" t="str">
        <f t="shared" si="357"/>
        <v>a-of-f</v>
      </c>
      <c r="AE494" s="27" t="str">
        <f t="shared" si="358"/>
        <v>a-of-f</v>
      </c>
      <c r="AF494" s="28" t="str">
        <f t="shared" si="359"/>
        <v/>
      </c>
      <c r="AG494" s="26" t="str">
        <f t="shared" si="360"/>
        <v>1</v>
      </c>
      <c r="AH494" s="27" t="str">
        <f t="shared" si="361"/>
        <v/>
      </c>
      <c r="AI494" s="29" t="str">
        <f t="shared" si="362"/>
        <v>3</v>
      </c>
      <c r="AJ494" s="29" t="str">
        <f t="shared" si="363"/>
        <v>3</v>
      </c>
      <c r="AK494" s="29" t="str">
        <f t="shared" si="364"/>
        <v>3</v>
      </c>
      <c r="AL494" s="29">
        <f t="shared" si="365"/>
        <v>0</v>
      </c>
      <c r="AM494" s="29">
        <f t="shared" ca="1" si="366"/>
        <v>0</v>
      </c>
      <c r="AN494" s="29" t="str">
        <f t="shared" si="367"/>
        <v>3</v>
      </c>
      <c r="AO494" s="29" t="str">
        <f t="shared" ca="1" si="368"/>
        <v>3</v>
      </c>
      <c r="AP494" s="28" t="str">
        <f t="shared" si="369"/>
        <v/>
      </c>
      <c r="AQ494" s="34">
        <f t="shared" si="370"/>
        <v>137116</v>
      </c>
      <c r="AR494" s="7">
        <f>VLOOKUP(W494,Books!$A$2:$Q$100,7,FALSE)</f>
        <v>406</v>
      </c>
      <c r="AS494" s="51" t="str">
        <f t="shared" si="371"/>
        <v/>
      </c>
      <c r="AT494" s="7" t="str">
        <f t="shared" si="372"/>
        <v>INSERT INTO citation (ID,TalkID,BookID,Chapter,Verses,Flag,PageColumn,MinVerse,MaxVerse) VALUES (137116, 8490, 406, 1, '3', '', 112, 0, 0);</v>
      </c>
    </row>
    <row r="495" spans="1:46" x14ac:dyDescent="0.2">
      <c r="A495" s="7">
        <f>VLOOKUP(C495,Talks!$A$2:$X$35,2,FALSE)</f>
        <v>31</v>
      </c>
      <c r="B495">
        <v>492</v>
      </c>
      <c r="C495" t="s">
        <v>2743</v>
      </c>
      <c r="D495" t="s">
        <v>3555</v>
      </c>
      <c r="E495" t="s">
        <v>3556</v>
      </c>
      <c r="F495" s="4"/>
      <c r="G495" s="7">
        <f>VLOOKUP(C495,Talks!$A$2:$X$35,11,FALSE)</f>
        <v>8490</v>
      </c>
      <c r="H495" s="7">
        <f t="shared" si="345"/>
        <v>0</v>
      </c>
      <c r="I495" s="75" t="str">
        <f>IF(H495&lt;&gt;0,H495,IF(ISERROR(VLOOKUP(VLOOKUP(X495,Books!$A$2:$Q$100,2,FALSE)&amp;"_"&amp;Y495&amp;":"&amp;AA495&amp;IF(F495&lt;&gt;""," (JST)",""),SpecialBooks,2,FALSE)),VLOOKUP(X495,Books!$A$2:$Q$100,2,FALSE)&amp;"_"&amp;Y495&amp;":"&amp;AA495&amp;IF(F495&lt;&gt;""," (JST)",""),VLOOKUP(VLOOKUP(X495,Books!$A$2:$Q$100,2,FALSE)&amp;"_"&amp;Y495&amp;":"&amp;AA495&amp;IF(F495&lt;&gt;""," (JST)",""),SpecialBooks,2,FALSE)))</f>
        <v>micah_6:8</v>
      </c>
      <c r="J495" s="7" t="str">
        <f>VLOOKUP(C495,Talks!$A$2:$X$35,6,FALSE)</f>
        <v>DGR</v>
      </c>
      <c r="K495" s="32">
        <v>112</v>
      </c>
      <c r="L495" s="56">
        <f t="shared" si="373"/>
        <v>109</v>
      </c>
      <c r="M495" s="56">
        <f t="shared" si="374"/>
        <v>112</v>
      </c>
      <c r="N495" s="56" t="str">
        <f t="shared" si="344"/>
        <v/>
      </c>
      <c r="O495" s="7" t="str">
        <f t="shared" si="346"/>
        <v>micah_6:8 / (20-O,112,DGR)</v>
      </c>
      <c r="P495" s="51" t="str">
        <f t="shared" si="347"/>
        <v/>
      </c>
      <c r="Q495" s="7">
        <f t="shared" si="348"/>
        <v>21</v>
      </c>
      <c r="R495" s="7">
        <f t="shared" si="349"/>
        <v>27</v>
      </c>
      <c r="S495" s="7">
        <f t="shared" si="350"/>
        <v>31</v>
      </c>
      <c r="T495" s="7">
        <f t="shared" si="351"/>
        <v>29</v>
      </c>
      <c r="U495" s="7">
        <f t="shared" si="352"/>
        <v>40</v>
      </c>
      <c r="V495" s="7" t="str">
        <f t="shared" si="353"/>
        <v>ot/micah/6.8?la</v>
      </c>
      <c r="W495" s="7" t="str">
        <f t="shared" si="376"/>
        <v>micah</v>
      </c>
      <c r="X495" s="7" t="str">
        <f>IF(ISERROR(VLOOKUP(W495,Books!$A$2:$Q$100,2,FALSE)),VLOOKUP(V495&amp;"/"&amp;W495,$AY$8:$AZ$10,2,FALSE),W495)</f>
        <v>micah</v>
      </c>
      <c r="Y495" s="7" t="str">
        <f t="shared" si="377"/>
        <v>6</v>
      </c>
      <c r="Z495" s="7" t="str">
        <f t="shared" si="354"/>
        <v>8</v>
      </c>
      <c r="AA495" s="7" t="str">
        <f t="shared" si="375"/>
        <v>8</v>
      </c>
      <c r="AB495" s="51">
        <f t="shared" si="355"/>
        <v>16</v>
      </c>
      <c r="AC495" s="61" t="str">
        <f t="shared" si="356"/>
        <v>p8</v>
      </c>
      <c r="AD495" s="26" t="str">
        <f t="shared" si="357"/>
        <v>micah</v>
      </c>
      <c r="AE495" s="27" t="str">
        <f t="shared" si="358"/>
        <v>micah</v>
      </c>
      <c r="AF495" s="28" t="str">
        <f t="shared" si="359"/>
        <v/>
      </c>
      <c r="AG495" s="26" t="str">
        <f t="shared" si="360"/>
        <v>6</v>
      </c>
      <c r="AH495" s="27" t="str">
        <f t="shared" si="361"/>
        <v/>
      </c>
      <c r="AI495" s="29" t="str">
        <f t="shared" si="362"/>
        <v>8</v>
      </c>
      <c r="AJ495" s="29" t="str">
        <f t="shared" si="363"/>
        <v>8</v>
      </c>
      <c r="AK495" s="29" t="str">
        <f t="shared" si="364"/>
        <v>8</v>
      </c>
      <c r="AL495" s="29">
        <f t="shared" si="365"/>
        <v>0</v>
      </c>
      <c r="AM495" s="29">
        <f t="shared" ca="1" si="366"/>
        <v>0</v>
      </c>
      <c r="AN495" s="29" t="str">
        <f t="shared" si="367"/>
        <v>8</v>
      </c>
      <c r="AO495" s="29" t="str">
        <f t="shared" ca="1" si="368"/>
        <v>8</v>
      </c>
      <c r="AP495" s="28" t="str">
        <f t="shared" si="369"/>
        <v/>
      </c>
      <c r="AQ495" s="34">
        <f t="shared" si="370"/>
        <v>137117</v>
      </c>
      <c r="AR495" s="7">
        <f>VLOOKUP(W495,Books!$A$2:$Q$100,7,FALSE)</f>
        <v>133</v>
      </c>
      <c r="AS495" s="51" t="str">
        <f t="shared" si="371"/>
        <v/>
      </c>
      <c r="AT495" s="7" t="str">
        <f t="shared" si="372"/>
        <v>INSERT INTO citation (ID,TalkID,BookID,Chapter,Verses,Flag,PageColumn,MinVerse,MaxVerse) VALUES (137117, 8490, 133, 6, '8', '', 112, 0, 0);</v>
      </c>
    </row>
    <row r="496" spans="1:46" x14ac:dyDescent="0.2">
      <c r="A496" s="7">
        <f>VLOOKUP(C496,Talks!$A$2:$X$35,2,FALSE)</f>
        <v>31</v>
      </c>
      <c r="B496">
        <v>493</v>
      </c>
      <c r="C496" t="s">
        <v>2743</v>
      </c>
      <c r="D496" t="s">
        <v>2652</v>
      </c>
      <c r="E496" t="s">
        <v>2653</v>
      </c>
      <c r="F496" s="4"/>
      <c r="G496" s="7">
        <f>VLOOKUP(C496,Talks!$A$2:$X$35,11,FALSE)</f>
        <v>8490</v>
      </c>
      <c r="H496" s="7">
        <f t="shared" si="345"/>
        <v>0</v>
      </c>
      <c r="I496" s="75" t="str">
        <f>IF(H496&lt;&gt;0,H496,IF(ISERROR(VLOOKUP(VLOOKUP(X496,Books!$A$2:$Q$100,2,FALSE)&amp;"_"&amp;Y496&amp;":"&amp;AA496&amp;IF(F496&lt;&gt;""," (JST)",""),SpecialBooks,2,FALSE)),VLOOKUP(X496,Books!$A$2:$Q$100,2,FALSE)&amp;"_"&amp;Y496&amp;":"&amp;AA496&amp;IF(F496&lt;&gt;""," (JST)",""),VLOOKUP(VLOOKUP(X496,Books!$A$2:$Q$100,2,FALSE)&amp;"_"&amp;Y496&amp;":"&amp;AA496&amp;IF(F496&lt;&gt;""," (JST)",""),SpecialBooks,2,FALSE)))</f>
        <v>alma_41:14</v>
      </c>
      <c r="J496" s="7" t="str">
        <f>VLOOKUP(C496,Talks!$A$2:$X$35,6,FALSE)</f>
        <v>DGR</v>
      </c>
      <c r="K496" s="32">
        <v>112</v>
      </c>
      <c r="L496" s="56">
        <f t="shared" si="373"/>
        <v>109</v>
      </c>
      <c r="M496" s="56">
        <f t="shared" si="374"/>
        <v>112</v>
      </c>
      <c r="N496" s="56" t="str">
        <f t="shared" si="344"/>
        <v/>
      </c>
      <c r="O496" s="7" t="str">
        <f t="shared" si="346"/>
        <v>alma_41:14 / (20-O,112,DGR)</v>
      </c>
      <c r="P496" s="51" t="str">
        <f t="shared" si="347"/>
        <v/>
      </c>
      <c r="Q496" s="7">
        <f t="shared" si="348"/>
        <v>23</v>
      </c>
      <c r="R496" s="7">
        <f t="shared" si="349"/>
        <v>28</v>
      </c>
      <c r="S496" s="7">
        <f t="shared" si="350"/>
        <v>34</v>
      </c>
      <c r="T496" s="7">
        <f t="shared" si="351"/>
        <v>31</v>
      </c>
      <c r="U496" s="7">
        <f t="shared" si="352"/>
        <v>43</v>
      </c>
      <c r="V496" s="7" t="str">
        <f t="shared" si="353"/>
        <v>bofm/alma/41.14?l</v>
      </c>
      <c r="W496" s="7" t="str">
        <f t="shared" si="376"/>
        <v>alma</v>
      </c>
      <c r="X496" s="7" t="str">
        <f>IF(ISERROR(VLOOKUP(W496,Books!$A$2:$Q$100,2,FALSE)),VLOOKUP(V496&amp;"/"&amp;W496,$AY$8:$AZ$10,2,FALSE),W496)</f>
        <v>alma</v>
      </c>
      <c r="Y496" s="7" t="str">
        <f t="shared" si="377"/>
        <v>41</v>
      </c>
      <c r="Z496" s="7" t="str">
        <f t="shared" si="354"/>
        <v>14</v>
      </c>
      <c r="AA496" s="7" t="str">
        <f t="shared" si="375"/>
        <v>14</v>
      </c>
      <c r="AB496" s="51">
        <f t="shared" si="355"/>
        <v>15</v>
      </c>
      <c r="AC496" s="61" t="str">
        <f t="shared" si="356"/>
        <v>p14</v>
      </c>
      <c r="AD496" s="26" t="str">
        <f t="shared" si="357"/>
        <v>alma</v>
      </c>
      <c r="AE496" s="27" t="str">
        <f t="shared" si="358"/>
        <v>alma</v>
      </c>
      <c r="AF496" s="28" t="str">
        <f t="shared" si="359"/>
        <v/>
      </c>
      <c r="AG496" s="26" t="str">
        <f t="shared" si="360"/>
        <v>41</v>
      </c>
      <c r="AH496" s="27" t="str">
        <f t="shared" si="361"/>
        <v/>
      </c>
      <c r="AI496" s="29" t="str">
        <f t="shared" si="362"/>
        <v>14</v>
      </c>
      <c r="AJ496" s="29" t="str">
        <f t="shared" si="363"/>
        <v>14</v>
      </c>
      <c r="AK496" s="29" t="str">
        <f t="shared" si="364"/>
        <v>14</v>
      </c>
      <c r="AL496" s="29">
        <f t="shared" si="365"/>
        <v>0</v>
      </c>
      <c r="AM496" s="29">
        <f t="shared" ca="1" si="366"/>
        <v>0</v>
      </c>
      <c r="AN496" s="29" t="str">
        <f t="shared" si="367"/>
        <v>14</v>
      </c>
      <c r="AO496" s="29" t="str">
        <f t="shared" ca="1" si="368"/>
        <v>14</v>
      </c>
      <c r="AP496" s="28" t="str">
        <f t="shared" si="369"/>
        <v/>
      </c>
      <c r="AQ496" s="34">
        <f t="shared" si="370"/>
        <v>137118</v>
      </c>
      <c r="AR496" s="7">
        <f>VLOOKUP(W496,Books!$A$2:$Q$100,7,FALSE)</f>
        <v>213</v>
      </c>
      <c r="AS496" s="51" t="str">
        <f t="shared" si="371"/>
        <v/>
      </c>
      <c r="AT496" s="7" t="str">
        <f t="shared" si="372"/>
        <v>INSERT INTO citation (ID,TalkID,BookID,Chapter,Verses,Flag,PageColumn,MinVerse,MaxVerse) VALUES (137118, 8490, 213, 41, '14', '', 112, 0, 0);</v>
      </c>
    </row>
    <row r="497" spans="1:46" x14ac:dyDescent="0.2">
      <c r="A497" s="7">
        <f>VLOOKUP(C497,Talks!$A$2:$X$35,2,FALSE)</f>
        <v>31</v>
      </c>
      <c r="B497">
        <v>494</v>
      </c>
      <c r="C497" t="s">
        <v>2743</v>
      </c>
      <c r="D497" t="s">
        <v>2593</v>
      </c>
      <c r="E497" t="s">
        <v>2594</v>
      </c>
      <c r="F497" s="4"/>
      <c r="G497" s="7">
        <f>VLOOKUP(C497,Talks!$A$2:$X$35,11,FALSE)</f>
        <v>8490</v>
      </c>
      <c r="H497" s="7">
        <f t="shared" si="345"/>
        <v>0</v>
      </c>
      <c r="I497" s="75" t="str">
        <f>IF(H497&lt;&gt;0,H497,IF(ISERROR(VLOOKUP(VLOOKUP(X497,Books!$A$2:$Q$100,2,FALSE)&amp;"_"&amp;Y497&amp;":"&amp;AA497&amp;IF(F497&lt;&gt;""," (JST)",""),SpecialBooks,2,FALSE)),VLOOKUP(X497,Books!$A$2:$Q$100,2,FALSE)&amp;"_"&amp;Y497&amp;":"&amp;AA497&amp;IF(F497&lt;&gt;""," (JST)",""),VLOOKUP(VLOOKUP(X497,Books!$A$2:$Q$100,2,FALSE)&amp;"_"&amp;Y497&amp;":"&amp;AA497&amp;IF(F497&lt;&gt;""," (JST)",""),SpecialBooks,2,FALSE)))</f>
        <v>sec_11:12</v>
      </c>
      <c r="J497" s="7" t="str">
        <f>VLOOKUP(C497,Talks!$A$2:$X$35,6,FALSE)</f>
        <v>DGR</v>
      </c>
      <c r="K497" s="32">
        <v>112</v>
      </c>
      <c r="L497" s="56">
        <f t="shared" si="373"/>
        <v>109</v>
      </c>
      <c r="M497" s="56">
        <f t="shared" si="374"/>
        <v>112</v>
      </c>
      <c r="N497" s="56" t="str">
        <f t="shared" si="344"/>
        <v/>
      </c>
      <c r="O497" s="7" t="str">
        <f t="shared" si="346"/>
        <v>sec_11:12 / (20-O,112,DGR)</v>
      </c>
      <c r="P497" s="51" t="str">
        <f t="shared" si="347"/>
        <v/>
      </c>
      <c r="Q497" s="7">
        <f t="shared" si="348"/>
        <v>31</v>
      </c>
      <c r="R497" s="7">
        <f t="shared" si="349"/>
        <v>34</v>
      </c>
      <c r="S497" s="7">
        <f t="shared" si="350"/>
        <v>40</v>
      </c>
      <c r="T497" s="7">
        <f t="shared" si="351"/>
        <v>37</v>
      </c>
      <c r="U497" s="7">
        <f t="shared" si="352"/>
        <v>49</v>
      </c>
      <c r="V497" s="7" t="str">
        <f t="shared" si="353"/>
        <v>dc-testament/dc/11.12?lan</v>
      </c>
      <c r="W497" s="7" t="str">
        <f t="shared" si="376"/>
        <v>dc</v>
      </c>
      <c r="X497" s="7" t="str">
        <f>IF(ISERROR(VLOOKUP(W497,Books!$A$2:$Q$100,2,FALSE)),VLOOKUP(V497&amp;"/"&amp;W497,$AY$8:$AZ$10,2,FALSE),W497)</f>
        <v>dc</v>
      </c>
      <c r="Y497" s="7" t="str">
        <f t="shared" si="377"/>
        <v>11</v>
      </c>
      <c r="Z497" s="7" t="str">
        <f t="shared" si="354"/>
        <v>12</v>
      </c>
      <c r="AA497" s="7" t="str">
        <f t="shared" si="375"/>
        <v>12</v>
      </c>
      <c r="AB497" s="51">
        <f t="shared" si="355"/>
        <v>30</v>
      </c>
      <c r="AC497" s="61" t="str">
        <f t="shared" si="356"/>
        <v>p12</v>
      </c>
      <c r="AD497" s="26" t="str">
        <f t="shared" si="357"/>
        <v>sec</v>
      </c>
      <c r="AE497" s="27" t="str">
        <f t="shared" si="358"/>
        <v>dc</v>
      </c>
      <c r="AF497" s="28" t="str">
        <f t="shared" si="359"/>
        <v/>
      </c>
      <c r="AG497" s="26" t="str">
        <f t="shared" si="360"/>
        <v>11</v>
      </c>
      <c r="AH497" s="27" t="str">
        <f t="shared" si="361"/>
        <v/>
      </c>
      <c r="AI497" s="29" t="str">
        <f t="shared" si="362"/>
        <v>12</v>
      </c>
      <c r="AJ497" s="29" t="str">
        <f t="shared" si="363"/>
        <v>12</v>
      </c>
      <c r="AK497" s="29" t="str">
        <f t="shared" si="364"/>
        <v>12</v>
      </c>
      <c r="AL497" s="29">
        <f t="shared" si="365"/>
        <v>0</v>
      </c>
      <c r="AM497" s="29">
        <f t="shared" ca="1" si="366"/>
        <v>0</v>
      </c>
      <c r="AN497" s="29" t="str">
        <f t="shared" si="367"/>
        <v>12</v>
      </c>
      <c r="AO497" s="29" t="str">
        <f t="shared" ca="1" si="368"/>
        <v>12</v>
      </c>
      <c r="AP497" s="28" t="str">
        <f t="shared" si="369"/>
        <v/>
      </c>
      <c r="AQ497" s="34">
        <f t="shared" si="370"/>
        <v>137119</v>
      </c>
      <c r="AR497" s="7">
        <f>VLOOKUP(W497,Books!$A$2:$Q$100,7,FALSE)</f>
        <v>302</v>
      </c>
      <c r="AS497" s="51" t="str">
        <f t="shared" si="371"/>
        <v/>
      </c>
      <c r="AT497" s="7" t="str">
        <f t="shared" si="372"/>
        <v>INSERT INTO citation (ID,TalkID,BookID,Chapter,Verses,Flag,PageColumn,MinVerse,MaxVerse) VALUES (137119, 8490, 302, 11, '12', '', 112, 0, 0);</v>
      </c>
    </row>
    <row r="498" spans="1:46" x14ac:dyDescent="0.2">
      <c r="A498" s="7">
        <f>VLOOKUP(C498,Talks!$A$2:$X$35,2,FALSE)</f>
        <v>31</v>
      </c>
      <c r="B498">
        <v>495</v>
      </c>
      <c r="C498" t="s">
        <v>2743</v>
      </c>
      <c r="D498" t="s">
        <v>2687</v>
      </c>
      <c r="E498" t="s">
        <v>2688</v>
      </c>
      <c r="F498" s="4"/>
      <c r="G498" s="7">
        <f>VLOOKUP(C498,Talks!$A$2:$X$35,11,FALSE)</f>
        <v>8490</v>
      </c>
      <c r="H498" s="7">
        <f t="shared" si="345"/>
        <v>0</v>
      </c>
      <c r="I498" s="75" t="str">
        <f>IF(H498&lt;&gt;0,H498,IF(ISERROR(VLOOKUP(VLOOKUP(X498,Books!$A$2:$Q$100,2,FALSE)&amp;"_"&amp;Y498&amp;":"&amp;AA498&amp;IF(F498&lt;&gt;""," (JST)",""),SpecialBooks,2,FALSE)),VLOOKUP(X498,Books!$A$2:$Q$100,2,FALSE)&amp;"_"&amp;Y498&amp;":"&amp;AA498&amp;IF(F498&lt;&gt;""," (JST)",""),VLOOKUP(VLOOKUP(X498,Books!$A$2:$Q$100,2,FALSE)&amp;"_"&amp;Y498&amp;":"&amp;AA498&amp;IF(F498&lt;&gt;""," (JST)",""),SpecialBooks,2,FALSE)))</f>
        <v>a of f_1:13</v>
      </c>
      <c r="J498" s="7" t="str">
        <f>VLOOKUP(C498,Talks!$A$2:$X$35,6,FALSE)</f>
        <v>DGR</v>
      </c>
      <c r="K498" s="32">
        <v>112</v>
      </c>
      <c r="L498" s="56">
        <f t="shared" si="373"/>
        <v>109</v>
      </c>
      <c r="M498" s="56">
        <f t="shared" si="374"/>
        <v>112</v>
      </c>
      <c r="N498" s="56" t="str">
        <f t="shared" si="344"/>
        <v/>
      </c>
      <c r="O498" s="7" t="str">
        <f t="shared" si="346"/>
        <v>a of f_1:13 / (20-O,112,DGR)</v>
      </c>
      <c r="P498" s="51" t="str">
        <f t="shared" si="347"/>
        <v/>
      </c>
      <c r="Q498" s="7">
        <f t="shared" si="348"/>
        <v>22</v>
      </c>
      <c r="R498" s="7">
        <f t="shared" si="349"/>
        <v>29</v>
      </c>
      <c r="S498" s="7">
        <f t="shared" si="350"/>
        <v>34</v>
      </c>
      <c r="T498" s="7">
        <f t="shared" si="351"/>
        <v>31</v>
      </c>
      <c r="U498" s="7">
        <f t="shared" si="352"/>
        <v>43</v>
      </c>
      <c r="V498" s="7" t="str">
        <f t="shared" si="353"/>
        <v>pgp/a-of-f/1.13?</v>
      </c>
      <c r="W498" s="7" t="str">
        <f t="shared" si="376"/>
        <v>a-of-f</v>
      </c>
      <c r="X498" s="7" t="str">
        <f>IF(ISERROR(VLOOKUP(W498,Books!$A$2:$Q$100,2,FALSE)),VLOOKUP(V498&amp;"/"&amp;W498,$AY$8:$AZ$10,2,FALSE),W498)</f>
        <v>a-of-f</v>
      </c>
      <c r="Y498" s="7" t="str">
        <f t="shared" si="377"/>
        <v>1</v>
      </c>
      <c r="Z498" s="7" t="str">
        <f t="shared" si="354"/>
        <v>13</v>
      </c>
      <c r="AA498" s="7" t="str">
        <f t="shared" si="375"/>
        <v>13</v>
      </c>
      <c r="AB498" s="51">
        <f t="shared" si="355"/>
        <v>13</v>
      </c>
      <c r="AC498" s="61" t="str">
        <f t="shared" si="356"/>
        <v>p13</v>
      </c>
      <c r="AD498" s="26" t="str">
        <f t="shared" si="357"/>
        <v>a-of-f</v>
      </c>
      <c r="AE498" s="27" t="str">
        <f t="shared" si="358"/>
        <v>a-of-f</v>
      </c>
      <c r="AF498" s="28" t="str">
        <f t="shared" si="359"/>
        <v/>
      </c>
      <c r="AG498" s="26" t="str">
        <f t="shared" si="360"/>
        <v>1</v>
      </c>
      <c r="AH498" s="27" t="str">
        <f t="shared" si="361"/>
        <v/>
      </c>
      <c r="AI498" s="29" t="str">
        <f t="shared" si="362"/>
        <v>13</v>
      </c>
      <c r="AJ498" s="29" t="str">
        <f t="shared" si="363"/>
        <v>13</v>
      </c>
      <c r="AK498" s="29" t="str">
        <f t="shared" si="364"/>
        <v>13</v>
      </c>
      <c r="AL498" s="29">
        <f t="shared" si="365"/>
        <v>0</v>
      </c>
      <c r="AM498" s="29">
        <f t="shared" ca="1" si="366"/>
        <v>0</v>
      </c>
      <c r="AN498" s="29" t="str">
        <f t="shared" si="367"/>
        <v>13</v>
      </c>
      <c r="AO498" s="29" t="str">
        <f t="shared" ca="1" si="368"/>
        <v>13</v>
      </c>
      <c r="AP498" s="28" t="str">
        <f t="shared" si="369"/>
        <v/>
      </c>
      <c r="AQ498" s="34">
        <f t="shared" si="370"/>
        <v>137120</v>
      </c>
      <c r="AR498" s="7">
        <f>VLOOKUP(W498,Books!$A$2:$Q$100,7,FALSE)</f>
        <v>406</v>
      </c>
      <c r="AS498" s="51" t="str">
        <f t="shared" si="371"/>
        <v/>
      </c>
      <c r="AT498" s="7" t="str">
        <f t="shared" si="372"/>
        <v>INSERT INTO citation (ID,TalkID,BookID,Chapter,Verses,Flag,PageColumn,MinVerse,MaxVerse) VALUES (137120, 8490, 406, 1, '13', '', 112, 0, 0);</v>
      </c>
    </row>
    <row r="499" spans="1:46" x14ac:dyDescent="0.2">
      <c r="A499" s="7">
        <f>VLOOKUP(C499,Talks!$A$2:$X$35,2,FALSE)</f>
        <v>31</v>
      </c>
      <c r="B499">
        <v>496</v>
      </c>
      <c r="C499" t="s">
        <v>2743</v>
      </c>
      <c r="D499" t="s">
        <v>3557</v>
      </c>
      <c r="E499" t="s">
        <v>3558</v>
      </c>
      <c r="F499" s="4"/>
      <c r="G499" s="7">
        <f>VLOOKUP(C499,Talks!$A$2:$X$35,11,FALSE)</f>
        <v>8490</v>
      </c>
      <c r="H499" s="7">
        <f t="shared" si="345"/>
        <v>0</v>
      </c>
      <c r="I499" s="75" t="str">
        <f>IF(H499&lt;&gt;0,H499,IF(ISERROR(VLOOKUP(VLOOKUP(X499,Books!$A$2:$Q$100,2,FALSE)&amp;"_"&amp;Y499&amp;":"&amp;AA499&amp;IF(F499&lt;&gt;""," (JST)",""),SpecialBooks,2,FALSE)),VLOOKUP(X499,Books!$A$2:$Q$100,2,FALSE)&amp;"_"&amp;Y499&amp;":"&amp;AA499&amp;IF(F499&lt;&gt;""," (JST)",""),VLOOKUP(VLOOKUP(X499,Books!$A$2:$Q$100,2,FALSE)&amp;"_"&amp;Y499&amp;":"&amp;AA499&amp;IF(F499&lt;&gt;""," (JST)",""),SpecialBooks,2,FALSE)))</f>
        <v>matt_22:35-40</v>
      </c>
      <c r="J499" s="7" t="str">
        <f>VLOOKUP(C499,Talks!$A$2:$X$35,6,FALSE)</f>
        <v>DGR</v>
      </c>
      <c r="K499" s="32">
        <v>112</v>
      </c>
      <c r="L499" s="56">
        <f t="shared" si="373"/>
        <v>109</v>
      </c>
      <c r="M499" s="56">
        <f t="shared" si="374"/>
        <v>112</v>
      </c>
      <c r="N499" s="56" t="str">
        <f t="shared" si="344"/>
        <v/>
      </c>
      <c r="O499" s="7" t="str">
        <f t="shared" si="346"/>
        <v>matt_22:35-40 / (20-O,112,DGR)</v>
      </c>
      <c r="P499" s="51" t="str">
        <f t="shared" si="347"/>
        <v/>
      </c>
      <c r="Q499" s="7">
        <f t="shared" si="348"/>
        <v>21</v>
      </c>
      <c r="R499" s="7">
        <f t="shared" si="349"/>
        <v>26</v>
      </c>
      <c r="S499" s="7">
        <f t="shared" si="350"/>
        <v>35</v>
      </c>
      <c r="T499" s="7">
        <f t="shared" si="351"/>
        <v>29</v>
      </c>
      <c r="U499" s="7">
        <f t="shared" si="352"/>
        <v>44</v>
      </c>
      <c r="V499" s="7" t="str">
        <f t="shared" si="353"/>
        <v>nt/matt/22.35-4</v>
      </c>
      <c r="W499" s="7" t="str">
        <f t="shared" si="376"/>
        <v>matt</v>
      </c>
      <c r="X499" s="7" t="str">
        <f>IF(ISERROR(VLOOKUP(W499,Books!$A$2:$Q$100,2,FALSE)),VLOOKUP(V499&amp;"/"&amp;W499,$AY$8:$AZ$10,2,FALSE),W499)</f>
        <v>matt</v>
      </c>
      <c r="Y499" s="7" t="str">
        <f t="shared" si="377"/>
        <v>22</v>
      </c>
      <c r="Z499" s="7" t="str">
        <f t="shared" si="354"/>
        <v>35-40</v>
      </c>
      <c r="AA499" s="7" t="str">
        <f t="shared" si="375"/>
        <v>35-40</v>
      </c>
      <c r="AB499" s="51">
        <f t="shared" si="355"/>
        <v>46</v>
      </c>
      <c r="AC499" s="61" t="str">
        <f t="shared" si="356"/>
        <v>p35</v>
      </c>
      <c r="AD499" s="26" t="str">
        <f t="shared" si="357"/>
        <v>matt</v>
      </c>
      <c r="AE499" s="27" t="str">
        <f t="shared" si="358"/>
        <v>matt</v>
      </c>
      <c r="AF499" s="28" t="str">
        <f t="shared" si="359"/>
        <v/>
      </c>
      <c r="AG499" s="26" t="str">
        <f t="shared" si="360"/>
        <v>22</v>
      </c>
      <c r="AH499" s="27" t="str">
        <f t="shared" si="361"/>
        <v/>
      </c>
      <c r="AI499" s="29" t="str">
        <f t="shared" si="362"/>
        <v>35-40</v>
      </c>
      <c r="AJ499" s="29" t="str">
        <f t="shared" si="363"/>
        <v>35-40</v>
      </c>
      <c r="AK499" s="29" t="str">
        <f t="shared" si="364"/>
        <v>35 40</v>
      </c>
      <c r="AL499" s="29">
        <f t="shared" si="365"/>
        <v>3</v>
      </c>
      <c r="AM499" s="29">
        <f t="shared" ca="1" si="366"/>
        <v>3</v>
      </c>
      <c r="AN499" s="29" t="str">
        <f t="shared" si="367"/>
        <v>35</v>
      </c>
      <c r="AO499" s="29" t="str">
        <f t="shared" ca="1" si="368"/>
        <v>40</v>
      </c>
      <c r="AP499" s="28" t="str">
        <f t="shared" si="369"/>
        <v/>
      </c>
      <c r="AQ499" s="34">
        <f t="shared" si="370"/>
        <v>137121</v>
      </c>
      <c r="AR499" s="7">
        <f>VLOOKUP(W499,Books!$A$2:$Q$100,7,FALSE)</f>
        <v>140</v>
      </c>
      <c r="AS499" s="51" t="str">
        <f t="shared" si="371"/>
        <v/>
      </c>
      <c r="AT499" s="7" t="str">
        <f t="shared" si="372"/>
        <v>INSERT INTO citation (ID,TalkID,BookID,Chapter,Verses,Flag,PageColumn,MinVerse,MaxVerse) VALUES (137121, 8490, 140, 22, '35-40', '', 112, 0, 0);</v>
      </c>
    </row>
    <row r="500" spans="1:46" x14ac:dyDescent="0.2">
      <c r="A500" s="7">
        <f>VLOOKUP(C500,Talks!$A$2:$X$35,2,FALSE)</f>
        <v>31</v>
      </c>
      <c r="B500">
        <v>497</v>
      </c>
      <c r="C500" t="s">
        <v>2743</v>
      </c>
      <c r="D500" t="s">
        <v>3560</v>
      </c>
      <c r="E500" t="s">
        <v>3561</v>
      </c>
      <c r="F500" s="4"/>
      <c r="G500" s="7">
        <f>VLOOKUP(C500,Talks!$A$2:$X$35,11,FALSE)</f>
        <v>8490</v>
      </c>
      <c r="H500" s="7">
        <f t="shared" si="345"/>
        <v>0</v>
      </c>
      <c r="I500" s="75" t="str">
        <f>IF(H500&lt;&gt;0,H500,IF(ISERROR(VLOOKUP(VLOOKUP(X500,Books!$A$2:$Q$100,2,FALSE)&amp;"_"&amp;Y500&amp;":"&amp;AA500&amp;IF(F500&lt;&gt;""," (JST)",""),SpecialBooks,2,FALSE)),VLOOKUP(X500,Books!$A$2:$Q$100,2,FALSE)&amp;"_"&amp;Y500&amp;":"&amp;AA500&amp;IF(F500&lt;&gt;""," (JST)",""),VLOOKUP(VLOOKUP(X500,Books!$A$2:$Q$100,2,FALSE)&amp;"_"&amp;Y500&amp;":"&amp;AA500&amp;IF(F500&lt;&gt;""," (JST)",""),SpecialBooks,2,FALSE)))</f>
        <v>ezek_18:8-9</v>
      </c>
      <c r="J500" s="7" t="str">
        <f>VLOOKUP(C500,Talks!$A$2:$X$35,6,FALSE)</f>
        <v>DGR</v>
      </c>
      <c r="K500" s="32">
        <v>112</v>
      </c>
      <c r="L500" s="56">
        <f t="shared" ref="L500" si="387">VLOOKUP(A500,StartPage,13,FALSE)</f>
        <v>109</v>
      </c>
      <c r="M500" s="56">
        <f t="shared" ref="M500" si="388">VLOOKUP(A500,EndPage,14,FALSE)</f>
        <v>112</v>
      </c>
      <c r="N500" s="56" t="str">
        <f t="shared" si="344"/>
        <v/>
      </c>
      <c r="O500" s="7" t="str">
        <f t="shared" si="346"/>
        <v>ezek_18:8-9 / (20-O,112,DGR)</v>
      </c>
      <c r="P500" s="51" t="str">
        <f t="shared" si="347"/>
        <v/>
      </c>
      <c r="Q500" s="7">
        <f t="shared" si="348"/>
        <v>21</v>
      </c>
      <c r="R500" s="7">
        <f t="shared" si="349"/>
        <v>26</v>
      </c>
      <c r="S500" s="7">
        <f t="shared" si="350"/>
        <v>33</v>
      </c>
      <c r="T500" s="7">
        <f t="shared" si="351"/>
        <v>29</v>
      </c>
      <c r="U500" s="7">
        <f t="shared" si="352"/>
        <v>42</v>
      </c>
      <c r="V500" s="7" t="str">
        <f t="shared" si="353"/>
        <v>ot/ezek/18.8-9?</v>
      </c>
      <c r="W500" s="7" t="str">
        <f t="shared" si="376"/>
        <v>ezek</v>
      </c>
      <c r="X500" s="7" t="str">
        <f>IF(ISERROR(VLOOKUP(W500,Books!$A$2:$Q$100,2,FALSE)),VLOOKUP(V500&amp;"/"&amp;W500,$AY$8:$AZ$10,2,FALSE),W500)</f>
        <v>ezek</v>
      </c>
      <c r="Y500" s="7" t="str">
        <f t="shared" si="377"/>
        <v>18</v>
      </c>
      <c r="Z500" s="7" t="str">
        <f t="shared" si="354"/>
        <v>8-9</v>
      </c>
      <c r="AA500" s="7" t="str">
        <f t="shared" si="375"/>
        <v>8-9</v>
      </c>
      <c r="AB500" s="51">
        <f t="shared" si="355"/>
        <v>32</v>
      </c>
      <c r="AC500" s="61" t="str">
        <f t="shared" si="356"/>
        <v>p8</v>
      </c>
      <c r="AD500" s="26" t="str">
        <f t="shared" si="357"/>
        <v>ezek</v>
      </c>
      <c r="AE500" s="27" t="str">
        <f t="shared" si="358"/>
        <v>ezek</v>
      </c>
      <c r="AF500" s="28" t="str">
        <f t="shared" si="359"/>
        <v/>
      </c>
      <c r="AG500" s="26" t="str">
        <f t="shared" si="360"/>
        <v>18</v>
      </c>
      <c r="AH500" s="27" t="str">
        <f t="shared" si="361"/>
        <v/>
      </c>
      <c r="AI500" s="29" t="str">
        <f t="shared" si="362"/>
        <v>8-9</v>
      </c>
      <c r="AJ500" s="29" t="str">
        <f t="shared" si="363"/>
        <v>8-9</v>
      </c>
      <c r="AK500" s="29" t="str">
        <f t="shared" si="364"/>
        <v>8 9</v>
      </c>
      <c r="AL500" s="29">
        <f t="shared" si="365"/>
        <v>2</v>
      </c>
      <c r="AM500" s="29">
        <f t="shared" ca="1" si="366"/>
        <v>2</v>
      </c>
      <c r="AN500" s="29" t="str">
        <f t="shared" si="367"/>
        <v>8</v>
      </c>
      <c r="AO500" s="29" t="str">
        <f t="shared" ca="1" si="368"/>
        <v>9</v>
      </c>
      <c r="AP500" s="28" t="str">
        <f t="shared" si="369"/>
        <v/>
      </c>
      <c r="AQ500" s="34">
        <f t="shared" si="370"/>
        <v>137122</v>
      </c>
      <c r="AR500" s="7">
        <f>VLOOKUP(W500,Books!$A$2:$Q$100,7,FALSE)</f>
        <v>126</v>
      </c>
      <c r="AS500" s="51" t="str">
        <f t="shared" si="371"/>
        <v/>
      </c>
      <c r="AT500" s="7" t="str">
        <f t="shared" si="372"/>
        <v>INSERT INTO citation (ID,TalkID,BookID,Chapter,Verses,Flag,PageColumn,MinVerse,MaxVerse) VALUES (137122, 8490, 126, 18, '8-9', '', 112, 0, 0);</v>
      </c>
    </row>
    <row r="501" spans="1:46" x14ac:dyDescent="0.2">
      <c r="A501" s="7">
        <f>VLOOKUP(C501,Talks!$A$2:$X$35,2,FALSE)</f>
        <v>31</v>
      </c>
      <c r="B501">
        <v>498</v>
      </c>
      <c r="C501" t="s">
        <v>2743</v>
      </c>
      <c r="D501" t="s">
        <v>3562</v>
      </c>
      <c r="E501" t="s">
        <v>3563</v>
      </c>
      <c r="F501" s="4"/>
      <c r="G501" s="7">
        <f>VLOOKUP(C501,Talks!$A$2:$X$35,11,FALSE)</f>
        <v>8490</v>
      </c>
      <c r="H501" s="7">
        <f t="shared" si="345"/>
        <v>0</v>
      </c>
      <c r="I501" s="75" t="str">
        <f>IF(H501&lt;&gt;0,H501,IF(ISERROR(VLOOKUP(VLOOKUP(X501,Books!$A$2:$Q$100,2,FALSE)&amp;"_"&amp;Y501&amp;":"&amp;AA501&amp;IF(F501&lt;&gt;""," (JST)",""),SpecialBooks,2,FALSE)),VLOOKUP(X501,Books!$A$2:$Q$100,2,FALSE)&amp;"_"&amp;Y501&amp;":"&amp;AA501&amp;IF(F501&lt;&gt;""," (JST)",""),VLOOKUP(VLOOKUP(X501,Books!$A$2:$Q$100,2,FALSE)&amp;"_"&amp;Y501&amp;":"&amp;AA501&amp;IF(F501&lt;&gt;""," (JST)",""),SpecialBooks,2,FALSE)))</f>
        <v>3 ne_9:19-20</v>
      </c>
      <c r="J501" s="7" t="str">
        <f>VLOOKUP(C501,Talks!$A$2:$X$35,6,FALSE)</f>
        <v>DGR</v>
      </c>
      <c r="K501" s="32">
        <v>112</v>
      </c>
      <c r="L501" s="56">
        <f t="shared" si="373"/>
        <v>109</v>
      </c>
      <c r="M501" s="56">
        <f t="shared" si="374"/>
        <v>112</v>
      </c>
      <c r="N501" s="56" t="str">
        <f t="shared" si="344"/>
        <v/>
      </c>
      <c r="O501" s="7" t="str">
        <f t="shared" si="346"/>
        <v>3 ne_9:19-20 / (20-O,112,DGR)</v>
      </c>
      <c r="P501" s="51" t="str">
        <f t="shared" si="347"/>
        <v/>
      </c>
      <c r="Q501" s="7">
        <f t="shared" si="348"/>
        <v>23</v>
      </c>
      <c r="R501" s="7">
        <f t="shared" si="349"/>
        <v>28</v>
      </c>
      <c r="S501" s="7">
        <f t="shared" si="350"/>
        <v>36</v>
      </c>
      <c r="T501" s="7">
        <f t="shared" si="351"/>
        <v>30</v>
      </c>
      <c r="U501" s="7">
        <f t="shared" si="352"/>
        <v>45</v>
      </c>
      <c r="V501" s="7" t="str">
        <f t="shared" si="353"/>
        <v>bofm/3-ne/9.19-20</v>
      </c>
      <c r="W501" s="7" t="str">
        <f t="shared" si="376"/>
        <v>3-ne</v>
      </c>
      <c r="X501" s="7" t="str">
        <f>IF(ISERROR(VLOOKUP(W501,Books!$A$2:$Q$100,2,FALSE)),VLOOKUP(V501&amp;"/"&amp;W501,$AY$8:$AZ$10,2,FALSE),W501)</f>
        <v>3-ne</v>
      </c>
      <c r="Y501" s="7" t="str">
        <f t="shared" si="377"/>
        <v>9</v>
      </c>
      <c r="Z501" s="7" t="str">
        <f t="shared" si="354"/>
        <v>19-20</v>
      </c>
      <c r="AA501" s="7" t="str">
        <f t="shared" si="375"/>
        <v>19-20</v>
      </c>
      <c r="AB501" s="51">
        <f t="shared" si="355"/>
        <v>22</v>
      </c>
      <c r="AC501" s="61" t="str">
        <f t="shared" si="356"/>
        <v>p19</v>
      </c>
      <c r="AD501" s="26" t="str">
        <f t="shared" si="357"/>
        <v>3-ne</v>
      </c>
      <c r="AE501" s="27" t="str">
        <f t="shared" si="358"/>
        <v>3-ne</v>
      </c>
      <c r="AF501" s="28" t="str">
        <f t="shared" si="359"/>
        <v/>
      </c>
      <c r="AG501" s="26" t="str">
        <f t="shared" si="360"/>
        <v>9</v>
      </c>
      <c r="AH501" s="27" t="str">
        <f t="shared" si="361"/>
        <v/>
      </c>
      <c r="AI501" s="29" t="str">
        <f t="shared" si="362"/>
        <v>19-20</v>
      </c>
      <c r="AJ501" s="29" t="str">
        <f t="shared" si="363"/>
        <v>19-20</v>
      </c>
      <c r="AK501" s="29" t="str">
        <f t="shared" si="364"/>
        <v>19 20</v>
      </c>
      <c r="AL501" s="29">
        <f t="shared" si="365"/>
        <v>3</v>
      </c>
      <c r="AM501" s="29">
        <f t="shared" ca="1" si="366"/>
        <v>3</v>
      </c>
      <c r="AN501" s="29" t="str">
        <f t="shared" si="367"/>
        <v>19</v>
      </c>
      <c r="AO501" s="29" t="str">
        <f t="shared" ca="1" si="368"/>
        <v>20</v>
      </c>
      <c r="AP501" s="28" t="str">
        <f t="shared" si="369"/>
        <v/>
      </c>
      <c r="AQ501" s="34">
        <f t="shared" si="370"/>
        <v>137123</v>
      </c>
      <c r="AR501" s="7">
        <f>VLOOKUP(W501,Books!$A$2:$Q$100,7,FALSE)</f>
        <v>215</v>
      </c>
      <c r="AS501" s="51" t="str">
        <f t="shared" si="371"/>
        <v/>
      </c>
      <c r="AT501" s="7" t="str">
        <f t="shared" si="372"/>
        <v>INSERT INTO citation (ID,TalkID,BookID,Chapter,Verses,Flag,PageColumn,MinVerse,MaxVerse) VALUES (137123, 8490, 215, 9, '19-20', '', 112, 0, 0);</v>
      </c>
    </row>
    <row r="502" spans="1:46" x14ac:dyDescent="0.2">
      <c r="A502" s="7">
        <f>VLOOKUP(C502,Talks!$A$2:$X$35,2,FALSE)</f>
        <v>31</v>
      </c>
      <c r="B502">
        <v>499</v>
      </c>
      <c r="C502" t="s">
        <v>2743</v>
      </c>
      <c r="D502" t="s">
        <v>3565</v>
      </c>
      <c r="E502" t="s">
        <v>3566</v>
      </c>
      <c r="F502" s="4"/>
      <c r="G502" s="7">
        <f>VLOOKUP(C502,Talks!$A$2:$X$35,11,FALSE)</f>
        <v>8490</v>
      </c>
      <c r="H502" s="7">
        <f t="shared" si="345"/>
        <v>0</v>
      </c>
      <c r="I502" s="75" t="str">
        <f>IF(H502&lt;&gt;0,H502,IF(ISERROR(VLOOKUP(VLOOKUP(X502,Books!$A$2:$Q$100,2,FALSE)&amp;"_"&amp;Y502&amp;":"&amp;AA502&amp;IF(F502&lt;&gt;""," (JST)",""),SpecialBooks,2,FALSE)),VLOOKUP(X502,Books!$A$2:$Q$100,2,FALSE)&amp;"_"&amp;Y502&amp;":"&amp;AA502&amp;IF(F502&lt;&gt;""," (JST)",""),VLOOKUP(VLOOKUP(X502,Books!$A$2:$Q$100,2,FALSE)&amp;"_"&amp;Y502&amp;":"&amp;AA502&amp;IF(F502&lt;&gt;""," (JST)",""),SpecialBooks,2,FALSE)))</f>
        <v>sec_59:8</v>
      </c>
      <c r="J502" s="7" t="str">
        <f>VLOOKUP(C502,Talks!$A$2:$X$35,6,FALSE)</f>
        <v>DGR</v>
      </c>
      <c r="K502" s="32">
        <v>112</v>
      </c>
      <c r="L502" s="56">
        <f t="shared" si="373"/>
        <v>109</v>
      </c>
      <c r="M502" s="56">
        <f t="shared" si="374"/>
        <v>112</v>
      </c>
      <c r="N502" s="56" t="str">
        <f t="shared" si="344"/>
        <v/>
      </c>
      <c r="O502" s="7" t="str">
        <f t="shared" si="346"/>
        <v>sec_59:8 / (20-O,112,DGR)</v>
      </c>
      <c r="P502" s="51" t="str">
        <f t="shared" si="347"/>
        <v/>
      </c>
      <c r="Q502" s="7">
        <f t="shared" si="348"/>
        <v>31</v>
      </c>
      <c r="R502" s="7">
        <f t="shared" si="349"/>
        <v>34</v>
      </c>
      <c r="S502" s="7">
        <f t="shared" si="350"/>
        <v>39</v>
      </c>
      <c r="T502" s="7">
        <f t="shared" si="351"/>
        <v>37</v>
      </c>
      <c r="U502" s="7">
        <f t="shared" si="352"/>
        <v>48</v>
      </c>
      <c r="V502" s="7" t="str">
        <f t="shared" si="353"/>
        <v>dc-testament/dc/59.8?lang</v>
      </c>
      <c r="W502" s="7" t="str">
        <f t="shared" si="376"/>
        <v>dc</v>
      </c>
      <c r="X502" s="7" t="str">
        <f>IF(ISERROR(VLOOKUP(W502,Books!$A$2:$Q$100,2,FALSE)),VLOOKUP(V502&amp;"/"&amp;W502,$AY$8:$AZ$10,2,FALSE),W502)</f>
        <v>dc</v>
      </c>
      <c r="Y502" s="7" t="str">
        <f t="shared" si="377"/>
        <v>59</v>
      </c>
      <c r="Z502" s="7" t="str">
        <f t="shared" si="354"/>
        <v>8</v>
      </c>
      <c r="AA502" s="7" t="str">
        <f t="shared" si="375"/>
        <v>8</v>
      </c>
      <c r="AB502" s="51">
        <f t="shared" si="355"/>
        <v>24</v>
      </c>
      <c r="AC502" s="61" t="str">
        <f t="shared" si="356"/>
        <v>p8</v>
      </c>
      <c r="AD502" s="26" t="str">
        <f t="shared" si="357"/>
        <v>sec</v>
      </c>
      <c r="AE502" s="27" t="str">
        <f t="shared" si="358"/>
        <v>dc</v>
      </c>
      <c r="AF502" s="28" t="str">
        <f t="shared" si="359"/>
        <v/>
      </c>
      <c r="AG502" s="26" t="str">
        <f t="shared" si="360"/>
        <v>59</v>
      </c>
      <c r="AH502" s="27" t="str">
        <f t="shared" si="361"/>
        <v/>
      </c>
      <c r="AI502" s="29" t="str">
        <f t="shared" si="362"/>
        <v>8</v>
      </c>
      <c r="AJ502" s="29" t="str">
        <f t="shared" si="363"/>
        <v>8</v>
      </c>
      <c r="AK502" s="29" t="str">
        <f t="shared" si="364"/>
        <v>8</v>
      </c>
      <c r="AL502" s="29">
        <f t="shared" si="365"/>
        <v>0</v>
      </c>
      <c r="AM502" s="29">
        <f t="shared" ca="1" si="366"/>
        <v>0</v>
      </c>
      <c r="AN502" s="29" t="str">
        <f t="shared" si="367"/>
        <v>8</v>
      </c>
      <c r="AO502" s="29" t="str">
        <f t="shared" ca="1" si="368"/>
        <v>8</v>
      </c>
      <c r="AP502" s="28" t="str">
        <f t="shared" si="369"/>
        <v/>
      </c>
      <c r="AQ502" s="34">
        <f t="shared" si="370"/>
        <v>137124</v>
      </c>
      <c r="AR502" s="7">
        <f>VLOOKUP(W502,Books!$A$2:$Q$100,7,FALSE)</f>
        <v>302</v>
      </c>
      <c r="AS502" s="51" t="str">
        <f t="shared" si="371"/>
        <v/>
      </c>
      <c r="AT502" s="7" t="str">
        <f t="shared" si="372"/>
        <v>INSERT INTO citation (ID,TalkID,BookID,Chapter,Verses,Flag,PageColumn,MinVerse,MaxVerse) VALUES (137124, 8490, 302, 59, '8', '', 112, 0, 0);</v>
      </c>
    </row>
    <row r="503" spans="1:46" x14ac:dyDescent="0.2">
      <c r="A503" s="7">
        <f>VLOOKUP(C503,Talks!$A$2:$X$35,2,FALSE)</f>
        <v>31</v>
      </c>
      <c r="B503">
        <v>500</v>
      </c>
      <c r="C503" t="s">
        <v>2743</v>
      </c>
      <c r="D503" t="s">
        <v>2645</v>
      </c>
      <c r="E503" t="s">
        <v>2646</v>
      </c>
      <c r="F503" s="4"/>
      <c r="G503" s="7">
        <f>VLOOKUP(C503,Talks!$A$2:$X$35,11,FALSE)</f>
        <v>8490</v>
      </c>
      <c r="H503" s="7">
        <f t="shared" si="345"/>
        <v>0</v>
      </c>
      <c r="I503" s="75" t="str">
        <f>IF(H503&lt;&gt;0,H503,IF(ISERROR(VLOOKUP(VLOOKUP(X503,Books!$A$2:$Q$100,2,FALSE)&amp;"_"&amp;Y503&amp;":"&amp;AA503&amp;IF(F503&lt;&gt;""," (JST)",""),SpecialBooks,2,FALSE)),VLOOKUP(X503,Books!$A$2:$Q$100,2,FALSE)&amp;"_"&amp;Y503&amp;":"&amp;AA503&amp;IF(F503&lt;&gt;""," (JST)",""),VLOOKUP(VLOOKUP(X503,Books!$A$2:$Q$100,2,FALSE)&amp;"_"&amp;Y503&amp;":"&amp;AA503&amp;IF(F503&lt;&gt;""," (JST)",""),SpecialBooks,2,FALSE)))</f>
        <v>2 ne_32:5</v>
      </c>
      <c r="J503" s="7" t="str">
        <f>VLOOKUP(C503,Talks!$A$2:$X$35,6,FALSE)</f>
        <v>DGR</v>
      </c>
      <c r="K503" s="32">
        <v>112</v>
      </c>
      <c r="L503" s="56">
        <f t="shared" si="373"/>
        <v>109</v>
      </c>
      <c r="M503" s="56">
        <f t="shared" si="374"/>
        <v>112</v>
      </c>
      <c r="N503" s="56" t="str">
        <f t="shared" si="344"/>
        <v/>
      </c>
      <c r="O503" s="7" t="str">
        <f t="shared" si="346"/>
        <v>2 ne_32:5 / (20-O,112,DGR)</v>
      </c>
      <c r="P503" s="51" t="str">
        <f t="shared" si="347"/>
        <v/>
      </c>
      <c r="Q503" s="7">
        <f t="shared" si="348"/>
        <v>23</v>
      </c>
      <c r="R503" s="7">
        <f t="shared" si="349"/>
        <v>28</v>
      </c>
      <c r="S503" s="7">
        <f t="shared" si="350"/>
        <v>33</v>
      </c>
      <c r="T503" s="7">
        <f t="shared" si="351"/>
        <v>31</v>
      </c>
      <c r="U503" s="7">
        <f t="shared" si="352"/>
        <v>42</v>
      </c>
      <c r="V503" s="7" t="str">
        <f t="shared" si="353"/>
        <v>bofm/2-ne/32.5?la</v>
      </c>
      <c r="W503" s="7" t="str">
        <f t="shared" si="376"/>
        <v>2-ne</v>
      </c>
      <c r="X503" s="7" t="str">
        <f>IF(ISERROR(VLOOKUP(W503,Books!$A$2:$Q$100,2,FALSE)),VLOOKUP(V503&amp;"/"&amp;W503,$AY$8:$AZ$10,2,FALSE),W503)</f>
        <v>2-ne</v>
      </c>
      <c r="Y503" s="7" t="str">
        <f t="shared" si="377"/>
        <v>32</v>
      </c>
      <c r="Z503" s="7" t="str">
        <f t="shared" si="354"/>
        <v>5</v>
      </c>
      <c r="AA503" s="7" t="str">
        <f t="shared" si="375"/>
        <v>5</v>
      </c>
      <c r="AB503" s="51">
        <f t="shared" si="355"/>
        <v>9</v>
      </c>
      <c r="AC503" s="61" t="str">
        <f t="shared" si="356"/>
        <v>p5</v>
      </c>
      <c r="AD503" s="26" t="str">
        <f t="shared" si="357"/>
        <v>2-ne</v>
      </c>
      <c r="AE503" s="27" t="str">
        <f t="shared" si="358"/>
        <v>2-ne</v>
      </c>
      <c r="AF503" s="28" t="str">
        <f t="shared" si="359"/>
        <v/>
      </c>
      <c r="AG503" s="26" t="str">
        <f t="shared" si="360"/>
        <v>32</v>
      </c>
      <c r="AH503" s="27" t="str">
        <f t="shared" si="361"/>
        <v/>
      </c>
      <c r="AI503" s="29" t="str">
        <f t="shared" si="362"/>
        <v>5</v>
      </c>
      <c r="AJ503" s="29" t="str">
        <f t="shared" si="363"/>
        <v>5</v>
      </c>
      <c r="AK503" s="29" t="str">
        <f t="shared" si="364"/>
        <v>5</v>
      </c>
      <c r="AL503" s="29">
        <f t="shared" si="365"/>
        <v>0</v>
      </c>
      <c r="AM503" s="29">
        <f t="shared" ca="1" si="366"/>
        <v>0</v>
      </c>
      <c r="AN503" s="29" t="str">
        <f t="shared" si="367"/>
        <v>5</v>
      </c>
      <c r="AO503" s="29" t="str">
        <f t="shared" ca="1" si="368"/>
        <v>5</v>
      </c>
      <c r="AP503" s="28" t="str">
        <f t="shared" si="369"/>
        <v/>
      </c>
      <c r="AQ503" s="34">
        <f t="shared" si="370"/>
        <v>137125</v>
      </c>
      <c r="AR503" s="7">
        <f>VLOOKUP(W503,Books!$A$2:$Q$100,7,FALSE)</f>
        <v>206</v>
      </c>
      <c r="AS503" s="51" t="str">
        <f t="shared" si="371"/>
        <v/>
      </c>
      <c r="AT503" s="7" t="str">
        <f t="shared" si="372"/>
        <v>INSERT INTO citation (ID,TalkID,BookID,Chapter,Verses,Flag,PageColumn,MinVerse,MaxVerse) VALUES (137125, 8490, 206, 32, '5', '', 112, 0, 0);</v>
      </c>
    </row>
    <row r="504" spans="1:46" x14ac:dyDescent="0.2">
      <c r="A504" s="7">
        <f>VLOOKUP(C504,Talks!$A$2:$X$35,2,FALSE)</f>
        <v>31</v>
      </c>
      <c r="B504">
        <v>501</v>
      </c>
      <c r="C504" t="s">
        <v>2743</v>
      </c>
      <c r="D504" t="s">
        <v>3567</v>
      </c>
      <c r="E504" t="s">
        <v>3568</v>
      </c>
      <c r="F504" s="4"/>
      <c r="G504" s="7">
        <f>VLOOKUP(C504,Talks!$A$2:$X$35,11,FALSE)</f>
        <v>8490</v>
      </c>
      <c r="H504" s="7">
        <f t="shared" si="345"/>
        <v>0</v>
      </c>
      <c r="I504" s="75" t="str">
        <f>IF(H504&lt;&gt;0,H504,IF(ISERROR(VLOOKUP(VLOOKUP(X504,Books!$A$2:$Q$100,2,FALSE)&amp;"_"&amp;Y504&amp;":"&amp;AA504&amp;IF(F504&lt;&gt;""," (JST)",""),SpecialBooks,2,FALSE)),VLOOKUP(X504,Books!$A$2:$Q$100,2,FALSE)&amp;"_"&amp;Y504&amp;":"&amp;AA504&amp;IF(F504&lt;&gt;""," (JST)",""),VLOOKUP(VLOOKUP(X504,Books!$A$2:$Q$100,2,FALSE)&amp;"_"&amp;Y504&amp;":"&amp;AA504&amp;IF(F504&lt;&gt;""," (JST)",""),SpecialBooks,2,FALSE)))</f>
        <v>2 ne_2:7</v>
      </c>
      <c r="J504" s="7" t="str">
        <f>VLOOKUP(C504,Talks!$A$2:$X$35,6,FALSE)</f>
        <v>DGR</v>
      </c>
      <c r="K504" s="32">
        <v>112</v>
      </c>
      <c r="L504" s="56">
        <f t="shared" si="373"/>
        <v>109</v>
      </c>
      <c r="M504" s="56">
        <f t="shared" si="374"/>
        <v>112</v>
      </c>
      <c r="N504" s="56" t="str">
        <f t="shared" si="344"/>
        <v/>
      </c>
      <c r="O504" s="7" t="str">
        <f t="shared" si="346"/>
        <v>2 ne_2:7 / (20-O,112,DGR)</v>
      </c>
      <c r="P504" s="51" t="str">
        <f t="shared" si="347"/>
        <v/>
      </c>
      <c r="Q504" s="7">
        <f t="shared" si="348"/>
        <v>23</v>
      </c>
      <c r="R504" s="7">
        <f t="shared" si="349"/>
        <v>28</v>
      </c>
      <c r="S504" s="7">
        <f t="shared" si="350"/>
        <v>32</v>
      </c>
      <c r="T504" s="7">
        <f t="shared" si="351"/>
        <v>30</v>
      </c>
      <c r="U504" s="7">
        <f t="shared" si="352"/>
        <v>41</v>
      </c>
      <c r="V504" s="7" t="str">
        <f t="shared" si="353"/>
        <v>bofm/2-ne/2.7?lan</v>
      </c>
      <c r="W504" s="7" t="str">
        <f t="shared" si="376"/>
        <v>2-ne</v>
      </c>
      <c r="X504" s="7" t="str">
        <f>IF(ISERROR(VLOOKUP(W504,Books!$A$2:$Q$100,2,FALSE)),VLOOKUP(V504&amp;"/"&amp;W504,$AY$8:$AZ$10,2,FALSE),W504)</f>
        <v>2-ne</v>
      </c>
      <c r="Y504" s="7" t="str">
        <f t="shared" si="377"/>
        <v>2</v>
      </c>
      <c r="Z504" s="7" t="str">
        <f t="shared" si="354"/>
        <v>7</v>
      </c>
      <c r="AA504" s="7" t="str">
        <f t="shared" si="375"/>
        <v>7</v>
      </c>
      <c r="AB504" s="51">
        <f t="shared" si="355"/>
        <v>30</v>
      </c>
      <c r="AC504" s="61" t="str">
        <f t="shared" si="356"/>
        <v>p7</v>
      </c>
      <c r="AD504" s="26" t="str">
        <f t="shared" si="357"/>
        <v>2-ne</v>
      </c>
      <c r="AE504" s="27" t="str">
        <f t="shared" si="358"/>
        <v>2-ne</v>
      </c>
      <c r="AF504" s="28" t="str">
        <f t="shared" si="359"/>
        <v/>
      </c>
      <c r="AG504" s="26" t="str">
        <f t="shared" si="360"/>
        <v>2</v>
      </c>
      <c r="AH504" s="27" t="str">
        <f t="shared" si="361"/>
        <v/>
      </c>
      <c r="AI504" s="29" t="str">
        <f t="shared" si="362"/>
        <v>7</v>
      </c>
      <c r="AJ504" s="29" t="str">
        <f t="shared" si="363"/>
        <v>7</v>
      </c>
      <c r="AK504" s="29" t="str">
        <f t="shared" si="364"/>
        <v>7</v>
      </c>
      <c r="AL504" s="29">
        <f t="shared" si="365"/>
        <v>0</v>
      </c>
      <c r="AM504" s="29">
        <f t="shared" ca="1" si="366"/>
        <v>0</v>
      </c>
      <c r="AN504" s="29" t="str">
        <f t="shared" si="367"/>
        <v>7</v>
      </c>
      <c r="AO504" s="29" t="str">
        <f t="shared" ca="1" si="368"/>
        <v>7</v>
      </c>
      <c r="AP504" s="28" t="str">
        <f t="shared" si="369"/>
        <v/>
      </c>
      <c r="AQ504" s="34">
        <f t="shared" si="370"/>
        <v>137126</v>
      </c>
      <c r="AR504" s="7">
        <f>VLOOKUP(W504,Books!$A$2:$Q$100,7,FALSE)</f>
        <v>206</v>
      </c>
      <c r="AS504" s="51" t="str">
        <f t="shared" si="371"/>
        <v/>
      </c>
      <c r="AT504" s="7" t="str">
        <f t="shared" si="372"/>
        <v>INSERT INTO citation (ID,TalkID,BookID,Chapter,Verses,Flag,PageColumn,MinVerse,MaxVerse) VALUES (137126, 8490, 206, 2, '7', '', 112, 0, 0);</v>
      </c>
    </row>
    <row r="505" spans="1:46" x14ac:dyDescent="0.2">
      <c r="A505" s="7">
        <f>VLOOKUP(C505,Talks!$A$2:$X$35,2,FALSE)</f>
        <v>31</v>
      </c>
      <c r="B505">
        <v>502</v>
      </c>
      <c r="C505" t="s">
        <v>2743</v>
      </c>
      <c r="D505" t="s">
        <v>3569</v>
      </c>
      <c r="E505" t="s">
        <v>3570</v>
      </c>
      <c r="F505" s="4"/>
      <c r="G505" s="7">
        <f>VLOOKUP(C505,Talks!$A$2:$X$35,11,FALSE)</f>
        <v>8490</v>
      </c>
      <c r="H505" s="7">
        <f t="shared" si="345"/>
        <v>0</v>
      </c>
      <c r="I505" s="75" t="str">
        <f>IF(H505&lt;&gt;0,H505,IF(ISERROR(VLOOKUP(VLOOKUP(X505,Books!$A$2:$Q$100,2,FALSE)&amp;"_"&amp;Y505&amp;":"&amp;AA505&amp;IF(F505&lt;&gt;""," (JST)",""),SpecialBooks,2,FALSE)),VLOOKUP(X505,Books!$A$2:$Q$100,2,FALSE)&amp;"_"&amp;Y505&amp;":"&amp;AA505&amp;IF(F505&lt;&gt;""," (JST)",""),VLOOKUP(VLOOKUP(X505,Books!$A$2:$Q$100,2,FALSE)&amp;"_"&amp;Y505&amp;":"&amp;AA505&amp;IF(F505&lt;&gt;""," (JST)",""),SpecialBooks,2,FALSE)))</f>
        <v>micah_7:18-19</v>
      </c>
      <c r="J505" s="7" t="str">
        <f>VLOOKUP(C505,Talks!$A$2:$X$35,6,FALSE)</f>
        <v>DGR</v>
      </c>
      <c r="K505" s="32">
        <v>112</v>
      </c>
      <c r="L505" s="56">
        <f t="shared" si="373"/>
        <v>109</v>
      </c>
      <c r="M505" s="56">
        <f t="shared" si="374"/>
        <v>112</v>
      </c>
      <c r="N505" s="56" t="str">
        <f t="shared" si="344"/>
        <v/>
      </c>
      <c r="O505" s="7" t="str">
        <f t="shared" si="346"/>
        <v>micah_7:18-19 / (20-O,112,DGR)</v>
      </c>
      <c r="P505" s="51" t="str">
        <f t="shared" si="347"/>
        <v/>
      </c>
      <c r="Q505" s="7">
        <f t="shared" si="348"/>
        <v>21</v>
      </c>
      <c r="R505" s="7">
        <f t="shared" si="349"/>
        <v>27</v>
      </c>
      <c r="S505" s="7">
        <f t="shared" si="350"/>
        <v>35</v>
      </c>
      <c r="T505" s="7">
        <f t="shared" si="351"/>
        <v>29</v>
      </c>
      <c r="U505" s="7">
        <f t="shared" si="352"/>
        <v>44</v>
      </c>
      <c r="V505" s="7" t="str">
        <f t="shared" si="353"/>
        <v>ot/micah/7.18-1</v>
      </c>
      <c r="W505" s="7" t="str">
        <f t="shared" si="376"/>
        <v>micah</v>
      </c>
      <c r="X505" s="7" t="str">
        <f>IF(ISERROR(VLOOKUP(W505,Books!$A$2:$Q$100,2,FALSE)),VLOOKUP(V505&amp;"/"&amp;W505,$AY$8:$AZ$10,2,FALSE),W505)</f>
        <v>micah</v>
      </c>
      <c r="Y505" s="7" t="str">
        <f t="shared" si="377"/>
        <v>7</v>
      </c>
      <c r="Z505" s="7" t="str">
        <f t="shared" si="354"/>
        <v>18-19</v>
      </c>
      <c r="AA505" s="7" t="str">
        <f t="shared" si="375"/>
        <v>18-19</v>
      </c>
      <c r="AB505" s="51">
        <f t="shared" si="355"/>
        <v>20</v>
      </c>
      <c r="AC505" s="61" t="str">
        <f t="shared" si="356"/>
        <v>p18</v>
      </c>
      <c r="AD505" s="26" t="str">
        <f t="shared" si="357"/>
        <v>micah</v>
      </c>
      <c r="AE505" s="27" t="str">
        <f t="shared" si="358"/>
        <v>micah</v>
      </c>
      <c r="AF505" s="28" t="str">
        <f t="shared" si="359"/>
        <v/>
      </c>
      <c r="AG505" s="26" t="str">
        <f t="shared" si="360"/>
        <v>7</v>
      </c>
      <c r="AH505" s="27" t="str">
        <f t="shared" si="361"/>
        <v/>
      </c>
      <c r="AI505" s="29" t="str">
        <f t="shared" si="362"/>
        <v>18-19</v>
      </c>
      <c r="AJ505" s="29" t="str">
        <f t="shared" si="363"/>
        <v>18-19</v>
      </c>
      <c r="AK505" s="29" t="str">
        <f t="shared" si="364"/>
        <v>18 19</v>
      </c>
      <c r="AL505" s="29">
        <f t="shared" si="365"/>
        <v>3</v>
      </c>
      <c r="AM505" s="29">
        <f t="shared" ca="1" si="366"/>
        <v>3</v>
      </c>
      <c r="AN505" s="29" t="str">
        <f t="shared" si="367"/>
        <v>18</v>
      </c>
      <c r="AO505" s="29" t="str">
        <f t="shared" ca="1" si="368"/>
        <v>19</v>
      </c>
      <c r="AP505" s="28" t="str">
        <f t="shared" si="369"/>
        <v/>
      </c>
      <c r="AQ505" s="34">
        <f t="shared" si="370"/>
        <v>137127</v>
      </c>
      <c r="AR505" s="7">
        <f>VLOOKUP(W505,Books!$A$2:$Q$100,7,FALSE)</f>
        <v>133</v>
      </c>
      <c r="AS505" s="51" t="str">
        <f t="shared" si="371"/>
        <v/>
      </c>
      <c r="AT505" s="7" t="str">
        <f t="shared" si="372"/>
        <v>INSERT INTO citation (ID,TalkID,BookID,Chapter,Verses,Flag,PageColumn,MinVerse,MaxVerse) VALUES (137127, 8490, 133, 7, '18-19', '', 112, 0, 0);</v>
      </c>
    </row>
    <row r="506" spans="1:46" x14ac:dyDescent="0.2">
      <c r="A506" s="7">
        <f>VLOOKUP(C506,Talks!$A$2:$X$35,2,FALSE)</f>
        <v>31</v>
      </c>
      <c r="B506">
        <v>503</v>
      </c>
      <c r="C506" t="s">
        <v>2743</v>
      </c>
      <c r="D506" t="s">
        <v>2672</v>
      </c>
      <c r="E506" t="s">
        <v>2673</v>
      </c>
      <c r="F506" s="4"/>
      <c r="G506" s="7">
        <f>VLOOKUP(C506,Talks!$A$2:$X$35,11,FALSE)</f>
        <v>8490</v>
      </c>
      <c r="H506" s="7">
        <f t="shared" si="345"/>
        <v>0</v>
      </c>
      <c r="I506" s="75" t="str">
        <f>IF(H506&lt;&gt;0,H506,IF(ISERROR(VLOOKUP(VLOOKUP(X506,Books!$A$2:$Q$100,2,FALSE)&amp;"_"&amp;Y506&amp;":"&amp;AA506&amp;IF(F506&lt;&gt;""," (JST)",""),SpecialBooks,2,FALSE)),VLOOKUP(X506,Books!$A$2:$Q$100,2,FALSE)&amp;"_"&amp;Y506&amp;":"&amp;AA506&amp;IF(F506&lt;&gt;""," (JST)",""),VLOOKUP(VLOOKUP(X506,Books!$A$2:$Q$100,2,FALSE)&amp;"_"&amp;Y506&amp;":"&amp;AA506&amp;IF(F506&lt;&gt;""," (JST)",""),SpecialBooks,2,FALSE)))</f>
        <v>lev_19:18</v>
      </c>
      <c r="J506" s="7" t="str">
        <f>VLOOKUP(C506,Talks!$A$2:$X$35,6,FALSE)</f>
        <v>DGR</v>
      </c>
      <c r="K506" s="32">
        <v>112</v>
      </c>
      <c r="L506" s="56">
        <f t="shared" si="373"/>
        <v>109</v>
      </c>
      <c r="M506" s="56">
        <f t="shared" si="374"/>
        <v>112</v>
      </c>
      <c r="N506" s="56" t="str">
        <f t="shared" si="344"/>
        <v/>
      </c>
      <c r="O506" s="7" t="str">
        <f t="shared" si="346"/>
        <v>lev_19:18 / (20-O,112,DGR)</v>
      </c>
      <c r="P506" s="51" t="str">
        <f t="shared" si="347"/>
        <v/>
      </c>
      <c r="Q506" s="7">
        <f t="shared" si="348"/>
        <v>21</v>
      </c>
      <c r="R506" s="7">
        <f t="shared" si="349"/>
        <v>25</v>
      </c>
      <c r="S506" s="7">
        <f t="shared" si="350"/>
        <v>31</v>
      </c>
      <c r="T506" s="7">
        <f t="shared" si="351"/>
        <v>28</v>
      </c>
      <c r="U506" s="7">
        <f t="shared" si="352"/>
        <v>40</v>
      </c>
      <c r="V506" s="7" t="str">
        <f t="shared" si="353"/>
        <v>ot/lev/19.18?la</v>
      </c>
      <c r="W506" s="7" t="str">
        <f t="shared" si="376"/>
        <v>lev</v>
      </c>
      <c r="X506" s="7" t="str">
        <f>IF(ISERROR(VLOOKUP(W506,Books!$A$2:$Q$100,2,FALSE)),VLOOKUP(V506&amp;"/"&amp;W506,$AY$8:$AZ$10,2,FALSE),W506)</f>
        <v>lev</v>
      </c>
      <c r="Y506" s="7" t="str">
        <f t="shared" si="377"/>
        <v>19</v>
      </c>
      <c r="Z506" s="7" t="str">
        <f t="shared" si="354"/>
        <v>18</v>
      </c>
      <c r="AA506" s="7" t="str">
        <f t="shared" si="375"/>
        <v>18</v>
      </c>
      <c r="AB506" s="51">
        <f t="shared" si="355"/>
        <v>37</v>
      </c>
      <c r="AC506" s="61" t="str">
        <f t="shared" si="356"/>
        <v>p18</v>
      </c>
      <c r="AD506" s="26" t="str">
        <f t="shared" si="357"/>
        <v>lev</v>
      </c>
      <c r="AE506" s="27" t="str">
        <f t="shared" si="358"/>
        <v>lev</v>
      </c>
      <c r="AF506" s="28" t="str">
        <f t="shared" si="359"/>
        <v/>
      </c>
      <c r="AG506" s="26" t="str">
        <f t="shared" si="360"/>
        <v>19</v>
      </c>
      <c r="AH506" s="27" t="str">
        <f t="shared" si="361"/>
        <v/>
      </c>
      <c r="AI506" s="29" t="str">
        <f t="shared" si="362"/>
        <v>18</v>
      </c>
      <c r="AJ506" s="29" t="str">
        <f t="shared" si="363"/>
        <v>18</v>
      </c>
      <c r="AK506" s="29" t="str">
        <f t="shared" si="364"/>
        <v>18</v>
      </c>
      <c r="AL506" s="29">
        <f t="shared" si="365"/>
        <v>0</v>
      </c>
      <c r="AM506" s="29">
        <f t="shared" ca="1" si="366"/>
        <v>0</v>
      </c>
      <c r="AN506" s="29" t="str">
        <f t="shared" si="367"/>
        <v>18</v>
      </c>
      <c r="AO506" s="29" t="str">
        <f t="shared" ca="1" si="368"/>
        <v>18</v>
      </c>
      <c r="AP506" s="28" t="str">
        <f t="shared" si="369"/>
        <v/>
      </c>
      <c r="AQ506" s="34">
        <f t="shared" si="370"/>
        <v>137128</v>
      </c>
      <c r="AR506" s="7">
        <f>VLOOKUP(W506,Books!$A$2:$Q$100,7,FALSE)</f>
        <v>103</v>
      </c>
      <c r="AS506" s="51" t="str">
        <f t="shared" si="371"/>
        <v/>
      </c>
      <c r="AT506" s="7" t="str">
        <f t="shared" si="372"/>
        <v>INSERT INTO citation (ID,TalkID,BookID,Chapter,Verses,Flag,PageColumn,MinVerse,MaxVerse) VALUES (137128, 8490, 103, 19, '18', '', 112, 0, 0);</v>
      </c>
    </row>
    <row r="507" spans="1:46" x14ac:dyDescent="0.2">
      <c r="A507" s="7">
        <f>VLOOKUP(C507,Talks!$A$2:$X$35,2,FALSE)</f>
        <v>31</v>
      </c>
      <c r="B507">
        <v>504</v>
      </c>
      <c r="C507" t="s">
        <v>2743</v>
      </c>
      <c r="D507" t="s">
        <v>3572</v>
      </c>
      <c r="E507" t="s">
        <v>3573</v>
      </c>
      <c r="F507" s="4"/>
      <c r="G507" s="7">
        <f>VLOOKUP(C507,Talks!$A$2:$X$35,11,FALSE)</f>
        <v>8490</v>
      </c>
      <c r="H507" s="7">
        <f t="shared" si="345"/>
        <v>0</v>
      </c>
      <c r="I507" s="75" t="str">
        <f>IF(H507&lt;&gt;0,H507,IF(ISERROR(VLOOKUP(VLOOKUP(X507,Books!$A$2:$Q$100,2,FALSE)&amp;"_"&amp;Y507&amp;":"&amp;AA507&amp;IF(F507&lt;&gt;""," (JST)",""),SpecialBooks,2,FALSE)),VLOOKUP(X507,Books!$A$2:$Q$100,2,FALSE)&amp;"_"&amp;Y507&amp;":"&amp;AA507&amp;IF(F507&lt;&gt;""," (JST)",""),VLOOKUP(VLOOKUP(X507,Books!$A$2:$Q$100,2,FALSE)&amp;"_"&amp;Y507&amp;":"&amp;AA507&amp;IF(F507&lt;&gt;""," (JST)",""),SpecialBooks,2,FALSE)))</f>
        <v>acts_5:34</v>
      </c>
      <c r="J507" s="7" t="str">
        <f>VLOOKUP(C507,Talks!$A$2:$X$35,6,FALSE)</f>
        <v>DGR</v>
      </c>
      <c r="K507" s="32">
        <v>112</v>
      </c>
      <c r="L507" s="56">
        <f t="shared" si="373"/>
        <v>109</v>
      </c>
      <c r="M507" s="56">
        <f t="shared" si="374"/>
        <v>112</v>
      </c>
      <c r="N507" s="56" t="str">
        <f t="shared" si="344"/>
        <v/>
      </c>
      <c r="O507" s="7" t="str">
        <f t="shared" si="346"/>
        <v>acts_5:34 / (20-O,112,DGR)</v>
      </c>
      <c r="P507" s="51" t="str">
        <f t="shared" si="347"/>
        <v/>
      </c>
      <c r="Q507" s="7">
        <f t="shared" si="348"/>
        <v>21</v>
      </c>
      <c r="R507" s="7">
        <f t="shared" si="349"/>
        <v>26</v>
      </c>
      <c r="S507" s="7">
        <f t="shared" si="350"/>
        <v>31</v>
      </c>
      <c r="T507" s="7">
        <f t="shared" si="351"/>
        <v>28</v>
      </c>
      <c r="U507" s="7">
        <f t="shared" si="352"/>
        <v>40</v>
      </c>
      <c r="V507" s="7" t="str">
        <f t="shared" si="353"/>
        <v>nt/acts/5.34?la</v>
      </c>
      <c r="W507" s="7" t="str">
        <f t="shared" si="376"/>
        <v>acts</v>
      </c>
      <c r="X507" s="7" t="str">
        <f>IF(ISERROR(VLOOKUP(W507,Books!$A$2:$Q$100,2,FALSE)),VLOOKUP(V507&amp;"/"&amp;W507,$AY$8:$AZ$10,2,FALSE),W507)</f>
        <v>acts</v>
      </c>
      <c r="Y507" s="7" t="str">
        <f t="shared" si="377"/>
        <v>5</v>
      </c>
      <c r="Z507" s="7" t="str">
        <f t="shared" si="354"/>
        <v>34</v>
      </c>
      <c r="AA507" s="7" t="str">
        <f t="shared" si="375"/>
        <v>34</v>
      </c>
      <c r="AB507" s="51">
        <f t="shared" si="355"/>
        <v>42</v>
      </c>
      <c r="AC507" s="61" t="str">
        <f t="shared" si="356"/>
        <v>p34</v>
      </c>
      <c r="AD507" s="26" t="str">
        <f t="shared" si="357"/>
        <v>acts</v>
      </c>
      <c r="AE507" s="27" t="str">
        <f t="shared" si="358"/>
        <v>acts</v>
      </c>
      <c r="AF507" s="28" t="str">
        <f t="shared" si="359"/>
        <v/>
      </c>
      <c r="AG507" s="26" t="str">
        <f t="shared" si="360"/>
        <v>5</v>
      </c>
      <c r="AH507" s="27" t="str">
        <f t="shared" si="361"/>
        <v/>
      </c>
      <c r="AI507" s="29" t="str">
        <f t="shared" si="362"/>
        <v>34</v>
      </c>
      <c r="AJ507" s="29" t="str">
        <f t="shared" si="363"/>
        <v>34</v>
      </c>
      <c r="AK507" s="29" t="str">
        <f t="shared" si="364"/>
        <v>34</v>
      </c>
      <c r="AL507" s="29">
        <f t="shared" si="365"/>
        <v>0</v>
      </c>
      <c r="AM507" s="29">
        <f t="shared" ca="1" si="366"/>
        <v>0</v>
      </c>
      <c r="AN507" s="29" t="str">
        <f t="shared" si="367"/>
        <v>34</v>
      </c>
      <c r="AO507" s="29" t="str">
        <f t="shared" ca="1" si="368"/>
        <v>34</v>
      </c>
      <c r="AP507" s="28" t="str">
        <f t="shared" si="369"/>
        <v/>
      </c>
      <c r="AQ507" s="34">
        <f t="shared" si="370"/>
        <v>137129</v>
      </c>
      <c r="AR507" s="7">
        <f>VLOOKUP(W507,Books!$A$2:$Q$100,7,FALSE)</f>
        <v>144</v>
      </c>
      <c r="AS507" s="51" t="str">
        <f t="shared" si="371"/>
        <v/>
      </c>
      <c r="AT507" s="7" t="str">
        <f t="shared" si="372"/>
        <v>INSERT INTO citation (ID,TalkID,BookID,Chapter,Verses,Flag,PageColumn,MinVerse,MaxVerse) VALUES (137129, 8490, 144, 5, '34', '', 112, 0, 0);</v>
      </c>
    </row>
    <row r="508" spans="1:46" x14ac:dyDescent="0.2">
      <c r="A508" s="7">
        <f>VLOOKUP(C508,Talks!$A$2:$X$35,2,FALSE)</f>
        <v>31</v>
      </c>
      <c r="B508">
        <v>505</v>
      </c>
      <c r="C508" t="s">
        <v>2743</v>
      </c>
      <c r="D508" t="s">
        <v>2634</v>
      </c>
      <c r="E508" t="s">
        <v>2540</v>
      </c>
      <c r="F508" s="4"/>
      <c r="G508" s="7">
        <f>VLOOKUP(C508,Talks!$A$2:$X$35,11,FALSE)</f>
        <v>8490</v>
      </c>
      <c r="H508" s="7">
        <f t="shared" si="345"/>
        <v>0</v>
      </c>
      <c r="I508" s="75" t="str">
        <f>IF(H508&lt;&gt;0,H508,IF(ISERROR(VLOOKUP(VLOOKUP(X508,Books!$A$2:$Q$100,2,FALSE)&amp;"_"&amp;Y508&amp;":"&amp;AA508&amp;IF(F508&lt;&gt;""," (JST)",""),SpecialBooks,2,FALSE)),VLOOKUP(X508,Books!$A$2:$Q$100,2,FALSE)&amp;"_"&amp;Y508&amp;":"&amp;AA508&amp;IF(F508&lt;&gt;""," (JST)",""),VLOOKUP(VLOOKUP(X508,Books!$A$2:$Q$100,2,FALSE)&amp;"_"&amp;Y508&amp;":"&amp;AA508&amp;IF(F508&lt;&gt;""," (JST)",""),SpecialBooks,2,FALSE)))</f>
        <v>2 ne_26:33</v>
      </c>
      <c r="J508" s="7" t="str">
        <f>VLOOKUP(C508,Talks!$A$2:$X$35,6,FALSE)</f>
        <v>DGR</v>
      </c>
      <c r="K508" s="32">
        <v>112</v>
      </c>
      <c r="L508" s="56">
        <f t="shared" si="373"/>
        <v>109</v>
      </c>
      <c r="M508" s="56">
        <f t="shared" si="374"/>
        <v>112</v>
      </c>
      <c r="N508" s="56" t="str">
        <f t="shared" si="344"/>
        <v/>
      </c>
      <c r="O508" s="7" t="str">
        <f t="shared" si="346"/>
        <v>2 ne_26:33 / (20-O,112,DGR)</v>
      </c>
      <c r="P508" s="51" t="str">
        <f t="shared" si="347"/>
        <v/>
      </c>
      <c r="Q508" s="7">
        <f t="shared" si="348"/>
        <v>23</v>
      </c>
      <c r="R508" s="7">
        <f t="shared" si="349"/>
        <v>28</v>
      </c>
      <c r="S508" s="7">
        <f t="shared" si="350"/>
        <v>34</v>
      </c>
      <c r="T508" s="7">
        <f t="shared" si="351"/>
        <v>31</v>
      </c>
      <c r="U508" s="7">
        <f t="shared" si="352"/>
        <v>43</v>
      </c>
      <c r="V508" s="7" t="str">
        <f t="shared" si="353"/>
        <v>bofm/2-ne/26.33?l</v>
      </c>
      <c r="W508" s="7" t="str">
        <f t="shared" si="376"/>
        <v>2-ne</v>
      </c>
      <c r="X508" s="7" t="str">
        <f>IF(ISERROR(VLOOKUP(W508,Books!$A$2:$Q$100,2,FALSE)),VLOOKUP(V508&amp;"/"&amp;W508,$AY$8:$AZ$10,2,FALSE),W508)</f>
        <v>2-ne</v>
      </c>
      <c r="Y508" s="7" t="str">
        <f t="shared" si="377"/>
        <v>26</v>
      </c>
      <c r="Z508" s="7" t="str">
        <f t="shared" si="354"/>
        <v>33</v>
      </c>
      <c r="AA508" s="7" t="str">
        <f t="shared" si="375"/>
        <v>33</v>
      </c>
      <c r="AB508" s="51">
        <f t="shared" si="355"/>
        <v>33</v>
      </c>
      <c r="AC508" s="61" t="str">
        <f t="shared" si="356"/>
        <v>p33</v>
      </c>
      <c r="AD508" s="26" t="str">
        <f t="shared" si="357"/>
        <v>2-ne</v>
      </c>
      <c r="AE508" s="27" t="str">
        <f t="shared" si="358"/>
        <v>2-ne</v>
      </c>
      <c r="AF508" s="28" t="str">
        <f t="shared" si="359"/>
        <v/>
      </c>
      <c r="AG508" s="26" t="str">
        <f t="shared" si="360"/>
        <v>26</v>
      </c>
      <c r="AH508" s="27" t="str">
        <f t="shared" si="361"/>
        <v/>
      </c>
      <c r="AI508" s="29" t="str">
        <f t="shared" si="362"/>
        <v>33</v>
      </c>
      <c r="AJ508" s="29" t="str">
        <f t="shared" si="363"/>
        <v>33</v>
      </c>
      <c r="AK508" s="29" t="str">
        <f t="shared" si="364"/>
        <v>33</v>
      </c>
      <c r="AL508" s="29">
        <f t="shared" si="365"/>
        <v>0</v>
      </c>
      <c r="AM508" s="29">
        <f t="shared" ca="1" si="366"/>
        <v>0</v>
      </c>
      <c r="AN508" s="29" t="str">
        <f t="shared" si="367"/>
        <v>33</v>
      </c>
      <c r="AO508" s="29" t="str">
        <f t="shared" ca="1" si="368"/>
        <v>33</v>
      </c>
      <c r="AP508" s="28" t="str">
        <f t="shared" si="369"/>
        <v/>
      </c>
      <c r="AQ508" s="34">
        <f t="shared" si="370"/>
        <v>137130</v>
      </c>
      <c r="AR508" s="7">
        <f>VLOOKUP(W508,Books!$A$2:$Q$100,7,FALSE)</f>
        <v>206</v>
      </c>
      <c r="AS508" s="51" t="str">
        <f t="shared" si="371"/>
        <v/>
      </c>
      <c r="AT508" s="7" t="str">
        <f t="shared" si="372"/>
        <v>INSERT INTO citation (ID,TalkID,BookID,Chapter,Verses,Flag,PageColumn,MinVerse,MaxVerse) VALUES (137130, 8490, 206, 26, '33', '', 112, 0, 0);</v>
      </c>
    </row>
    <row r="509" spans="1:46" x14ac:dyDescent="0.2">
      <c r="A509" s="7">
        <f>VLOOKUP(C509,Talks!$A$2:$X$35,2,FALSE)</f>
        <v>31</v>
      </c>
      <c r="B509">
        <v>506</v>
      </c>
      <c r="C509" t="s">
        <v>2743</v>
      </c>
      <c r="D509" t="s">
        <v>3574</v>
      </c>
      <c r="E509" t="s">
        <v>3575</v>
      </c>
      <c r="F509" s="4"/>
      <c r="G509" s="7">
        <f>VLOOKUP(C509,Talks!$A$2:$X$35,11,FALSE)</f>
        <v>8490</v>
      </c>
      <c r="H509" s="7">
        <f t="shared" si="345"/>
        <v>0</v>
      </c>
      <c r="I509" s="75" t="str">
        <f>IF(H509&lt;&gt;0,H509,IF(ISERROR(VLOOKUP(VLOOKUP(X509,Books!$A$2:$Q$100,2,FALSE)&amp;"_"&amp;Y509&amp;":"&amp;AA509&amp;IF(F509&lt;&gt;""," (JST)",""),SpecialBooks,2,FALSE)),VLOOKUP(X509,Books!$A$2:$Q$100,2,FALSE)&amp;"_"&amp;Y509&amp;":"&amp;AA509&amp;IF(F509&lt;&gt;""," (JST)",""),VLOOKUP(VLOOKUP(X509,Books!$A$2:$Q$100,2,FALSE)&amp;"_"&amp;Y509&amp;":"&amp;AA509&amp;IF(F509&lt;&gt;""," (JST)",""),SpecialBooks,2,FALSE)))</f>
        <v>mosiah_23:7</v>
      </c>
      <c r="J509" s="7" t="str">
        <f>VLOOKUP(C509,Talks!$A$2:$X$35,6,FALSE)</f>
        <v>DGR</v>
      </c>
      <c r="K509" s="32">
        <v>112</v>
      </c>
      <c r="L509" s="56">
        <f t="shared" si="373"/>
        <v>109</v>
      </c>
      <c r="M509" s="56">
        <f t="shared" si="374"/>
        <v>112</v>
      </c>
      <c r="N509" s="56" t="str">
        <f t="shared" si="344"/>
        <v/>
      </c>
      <c r="O509" s="7" t="str">
        <f t="shared" si="346"/>
        <v>mosiah_23:7 / (20-O,112,DGR)</v>
      </c>
      <c r="P509" s="51" t="str">
        <f t="shared" si="347"/>
        <v/>
      </c>
      <c r="Q509" s="7">
        <f t="shared" si="348"/>
        <v>23</v>
      </c>
      <c r="R509" s="7">
        <f t="shared" si="349"/>
        <v>30</v>
      </c>
      <c r="S509" s="7">
        <f t="shared" si="350"/>
        <v>35</v>
      </c>
      <c r="T509" s="7">
        <f t="shared" si="351"/>
        <v>33</v>
      </c>
      <c r="U509" s="7">
        <f t="shared" si="352"/>
        <v>44</v>
      </c>
      <c r="V509" s="7" t="str">
        <f t="shared" si="353"/>
        <v>bofm/mosiah/23.7?</v>
      </c>
      <c r="W509" s="7" t="str">
        <f t="shared" si="376"/>
        <v>mosiah</v>
      </c>
      <c r="X509" s="7" t="str">
        <f>IF(ISERROR(VLOOKUP(W509,Books!$A$2:$Q$100,2,FALSE)),VLOOKUP(V509&amp;"/"&amp;W509,$AY$8:$AZ$10,2,FALSE),W509)</f>
        <v>mosiah</v>
      </c>
      <c r="Y509" s="7" t="str">
        <f t="shared" si="377"/>
        <v>23</v>
      </c>
      <c r="Z509" s="7" t="str">
        <f t="shared" si="354"/>
        <v>7</v>
      </c>
      <c r="AA509" s="7" t="str">
        <f t="shared" si="375"/>
        <v>7</v>
      </c>
      <c r="AB509" s="51">
        <f t="shared" si="355"/>
        <v>39</v>
      </c>
      <c r="AC509" s="61" t="str">
        <f t="shared" si="356"/>
        <v>p7</v>
      </c>
      <c r="AD509" s="26" t="str">
        <f t="shared" si="357"/>
        <v>mosiah</v>
      </c>
      <c r="AE509" s="27" t="str">
        <f t="shared" si="358"/>
        <v>mosiah</v>
      </c>
      <c r="AF509" s="28" t="str">
        <f t="shared" si="359"/>
        <v/>
      </c>
      <c r="AG509" s="26" t="str">
        <f t="shared" si="360"/>
        <v>23</v>
      </c>
      <c r="AH509" s="27" t="str">
        <f t="shared" si="361"/>
        <v/>
      </c>
      <c r="AI509" s="29" t="str">
        <f t="shared" si="362"/>
        <v>7</v>
      </c>
      <c r="AJ509" s="29" t="str">
        <f t="shared" si="363"/>
        <v>7</v>
      </c>
      <c r="AK509" s="29" t="str">
        <f t="shared" si="364"/>
        <v>7</v>
      </c>
      <c r="AL509" s="29">
        <f t="shared" si="365"/>
        <v>0</v>
      </c>
      <c r="AM509" s="29">
        <f t="shared" ca="1" si="366"/>
        <v>0</v>
      </c>
      <c r="AN509" s="29" t="str">
        <f t="shared" si="367"/>
        <v>7</v>
      </c>
      <c r="AO509" s="29" t="str">
        <f t="shared" ca="1" si="368"/>
        <v>7</v>
      </c>
      <c r="AP509" s="28" t="str">
        <f t="shared" si="369"/>
        <v/>
      </c>
      <c r="AQ509" s="34">
        <f t="shared" si="370"/>
        <v>137131</v>
      </c>
      <c r="AR509" s="7">
        <f>VLOOKUP(W509,Books!$A$2:$Q$100,7,FALSE)</f>
        <v>212</v>
      </c>
      <c r="AS509" s="51" t="str">
        <f t="shared" si="371"/>
        <v/>
      </c>
      <c r="AT509" s="7" t="str">
        <f t="shared" si="372"/>
        <v>INSERT INTO citation (ID,TalkID,BookID,Chapter,Verses,Flag,PageColumn,MinVerse,MaxVerse) VALUES (137131, 8490, 212, 23, '7', '', 112, 0, 0);</v>
      </c>
    </row>
    <row r="510" spans="1:46" x14ac:dyDescent="0.2">
      <c r="A510" s="7">
        <f>VLOOKUP(C510,Talks!$A$2:$X$35,2,FALSE)</f>
        <v>31</v>
      </c>
      <c r="B510">
        <v>507</v>
      </c>
      <c r="C510" t="s">
        <v>2743</v>
      </c>
      <c r="D510" t="s">
        <v>3576</v>
      </c>
      <c r="E510" t="s">
        <v>3577</v>
      </c>
      <c r="F510" s="4"/>
      <c r="G510" s="7">
        <f>VLOOKUP(C510,Talks!$A$2:$X$35,11,FALSE)</f>
        <v>8490</v>
      </c>
      <c r="H510" s="7">
        <f t="shared" si="345"/>
        <v>0</v>
      </c>
      <c r="I510" s="75" t="str">
        <f>IF(H510&lt;&gt;0,H510,IF(ISERROR(VLOOKUP(VLOOKUP(X510,Books!$A$2:$Q$100,2,FALSE)&amp;"_"&amp;Y510&amp;":"&amp;AA510&amp;IF(F510&lt;&gt;""," (JST)",""),SpecialBooks,2,FALSE)),VLOOKUP(X510,Books!$A$2:$Q$100,2,FALSE)&amp;"_"&amp;Y510&amp;":"&amp;AA510&amp;IF(F510&lt;&gt;""," (JST)",""),VLOOKUP(VLOOKUP(X510,Books!$A$2:$Q$100,2,FALSE)&amp;"_"&amp;Y510&amp;":"&amp;AA510&amp;IF(F510&lt;&gt;""," (JST)",""),SpecialBooks,2,FALSE)))</f>
        <v>luke_15:1-2</v>
      </c>
      <c r="J510" s="7" t="str">
        <f>VLOOKUP(C510,Talks!$A$2:$X$35,6,FALSE)</f>
        <v>DGR</v>
      </c>
      <c r="K510" s="32">
        <v>112</v>
      </c>
      <c r="L510" s="56">
        <f t="shared" si="373"/>
        <v>109</v>
      </c>
      <c r="M510" s="56">
        <f t="shared" si="374"/>
        <v>112</v>
      </c>
      <c r="N510" s="56" t="str">
        <f t="shared" si="344"/>
        <v/>
      </c>
      <c r="O510" s="7" t="str">
        <f t="shared" si="346"/>
        <v>luke_15:1-2 / (20-O,112,DGR)</v>
      </c>
      <c r="P510" s="51" t="str">
        <f t="shared" si="347"/>
        <v/>
      </c>
      <c r="Q510" s="7">
        <f t="shared" si="348"/>
        <v>21</v>
      </c>
      <c r="R510" s="7">
        <f t="shared" si="349"/>
        <v>26</v>
      </c>
      <c r="S510" s="7">
        <f t="shared" si="350"/>
        <v>33</v>
      </c>
      <c r="T510" s="7">
        <f t="shared" si="351"/>
        <v>29</v>
      </c>
      <c r="U510" s="7">
        <f t="shared" si="352"/>
        <v>42</v>
      </c>
      <c r="V510" s="7" t="str">
        <f t="shared" si="353"/>
        <v>nt/luke/15.1-2?</v>
      </c>
      <c r="W510" s="7" t="str">
        <f t="shared" si="376"/>
        <v>luke</v>
      </c>
      <c r="X510" s="7" t="str">
        <f>IF(ISERROR(VLOOKUP(W510,Books!$A$2:$Q$100,2,FALSE)),VLOOKUP(V510&amp;"/"&amp;W510,$AY$8:$AZ$10,2,FALSE),W510)</f>
        <v>luke</v>
      </c>
      <c r="Y510" s="7" t="str">
        <f t="shared" si="377"/>
        <v>15</v>
      </c>
      <c r="Z510" s="7" t="str">
        <f t="shared" si="354"/>
        <v>1-2</v>
      </c>
      <c r="AA510" s="7" t="str">
        <f t="shared" si="375"/>
        <v>1-2</v>
      </c>
      <c r="AB510" s="51">
        <f t="shared" si="355"/>
        <v>32</v>
      </c>
      <c r="AC510" s="61" t="str">
        <f t="shared" si="356"/>
        <v>p1</v>
      </c>
      <c r="AD510" s="26" t="str">
        <f t="shared" si="357"/>
        <v>luke</v>
      </c>
      <c r="AE510" s="27" t="str">
        <f t="shared" si="358"/>
        <v>luke</v>
      </c>
      <c r="AF510" s="28" t="str">
        <f t="shared" si="359"/>
        <v/>
      </c>
      <c r="AG510" s="26" t="str">
        <f t="shared" si="360"/>
        <v>15</v>
      </c>
      <c r="AH510" s="27" t="str">
        <f t="shared" si="361"/>
        <v/>
      </c>
      <c r="AI510" s="29" t="str">
        <f t="shared" si="362"/>
        <v>1-2</v>
      </c>
      <c r="AJ510" s="29" t="str">
        <f t="shared" si="363"/>
        <v>1-2</v>
      </c>
      <c r="AK510" s="29" t="str">
        <f t="shared" si="364"/>
        <v>1 2</v>
      </c>
      <c r="AL510" s="29">
        <f t="shared" si="365"/>
        <v>2</v>
      </c>
      <c r="AM510" s="29">
        <f t="shared" ca="1" si="366"/>
        <v>2</v>
      </c>
      <c r="AN510" s="29" t="str">
        <f t="shared" si="367"/>
        <v>1</v>
      </c>
      <c r="AO510" s="29" t="str">
        <f t="shared" ca="1" si="368"/>
        <v>2</v>
      </c>
      <c r="AP510" s="28" t="str">
        <f t="shared" si="369"/>
        <v/>
      </c>
      <c r="AQ510" s="34">
        <f t="shared" si="370"/>
        <v>137132</v>
      </c>
      <c r="AR510" s="7">
        <f>VLOOKUP(W510,Books!$A$2:$Q$100,7,FALSE)</f>
        <v>142</v>
      </c>
      <c r="AS510" s="51" t="str">
        <f t="shared" si="371"/>
        <v/>
      </c>
      <c r="AT510" s="7" t="str">
        <f t="shared" si="372"/>
        <v>INSERT INTO citation (ID,TalkID,BookID,Chapter,Verses,Flag,PageColumn,MinVerse,MaxVerse) VALUES (137132, 8490, 142, 15, '1-2', '', 112, 0, 0);</v>
      </c>
    </row>
    <row r="511" spans="1:46" x14ac:dyDescent="0.2">
      <c r="A511" s="7">
        <f>VLOOKUP(C511,Talks!$A$2:$X$35,2,FALSE)</f>
        <v>31</v>
      </c>
      <c r="B511">
        <v>508</v>
      </c>
      <c r="C511" t="s">
        <v>2743</v>
      </c>
      <c r="D511" t="s">
        <v>3578</v>
      </c>
      <c r="E511" t="s">
        <v>3579</v>
      </c>
      <c r="F511" s="4"/>
      <c r="G511" s="7">
        <f>VLOOKUP(C511,Talks!$A$2:$X$35,11,FALSE)</f>
        <v>8490</v>
      </c>
      <c r="H511" s="7">
        <f t="shared" si="345"/>
        <v>0</v>
      </c>
      <c r="I511" s="75" t="str">
        <f>IF(H511&lt;&gt;0,H511,IF(ISERROR(VLOOKUP(VLOOKUP(X511,Books!$A$2:$Q$100,2,FALSE)&amp;"_"&amp;Y511&amp;":"&amp;AA511&amp;IF(F511&lt;&gt;""," (JST)",""),SpecialBooks,2,FALSE)),VLOOKUP(X511,Books!$A$2:$Q$100,2,FALSE)&amp;"_"&amp;Y511&amp;":"&amp;AA511&amp;IF(F511&lt;&gt;""," (JST)",""),VLOOKUP(VLOOKUP(X511,Books!$A$2:$Q$100,2,FALSE)&amp;"_"&amp;Y511&amp;":"&amp;AA511&amp;IF(F511&lt;&gt;""," (JST)",""),SpecialBooks,2,FALSE)))</f>
        <v>mosiah_4:13</v>
      </c>
      <c r="J511" s="7" t="str">
        <f>VLOOKUP(C511,Talks!$A$2:$X$35,6,FALSE)</f>
        <v>DGR</v>
      </c>
      <c r="K511" s="32">
        <v>112</v>
      </c>
      <c r="L511" s="56">
        <f t="shared" si="373"/>
        <v>109</v>
      </c>
      <c r="M511" s="56">
        <f t="shared" si="374"/>
        <v>112</v>
      </c>
      <c r="N511" s="56" t="str">
        <f t="shared" si="344"/>
        <v/>
      </c>
      <c r="O511" s="7" t="str">
        <f t="shared" si="346"/>
        <v>mosiah_4:13 / (20-O,112,DGR)</v>
      </c>
      <c r="P511" s="51" t="str">
        <f t="shared" si="347"/>
        <v/>
      </c>
      <c r="Q511" s="7">
        <f t="shared" si="348"/>
        <v>23</v>
      </c>
      <c r="R511" s="7">
        <f t="shared" si="349"/>
        <v>30</v>
      </c>
      <c r="S511" s="7">
        <f t="shared" si="350"/>
        <v>35</v>
      </c>
      <c r="T511" s="7">
        <f t="shared" si="351"/>
        <v>32</v>
      </c>
      <c r="U511" s="7">
        <f t="shared" si="352"/>
        <v>44</v>
      </c>
      <c r="V511" s="7" t="str">
        <f t="shared" si="353"/>
        <v>bofm/mosiah/4.13?</v>
      </c>
      <c r="W511" s="7" t="str">
        <f t="shared" si="376"/>
        <v>mosiah</v>
      </c>
      <c r="X511" s="7" t="str">
        <f>IF(ISERROR(VLOOKUP(W511,Books!$A$2:$Q$100,2,FALSE)),VLOOKUP(V511&amp;"/"&amp;W511,$AY$8:$AZ$10,2,FALSE),W511)</f>
        <v>mosiah</v>
      </c>
      <c r="Y511" s="7" t="str">
        <f t="shared" si="377"/>
        <v>4</v>
      </c>
      <c r="Z511" s="7" t="str">
        <f t="shared" si="354"/>
        <v>13</v>
      </c>
      <c r="AA511" s="7" t="str">
        <f t="shared" si="375"/>
        <v>13</v>
      </c>
      <c r="AB511" s="51">
        <f t="shared" si="355"/>
        <v>30</v>
      </c>
      <c r="AC511" s="61" t="str">
        <f t="shared" si="356"/>
        <v>p13</v>
      </c>
      <c r="AD511" s="26" t="str">
        <f t="shared" si="357"/>
        <v>mosiah</v>
      </c>
      <c r="AE511" s="27" t="str">
        <f t="shared" si="358"/>
        <v>mosiah</v>
      </c>
      <c r="AF511" s="28" t="str">
        <f t="shared" si="359"/>
        <v/>
      </c>
      <c r="AG511" s="26" t="str">
        <f t="shared" si="360"/>
        <v>4</v>
      </c>
      <c r="AH511" s="27" t="str">
        <f t="shared" si="361"/>
        <v/>
      </c>
      <c r="AI511" s="29" t="str">
        <f t="shared" si="362"/>
        <v>13</v>
      </c>
      <c r="AJ511" s="29" t="str">
        <f t="shared" si="363"/>
        <v>13</v>
      </c>
      <c r="AK511" s="29" t="str">
        <f t="shared" si="364"/>
        <v>13</v>
      </c>
      <c r="AL511" s="29">
        <f t="shared" si="365"/>
        <v>0</v>
      </c>
      <c r="AM511" s="29">
        <f t="shared" ca="1" si="366"/>
        <v>0</v>
      </c>
      <c r="AN511" s="29" t="str">
        <f t="shared" si="367"/>
        <v>13</v>
      </c>
      <c r="AO511" s="29" t="str">
        <f t="shared" ca="1" si="368"/>
        <v>13</v>
      </c>
      <c r="AP511" s="28" t="str">
        <f t="shared" si="369"/>
        <v/>
      </c>
      <c r="AQ511" s="34">
        <f t="shared" si="370"/>
        <v>137133</v>
      </c>
      <c r="AR511" s="7">
        <f>VLOOKUP(W511,Books!$A$2:$Q$100,7,FALSE)</f>
        <v>212</v>
      </c>
      <c r="AS511" s="51" t="str">
        <f t="shared" si="371"/>
        <v/>
      </c>
      <c r="AT511" s="7" t="str">
        <f t="shared" si="372"/>
        <v>INSERT INTO citation (ID,TalkID,BookID,Chapter,Verses,Flag,PageColumn,MinVerse,MaxVerse) VALUES (137133, 8490, 212, 4, '13', '', 112, 0, 0);</v>
      </c>
    </row>
    <row r="512" spans="1:46" x14ac:dyDescent="0.2">
      <c r="A512" s="7">
        <f>VLOOKUP(C512,Talks!$A$2:$X$35,2,FALSE)</f>
        <v>31</v>
      </c>
      <c r="B512">
        <v>509</v>
      </c>
      <c r="C512" t="s">
        <v>2743</v>
      </c>
      <c r="D512" t="s">
        <v>3580</v>
      </c>
      <c r="E512" t="s">
        <v>3581</v>
      </c>
      <c r="F512" s="4"/>
      <c r="G512" s="7">
        <f>VLOOKUP(C512,Talks!$A$2:$X$35,11,FALSE)</f>
        <v>8490</v>
      </c>
      <c r="H512" s="7">
        <f t="shared" si="345"/>
        <v>0</v>
      </c>
      <c r="I512" s="75" t="str">
        <f>IF(H512&lt;&gt;0,H512,IF(ISERROR(VLOOKUP(VLOOKUP(X512,Books!$A$2:$Q$100,2,FALSE)&amp;"_"&amp;Y512&amp;":"&amp;AA512&amp;IF(F512&lt;&gt;""," (JST)",""),SpecialBooks,2,FALSE)),VLOOKUP(X512,Books!$A$2:$Q$100,2,FALSE)&amp;"_"&amp;Y512&amp;":"&amp;AA512&amp;IF(F512&lt;&gt;""," (JST)",""),VLOOKUP(VLOOKUP(X512,Books!$A$2:$Q$100,2,FALSE)&amp;"_"&amp;Y512&amp;":"&amp;AA512&amp;IF(F512&lt;&gt;""," (JST)",""),SpecialBooks,2,FALSE)))</f>
        <v>moses_7:33</v>
      </c>
      <c r="J512" s="7" t="str">
        <f>VLOOKUP(C512,Talks!$A$2:$X$35,6,FALSE)</f>
        <v>DGR</v>
      </c>
      <c r="K512" s="32">
        <v>112</v>
      </c>
      <c r="L512" s="56">
        <f t="shared" si="373"/>
        <v>109</v>
      </c>
      <c r="M512" s="56">
        <f t="shared" si="374"/>
        <v>112</v>
      </c>
      <c r="N512" s="56" t="str">
        <f t="shared" si="344"/>
        <v/>
      </c>
      <c r="O512" s="7" t="str">
        <f t="shared" si="346"/>
        <v>moses_7:33 / (20-O,112,DGR)</v>
      </c>
      <c r="P512" s="51" t="str">
        <f t="shared" si="347"/>
        <v/>
      </c>
      <c r="Q512" s="7">
        <f t="shared" si="348"/>
        <v>22</v>
      </c>
      <c r="R512" s="7">
        <f t="shared" si="349"/>
        <v>28</v>
      </c>
      <c r="S512" s="7">
        <f t="shared" si="350"/>
        <v>33</v>
      </c>
      <c r="T512" s="7">
        <f t="shared" si="351"/>
        <v>30</v>
      </c>
      <c r="U512" s="7">
        <f t="shared" si="352"/>
        <v>42</v>
      </c>
      <c r="V512" s="7" t="str">
        <f t="shared" si="353"/>
        <v>pgp/moses/7.33?l</v>
      </c>
      <c r="W512" s="7" t="str">
        <f t="shared" si="376"/>
        <v>moses</v>
      </c>
      <c r="X512" s="7" t="str">
        <f>IF(ISERROR(VLOOKUP(W512,Books!$A$2:$Q$100,2,FALSE)),VLOOKUP(V512&amp;"/"&amp;W512,$AY$8:$AZ$10,2,FALSE),W512)</f>
        <v>moses</v>
      </c>
      <c r="Y512" s="7" t="str">
        <f t="shared" si="377"/>
        <v>7</v>
      </c>
      <c r="Z512" s="7" t="str">
        <f t="shared" si="354"/>
        <v>33</v>
      </c>
      <c r="AA512" s="7" t="str">
        <f t="shared" si="375"/>
        <v>33</v>
      </c>
      <c r="AB512" s="51">
        <f t="shared" si="355"/>
        <v>69</v>
      </c>
      <c r="AC512" s="61" t="str">
        <f t="shared" si="356"/>
        <v>p33</v>
      </c>
      <c r="AD512" s="26" t="str">
        <f t="shared" si="357"/>
        <v>moses</v>
      </c>
      <c r="AE512" s="27" t="str">
        <f t="shared" si="358"/>
        <v>moses</v>
      </c>
      <c r="AF512" s="28" t="str">
        <f t="shared" si="359"/>
        <v/>
      </c>
      <c r="AG512" s="26" t="str">
        <f t="shared" si="360"/>
        <v>7</v>
      </c>
      <c r="AH512" s="27" t="str">
        <f t="shared" si="361"/>
        <v/>
      </c>
      <c r="AI512" s="29" t="str">
        <f t="shared" si="362"/>
        <v>33</v>
      </c>
      <c r="AJ512" s="29" t="str">
        <f t="shared" si="363"/>
        <v>33</v>
      </c>
      <c r="AK512" s="29" t="str">
        <f t="shared" si="364"/>
        <v>33</v>
      </c>
      <c r="AL512" s="29">
        <f t="shared" si="365"/>
        <v>0</v>
      </c>
      <c r="AM512" s="29">
        <f t="shared" ca="1" si="366"/>
        <v>0</v>
      </c>
      <c r="AN512" s="29" t="str">
        <f t="shared" si="367"/>
        <v>33</v>
      </c>
      <c r="AO512" s="29" t="str">
        <f t="shared" ca="1" si="368"/>
        <v>33</v>
      </c>
      <c r="AP512" s="28" t="str">
        <f t="shared" si="369"/>
        <v/>
      </c>
      <c r="AQ512" s="34">
        <f t="shared" si="370"/>
        <v>137134</v>
      </c>
      <c r="AR512" s="7">
        <f>VLOOKUP(W512,Books!$A$2:$Q$100,7,FALSE)</f>
        <v>401</v>
      </c>
      <c r="AS512" s="51" t="str">
        <f t="shared" si="371"/>
        <v/>
      </c>
      <c r="AT512" s="7" t="str">
        <f t="shared" si="372"/>
        <v>INSERT INTO citation (ID,TalkID,BookID,Chapter,Verses,Flag,PageColumn,MinVerse,MaxVerse) VALUES (137134, 8490, 401, 7, '33', '', 112, 0, 0);</v>
      </c>
    </row>
    <row r="513" spans="1:46" x14ac:dyDescent="0.2">
      <c r="A513" s="7">
        <f>VLOOKUP(C513,Talks!$A$2:$X$35,2,FALSE)</f>
        <v>31</v>
      </c>
      <c r="B513">
        <v>510</v>
      </c>
      <c r="C513" t="s">
        <v>2743</v>
      </c>
      <c r="D513" t="s">
        <v>3582</v>
      </c>
      <c r="E513" t="s">
        <v>3583</v>
      </c>
      <c r="F513" s="4"/>
      <c r="G513" s="7">
        <f>VLOOKUP(C513,Talks!$A$2:$X$35,11,FALSE)</f>
        <v>8490</v>
      </c>
      <c r="H513" s="7">
        <f t="shared" si="345"/>
        <v>0</v>
      </c>
      <c r="I513" s="75" t="str">
        <f>IF(H513&lt;&gt;0,H513,IF(ISERROR(VLOOKUP(VLOOKUP(X513,Books!$A$2:$Q$100,2,FALSE)&amp;"_"&amp;Y513&amp;":"&amp;AA513&amp;IF(F513&lt;&gt;""," (JST)",""),SpecialBooks,2,FALSE)),VLOOKUP(X513,Books!$A$2:$Q$100,2,FALSE)&amp;"_"&amp;Y513&amp;":"&amp;AA513&amp;IF(F513&lt;&gt;""," (JST)",""),VLOOKUP(VLOOKUP(X513,Books!$A$2:$Q$100,2,FALSE)&amp;"_"&amp;Y513&amp;":"&amp;AA513&amp;IF(F513&lt;&gt;""," (JST)",""),SpecialBooks,2,FALSE)))</f>
        <v>sec_20:32-34</v>
      </c>
      <c r="J513" s="7" t="str">
        <f>VLOOKUP(C513,Talks!$A$2:$X$35,6,FALSE)</f>
        <v>DGR</v>
      </c>
      <c r="K513" s="32">
        <v>112</v>
      </c>
      <c r="L513" s="56">
        <f t="shared" si="373"/>
        <v>109</v>
      </c>
      <c r="M513" s="56">
        <f t="shared" si="374"/>
        <v>112</v>
      </c>
      <c r="N513" s="56" t="str">
        <f t="shared" si="344"/>
        <v/>
      </c>
      <c r="O513" s="7" t="str">
        <f t="shared" si="346"/>
        <v>sec_20:32-34 / (20-O,112,DGR)</v>
      </c>
      <c r="P513" s="51" t="str">
        <f t="shared" si="347"/>
        <v/>
      </c>
      <c r="Q513" s="7">
        <f t="shared" si="348"/>
        <v>31</v>
      </c>
      <c r="R513" s="7">
        <f t="shared" si="349"/>
        <v>34</v>
      </c>
      <c r="S513" s="7">
        <f t="shared" si="350"/>
        <v>43</v>
      </c>
      <c r="T513" s="7">
        <f t="shared" si="351"/>
        <v>37</v>
      </c>
      <c r="U513" s="7">
        <f t="shared" si="352"/>
        <v>52</v>
      </c>
      <c r="V513" s="7" t="str">
        <f t="shared" si="353"/>
        <v>dc-testament/dc/20.32-34?</v>
      </c>
      <c r="W513" s="7" t="str">
        <f t="shared" si="376"/>
        <v>dc</v>
      </c>
      <c r="X513" s="7" t="str">
        <f>IF(ISERROR(VLOOKUP(W513,Books!$A$2:$Q$100,2,FALSE)),VLOOKUP(V513&amp;"/"&amp;W513,$AY$8:$AZ$10,2,FALSE),W513)</f>
        <v>dc</v>
      </c>
      <c r="Y513" s="7" t="str">
        <f t="shared" si="377"/>
        <v>20</v>
      </c>
      <c r="Z513" s="7" t="str">
        <f t="shared" si="354"/>
        <v>32-34</v>
      </c>
      <c r="AA513" s="7" t="str">
        <f t="shared" si="375"/>
        <v>32-34</v>
      </c>
      <c r="AB513" s="51">
        <f t="shared" si="355"/>
        <v>84</v>
      </c>
      <c r="AC513" s="61" t="str">
        <f t="shared" si="356"/>
        <v>p32</v>
      </c>
      <c r="AD513" s="26" t="str">
        <f t="shared" si="357"/>
        <v>sec</v>
      </c>
      <c r="AE513" s="27" t="str">
        <f t="shared" si="358"/>
        <v>dc</v>
      </c>
      <c r="AF513" s="28" t="str">
        <f t="shared" si="359"/>
        <v/>
      </c>
      <c r="AG513" s="26" t="str">
        <f t="shared" si="360"/>
        <v>20</v>
      </c>
      <c r="AH513" s="27" t="str">
        <f t="shared" si="361"/>
        <v/>
      </c>
      <c r="AI513" s="29" t="str">
        <f t="shared" si="362"/>
        <v>32-34</v>
      </c>
      <c r="AJ513" s="29" t="str">
        <f t="shared" si="363"/>
        <v>32-34</v>
      </c>
      <c r="AK513" s="29" t="str">
        <f t="shared" si="364"/>
        <v>32 34</v>
      </c>
      <c r="AL513" s="29">
        <f t="shared" si="365"/>
        <v>3</v>
      </c>
      <c r="AM513" s="29">
        <f t="shared" ca="1" si="366"/>
        <v>3</v>
      </c>
      <c r="AN513" s="29" t="str">
        <f t="shared" si="367"/>
        <v>32</v>
      </c>
      <c r="AO513" s="29" t="str">
        <f t="shared" ca="1" si="368"/>
        <v>34</v>
      </c>
      <c r="AP513" s="28" t="str">
        <f t="shared" si="369"/>
        <v/>
      </c>
      <c r="AQ513" s="34">
        <f t="shared" si="370"/>
        <v>137135</v>
      </c>
      <c r="AR513" s="7">
        <f>VLOOKUP(W513,Books!$A$2:$Q$100,7,FALSE)</f>
        <v>302</v>
      </c>
      <c r="AS513" s="51" t="str">
        <f t="shared" si="371"/>
        <v/>
      </c>
      <c r="AT513" s="7" t="str">
        <f t="shared" si="372"/>
        <v>INSERT INTO citation (ID,TalkID,BookID,Chapter,Verses,Flag,PageColumn,MinVerse,MaxVerse) VALUES (137135, 8490, 302, 20, '32-34', '', 112, 0, 0);</v>
      </c>
    </row>
    <row r="514" spans="1:46" x14ac:dyDescent="0.2">
      <c r="A514" s="7">
        <f>VLOOKUP(C514,Talks!$A$2:$X$35,2,FALSE)</f>
        <v>31</v>
      </c>
      <c r="B514">
        <v>511</v>
      </c>
      <c r="C514" t="s">
        <v>2743</v>
      </c>
      <c r="D514" t="s">
        <v>2623</v>
      </c>
      <c r="E514" t="s">
        <v>2334</v>
      </c>
      <c r="F514" s="4"/>
      <c r="G514" s="7">
        <f>VLOOKUP(C514,Talks!$A$2:$X$35,11,FALSE)</f>
        <v>8490</v>
      </c>
      <c r="H514" s="7">
        <f t="shared" si="345"/>
        <v>0</v>
      </c>
      <c r="I514" s="75" t="str">
        <f>IF(H514&lt;&gt;0,H514,IF(ISERROR(VLOOKUP(VLOOKUP(X514,Books!$A$2:$Q$100,2,FALSE)&amp;"_"&amp;Y514&amp;":"&amp;AA514&amp;IF(F514&lt;&gt;""," (JST)",""),SpecialBooks,2,FALSE)),VLOOKUP(X514,Books!$A$2:$Q$100,2,FALSE)&amp;"_"&amp;Y514&amp;":"&amp;AA514&amp;IF(F514&lt;&gt;""," (JST)",""),VLOOKUP(VLOOKUP(X514,Books!$A$2:$Q$100,2,FALSE)&amp;"_"&amp;Y514&amp;":"&amp;AA514&amp;IF(F514&lt;&gt;""," (JST)",""),SpecialBooks,2,FALSE)))</f>
        <v>mosiah_2:41</v>
      </c>
      <c r="J514" s="7" t="str">
        <f>VLOOKUP(C514,Talks!$A$2:$X$35,6,FALSE)</f>
        <v>DGR</v>
      </c>
      <c r="K514" s="32">
        <v>112</v>
      </c>
      <c r="L514" s="56">
        <f t="shared" si="373"/>
        <v>109</v>
      </c>
      <c r="M514" s="56">
        <f t="shared" si="374"/>
        <v>112</v>
      </c>
      <c r="N514" s="56" t="str">
        <f t="shared" si="344"/>
        <v/>
      </c>
      <c r="O514" s="7" t="str">
        <f t="shared" si="346"/>
        <v>mosiah_2:41 / (20-O,112,DGR)</v>
      </c>
      <c r="P514" s="51" t="str">
        <f t="shared" si="347"/>
        <v/>
      </c>
      <c r="Q514" s="7">
        <f t="shared" si="348"/>
        <v>23</v>
      </c>
      <c r="R514" s="7">
        <f t="shared" si="349"/>
        <v>30</v>
      </c>
      <c r="S514" s="7">
        <f t="shared" si="350"/>
        <v>35</v>
      </c>
      <c r="T514" s="7">
        <f t="shared" si="351"/>
        <v>32</v>
      </c>
      <c r="U514" s="7">
        <f t="shared" si="352"/>
        <v>44</v>
      </c>
      <c r="V514" s="7" t="str">
        <f t="shared" si="353"/>
        <v>bofm/mosiah/2.41?</v>
      </c>
      <c r="W514" s="7" t="str">
        <f t="shared" si="376"/>
        <v>mosiah</v>
      </c>
      <c r="X514" s="7" t="str">
        <f>IF(ISERROR(VLOOKUP(W514,Books!$A$2:$Q$100,2,FALSE)),VLOOKUP(V514&amp;"/"&amp;W514,$AY$8:$AZ$10,2,FALSE),W514)</f>
        <v>mosiah</v>
      </c>
      <c r="Y514" s="7" t="str">
        <f t="shared" si="377"/>
        <v>2</v>
      </c>
      <c r="Z514" s="7" t="str">
        <f t="shared" si="354"/>
        <v>41</v>
      </c>
      <c r="AA514" s="7" t="str">
        <f t="shared" si="375"/>
        <v>41</v>
      </c>
      <c r="AB514" s="51">
        <f t="shared" si="355"/>
        <v>41</v>
      </c>
      <c r="AC514" s="61" t="str">
        <f t="shared" si="356"/>
        <v>p41</v>
      </c>
      <c r="AD514" s="26" t="str">
        <f t="shared" si="357"/>
        <v>mosiah</v>
      </c>
      <c r="AE514" s="27" t="str">
        <f t="shared" si="358"/>
        <v>mosiah</v>
      </c>
      <c r="AF514" s="28" t="str">
        <f t="shared" si="359"/>
        <v/>
      </c>
      <c r="AG514" s="26" t="str">
        <f t="shared" si="360"/>
        <v>2</v>
      </c>
      <c r="AH514" s="27" t="str">
        <f t="shared" si="361"/>
        <v/>
      </c>
      <c r="AI514" s="29" t="str">
        <f t="shared" si="362"/>
        <v>41</v>
      </c>
      <c r="AJ514" s="29" t="str">
        <f t="shared" si="363"/>
        <v>41</v>
      </c>
      <c r="AK514" s="29" t="str">
        <f t="shared" si="364"/>
        <v>41</v>
      </c>
      <c r="AL514" s="29">
        <f t="shared" si="365"/>
        <v>0</v>
      </c>
      <c r="AM514" s="29">
        <f t="shared" ca="1" si="366"/>
        <v>0</v>
      </c>
      <c r="AN514" s="29" t="str">
        <f t="shared" si="367"/>
        <v>41</v>
      </c>
      <c r="AO514" s="29" t="str">
        <f t="shared" ca="1" si="368"/>
        <v>41</v>
      </c>
      <c r="AP514" s="28" t="str">
        <f t="shared" si="369"/>
        <v/>
      </c>
      <c r="AQ514" s="34">
        <f t="shared" si="370"/>
        <v>137136</v>
      </c>
      <c r="AR514" s="7">
        <f>VLOOKUP(W514,Books!$A$2:$Q$100,7,FALSE)</f>
        <v>212</v>
      </c>
      <c r="AS514" s="51" t="str">
        <f t="shared" si="371"/>
        <v/>
      </c>
      <c r="AT514" s="7" t="str">
        <f t="shared" si="372"/>
        <v>INSERT INTO citation (ID,TalkID,BookID,Chapter,Verses,Flag,PageColumn,MinVerse,MaxVerse) VALUES (137136, 8490, 212, 2, '41', '', 112, 0, 0);</v>
      </c>
    </row>
    <row r="515" spans="1:46" x14ac:dyDescent="0.2">
      <c r="A515" s="7">
        <f>VLOOKUP(C515,Talks!$A$2:$X$35,2,FALSE)</f>
        <v>31</v>
      </c>
      <c r="B515">
        <v>512</v>
      </c>
      <c r="C515" t="s">
        <v>2743</v>
      </c>
      <c r="D515" t="s">
        <v>3585</v>
      </c>
      <c r="E515" t="s">
        <v>3586</v>
      </c>
      <c r="F515" s="4"/>
      <c r="G515" s="7">
        <f>VLOOKUP(C515,Talks!$A$2:$X$35,11,FALSE)</f>
        <v>8490</v>
      </c>
      <c r="H515" s="7">
        <f t="shared" si="345"/>
        <v>0</v>
      </c>
      <c r="I515" s="75" t="str">
        <f>IF(H515&lt;&gt;0,H515,IF(ISERROR(VLOOKUP(VLOOKUP(X515,Books!$A$2:$Q$100,2,FALSE)&amp;"_"&amp;Y515&amp;":"&amp;AA515&amp;IF(F515&lt;&gt;""," (JST)",""),SpecialBooks,2,FALSE)),VLOOKUP(X515,Books!$A$2:$Q$100,2,FALSE)&amp;"_"&amp;Y515&amp;":"&amp;AA515&amp;IF(F515&lt;&gt;""," (JST)",""),VLOOKUP(VLOOKUP(X515,Books!$A$2:$Q$100,2,FALSE)&amp;"_"&amp;Y515&amp;":"&amp;AA515&amp;IF(F515&lt;&gt;""," (JST)",""),SpecialBooks,2,FALSE)))</f>
        <v>alma_19:6</v>
      </c>
      <c r="J515" s="7" t="str">
        <f>VLOOKUP(C515,Talks!$A$2:$X$35,6,FALSE)</f>
        <v>DGR</v>
      </c>
      <c r="K515" s="32">
        <v>112</v>
      </c>
      <c r="L515" s="56">
        <f t="shared" si="373"/>
        <v>109</v>
      </c>
      <c r="M515" s="56">
        <f t="shared" si="374"/>
        <v>112</v>
      </c>
      <c r="N515" s="56" t="str">
        <f t="shared" si="344"/>
        <v/>
      </c>
      <c r="O515" s="7" t="str">
        <f t="shared" si="346"/>
        <v>alma_19:6 / (20-O,112,DGR)</v>
      </c>
      <c r="P515" s="51" t="str">
        <f t="shared" si="347"/>
        <v/>
      </c>
      <c r="Q515" s="7">
        <f t="shared" si="348"/>
        <v>23</v>
      </c>
      <c r="R515" s="7">
        <f t="shared" si="349"/>
        <v>28</v>
      </c>
      <c r="S515" s="7">
        <f t="shared" si="350"/>
        <v>33</v>
      </c>
      <c r="T515" s="7">
        <f t="shared" si="351"/>
        <v>31</v>
      </c>
      <c r="U515" s="7">
        <f t="shared" si="352"/>
        <v>42</v>
      </c>
      <c r="V515" s="7" t="str">
        <f t="shared" si="353"/>
        <v>bofm/alma/19.6?la</v>
      </c>
      <c r="W515" s="7" t="str">
        <f t="shared" si="376"/>
        <v>alma</v>
      </c>
      <c r="X515" s="7" t="str">
        <f>IF(ISERROR(VLOOKUP(W515,Books!$A$2:$Q$100,2,FALSE)),VLOOKUP(V515&amp;"/"&amp;W515,$AY$8:$AZ$10,2,FALSE),W515)</f>
        <v>alma</v>
      </c>
      <c r="Y515" s="7" t="str">
        <f t="shared" si="377"/>
        <v>19</v>
      </c>
      <c r="Z515" s="7" t="str">
        <f t="shared" si="354"/>
        <v>6</v>
      </c>
      <c r="AA515" s="7" t="str">
        <f t="shared" si="375"/>
        <v>6</v>
      </c>
      <c r="AB515" s="51">
        <f t="shared" si="355"/>
        <v>36</v>
      </c>
      <c r="AC515" s="61" t="str">
        <f t="shared" si="356"/>
        <v>p6</v>
      </c>
      <c r="AD515" s="26" t="str">
        <f t="shared" si="357"/>
        <v>alma</v>
      </c>
      <c r="AE515" s="27" t="str">
        <f t="shared" si="358"/>
        <v>alma</v>
      </c>
      <c r="AF515" s="28" t="str">
        <f t="shared" si="359"/>
        <v/>
      </c>
      <c r="AG515" s="26" t="str">
        <f t="shared" si="360"/>
        <v>19</v>
      </c>
      <c r="AH515" s="27" t="str">
        <f t="shared" si="361"/>
        <v/>
      </c>
      <c r="AI515" s="29" t="str">
        <f t="shared" si="362"/>
        <v>6</v>
      </c>
      <c r="AJ515" s="29" t="str">
        <f t="shared" si="363"/>
        <v>6</v>
      </c>
      <c r="AK515" s="29" t="str">
        <f t="shared" si="364"/>
        <v>6</v>
      </c>
      <c r="AL515" s="29">
        <f t="shared" si="365"/>
        <v>0</v>
      </c>
      <c r="AM515" s="29">
        <f t="shared" ca="1" si="366"/>
        <v>0</v>
      </c>
      <c r="AN515" s="29" t="str">
        <f t="shared" si="367"/>
        <v>6</v>
      </c>
      <c r="AO515" s="29" t="str">
        <f t="shared" ca="1" si="368"/>
        <v>6</v>
      </c>
      <c r="AP515" s="28" t="str">
        <f t="shared" si="369"/>
        <v/>
      </c>
      <c r="AQ515" s="34">
        <f t="shared" si="370"/>
        <v>137137</v>
      </c>
      <c r="AR515" s="7">
        <f>VLOOKUP(W515,Books!$A$2:$Q$100,7,FALSE)</f>
        <v>213</v>
      </c>
      <c r="AS515" s="51" t="str">
        <f t="shared" si="371"/>
        <v/>
      </c>
      <c r="AT515" s="7" t="str">
        <f t="shared" si="372"/>
        <v>INSERT INTO citation (ID,TalkID,BookID,Chapter,Verses,Flag,PageColumn,MinVerse,MaxVerse) VALUES (137137, 8490, 213, 19, '6', '', 112, 0, 0);</v>
      </c>
    </row>
    <row r="516" spans="1:46" x14ac:dyDescent="0.2">
      <c r="A516" s="7">
        <f>VLOOKUP(C516,Talks!$A$2:$X$35,2,FALSE)</f>
        <v>31</v>
      </c>
      <c r="B516">
        <v>513</v>
      </c>
      <c r="C516" t="s">
        <v>2743</v>
      </c>
      <c r="D516" t="s">
        <v>2678</v>
      </c>
      <c r="E516" t="s">
        <v>2679</v>
      </c>
      <c r="F516" s="4"/>
      <c r="G516" s="7">
        <f>VLOOKUP(C516,Talks!$A$2:$X$35,11,FALSE)</f>
        <v>8490</v>
      </c>
      <c r="H516" s="7">
        <f t="shared" si="345"/>
        <v>0</v>
      </c>
      <c r="I516" s="75" t="str">
        <f>IF(H516&lt;&gt;0,H516,IF(ISERROR(VLOOKUP(VLOOKUP(X516,Books!$A$2:$Q$100,2,FALSE)&amp;"_"&amp;Y516&amp;":"&amp;AA516&amp;IF(F516&lt;&gt;""," (JST)",""),SpecialBooks,2,FALSE)),VLOOKUP(X516,Books!$A$2:$Q$100,2,FALSE)&amp;"_"&amp;Y516&amp;":"&amp;AA516&amp;IF(F516&lt;&gt;""," (JST)",""),VLOOKUP(VLOOKUP(X516,Books!$A$2:$Q$100,2,FALSE)&amp;"_"&amp;Y516&amp;":"&amp;AA516&amp;IF(F516&lt;&gt;""," (JST)",""),SpecialBooks,2,FALSE)))</f>
        <v>sec_11:13</v>
      </c>
      <c r="J516" s="7" t="str">
        <f>VLOOKUP(C516,Talks!$A$2:$X$35,6,FALSE)</f>
        <v>DGR</v>
      </c>
      <c r="K516" s="32">
        <v>112</v>
      </c>
      <c r="L516" s="56">
        <f t="shared" si="373"/>
        <v>109</v>
      </c>
      <c r="M516" s="56">
        <f t="shared" si="374"/>
        <v>112</v>
      </c>
      <c r="N516" s="56" t="str">
        <f t="shared" si="344"/>
        <v/>
      </c>
      <c r="O516" s="7" t="str">
        <f t="shared" si="346"/>
        <v>sec_11:13 / (20-O,112,DGR)</v>
      </c>
      <c r="P516" s="51" t="str">
        <f t="shared" si="347"/>
        <v/>
      </c>
      <c r="Q516" s="7">
        <f t="shared" si="348"/>
        <v>31</v>
      </c>
      <c r="R516" s="7">
        <f t="shared" si="349"/>
        <v>34</v>
      </c>
      <c r="S516" s="7">
        <f t="shared" si="350"/>
        <v>40</v>
      </c>
      <c r="T516" s="7">
        <f t="shared" si="351"/>
        <v>37</v>
      </c>
      <c r="U516" s="7">
        <f t="shared" si="352"/>
        <v>49</v>
      </c>
      <c r="V516" s="7" t="str">
        <f t="shared" si="353"/>
        <v>dc-testament/dc/11.13?lan</v>
      </c>
      <c r="W516" s="7" t="str">
        <f t="shared" si="376"/>
        <v>dc</v>
      </c>
      <c r="X516" s="7" t="str">
        <f>IF(ISERROR(VLOOKUP(W516,Books!$A$2:$Q$100,2,FALSE)),VLOOKUP(V516&amp;"/"&amp;W516,$AY$8:$AZ$10,2,FALSE),W516)</f>
        <v>dc</v>
      </c>
      <c r="Y516" s="7" t="str">
        <f t="shared" si="377"/>
        <v>11</v>
      </c>
      <c r="Z516" s="7" t="str">
        <f t="shared" si="354"/>
        <v>13</v>
      </c>
      <c r="AA516" s="7" t="str">
        <f t="shared" si="375"/>
        <v>13</v>
      </c>
      <c r="AB516" s="51">
        <f t="shared" si="355"/>
        <v>30</v>
      </c>
      <c r="AC516" s="61" t="str">
        <f t="shared" si="356"/>
        <v>p13</v>
      </c>
      <c r="AD516" s="26" t="str">
        <f t="shared" si="357"/>
        <v>sec</v>
      </c>
      <c r="AE516" s="27" t="str">
        <f t="shared" si="358"/>
        <v>dc</v>
      </c>
      <c r="AF516" s="28" t="str">
        <f t="shared" si="359"/>
        <v/>
      </c>
      <c r="AG516" s="26" t="str">
        <f t="shared" si="360"/>
        <v>11</v>
      </c>
      <c r="AH516" s="27" t="str">
        <f t="shared" si="361"/>
        <v/>
      </c>
      <c r="AI516" s="29" t="str">
        <f t="shared" si="362"/>
        <v>13</v>
      </c>
      <c r="AJ516" s="29" t="str">
        <f t="shared" si="363"/>
        <v>13</v>
      </c>
      <c r="AK516" s="29" t="str">
        <f t="shared" si="364"/>
        <v>13</v>
      </c>
      <c r="AL516" s="29">
        <f t="shared" si="365"/>
        <v>0</v>
      </c>
      <c r="AM516" s="29">
        <f t="shared" ca="1" si="366"/>
        <v>0</v>
      </c>
      <c r="AN516" s="29" t="str">
        <f t="shared" si="367"/>
        <v>13</v>
      </c>
      <c r="AO516" s="29" t="str">
        <f t="shared" ca="1" si="368"/>
        <v>13</v>
      </c>
      <c r="AP516" s="28" t="str">
        <f t="shared" si="369"/>
        <v/>
      </c>
      <c r="AQ516" s="34">
        <f t="shared" si="370"/>
        <v>137138</v>
      </c>
      <c r="AR516" s="7">
        <f>VLOOKUP(W516,Books!$A$2:$Q$100,7,FALSE)</f>
        <v>302</v>
      </c>
      <c r="AS516" s="51" t="str">
        <f t="shared" si="371"/>
        <v/>
      </c>
      <c r="AT516" s="7" t="str">
        <f t="shared" si="372"/>
        <v>INSERT INTO citation (ID,TalkID,BookID,Chapter,Verses,Flag,PageColumn,MinVerse,MaxVerse) VALUES (137138, 8490, 302, 11, '13', '', 112, 0, 0);</v>
      </c>
    </row>
    <row r="517" spans="1:46" x14ac:dyDescent="0.2">
      <c r="A517" s="7">
        <f>VLOOKUP(C517,Talks!$A$2:$X$35,2,FALSE)</f>
        <v>32</v>
      </c>
      <c r="B517">
        <v>514</v>
      </c>
      <c r="C517" t="s">
        <v>2744</v>
      </c>
      <c r="D517" t="s">
        <v>3587</v>
      </c>
      <c r="E517" t="s">
        <v>3588</v>
      </c>
      <c r="F517" s="4"/>
      <c r="G517" s="7">
        <f>VLOOKUP(C517,Talks!$A$2:$X$35,11,FALSE)</f>
        <v>8491</v>
      </c>
      <c r="H517" s="7">
        <f t="shared" ref="H517:H557" si="389">IF(ISERROR(FIND($BA$2,D517)),IF(ISERROR(FIND($BA$3,D517)),IF(ISERROR(FIND($BA$4,D517)),IF(ISERROR(FIND($BA$5,D517)),IF(ISERROR(FIND($BA$6,D517)),0,$AZ$6),$AZ$5),$AZ$4),$AZ$3),$AZ$2)</f>
        <v>0</v>
      </c>
      <c r="I517" s="75" t="str">
        <f>IF(H517&lt;&gt;0,H517,IF(ISERROR(VLOOKUP(VLOOKUP(X517,Books!$A$2:$Q$100,2,FALSE)&amp;"_"&amp;Y517&amp;":"&amp;AA517&amp;IF(F517&lt;&gt;""," (JST)",""),SpecialBooks,2,FALSE)),VLOOKUP(X517,Books!$A$2:$Q$100,2,FALSE)&amp;"_"&amp;Y517&amp;":"&amp;AA517&amp;IF(F517&lt;&gt;""," (JST)",""),VLOOKUP(VLOOKUP(X517,Books!$A$2:$Q$100,2,FALSE)&amp;"_"&amp;Y517&amp;":"&amp;AA517&amp;IF(F517&lt;&gt;""," (JST)",""),SpecialBooks,2,FALSE)))</f>
        <v>sec_9:7-9</v>
      </c>
      <c r="J517" s="7" t="str">
        <f>VLOOKUP(C517,Talks!$A$2:$X$35,6,FALSE)</f>
        <v>KRJ</v>
      </c>
      <c r="K517" s="32">
        <v>114</v>
      </c>
      <c r="L517" s="56">
        <f t="shared" si="373"/>
        <v>112</v>
      </c>
      <c r="M517" s="56">
        <f t="shared" si="374"/>
        <v>114</v>
      </c>
      <c r="N517" s="56" t="str">
        <f t="shared" ref="N517:N553" si="390">IF(K517&lt;L517,"***",IF(K517&gt;M517,"***",""))</f>
        <v/>
      </c>
      <c r="O517" s="7" t="str">
        <f t="shared" ref="O517:O557" si="391">I517&amp;" / ("&amp;$D$1&amp;","&amp;K517&amp;","&amp;J517&amp;")"</f>
        <v>sec_9:7-9 / (20-O,114,KRJ)</v>
      </c>
      <c r="P517" s="51" t="str">
        <f t="shared" ref="P517:P557" si="392">IF(ISERROR(FIND("#",D517)),"***","")</f>
        <v/>
      </c>
      <c r="Q517" s="7">
        <f t="shared" ref="Q517:Q557" si="393">FIND("/",D517,19)</f>
        <v>31</v>
      </c>
      <c r="R517" s="7">
        <f t="shared" ref="R517:R557" si="394">IF(ISERROR(FIND("/",D517,Q517+1)),FIND("?",D517,Q517+1),FIND("/",D517,Q517+1))</f>
        <v>34</v>
      </c>
      <c r="S517" s="7">
        <f t="shared" ref="S517:S557" si="395">FIND("?",D517,R517+1)</f>
        <v>40</v>
      </c>
      <c r="T517" s="7">
        <f t="shared" ref="T517:T557" si="396">FIND(".",D517,R517+1)</f>
        <v>36</v>
      </c>
      <c r="U517" s="7">
        <f t="shared" ref="U517:U557" si="397">FIND("#",D517,S517+1)</f>
        <v>49</v>
      </c>
      <c r="V517" s="7" t="str">
        <f t="shared" ref="V517:V557" si="398">MID(D517,19,Q517-6)</f>
        <v>dc-testament/dc/9.7-9?lan</v>
      </c>
      <c r="W517" s="7" t="str">
        <f t="shared" si="376"/>
        <v>dc</v>
      </c>
      <c r="X517" s="7" t="str">
        <f>IF(ISERROR(VLOOKUP(W517,Books!$A$2:$Q$100,2,FALSE)),VLOOKUP(V517&amp;"/"&amp;W517,$AY$8:$AZ$10,2,FALSE),W517)</f>
        <v>dc</v>
      </c>
      <c r="Y517" s="7" t="str">
        <f t="shared" si="377"/>
        <v>9</v>
      </c>
      <c r="Z517" s="7" t="str">
        <f t="shared" ref="Z517:Z557" si="399">IF(VLOOKUP(AR517,Books,12,FALSE)="Y",IF(ISERROR(MID(D517,T517+1,S517-T517-1)),"1-"&amp;VLOOKUP(W517&amp;"_"&amp;Y517&amp;"_",BookChapMaxVerse,2,FALSE),MID(D517,T517+1,S517-T517-1)),"")</f>
        <v>7-9</v>
      </c>
      <c r="AA517" s="7" t="str">
        <f t="shared" si="375"/>
        <v>7-9</v>
      </c>
      <c r="AB517" s="51">
        <f t="shared" ref="AB517:AB557" si="400">VLOOKUP(W517&amp;"_"&amp;Y517&amp;"_",BookChapMaxVerse,2,FALSE)</f>
        <v>14</v>
      </c>
      <c r="AC517" s="61" t="str">
        <f t="shared" ref="AC517:AC557" si="401">IF(ISERROR(U517),0,RIGHT(D517,LEN(D517)-U517))</f>
        <v>p7</v>
      </c>
      <c r="AD517" s="26" t="str">
        <f t="shared" ref="AD517:AD557" si="402">SUBSTITUTE(LEFT(O517,FIND("_",O517)-1)," ","-")</f>
        <v>sec</v>
      </c>
      <c r="AE517" s="27" t="str">
        <f t="shared" ref="AE517:AE557" si="403">IF(AD517="sec","dc",AD517)</f>
        <v>dc</v>
      </c>
      <c r="AF517" s="28" t="str">
        <f t="shared" ref="AF517:AF557" si="404">IF(AE517&lt;&gt;W517,"***","")</f>
        <v/>
      </c>
      <c r="AG517" s="26" t="str">
        <f t="shared" ref="AG517:AG557" si="405">MID(O517,FIND("_",O517)+1,FIND(":",O517)-FIND("_",O517)-1)</f>
        <v>9</v>
      </c>
      <c r="AH517" s="27" t="str">
        <f t="shared" ref="AH517:AH557" si="406">IF(AG517&lt;&gt;Y517,"***","")</f>
        <v/>
      </c>
      <c r="AI517" s="29" t="str">
        <f t="shared" ref="AI517:AI557" si="407">IF(ISERROR(MID(O517,FIND(":",O517)+1,FIND(" /",O517)-FIND(":",O517)-1)),"",MID(O517,FIND(":",O517)+1,FIND(" /",O517)-FIND(":",O517)-1))</f>
        <v>7-9</v>
      </c>
      <c r="AJ517" s="29" t="str">
        <f t="shared" ref="AJ517:AJ557" si="408">IF(ISERROR(FIND(" (JST)",AI517)),AI517,LEFT(AI517,FIND(" (JST)",AI517)-1))</f>
        <v>7-9</v>
      </c>
      <c r="AK517" s="29" t="str">
        <f t="shared" ref="AK517:AK557" si="409">SUBSTITUTE(SUBSTITUTE(AJ517,"-"," "),","," ")</f>
        <v>7 9</v>
      </c>
      <c r="AL517" s="29">
        <f t="shared" ref="AL517:AL557" si="410">IF(ISERROR(FIND(" ",AK517)),0,FIND(" ",AK517))</f>
        <v>2</v>
      </c>
      <c r="AM517" s="29">
        <f t="shared" ref="AM517:AM557" ca="1" si="411">IF(AL517&gt;0,LOOKUP(2^15,FIND(" ",AK517,ROW(INDIRECT("1:"&amp;LEN(AK517))))),0)</f>
        <v>2</v>
      </c>
      <c r="AN517" s="29" t="str">
        <f t="shared" ref="AN517:AN557" si="412">IF(AL517&gt;0,LEFT(AJ517,AL517-1),AJ517)</f>
        <v>7</v>
      </c>
      <c r="AO517" s="29" t="str">
        <f t="shared" ref="AO517:AO557" ca="1" si="413">IF(AM517&gt;0,RIGHT(AJ517,LEN(AJ517)-AM517),AJ517)</f>
        <v>9</v>
      </c>
      <c r="AP517" s="28" t="str">
        <f t="shared" ref="AP517:AP557" si="414">IF(AJ517&lt;&gt;AA517,"***","")</f>
        <v/>
      </c>
      <c r="AQ517" s="34">
        <f t="shared" ref="AQ517:AQ557" si="415">AQ516+1</f>
        <v>137139</v>
      </c>
      <c r="AR517" s="7">
        <f>VLOOKUP(W517,Books!$A$2:$Q$100,7,FALSE)</f>
        <v>302</v>
      </c>
      <c r="AS517" s="51" t="str">
        <f t="shared" ref="AS517:AS557" si="416">IF(ISERROR(FIND("(JST)",O517)),"","J")</f>
        <v/>
      </c>
      <c r="AT517" s="7" t="str">
        <f t="shared" ref="AT517:AT557" si="417">"INSERT INTO citation (ID,TalkID,BookID,Chapter,Verses,Flag,PageColumn,MinVerse,MaxVerse) VALUES ("&amp;AQ517&amp;", "&amp;G517&amp;", "&amp;AR517&amp;", "&amp;IF(Y517="",0,Y517)&amp;", '"&amp;AA517&amp;"', '"&amp;AS517&amp;"', "&amp;K517&amp;", 0, 0);"</f>
        <v>INSERT INTO citation (ID,TalkID,BookID,Chapter,Verses,Flag,PageColumn,MinVerse,MaxVerse) VALUES (137139, 8491, 302, 9, '7-9', '', 114, 0, 0);</v>
      </c>
    </row>
    <row r="518" spans="1:46" x14ac:dyDescent="0.2">
      <c r="A518" s="7">
        <f>VLOOKUP(C518,Talks!$A$2:$X$35,2,FALSE)</f>
        <v>32</v>
      </c>
      <c r="B518">
        <v>515</v>
      </c>
      <c r="C518" t="s">
        <v>2744</v>
      </c>
      <c r="D518" t="s">
        <v>2616</v>
      </c>
      <c r="E518" t="s">
        <v>2617</v>
      </c>
      <c r="F518" s="4"/>
      <c r="G518" s="7">
        <f>VLOOKUP(C518,Talks!$A$2:$X$35,11,FALSE)</f>
        <v>8491</v>
      </c>
      <c r="H518" s="7">
        <f t="shared" si="389"/>
        <v>0</v>
      </c>
      <c r="I518" s="75" t="str">
        <f>IF(H518&lt;&gt;0,H518,IF(ISERROR(VLOOKUP(VLOOKUP(X518,Books!$A$2:$Q$100,2,FALSE)&amp;"_"&amp;Y518&amp;":"&amp;AA518&amp;IF(F518&lt;&gt;""," (JST)",""),SpecialBooks,2,FALSE)),VLOOKUP(X518,Books!$A$2:$Q$100,2,FALSE)&amp;"_"&amp;Y518&amp;":"&amp;AA518&amp;IF(F518&lt;&gt;""," (JST)",""),VLOOKUP(VLOOKUP(X518,Books!$A$2:$Q$100,2,FALSE)&amp;"_"&amp;Y518&amp;":"&amp;AA518&amp;IF(F518&lt;&gt;""," (JST)",""),SpecialBooks,2,FALSE)))</f>
        <v>1 ne_15:24</v>
      </c>
      <c r="J518" s="7" t="str">
        <f>VLOOKUP(C518,Talks!$A$2:$X$35,6,FALSE)</f>
        <v>KRJ</v>
      </c>
      <c r="K518" s="32">
        <v>114</v>
      </c>
      <c r="L518" s="56">
        <f t="shared" si="373"/>
        <v>112</v>
      </c>
      <c r="M518" s="56">
        <f t="shared" si="374"/>
        <v>114</v>
      </c>
      <c r="N518" s="56" t="str">
        <f t="shared" si="390"/>
        <v/>
      </c>
      <c r="O518" s="7" t="str">
        <f t="shared" si="391"/>
        <v>1 ne_15:24 / (20-O,114,KRJ)</v>
      </c>
      <c r="P518" s="51" t="str">
        <f t="shared" si="392"/>
        <v/>
      </c>
      <c r="Q518" s="7">
        <f t="shared" si="393"/>
        <v>23</v>
      </c>
      <c r="R518" s="7">
        <f t="shared" si="394"/>
        <v>28</v>
      </c>
      <c r="S518" s="7">
        <f t="shared" si="395"/>
        <v>34</v>
      </c>
      <c r="T518" s="7">
        <f t="shared" si="396"/>
        <v>31</v>
      </c>
      <c r="U518" s="7">
        <f t="shared" si="397"/>
        <v>43</v>
      </c>
      <c r="V518" s="7" t="str">
        <f t="shared" si="398"/>
        <v>bofm/1-ne/15.24?l</v>
      </c>
      <c r="W518" s="7" t="str">
        <f t="shared" si="376"/>
        <v>1-ne</v>
      </c>
      <c r="X518" s="7" t="str">
        <f>IF(ISERROR(VLOOKUP(W518,Books!$A$2:$Q$100,2,FALSE)),VLOOKUP(V518&amp;"/"&amp;W518,$AY$8:$AZ$10,2,FALSE),W518)</f>
        <v>1-ne</v>
      </c>
      <c r="Y518" s="7" t="str">
        <f t="shared" si="377"/>
        <v>15</v>
      </c>
      <c r="Z518" s="7" t="str">
        <f t="shared" si="399"/>
        <v>24</v>
      </c>
      <c r="AA518" s="7" t="str">
        <f t="shared" si="375"/>
        <v>24</v>
      </c>
      <c r="AB518" s="51">
        <f t="shared" si="400"/>
        <v>36</v>
      </c>
      <c r="AC518" s="61" t="str">
        <f t="shared" si="401"/>
        <v>p24</v>
      </c>
      <c r="AD518" s="26" t="str">
        <f t="shared" si="402"/>
        <v>1-ne</v>
      </c>
      <c r="AE518" s="27" t="str">
        <f t="shared" si="403"/>
        <v>1-ne</v>
      </c>
      <c r="AF518" s="28" t="str">
        <f t="shared" si="404"/>
        <v/>
      </c>
      <c r="AG518" s="26" t="str">
        <f t="shared" si="405"/>
        <v>15</v>
      </c>
      <c r="AH518" s="27" t="str">
        <f t="shared" si="406"/>
        <v/>
      </c>
      <c r="AI518" s="29" t="str">
        <f t="shared" si="407"/>
        <v>24</v>
      </c>
      <c r="AJ518" s="29" t="str">
        <f t="shared" si="408"/>
        <v>24</v>
      </c>
      <c r="AK518" s="29" t="str">
        <f t="shared" si="409"/>
        <v>24</v>
      </c>
      <c r="AL518" s="29">
        <f t="shared" si="410"/>
        <v>0</v>
      </c>
      <c r="AM518" s="29">
        <f t="shared" ca="1" si="411"/>
        <v>0</v>
      </c>
      <c r="AN518" s="29" t="str">
        <f t="shared" si="412"/>
        <v>24</v>
      </c>
      <c r="AO518" s="29" t="str">
        <f t="shared" ca="1" si="413"/>
        <v>24</v>
      </c>
      <c r="AP518" s="28" t="str">
        <f t="shared" si="414"/>
        <v/>
      </c>
      <c r="AQ518" s="34">
        <f t="shared" si="415"/>
        <v>137140</v>
      </c>
      <c r="AR518" s="7">
        <f>VLOOKUP(W518,Books!$A$2:$Q$100,7,FALSE)</f>
        <v>205</v>
      </c>
      <c r="AS518" s="51" t="str">
        <f t="shared" si="416"/>
        <v/>
      </c>
      <c r="AT518" s="7" t="str">
        <f t="shared" si="417"/>
        <v>INSERT INTO citation (ID,TalkID,BookID,Chapter,Verses,Flag,PageColumn,MinVerse,MaxVerse) VALUES (137140, 8491, 205, 15, '24', '', 114, 0, 0);</v>
      </c>
    </row>
    <row r="519" spans="1:46" x14ac:dyDescent="0.2">
      <c r="A519" s="7">
        <f>VLOOKUP(C519,Talks!$A$2:$X$35,2,FALSE)</f>
        <v>32</v>
      </c>
      <c r="B519">
        <v>516</v>
      </c>
      <c r="C519" t="s">
        <v>2744</v>
      </c>
      <c r="D519" t="s">
        <v>3589</v>
      </c>
      <c r="E519" t="s">
        <v>3590</v>
      </c>
      <c r="F519" s="4"/>
      <c r="G519" s="7">
        <f>VLOOKUP(C519,Talks!$A$2:$X$35,11,FALSE)</f>
        <v>8491</v>
      </c>
      <c r="H519" s="7">
        <f t="shared" si="389"/>
        <v>0</v>
      </c>
      <c r="I519" s="75" t="str">
        <f>IF(H519&lt;&gt;0,H519,IF(ISERROR(VLOOKUP(VLOOKUP(X519,Books!$A$2:$Q$100,2,FALSE)&amp;"_"&amp;Y519&amp;":"&amp;AA519&amp;IF(F519&lt;&gt;""," (JST)",""),SpecialBooks,2,FALSE)),VLOOKUP(X519,Books!$A$2:$Q$100,2,FALSE)&amp;"_"&amp;Y519&amp;":"&amp;AA519&amp;IF(F519&lt;&gt;""," (JST)",""),VLOOKUP(VLOOKUP(X519,Books!$A$2:$Q$100,2,FALSE)&amp;"_"&amp;Y519&amp;":"&amp;AA519&amp;IF(F519&lt;&gt;""," (JST)",""),SpecialBooks,2,FALSE)))</f>
        <v>2 tim_1:7</v>
      </c>
      <c r="J519" s="7" t="str">
        <f>VLOOKUP(C519,Talks!$A$2:$X$35,6,FALSE)</f>
        <v>KRJ</v>
      </c>
      <c r="K519" s="32">
        <v>114</v>
      </c>
      <c r="L519" s="56">
        <f t="shared" si="373"/>
        <v>112</v>
      </c>
      <c r="M519" s="56">
        <f t="shared" si="374"/>
        <v>114</v>
      </c>
      <c r="N519" s="56" t="str">
        <f t="shared" si="390"/>
        <v/>
      </c>
      <c r="O519" s="7" t="str">
        <f t="shared" si="391"/>
        <v>2 tim_1:7 / (20-O,114,KRJ)</v>
      </c>
      <c r="P519" s="51" t="str">
        <f t="shared" si="392"/>
        <v/>
      </c>
      <c r="Q519" s="7">
        <f t="shared" si="393"/>
        <v>21</v>
      </c>
      <c r="R519" s="7">
        <f t="shared" si="394"/>
        <v>27</v>
      </c>
      <c r="S519" s="7">
        <f t="shared" si="395"/>
        <v>31</v>
      </c>
      <c r="T519" s="7">
        <f t="shared" si="396"/>
        <v>29</v>
      </c>
      <c r="U519" s="7">
        <f t="shared" si="397"/>
        <v>40</v>
      </c>
      <c r="V519" s="7" t="str">
        <f t="shared" si="398"/>
        <v>nt/2-tim/1.7?la</v>
      </c>
      <c r="W519" s="7" t="str">
        <f t="shared" si="376"/>
        <v>2-tim</v>
      </c>
      <c r="X519" s="7" t="str">
        <f>IF(ISERROR(VLOOKUP(W519,Books!$A$2:$Q$100,2,FALSE)),VLOOKUP(V519&amp;"/"&amp;W519,$AY$8:$AZ$10,2,FALSE),W519)</f>
        <v>2-tim</v>
      </c>
      <c r="Y519" s="7" t="str">
        <f t="shared" si="377"/>
        <v>1</v>
      </c>
      <c r="Z519" s="7" t="str">
        <f t="shared" si="399"/>
        <v>7</v>
      </c>
      <c r="AA519" s="7" t="str">
        <f t="shared" si="375"/>
        <v>7</v>
      </c>
      <c r="AB519" s="51">
        <f t="shared" si="400"/>
        <v>18</v>
      </c>
      <c r="AC519" s="61" t="str">
        <f t="shared" si="401"/>
        <v>p7</v>
      </c>
      <c r="AD519" s="26" t="str">
        <f t="shared" si="402"/>
        <v>2-tim</v>
      </c>
      <c r="AE519" s="27" t="str">
        <f t="shared" si="403"/>
        <v>2-tim</v>
      </c>
      <c r="AF519" s="28" t="str">
        <f t="shared" si="404"/>
        <v/>
      </c>
      <c r="AG519" s="26" t="str">
        <f t="shared" si="405"/>
        <v>1</v>
      </c>
      <c r="AH519" s="27" t="str">
        <f t="shared" si="406"/>
        <v/>
      </c>
      <c r="AI519" s="29" t="str">
        <f t="shared" si="407"/>
        <v>7</v>
      </c>
      <c r="AJ519" s="29" t="str">
        <f t="shared" si="408"/>
        <v>7</v>
      </c>
      <c r="AK519" s="29" t="str">
        <f t="shared" si="409"/>
        <v>7</v>
      </c>
      <c r="AL519" s="29">
        <f t="shared" si="410"/>
        <v>0</v>
      </c>
      <c r="AM519" s="29">
        <f t="shared" ca="1" si="411"/>
        <v>0</v>
      </c>
      <c r="AN519" s="29" t="str">
        <f t="shared" si="412"/>
        <v>7</v>
      </c>
      <c r="AO519" s="29" t="str">
        <f t="shared" ca="1" si="413"/>
        <v>7</v>
      </c>
      <c r="AP519" s="28" t="str">
        <f t="shared" si="414"/>
        <v/>
      </c>
      <c r="AQ519" s="34">
        <f t="shared" si="415"/>
        <v>137141</v>
      </c>
      <c r="AR519" s="7">
        <f>VLOOKUP(W519,Books!$A$2:$Q$100,7,FALSE)</f>
        <v>155</v>
      </c>
      <c r="AS519" s="51" t="str">
        <f t="shared" si="416"/>
        <v/>
      </c>
      <c r="AT519" s="7" t="str">
        <f t="shared" si="417"/>
        <v>INSERT INTO citation (ID,TalkID,BookID,Chapter,Verses,Flag,PageColumn,MinVerse,MaxVerse) VALUES (137141, 8491, 155, 1, '7', '', 114, 0, 0);</v>
      </c>
    </row>
    <row r="520" spans="1:46" x14ac:dyDescent="0.2">
      <c r="A520" s="7">
        <f>VLOOKUP(C520,Talks!$A$2:$X$35,2,FALSE)</f>
        <v>32</v>
      </c>
      <c r="B520">
        <v>517</v>
      </c>
      <c r="C520" t="s">
        <v>2744</v>
      </c>
      <c r="D520" t="s">
        <v>3591</v>
      </c>
      <c r="E520" t="s">
        <v>3592</v>
      </c>
      <c r="F520" s="4"/>
      <c r="G520" s="7">
        <f>VLOOKUP(C520,Talks!$A$2:$X$35,11,FALSE)</f>
        <v>8491</v>
      </c>
      <c r="H520" s="7">
        <f t="shared" si="389"/>
        <v>0</v>
      </c>
      <c r="I520" s="75" t="str">
        <f>IF(H520&lt;&gt;0,H520,IF(ISERROR(VLOOKUP(VLOOKUP(X520,Books!$A$2:$Q$100,2,FALSE)&amp;"_"&amp;Y520&amp;":"&amp;AA520&amp;IF(F520&lt;&gt;""," (JST)",""),SpecialBooks,2,FALSE)),VLOOKUP(X520,Books!$A$2:$Q$100,2,FALSE)&amp;"_"&amp;Y520&amp;":"&amp;AA520&amp;IF(F520&lt;&gt;""," (JST)",""),VLOOKUP(VLOOKUP(X520,Books!$A$2:$Q$100,2,FALSE)&amp;"_"&amp;Y520&amp;":"&amp;AA520&amp;IF(F520&lt;&gt;""," (JST)",""),SpecialBooks,2,FALSE)))</f>
        <v>luke_2:40</v>
      </c>
      <c r="J520" s="7" t="str">
        <f>VLOOKUP(C520,Talks!$A$2:$X$35,6,FALSE)</f>
        <v>KRJ</v>
      </c>
      <c r="K520" s="32">
        <v>114</v>
      </c>
      <c r="L520" s="56">
        <f t="shared" si="373"/>
        <v>112</v>
      </c>
      <c r="M520" s="56">
        <f t="shared" si="374"/>
        <v>114</v>
      </c>
      <c r="N520" s="56" t="str">
        <f t="shared" si="390"/>
        <v/>
      </c>
      <c r="O520" s="7" t="str">
        <f t="shared" si="391"/>
        <v>luke_2:40 / (20-O,114,KRJ)</v>
      </c>
      <c r="P520" s="51" t="str">
        <f t="shared" si="392"/>
        <v/>
      </c>
      <c r="Q520" s="7">
        <f t="shared" si="393"/>
        <v>21</v>
      </c>
      <c r="R520" s="7">
        <f t="shared" si="394"/>
        <v>26</v>
      </c>
      <c r="S520" s="7">
        <f t="shared" si="395"/>
        <v>31</v>
      </c>
      <c r="T520" s="7">
        <f t="shared" si="396"/>
        <v>28</v>
      </c>
      <c r="U520" s="7">
        <f t="shared" si="397"/>
        <v>40</v>
      </c>
      <c r="V520" s="7" t="str">
        <f t="shared" si="398"/>
        <v>nt/luke/2.40?la</v>
      </c>
      <c r="W520" s="7" t="str">
        <f t="shared" si="376"/>
        <v>luke</v>
      </c>
      <c r="X520" s="7" t="str">
        <f>IF(ISERROR(VLOOKUP(W520,Books!$A$2:$Q$100,2,FALSE)),VLOOKUP(V520&amp;"/"&amp;W520,$AY$8:$AZ$10,2,FALSE),W520)</f>
        <v>luke</v>
      </c>
      <c r="Y520" s="7" t="str">
        <f t="shared" si="377"/>
        <v>2</v>
      </c>
      <c r="Z520" s="7" t="str">
        <f t="shared" si="399"/>
        <v>40</v>
      </c>
      <c r="AA520" s="7" t="str">
        <f t="shared" si="375"/>
        <v>40</v>
      </c>
      <c r="AB520" s="51">
        <f t="shared" si="400"/>
        <v>52</v>
      </c>
      <c r="AC520" s="61" t="str">
        <f t="shared" si="401"/>
        <v>p40</v>
      </c>
      <c r="AD520" s="26" t="str">
        <f t="shared" si="402"/>
        <v>luke</v>
      </c>
      <c r="AE520" s="27" t="str">
        <f t="shared" si="403"/>
        <v>luke</v>
      </c>
      <c r="AF520" s="28" t="str">
        <f t="shared" si="404"/>
        <v/>
      </c>
      <c r="AG520" s="26" t="str">
        <f t="shared" si="405"/>
        <v>2</v>
      </c>
      <c r="AH520" s="27" t="str">
        <f t="shared" si="406"/>
        <v/>
      </c>
      <c r="AI520" s="29" t="str">
        <f t="shared" si="407"/>
        <v>40</v>
      </c>
      <c r="AJ520" s="29" t="str">
        <f t="shared" si="408"/>
        <v>40</v>
      </c>
      <c r="AK520" s="29" t="str">
        <f t="shared" si="409"/>
        <v>40</v>
      </c>
      <c r="AL520" s="29">
        <f t="shared" si="410"/>
        <v>0</v>
      </c>
      <c r="AM520" s="29">
        <f t="shared" ca="1" si="411"/>
        <v>0</v>
      </c>
      <c r="AN520" s="29" t="str">
        <f t="shared" si="412"/>
        <v>40</v>
      </c>
      <c r="AO520" s="29" t="str">
        <f t="shared" ca="1" si="413"/>
        <v>40</v>
      </c>
      <c r="AP520" s="28" t="str">
        <f t="shared" si="414"/>
        <v/>
      </c>
      <c r="AQ520" s="34">
        <f t="shared" si="415"/>
        <v>137142</v>
      </c>
      <c r="AR520" s="7">
        <f>VLOOKUP(W520,Books!$A$2:$Q$100,7,FALSE)</f>
        <v>142</v>
      </c>
      <c r="AS520" s="51" t="str">
        <f t="shared" si="416"/>
        <v/>
      </c>
      <c r="AT520" s="7" t="str">
        <f t="shared" si="417"/>
        <v>INSERT INTO citation (ID,TalkID,BookID,Chapter,Verses,Flag,PageColumn,MinVerse,MaxVerse) VALUES (137142, 8491, 142, 2, '40', '', 114, 0, 0);</v>
      </c>
    </row>
    <row r="521" spans="1:46" x14ac:dyDescent="0.2">
      <c r="A521" s="7">
        <f>VLOOKUP(C521,Talks!$A$2:$X$35,2,FALSE)</f>
        <v>32</v>
      </c>
      <c r="B521">
        <v>518</v>
      </c>
      <c r="C521" t="s">
        <v>2744</v>
      </c>
      <c r="D521" t="s">
        <v>2821</v>
      </c>
      <c r="E521" t="s">
        <v>2822</v>
      </c>
      <c r="F521" s="4"/>
      <c r="G521" s="7">
        <f>VLOOKUP(C521,Talks!$A$2:$X$35,11,FALSE)</f>
        <v>8491</v>
      </c>
      <c r="H521" s="7">
        <f t="shared" si="389"/>
        <v>0</v>
      </c>
      <c r="I521" s="75" t="str">
        <f>IF(H521&lt;&gt;0,H521,IF(ISERROR(VLOOKUP(VLOOKUP(X521,Books!$A$2:$Q$100,2,FALSE)&amp;"_"&amp;Y521&amp;":"&amp;AA521&amp;IF(F521&lt;&gt;""," (JST)",""),SpecialBooks,2,FALSE)),VLOOKUP(X521,Books!$A$2:$Q$100,2,FALSE)&amp;"_"&amp;Y521&amp;":"&amp;AA521&amp;IF(F521&lt;&gt;""," (JST)",""),VLOOKUP(VLOOKUP(X521,Books!$A$2:$Q$100,2,FALSE)&amp;"_"&amp;Y521&amp;":"&amp;AA521&amp;IF(F521&lt;&gt;""," (JST)",""),SpecialBooks,2,FALSE)))</f>
        <v>luke_2:52</v>
      </c>
      <c r="J521" s="7" t="str">
        <f>VLOOKUP(C521,Talks!$A$2:$X$35,6,FALSE)</f>
        <v>KRJ</v>
      </c>
      <c r="K521" s="32">
        <v>114</v>
      </c>
      <c r="L521" s="56">
        <f t="shared" si="373"/>
        <v>112</v>
      </c>
      <c r="M521" s="56">
        <f t="shared" si="374"/>
        <v>114</v>
      </c>
      <c r="N521" s="56" t="str">
        <f t="shared" si="390"/>
        <v/>
      </c>
      <c r="O521" s="7" t="str">
        <f t="shared" si="391"/>
        <v>luke_2:52 / (20-O,114,KRJ)</v>
      </c>
      <c r="P521" s="51" t="str">
        <f t="shared" si="392"/>
        <v/>
      </c>
      <c r="Q521" s="7">
        <f t="shared" si="393"/>
        <v>21</v>
      </c>
      <c r="R521" s="7">
        <f t="shared" si="394"/>
        <v>26</v>
      </c>
      <c r="S521" s="7">
        <f t="shared" si="395"/>
        <v>31</v>
      </c>
      <c r="T521" s="7">
        <f t="shared" si="396"/>
        <v>28</v>
      </c>
      <c r="U521" s="7">
        <f t="shared" si="397"/>
        <v>40</v>
      </c>
      <c r="V521" s="7" t="str">
        <f t="shared" si="398"/>
        <v>nt/luke/2.52?la</v>
      </c>
      <c r="W521" s="7" t="str">
        <f t="shared" si="376"/>
        <v>luke</v>
      </c>
      <c r="X521" s="7" t="str">
        <f>IF(ISERROR(VLOOKUP(W521,Books!$A$2:$Q$100,2,FALSE)),VLOOKUP(V521&amp;"/"&amp;W521,$AY$8:$AZ$10,2,FALSE),W521)</f>
        <v>luke</v>
      </c>
      <c r="Y521" s="7" t="str">
        <f t="shared" si="377"/>
        <v>2</v>
      </c>
      <c r="Z521" s="7" t="str">
        <f t="shared" si="399"/>
        <v>52</v>
      </c>
      <c r="AA521" s="7" t="str">
        <f t="shared" si="375"/>
        <v>52</v>
      </c>
      <c r="AB521" s="51">
        <f t="shared" si="400"/>
        <v>52</v>
      </c>
      <c r="AC521" s="61" t="str">
        <f t="shared" si="401"/>
        <v>p52</v>
      </c>
      <c r="AD521" s="26" t="str">
        <f t="shared" si="402"/>
        <v>luke</v>
      </c>
      <c r="AE521" s="27" t="str">
        <f t="shared" si="403"/>
        <v>luke</v>
      </c>
      <c r="AF521" s="28" t="str">
        <f t="shared" si="404"/>
        <v/>
      </c>
      <c r="AG521" s="26" t="str">
        <f t="shared" si="405"/>
        <v>2</v>
      </c>
      <c r="AH521" s="27" t="str">
        <f t="shared" si="406"/>
        <v/>
      </c>
      <c r="AI521" s="29" t="str">
        <f t="shared" si="407"/>
        <v>52</v>
      </c>
      <c r="AJ521" s="29" t="str">
        <f t="shared" si="408"/>
        <v>52</v>
      </c>
      <c r="AK521" s="29" t="str">
        <f t="shared" si="409"/>
        <v>52</v>
      </c>
      <c r="AL521" s="29">
        <f t="shared" si="410"/>
        <v>0</v>
      </c>
      <c r="AM521" s="29">
        <f t="shared" ca="1" si="411"/>
        <v>0</v>
      </c>
      <c r="AN521" s="29" t="str">
        <f t="shared" si="412"/>
        <v>52</v>
      </c>
      <c r="AO521" s="29" t="str">
        <f t="shared" ca="1" si="413"/>
        <v>52</v>
      </c>
      <c r="AP521" s="28" t="str">
        <f t="shared" si="414"/>
        <v/>
      </c>
      <c r="AQ521" s="34">
        <f t="shared" si="415"/>
        <v>137143</v>
      </c>
      <c r="AR521" s="7">
        <f>VLOOKUP(W521,Books!$A$2:$Q$100,7,FALSE)</f>
        <v>142</v>
      </c>
      <c r="AS521" s="51" t="str">
        <f t="shared" si="416"/>
        <v/>
      </c>
      <c r="AT521" s="7" t="str">
        <f t="shared" si="417"/>
        <v>INSERT INTO citation (ID,TalkID,BookID,Chapter,Verses,Flag,PageColumn,MinVerse,MaxVerse) VALUES (137143, 8491, 142, 2, '52', '', 114, 0, 0);</v>
      </c>
    </row>
    <row r="522" spans="1:46" x14ac:dyDescent="0.2">
      <c r="A522" s="7">
        <f>VLOOKUP(C522,Talks!$A$2:$X$35,2,FALSE)</f>
        <v>32</v>
      </c>
      <c r="B522">
        <v>519</v>
      </c>
      <c r="C522" t="s">
        <v>2744</v>
      </c>
      <c r="D522" t="s">
        <v>3593</v>
      </c>
      <c r="E522" t="s">
        <v>3594</v>
      </c>
      <c r="F522" s="4"/>
      <c r="G522" s="7">
        <f>VLOOKUP(C522,Talks!$A$2:$X$35,11,FALSE)</f>
        <v>8491</v>
      </c>
      <c r="H522" s="7">
        <f t="shared" si="389"/>
        <v>0</v>
      </c>
      <c r="I522" s="75" t="str">
        <f>IF(H522&lt;&gt;0,H522,IF(ISERROR(VLOOKUP(VLOOKUP(X522,Books!$A$2:$Q$100,2,FALSE)&amp;"_"&amp;Y522&amp;":"&amp;AA522&amp;IF(F522&lt;&gt;""," (JST)",""),SpecialBooks,2,FALSE)),VLOOKUP(X522,Books!$A$2:$Q$100,2,FALSE)&amp;"_"&amp;Y522&amp;":"&amp;AA522&amp;IF(F522&lt;&gt;""," (JST)",""),VLOOKUP(VLOOKUP(X522,Books!$A$2:$Q$100,2,FALSE)&amp;"_"&amp;Y522&amp;":"&amp;AA522&amp;IF(F522&lt;&gt;""," (JST)",""),SpecialBooks,2,FALSE)))</f>
        <v>luke_4:32</v>
      </c>
      <c r="J522" s="7" t="str">
        <f>VLOOKUP(C522,Talks!$A$2:$X$35,6,FALSE)</f>
        <v>KRJ</v>
      </c>
      <c r="K522" s="32">
        <v>114</v>
      </c>
      <c r="L522" s="56">
        <f t="shared" si="373"/>
        <v>112</v>
      </c>
      <c r="M522" s="56">
        <f t="shared" si="374"/>
        <v>114</v>
      </c>
      <c r="N522" s="56" t="str">
        <f t="shared" si="390"/>
        <v/>
      </c>
      <c r="O522" s="7" t="str">
        <f t="shared" si="391"/>
        <v>luke_4:32 / (20-O,114,KRJ)</v>
      </c>
      <c r="P522" s="51" t="str">
        <f t="shared" si="392"/>
        <v/>
      </c>
      <c r="Q522" s="7">
        <f t="shared" si="393"/>
        <v>21</v>
      </c>
      <c r="R522" s="7">
        <f t="shared" si="394"/>
        <v>26</v>
      </c>
      <c r="S522" s="7">
        <f t="shared" si="395"/>
        <v>31</v>
      </c>
      <c r="T522" s="7">
        <f t="shared" si="396"/>
        <v>28</v>
      </c>
      <c r="U522" s="7">
        <f t="shared" si="397"/>
        <v>40</v>
      </c>
      <c r="V522" s="7" t="str">
        <f t="shared" si="398"/>
        <v>nt/luke/4.32?la</v>
      </c>
      <c r="W522" s="7" t="str">
        <f t="shared" si="376"/>
        <v>luke</v>
      </c>
      <c r="X522" s="7" t="str">
        <f>IF(ISERROR(VLOOKUP(W522,Books!$A$2:$Q$100,2,FALSE)),VLOOKUP(V522&amp;"/"&amp;W522,$AY$8:$AZ$10,2,FALSE),W522)</f>
        <v>luke</v>
      </c>
      <c r="Y522" s="7" t="str">
        <f t="shared" si="377"/>
        <v>4</v>
      </c>
      <c r="Z522" s="7" t="str">
        <f t="shared" si="399"/>
        <v>32</v>
      </c>
      <c r="AA522" s="7" t="str">
        <f t="shared" si="375"/>
        <v>32</v>
      </c>
      <c r="AB522" s="51">
        <f t="shared" si="400"/>
        <v>44</v>
      </c>
      <c r="AC522" s="61" t="str">
        <f t="shared" si="401"/>
        <v>p32</v>
      </c>
      <c r="AD522" s="26" t="str">
        <f t="shared" si="402"/>
        <v>luke</v>
      </c>
      <c r="AE522" s="27" t="str">
        <f t="shared" si="403"/>
        <v>luke</v>
      </c>
      <c r="AF522" s="28" t="str">
        <f t="shared" si="404"/>
        <v/>
      </c>
      <c r="AG522" s="26" t="str">
        <f t="shared" si="405"/>
        <v>4</v>
      </c>
      <c r="AH522" s="27" t="str">
        <f t="shared" si="406"/>
        <v/>
      </c>
      <c r="AI522" s="29" t="str">
        <f t="shared" si="407"/>
        <v>32</v>
      </c>
      <c r="AJ522" s="29" t="str">
        <f t="shared" si="408"/>
        <v>32</v>
      </c>
      <c r="AK522" s="29" t="str">
        <f t="shared" si="409"/>
        <v>32</v>
      </c>
      <c r="AL522" s="29">
        <f t="shared" si="410"/>
        <v>0</v>
      </c>
      <c r="AM522" s="29">
        <f t="shared" ca="1" si="411"/>
        <v>0</v>
      </c>
      <c r="AN522" s="29" t="str">
        <f t="shared" si="412"/>
        <v>32</v>
      </c>
      <c r="AO522" s="29" t="str">
        <f t="shared" ca="1" si="413"/>
        <v>32</v>
      </c>
      <c r="AP522" s="28" t="str">
        <f t="shared" si="414"/>
        <v/>
      </c>
      <c r="AQ522" s="34">
        <f t="shared" si="415"/>
        <v>137144</v>
      </c>
      <c r="AR522" s="7">
        <f>VLOOKUP(W522,Books!$A$2:$Q$100,7,FALSE)</f>
        <v>142</v>
      </c>
      <c r="AS522" s="51" t="str">
        <f t="shared" si="416"/>
        <v/>
      </c>
      <c r="AT522" s="7" t="str">
        <f t="shared" si="417"/>
        <v>INSERT INTO citation (ID,TalkID,BookID,Chapter,Verses,Flag,PageColumn,MinVerse,MaxVerse) VALUES (137144, 8491, 142, 4, '32', '', 114, 0, 0);</v>
      </c>
    </row>
    <row r="523" spans="1:46" x14ac:dyDescent="0.2">
      <c r="A523" s="7">
        <f>VLOOKUP(C523,Talks!$A$2:$X$35,2,FALSE)</f>
        <v>32</v>
      </c>
      <c r="B523">
        <v>520</v>
      </c>
      <c r="C523" t="s">
        <v>2744</v>
      </c>
      <c r="D523" t="s">
        <v>3595</v>
      </c>
      <c r="E523" t="s">
        <v>3596</v>
      </c>
      <c r="F523" s="4"/>
      <c r="G523" s="7">
        <f>VLOOKUP(C523,Talks!$A$2:$X$35,11,FALSE)</f>
        <v>8491</v>
      </c>
      <c r="H523" s="7">
        <f t="shared" si="389"/>
        <v>0</v>
      </c>
      <c r="I523" s="75" t="str">
        <f>IF(H523&lt;&gt;0,H523,IF(ISERROR(VLOOKUP(VLOOKUP(X523,Books!$A$2:$Q$100,2,FALSE)&amp;"_"&amp;Y523&amp;":"&amp;AA523&amp;IF(F523&lt;&gt;""," (JST)",""),SpecialBooks,2,FALSE)),VLOOKUP(X523,Books!$A$2:$Q$100,2,FALSE)&amp;"_"&amp;Y523&amp;":"&amp;AA523&amp;IF(F523&lt;&gt;""," (JST)",""),VLOOKUP(VLOOKUP(X523,Books!$A$2:$Q$100,2,FALSE)&amp;"_"&amp;Y523&amp;":"&amp;AA523&amp;IF(F523&lt;&gt;""," (JST)",""),SpecialBooks,2,FALSE)))</f>
        <v>matt_4:1-11</v>
      </c>
      <c r="J523" s="7" t="str">
        <f>VLOOKUP(C523,Talks!$A$2:$X$35,6,FALSE)</f>
        <v>KRJ</v>
      </c>
      <c r="K523" s="32">
        <v>114</v>
      </c>
      <c r="L523" s="56">
        <f t="shared" si="373"/>
        <v>112</v>
      </c>
      <c r="M523" s="56">
        <f t="shared" si="374"/>
        <v>114</v>
      </c>
      <c r="N523" s="56" t="str">
        <f t="shared" si="390"/>
        <v/>
      </c>
      <c r="O523" s="7" t="str">
        <f t="shared" si="391"/>
        <v>matt_4:1-11 / (20-O,114,KRJ)</v>
      </c>
      <c r="P523" s="51" t="str">
        <f t="shared" si="392"/>
        <v/>
      </c>
      <c r="Q523" s="7">
        <f t="shared" si="393"/>
        <v>21</v>
      </c>
      <c r="R523" s="7">
        <f t="shared" si="394"/>
        <v>26</v>
      </c>
      <c r="S523" s="7">
        <f t="shared" si="395"/>
        <v>33</v>
      </c>
      <c r="T523" s="7">
        <f t="shared" si="396"/>
        <v>28</v>
      </c>
      <c r="U523" s="7">
        <f t="shared" si="397"/>
        <v>42</v>
      </c>
      <c r="V523" s="7" t="str">
        <f t="shared" si="398"/>
        <v>nt/matt/4.1-11?</v>
      </c>
      <c r="W523" s="7" t="str">
        <f t="shared" si="376"/>
        <v>matt</v>
      </c>
      <c r="X523" s="7" t="str">
        <f>IF(ISERROR(VLOOKUP(W523,Books!$A$2:$Q$100,2,FALSE)),VLOOKUP(V523&amp;"/"&amp;W523,$AY$8:$AZ$10,2,FALSE),W523)</f>
        <v>matt</v>
      </c>
      <c r="Y523" s="7" t="str">
        <f t="shared" si="377"/>
        <v>4</v>
      </c>
      <c r="Z523" s="7" t="str">
        <f t="shared" si="399"/>
        <v>1-11</v>
      </c>
      <c r="AA523" s="7" t="str">
        <f t="shared" si="375"/>
        <v>1-11</v>
      </c>
      <c r="AB523" s="51">
        <f t="shared" si="400"/>
        <v>25</v>
      </c>
      <c r="AC523" s="61" t="str">
        <f t="shared" si="401"/>
        <v>p1</v>
      </c>
      <c r="AD523" s="26" t="str">
        <f t="shared" si="402"/>
        <v>matt</v>
      </c>
      <c r="AE523" s="27" t="str">
        <f t="shared" si="403"/>
        <v>matt</v>
      </c>
      <c r="AF523" s="28" t="str">
        <f t="shared" si="404"/>
        <v/>
      </c>
      <c r="AG523" s="26" t="str">
        <f t="shared" si="405"/>
        <v>4</v>
      </c>
      <c r="AH523" s="27" t="str">
        <f t="shared" si="406"/>
        <v/>
      </c>
      <c r="AI523" s="29" t="str">
        <f t="shared" si="407"/>
        <v>1-11</v>
      </c>
      <c r="AJ523" s="29" t="str">
        <f t="shared" si="408"/>
        <v>1-11</v>
      </c>
      <c r="AK523" s="29" t="str">
        <f t="shared" si="409"/>
        <v>1 11</v>
      </c>
      <c r="AL523" s="29">
        <f t="shared" si="410"/>
        <v>2</v>
      </c>
      <c r="AM523" s="29">
        <f t="shared" ca="1" si="411"/>
        <v>2</v>
      </c>
      <c r="AN523" s="29" t="str">
        <f t="shared" si="412"/>
        <v>1</v>
      </c>
      <c r="AO523" s="29" t="str">
        <f t="shared" ca="1" si="413"/>
        <v>11</v>
      </c>
      <c r="AP523" s="28" t="str">
        <f t="shared" si="414"/>
        <v/>
      </c>
      <c r="AQ523" s="34">
        <f t="shared" si="415"/>
        <v>137145</v>
      </c>
      <c r="AR523" s="7">
        <f>VLOOKUP(W523,Books!$A$2:$Q$100,7,FALSE)</f>
        <v>140</v>
      </c>
      <c r="AS523" s="51" t="str">
        <f t="shared" si="416"/>
        <v/>
      </c>
      <c r="AT523" s="7" t="str">
        <f t="shared" si="417"/>
        <v>INSERT INTO citation (ID,TalkID,BookID,Chapter,Verses,Flag,PageColumn,MinVerse,MaxVerse) VALUES (137145, 8491, 140, 4, '1-11', '', 114, 0, 0);</v>
      </c>
    </row>
    <row r="524" spans="1:46" x14ac:dyDescent="0.2">
      <c r="A524" s="7">
        <f>VLOOKUP(C524,Talks!$A$2:$X$35,2,FALSE)</f>
        <v>32</v>
      </c>
      <c r="B524">
        <v>521</v>
      </c>
      <c r="C524" t="s">
        <v>2744</v>
      </c>
      <c r="D524" t="s">
        <v>3597</v>
      </c>
      <c r="E524" t="s">
        <v>3598</v>
      </c>
      <c r="F524" s="4"/>
      <c r="G524" s="7">
        <f>VLOOKUP(C524,Talks!$A$2:$X$35,11,FALSE)</f>
        <v>8491</v>
      </c>
      <c r="H524" s="7">
        <f t="shared" si="389"/>
        <v>0</v>
      </c>
      <c r="I524" s="75" t="str">
        <f>IF(H524&lt;&gt;0,H524,IF(ISERROR(VLOOKUP(VLOOKUP(X524,Books!$A$2:$Q$100,2,FALSE)&amp;"_"&amp;Y524&amp;":"&amp;AA524&amp;IF(F524&lt;&gt;""," (JST)",""),SpecialBooks,2,FALSE)),VLOOKUP(X524,Books!$A$2:$Q$100,2,FALSE)&amp;"_"&amp;Y524&amp;":"&amp;AA524&amp;IF(F524&lt;&gt;""," (JST)",""),VLOOKUP(VLOOKUP(X524,Books!$A$2:$Q$100,2,FALSE)&amp;"_"&amp;Y524&amp;":"&amp;AA524&amp;IF(F524&lt;&gt;""," (JST)",""),SpecialBooks,2,FALSE)))</f>
        <v>luke_4:1-14</v>
      </c>
      <c r="J524" s="7" t="str">
        <f>VLOOKUP(C524,Talks!$A$2:$X$35,6,FALSE)</f>
        <v>KRJ</v>
      </c>
      <c r="K524" s="32">
        <v>114</v>
      </c>
      <c r="L524" s="56">
        <f t="shared" si="373"/>
        <v>112</v>
      </c>
      <c r="M524" s="56">
        <f t="shared" si="374"/>
        <v>114</v>
      </c>
      <c r="N524" s="56" t="str">
        <f t="shared" si="390"/>
        <v/>
      </c>
      <c r="O524" s="7" t="str">
        <f t="shared" si="391"/>
        <v>luke_4:1-14 / (20-O,114,KRJ)</v>
      </c>
      <c r="P524" s="51" t="str">
        <f t="shared" si="392"/>
        <v/>
      </c>
      <c r="Q524" s="7">
        <f t="shared" si="393"/>
        <v>21</v>
      </c>
      <c r="R524" s="7">
        <f t="shared" si="394"/>
        <v>26</v>
      </c>
      <c r="S524" s="7">
        <f t="shared" si="395"/>
        <v>33</v>
      </c>
      <c r="T524" s="7">
        <f t="shared" si="396"/>
        <v>28</v>
      </c>
      <c r="U524" s="7">
        <f t="shared" si="397"/>
        <v>42</v>
      </c>
      <c r="V524" s="7" t="str">
        <f t="shared" si="398"/>
        <v>nt/luke/4.1-14?</v>
      </c>
      <c r="W524" s="7" t="str">
        <f t="shared" si="376"/>
        <v>luke</v>
      </c>
      <c r="X524" s="7" t="str">
        <f>IF(ISERROR(VLOOKUP(W524,Books!$A$2:$Q$100,2,FALSE)),VLOOKUP(V524&amp;"/"&amp;W524,$AY$8:$AZ$10,2,FALSE),W524)</f>
        <v>luke</v>
      </c>
      <c r="Y524" s="7" t="str">
        <f t="shared" si="377"/>
        <v>4</v>
      </c>
      <c r="Z524" s="7" t="str">
        <f t="shared" si="399"/>
        <v>1-14</v>
      </c>
      <c r="AA524" s="7" t="str">
        <f t="shared" si="375"/>
        <v>1-14</v>
      </c>
      <c r="AB524" s="51">
        <f t="shared" si="400"/>
        <v>44</v>
      </c>
      <c r="AC524" s="61" t="str">
        <f t="shared" si="401"/>
        <v>p1</v>
      </c>
      <c r="AD524" s="26" t="str">
        <f t="shared" si="402"/>
        <v>luke</v>
      </c>
      <c r="AE524" s="27" t="str">
        <f t="shared" si="403"/>
        <v>luke</v>
      </c>
      <c r="AF524" s="28" t="str">
        <f t="shared" si="404"/>
        <v/>
      </c>
      <c r="AG524" s="26" t="str">
        <f t="shared" si="405"/>
        <v>4</v>
      </c>
      <c r="AH524" s="27" t="str">
        <f t="shared" si="406"/>
        <v/>
      </c>
      <c r="AI524" s="29" t="str">
        <f t="shared" si="407"/>
        <v>1-14</v>
      </c>
      <c r="AJ524" s="29" t="str">
        <f t="shared" si="408"/>
        <v>1-14</v>
      </c>
      <c r="AK524" s="29" t="str">
        <f t="shared" si="409"/>
        <v>1 14</v>
      </c>
      <c r="AL524" s="29">
        <f t="shared" si="410"/>
        <v>2</v>
      </c>
      <c r="AM524" s="29">
        <f t="shared" ca="1" si="411"/>
        <v>2</v>
      </c>
      <c r="AN524" s="29" t="str">
        <f t="shared" si="412"/>
        <v>1</v>
      </c>
      <c r="AO524" s="29" t="str">
        <f t="shared" ca="1" si="413"/>
        <v>14</v>
      </c>
      <c r="AP524" s="28" t="str">
        <f t="shared" si="414"/>
        <v/>
      </c>
      <c r="AQ524" s="34">
        <f t="shared" si="415"/>
        <v>137146</v>
      </c>
      <c r="AR524" s="7">
        <f>VLOOKUP(W524,Books!$A$2:$Q$100,7,FALSE)</f>
        <v>142</v>
      </c>
      <c r="AS524" s="51" t="str">
        <f t="shared" si="416"/>
        <v/>
      </c>
      <c r="AT524" s="7" t="str">
        <f t="shared" si="417"/>
        <v>INSERT INTO citation (ID,TalkID,BookID,Chapter,Verses,Flag,PageColumn,MinVerse,MaxVerse) VALUES (137146, 8491, 142, 4, '1-14', '', 114, 0, 0);</v>
      </c>
    </row>
    <row r="525" spans="1:46" x14ac:dyDescent="0.2">
      <c r="A525" s="7">
        <f>VLOOKUP(C525,Talks!$A$2:$X$35,2,FALSE)</f>
        <v>32</v>
      </c>
      <c r="B525">
        <v>522</v>
      </c>
      <c r="C525" t="s">
        <v>2744</v>
      </c>
      <c r="D525" t="s">
        <v>3599</v>
      </c>
      <c r="E525" t="s">
        <v>3600</v>
      </c>
      <c r="F525" s="4"/>
      <c r="G525" s="7">
        <f>VLOOKUP(C525,Talks!$A$2:$X$35,11,FALSE)</f>
        <v>8491</v>
      </c>
      <c r="H525" s="7">
        <f t="shared" si="389"/>
        <v>0</v>
      </c>
      <c r="I525" s="75" t="str">
        <f>IF(H525&lt;&gt;0,H525,IF(ISERROR(VLOOKUP(VLOOKUP(X525,Books!$A$2:$Q$100,2,FALSE)&amp;"_"&amp;Y525&amp;":"&amp;AA525&amp;IF(F525&lt;&gt;""," (JST)",""),SpecialBooks,2,FALSE)),VLOOKUP(X525,Books!$A$2:$Q$100,2,FALSE)&amp;"_"&amp;Y525&amp;":"&amp;AA525&amp;IF(F525&lt;&gt;""," (JST)",""),VLOOKUP(VLOOKUP(X525,Books!$A$2:$Q$100,2,FALSE)&amp;"_"&amp;Y525&amp;":"&amp;AA525&amp;IF(F525&lt;&gt;""," (JST)",""),SpecialBooks,2,FALSE)))</f>
        <v>sec_20:22</v>
      </c>
      <c r="J525" s="7" t="str">
        <f>VLOOKUP(C525,Talks!$A$2:$X$35,6,FALSE)</f>
        <v>KRJ</v>
      </c>
      <c r="K525" s="32">
        <v>114</v>
      </c>
      <c r="L525" s="56">
        <f t="shared" si="373"/>
        <v>112</v>
      </c>
      <c r="M525" s="56">
        <f t="shared" si="374"/>
        <v>114</v>
      </c>
      <c r="N525" s="56" t="str">
        <f t="shared" si="390"/>
        <v/>
      </c>
      <c r="O525" s="7" t="str">
        <f t="shared" si="391"/>
        <v>sec_20:22 / (20-O,114,KRJ)</v>
      </c>
      <c r="P525" s="51" t="str">
        <f t="shared" si="392"/>
        <v/>
      </c>
      <c r="Q525" s="7">
        <f t="shared" si="393"/>
        <v>31</v>
      </c>
      <c r="R525" s="7">
        <f t="shared" si="394"/>
        <v>34</v>
      </c>
      <c r="S525" s="7">
        <f t="shared" si="395"/>
        <v>40</v>
      </c>
      <c r="T525" s="7">
        <f t="shared" si="396"/>
        <v>37</v>
      </c>
      <c r="U525" s="7">
        <f t="shared" si="397"/>
        <v>49</v>
      </c>
      <c r="V525" s="7" t="str">
        <f t="shared" si="398"/>
        <v>dc-testament/dc/20.22?lan</v>
      </c>
      <c r="W525" s="7" t="str">
        <f t="shared" si="376"/>
        <v>dc</v>
      </c>
      <c r="X525" s="7" t="str">
        <f>IF(ISERROR(VLOOKUP(W525,Books!$A$2:$Q$100,2,FALSE)),VLOOKUP(V525&amp;"/"&amp;W525,$AY$8:$AZ$10,2,FALSE),W525)</f>
        <v>dc</v>
      </c>
      <c r="Y525" s="7" t="str">
        <f t="shared" si="377"/>
        <v>20</v>
      </c>
      <c r="Z525" s="7" t="str">
        <f t="shared" si="399"/>
        <v>22</v>
      </c>
      <c r="AA525" s="7" t="str">
        <f t="shared" si="375"/>
        <v>22</v>
      </c>
      <c r="AB525" s="51">
        <f t="shared" si="400"/>
        <v>84</v>
      </c>
      <c r="AC525" s="61" t="str">
        <f t="shared" si="401"/>
        <v>p22</v>
      </c>
      <c r="AD525" s="26" t="str">
        <f t="shared" si="402"/>
        <v>sec</v>
      </c>
      <c r="AE525" s="27" t="str">
        <f t="shared" si="403"/>
        <v>dc</v>
      </c>
      <c r="AF525" s="28" t="str">
        <f t="shared" si="404"/>
        <v/>
      </c>
      <c r="AG525" s="26" t="str">
        <f t="shared" si="405"/>
        <v>20</v>
      </c>
      <c r="AH525" s="27" t="str">
        <f t="shared" si="406"/>
        <v/>
      </c>
      <c r="AI525" s="29" t="str">
        <f t="shared" si="407"/>
        <v>22</v>
      </c>
      <c r="AJ525" s="29" t="str">
        <f t="shared" si="408"/>
        <v>22</v>
      </c>
      <c r="AK525" s="29" t="str">
        <f t="shared" si="409"/>
        <v>22</v>
      </c>
      <c r="AL525" s="29">
        <f t="shared" si="410"/>
        <v>0</v>
      </c>
      <c r="AM525" s="29">
        <f t="shared" ca="1" si="411"/>
        <v>0</v>
      </c>
      <c r="AN525" s="29" t="str">
        <f t="shared" si="412"/>
        <v>22</v>
      </c>
      <c r="AO525" s="29" t="str">
        <f t="shared" ca="1" si="413"/>
        <v>22</v>
      </c>
      <c r="AP525" s="28" t="str">
        <f t="shared" si="414"/>
        <v/>
      </c>
      <c r="AQ525" s="34">
        <f t="shared" si="415"/>
        <v>137147</v>
      </c>
      <c r="AR525" s="7">
        <f>VLOOKUP(W525,Books!$A$2:$Q$100,7,FALSE)</f>
        <v>302</v>
      </c>
      <c r="AS525" s="51" t="str">
        <f t="shared" si="416"/>
        <v/>
      </c>
      <c r="AT525" s="7" t="str">
        <f t="shared" si="417"/>
        <v>INSERT INTO citation (ID,TalkID,BookID,Chapter,Verses,Flag,PageColumn,MinVerse,MaxVerse) VALUES (137147, 8491, 302, 20, '22', '', 114, 0, 0);</v>
      </c>
    </row>
    <row r="526" spans="1:46" x14ac:dyDescent="0.2">
      <c r="A526" s="7">
        <f>VLOOKUP(C526,Talks!$A$2:$X$35,2,FALSE)</f>
        <v>32</v>
      </c>
      <c r="B526">
        <v>523</v>
      </c>
      <c r="C526" t="s">
        <v>2744</v>
      </c>
      <c r="D526" t="s">
        <v>3601</v>
      </c>
      <c r="E526" t="s">
        <v>3602</v>
      </c>
      <c r="F526" s="4"/>
      <c r="G526" s="7">
        <f>VLOOKUP(C526,Talks!$A$2:$X$35,11,FALSE)</f>
        <v>8491</v>
      </c>
      <c r="H526" s="7">
        <f t="shared" si="389"/>
        <v>0</v>
      </c>
      <c r="I526" s="75" t="str">
        <f>IF(H526&lt;&gt;0,H526,IF(ISERROR(VLOOKUP(VLOOKUP(X526,Books!$A$2:$Q$100,2,FALSE)&amp;"_"&amp;Y526&amp;":"&amp;AA526&amp;IF(F526&lt;&gt;""," (JST)",""),SpecialBooks,2,FALSE)),VLOOKUP(X526,Books!$A$2:$Q$100,2,FALSE)&amp;"_"&amp;Y526&amp;":"&amp;AA526&amp;IF(F526&lt;&gt;""," (JST)",""),VLOOKUP(VLOOKUP(X526,Books!$A$2:$Q$100,2,FALSE)&amp;"_"&amp;Y526&amp;":"&amp;AA526&amp;IF(F526&lt;&gt;""," (JST)",""),SpecialBooks,2,FALSE)))</f>
        <v>sec_109:22</v>
      </c>
      <c r="J526" s="7" t="str">
        <f>VLOOKUP(C526,Talks!$A$2:$X$35,6,FALSE)</f>
        <v>KRJ</v>
      </c>
      <c r="K526" s="32">
        <v>114</v>
      </c>
      <c r="L526" s="56">
        <f t="shared" si="373"/>
        <v>112</v>
      </c>
      <c r="M526" s="56">
        <f t="shared" si="374"/>
        <v>114</v>
      </c>
      <c r="N526" s="56" t="str">
        <f t="shared" si="390"/>
        <v/>
      </c>
      <c r="O526" s="7" t="str">
        <f t="shared" si="391"/>
        <v>sec_109:22 / (20-O,114,KRJ)</v>
      </c>
      <c r="P526" s="51" t="str">
        <f t="shared" si="392"/>
        <v/>
      </c>
      <c r="Q526" s="7">
        <f t="shared" si="393"/>
        <v>31</v>
      </c>
      <c r="R526" s="7">
        <f t="shared" si="394"/>
        <v>34</v>
      </c>
      <c r="S526" s="7">
        <f t="shared" si="395"/>
        <v>41</v>
      </c>
      <c r="T526" s="7">
        <f t="shared" si="396"/>
        <v>38</v>
      </c>
      <c r="U526" s="7">
        <f t="shared" si="397"/>
        <v>50</v>
      </c>
      <c r="V526" s="7" t="str">
        <f t="shared" si="398"/>
        <v>dc-testament/dc/109.22?la</v>
      </c>
      <c r="W526" s="7" t="str">
        <f t="shared" si="376"/>
        <v>dc</v>
      </c>
      <c r="X526" s="7" t="str">
        <f>IF(ISERROR(VLOOKUP(W526,Books!$A$2:$Q$100,2,FALSE)),VLOOKUP(V526&amp;"/"&amp;W526,$AY$8:$AZ$10,2,FALSE),W526)</f>
        <v>dc</v>
      </c>
      <c r="Y526" s="7" t="str">
        <f t="shared" si="377"/>
        <v>109</v>
      </c>
      <c r="Z526" s="7" t="str">
        <f t="shared" si="399"/>
        <v>22</v>
      </c>
      <c r="AA526" s="7" t="str">
        <f t="shared" si="375"/>
        <v>22</v>
      </c>
      <c r="AB526" s="51">
        <f t="shared" si="400"/>
        <v>80</v>
      </c>
      <c r="AC526" s="61" t="str">
        <f t="shared" si="401"/>
        <v>p22</v>
      </c>
      <c r="AD526" s="26" t="str">
        <f t="shared" si="402"/>
        <v>sec</v>
      </c>
      <c r="AE526" s="27" t="str">
        <f t="shared" si="403"/>
        <v>dc</v>
      </c>
      <c r="AF526" s="28" t="str">
        <f t="shared" si="404"/>
        <v/>
      </c>
      <c r="AG526" s="26" t="str">
        <f t="shared" si="405"/>
        <v>109</v>
      </c>
      <c r="AH526" s="27" t="str">
        <f t="shared" si="406"/>
        <v/>
      </c>
      <c r="AI526" s="29" t="str">
        <f t="shared" si="407"/>
        <v>22</v>
      </c>
      <c r="AJ526" s="29" t="str">
        <f t="shared" si="408"/>
        <v>22</v>
      </c>
      <c r="AK526" s="29" t="str">
        <f t="shared" si="409"/>
        <v>22</v>
      </c>
      <c r="AL526" s="29">
        <f t="shared" si="410"/>
        <v>0</v>
      </c>
      <c r="AM526" s="29">
        <f t="shared" ca="1" si="411"/>
        <v>0</v>
      </c>
      <c r="AN526" s="29" t="str">
        <f t="shared" si="412"/>
        <v>22</v>
      </c>
      <c r="AO526" s="29" t="str">
        <f t="shared" ca="1" si="413"/>
        <v>22</v>
      </c>
      <c r="AP526" s="28" t="str">
        <f t="shared" si="414"/>
        <v/>
      </c>
      <c r="AQ526" s="34">
        <f t="shared" si="415"/>
        <v>137148</v>
      </c>
      <c r="AR526" s="7">
        <f>VLOOKUP(W526,Books!$A$2:$Q$100,7,FALSE)</f>
        <v>302</v>
      </c>
      <c r="AS526" s="51" t="str">
        <f t="shared" si="416"/>
        <v/>
      </c>
      <c r="AT526" s="7" t="str">
        <f t="shared" si="417"/>
        <v>INSERT INTO citation (ID,TalkID,BookID,Chapter,Verses,Flag,PageColumn,MinVerse,MaxVerse) VALUES (137148, 8491, 302, 109, '22', '', 114, 0, 0);</v>
      </c>
    </row>
    <row r="527" spans="1:46" x14ac:dyDescent="0.2">
      <c r="A527" s="7">
        <f>VLOOKUP(C527,Talks!$A$2:$X$35,2,FALSE)</f>
        <v>32</v>
      </c>
      <c r="B527">
        <v>524</v>
      </c>
      <c r="C527" t="s">
        <v>2744</v>
      </c>
      <c r="D527" t="s">
        <v>3601</v>
      </c>
      <c r="E527" t="s">
        <v>3602</v>
      </c>
      <c r="F527" s="4"/>
      <c r="G527" s="7">
        <f>VLOOKUP(C527,Talks!$A$2:$X$35,11,FALSE)</f>
        <v>8491</v>
      </c>
      <c r="H527" s="7">
        <f t="shared" si="389"/>
        <v>0</v>
      </c>
      <c r="I527" s="75" t="str">
        <f>IF(H527&lt;&gt;0,H527,IF(ISERROR(VLOOKUP(VLOOKUP(X527,Books!$A$2:$Q$100,2,FALSE)&amp;"_"&amp;Y527&amp;":"&amp;AA527&amp;IF(F527&lt;&gt;""," (JST)",""),SpecialBooks,2,FALSE)),VLOOKUP(X527,Books!$A$2:$Q$100,2,FALSE)&amp;"_"&amp;Y527&amp;":"&amp;AA527&amp;IF(F527&lt;&gt;""," (JST)",""),VLOOKUP(VLOOKUP(X527,Books!$A$2:$Q$100,2,FALSE)&amp;"_"&amp;Y527&amp;":"&amp;AA527&amp;IF(F527&lt;&gt;""," (JST)",""),SpecialBooks,2,FALSE)))</f>
        <v>sec_109:22</v>
      </c>
      <c r="J527" s="7" t="str">
        <f>VLOOKUP(C527,Talks!$A$2:$X$35,6,FALSE)</f>
        <v>KRJ</v>
      </c>
      <c r="K527" s="32">
        <v>114</v>
      </c>
      <c r="L527" s="56">
        <f t="shared" si="373"/>
        <v>112</v>
      </c>
      <c r="M527" s="56">
        <f t="shared" si="374"/>
        <v>114</v>
      </c>
      <c r="N527" s="56" t="str">
        <f t="shared" si="390"/>
        <v/>
      </c>
      <c r="O527" s="7" t="str">
        <f t="shared" si="391"/>
        <v>sec_109:22 / (20-O,114,KRJ)</v>
      </c>
      <c r="P527" s="51" t="str">
        <f t="shared" si="392"/>
        <v/>
      </c>
      <c r="Q527" s="7">
        <f t="shared" si="393"/>
        <v>31</v>
      </c>
      <c r="R527" s="7">
        <f t="shared" si="394"/>
        <v>34</v>
      </c>
      <c r="S527" s="7">
        <f t="shared" si="395"/>
        <v>41</v>
      </c>
      <c r="T527" s="7">
        <f t="shared" si="396"/>
        <v>38</v>
      </c>
      <c r="U527" s="7">
        <f t="shared" si="397"/>
        <v>50</v>
      </c>
      <c r="V527" s="7" t="str">
        <f t="shared" si="398"/>
        <v>dc-testament/dc/109.22?la</v>
      </c>
      <c r="W527" s="7" t="str">
        <f t="shared" si="376"/>
        <v>dc</v>
      </c>
      <c r="X527" s="7" t="str">
        <f>IF(ISERROR(VLOOKUP(W527,Books!$A$2:$Q$100,2,FALSE)),VLOOKUP(V527&amp;"/"&amp;W527,$AY$8:$AZ$10,2,FALSE),W527)</f>
        <v>dc</v>
      </c>
      <c r="Y527" s="7" t="str">
        <f t="shared" si="377"/>
        <v>109</v>
      </c>
      <c r="Z527" s="7" t="str">
        <f t="shared" si="399"/>
        <v>22</v>
      </c>
      <c r="AA527" s="7" t="str">
        <f t="shared" si="375"/>
        <v>22</v>
      </c>
      <c r="AB527" s="51">
        <f t="shared" si="400"/>
        <v>80</v>
      </c>
      <c r="AC527" s="61" t="str">
        <f t="shared" si="401"/>
        <v>p22</v>
      </c>
      <c r="AD527" s="26" t="str">
        <f t="shared" si="402"/>
        <v>sec</v>
      </c>
      <c r="AE527" s="27" t="str">
        <f t="shared" si="403"/>
        <v>dc</v>
      </c>
      <c r="AF527" s="28" t="str">
        <f t="shared" si="404"/>
        <v/>
      </c>
      <c r="AG527" s="26" t="str">
        <f t="shared" si="405"/>
        <v>109</v>
      </c>
      <c r="AH527" s="27" t="str">
        <f t="shared" si="406"/>
        <v/>
      </c>
      <c r="AI527" s="29" t="str">
        <f t="shared" si="407"/>
        <v>22</v>
      </c>
      <c r="AJ527" s="29" t="str">
        <f t="shared" si="408"/>
        <v>22</v>
      </c>
      <c r="AK527" s="29" t="str">
        <f t="shared" si="409"/>
        <v>22</v>
      </c>
      <c r="AL527" s="29">
        <f t="shared" si="410"/>
        <v>0</v>
      </c>
      <c r="AM527" s="29">
        <f t="shared" ca="1" si="411"/>
        <v>0</v>
      </c>
      <c r="AN527" s="29" t="str">
        <f t="shared" si="412"/>
        <v>22</v>
      </c>
      <c r="AO527" s="29" t="str">
        <f t="shared" ca="1" si="413"/>
        <v>22</v>
      </c>
      <c r="AP527" s="28" t="str">
        <f t="shared" si="414"/>
        <v/>
      </c>
      <c r="AQ527" s="34">
        <f t="shared" si="415"/>
        <v>137149</v>
      </c>
      <c r="AR527" s="7">
        <f>VLOOKUP(W527,Books!$A$2:$Q$100,7,FALSE)</f>
        <v>302</v>
      </c>
      <c r="AS527" s="51" t="str">
        <f t="shared" si="416"/>
        <v/>
      </c>
      <c r="AT527" s="7" t="str">
        <f t="shared" si="417"/>
        <v>INSERT INTO citation (ID,TalkID,BookID,Chapter,Verses,Flag,PageColumn,MinVerse,MaxVerse) VALUES (137149, 8491, 302, 109, '22', '', 114, 0, 0);</v>
      </c>
    </row>
    <row r="528" spans="1:46" x14ac:dyDescent="0.2">
      <c r="A528" s="7">
        <f>VLOOKUP(C528,Talks!$A$2:$X$35,2,FALSE)</f>
        <v>32</v>
      </c>
      <c r="B528">
        <v>525</v>
      </c>
      <c r="C528" t="s">
        <v>2744</v>
      </c>
      <c r="D528" t="s">
        <v>3603</v>
      </c>
      <c r="E528" t="s">
        <v>3604</v>
      </c>
      <c r="F528" s="4"/>
      <c r="G528" s="7">
        <f>VLOOKUP(C528,Talks!$A$2:$X$35,11,FALSE)</f>
        <v>8491</v>
      </c>
      <c r="H528" s="7">
        <f t="shared" si="389"/>
        <v>0</v>
      </c>
      <c r="I528" s="75" t="str">
        <f>IF(H528&lt;&gt;0,H528,IF(ISERROR(VLOOKUP(VLOOKUP(X528,Books!$A$2:$Q$100,2,FALSE)&amp;"_"&amp;Y528&amp;":"&amp;AA528&amp;IF(F528&lt;&gt;""," (JST)",""),SpecialBooks,2,FALSE)),VLOOKUP(X528,Books!$A$2:$Q$100,2,FALSE)&amp;"_"&amp;Y528&amp;":"&amp;AA528&amp;IF(F528&lt;&gt;""," (JST)",""),VLOOKUP(VLOOKUP(X528,Books!$A$2:$Q$100,2,FALSE)&amp;"_"&amp;Y528&amp;":"&amp;AA528&amp;IF(F528&lt;&gt;""," (JST)",""),SpecialBooks,2,FALSE)))</f>
        <v>sec_109:23</v>
      </c>
      <c r="J528" s="7" t="str">
        <f>VLOOKUP(C528,Talks!$A$2:$X$35,6,FALSE)</f>
        <v>KRJ</v>
      </c>
      <c r="K528" s="32">
        <v>114</v>
      </c>
      <c r="L528" s="56">
        <f t="shared" si="373"/>
        <v>112</v>
      </c>
      <c r="M528" s="56">
        <f t="shared" si="374"/>
        <v>114</v>
      </c>
      <c r="N528" s="56" t="str">
        <f t="shared" si="390"/>
        <v/>
      </c>
      <c r="O528" s="7" t="str">
        <f t="shared" si="391"/>
        <v>sec_109:23 / (20-O,114,KRJ)</v>
      </c>
      <c r="P528" s="51" t="str">
        <f t="shared" si="392"/>
        <v/>
      </c>
      <c r="Q528" s="7">
        <f t="shared" si="393"/>
        <v>31</v>
      </c>
      <c r="R528" s="7">
        <f t="shared" si="394"/>
        <v>34</v>
      </c>
      <c r="S528" s="7">
        <f t="shared" si="395"/>
        <v>41</v>
      </c>
      <c r="T528" s="7">
        <f t="shared" si="396"/>
        <v>38</v>
      </c>
      <c r="U528" s="7">
        <f t="shared" si="397"/>
        <v>50</v>
      </c>
      <c r="V528" s="7" t="str">
        <f t="shared" si="398"/>
        <v>dc-testament/dc/109.23?la</v>
      </c>
      <c r="W528" s="7" t="str">
        <f t="shared" si="376"/>
        <v>dc</v>
      </c>
      <c r="X528" s="7" t="str">
        <f>IF(ISERROR(VLOOKUP(W528,Books!$A$2:$Q$100,2,FALSE)),VLOOKUP(V528&amp;"/"&amp;W528,$AY$8:$AZ$10,2,FALSE),W528)</f>
        <v>dc</v>
      </c>
      <c r="Y528" s="7" t="str">
        <f t="shared" si="377"/>
        <v>109</v>
      </c>
      <c r="Z528" s="7" t="str">
        <f t="shared" si="399"/>
        <v>23</v>
      </c>
      <c r="AA528" s="7" t="str">
        <f t="shared" si="375"/>
        <v>23</v>
      </c>
      <c r="AB528" s="51">
        <f t="shared" si="400"/>
        <v>80</v>
      </c>
      <c r="AC528" s="61" t="str">
        <f t="shared" si="401"/>
        <v>p23</v>
      </c>
      <c r="AD528" s="26" t="str">
        <f t="shared" si="402"/>
        <v>sec</v>
      </c>
      <c r="AE528" s="27" t="str">
        <f t="shared" si="403"/>
        <v>dc</v>
      </c>
      <c r="AF528" s="28" t="str">
        <f t="shared" si="404"/>
        <v/>
      </c>
      <c r="AG528" s="26" t="str">
        <f t="shared" si="405"/>
        <v>109</v>
      </c>
      <c r="AH528" s="27" t="str">
        <f t="shared" si="406"/>
        <v/>
      </c>
      <c r="AI528" s="29" t="str">
        <f t="shared" si="407"/>
        <v>23</v>
      </c>
      <c r="AJ528" s="29" t="str">
        <f t="shared" si="408"/>
        <v>23</v>
      </c>
      <c r="AK528" s="29" t="str">
        <f t="shared" si="409"/>
        <v>23</v>
      </c>
      <c r="AL528" s="29">
        <f t="shared" si="410"/>
        <v>0</v>
      </c>
      <c r="AM528" s="29">
        <f t="shared" ca="1" si="411"/>
        <v>0</v>
      </c>
      <c r="AN528" s="29" t="str">
        <f t="shared" si="412"/>
        <v>23</v>
      </c>
      <c r="AO528" s="29" t="str">
        <f t="shared" ca="1" si="413"/>
        <v>23</v>
      </c>
      <c r="AP528" s="28" t="str">
        <f t="shared" si="414"/>
        <v/>
      </c>
      <c r="AQ528" s="34">
        <f t="shared" si="415"/>
        <v>137150</v>
      </c>
      <c r="AR528" s="7">
        <f>VLOOKUP(W528,Books!$A$2:$Q$100,7,FALSE)</f>
        <v>302</v>
      </c>
      <c r="AS528" s="51" t="str">
        <f t="shared" si="416"/>
        <v/>
      </c>
      <c r="AT528" s="7" t="str">
        <f t="shared" si="417"/>
        <v>INSERT INTO citation (ID,TalkID,BookID,Chapter,Verses,Flag,PageColumn,MinVerse,MaxVerse) VALUES (137150, 8491, 302, 109, '23', '', 114, 0, 0);</v>
      </c>
    </row>
    <row r="529" spans="1:46" x14ac:dyDescent="0.2">
      <c r="A529" s="7">
        <f>VLOOKUP(C529,Talks!$A$2:$X$35,2,FALSE)</f>
        <v>32</v>
      </c>
      <c r="B529">
        <v>526</v>
      </c>
      <c r="C529" t="s">
        <v>2744</v>
      </c>
      <c r="D529" t="s">
        <v>3605</v>
      </c>
      <c r="E529" t="s">
        <v>3606</v>
      </c>
      <c r="F529" s="4"/>
      <c r="G529" s="7">
        <f>VLOOKUP(C529,Talks!$A$2:$X$35,11,FALSE)</f>
        <v>8491</v>
      </c>
      <c r="H529" s="7">
        <f t="shared" si="389"/>
        <v>0</v>
      </c>
      <c r="I529" s="75" t="str">
        <f>IF(H529&lt;&gt;0,H529,IF(ISERROR(VLOOKUP(VLOOKUP(X529,Books!$A$2:$Q$100,2,FALSE)&amp;"_"&amp;Y529&amp;":"&amp;AA529&amp;IF(F529&lt;&gt;""," (JST)",""),SpecialBooks,2,FALSE)),VLOOKUP(X529,Books!$A$2:$Q$100,2,FALSE)&amp;"_"&amp;Y529&amp;":"&amp;AA529&amp;IF(F529&lt;&gt;""," (JST)",""),VLOOKUP(VLOOKUP(X529,Books!$A$2:$Q$100,2,FALSE)&amp;"_"&amp;Y529&amp;":"&amp;AA529&amp;IF(F529&lt;&gt;""," (JST)",""),SpecialBooks,2,FALSE)))</f>
        <v>matt_28:18</v>
      </c>
      <c r="J529" s="7" t="str">
        <f>VLOOKUP(C529,Talks!$A$2:$X$35,6,FALSE)</f>
        <v>KRJ</v>
      </c>
      <c r="K529" s="32">
        <v>114</v>
      </c>
      <c r="L529" s="56">
        <f t="shared" si="373"/>
        <v>112</v>
      </c>
      <c r="M529" s="56">
        <f t="shared" si="374"/>
        <v>114</v>
      </c>
      <c r="N529" s="56" t="str">
        <f t="shared" si="390"/>
        <v/>
      </c>
      <c r="O529" s="7" t="str">
        <f t="shared" si="391"/>
        <v>matt_28:18 / (20-O,114,KRJ)</v>
      </c>
      <c r="P529" s="51" t="str">
        <f t="shared" si="392"/>
        <v/>
      </c>
      <c r="Q529" s="7">
        <f t="shared" si="393"/>
        <v>21</v>
      </c>
      <c r="R529" s="7">
        <f t="shared" si="394"/>
        <v>26</v>
      </c>
      <c r="S529" s="7">
        <f t="shared" si="395"/>
        <v>32</v>
      </c>
      <c r="T529" s="7">
        <f t="shared" si="396"/>
        <v>29</v>
      </c>
      <c r="U529" s="7">
        <f t="shared" si="397"/>
        <v>41</v>
      </c>
      <c r="V529" s="7" t="str">
        <f t="shared" si="398"/>
        <v>nt/matt/28.18?l</v>
      </c>
      <c r="W529" s="7" t="str">
        <f t="shared" si="376"/>
        <v>matt</v>
      </c>
      <c r="X529" s="7" t="str">
        <f>IF(ISERROR(VLOOKUP(W529,Books!$A$2:$Q$100,2,FALSE)),VLOOKUP(V529&amp;"/"&amp;W529,$AY$8:$AZ$10,2,FALSE),W529)</f>
        <v>matt</v>
      </c>
      <c r="Y529" s="7" t="str">
        <f t="shared" si="377"/>
        <v>28</v>
      </c>
      <c r="Z529" s="7" t="str">
        <f t="shared" si="399"/>
        <v>18</v>
      </c>
      <c r="AA529" s="7" t="str">
        <f t="shared" si="375"/>
        <v>18</v>
      </c>
      <c r="AB529" s="51">
        <f t="shared" si="400"/>
        <v>20</v>
      </c>
      <c r="AC529" s="61" t="str">
        <f t="shared" si="401"/>
        <v>p18</v>
      </c>
      <c r="AD529" s="26" t="str">
        <f t="shared" si="402"/>
        <v>matt</v>
      </c>
      <c r="AE529" s="27" t="str">
        <f t="shared" si="403"/>
        <v>matt</v>
      </c>
      <c r="AF529" s="28" t="str">
        <f t="shared" si="404"/>
        <v/>
      </c>
      <c r="AG529" s="26" t="str">
        <f t="shared" si="405"/>
        <v>28</v>
      </c>
      <c r="AH529" s="27" t="str">
        <f t="shared" si="406"/>
        <v/>
      </c>
      <c r="AI529" s="29" t="str">
        <f t="shared" si="407"/>
        <v>18</v>
      </c>
      <c r="AJ529" s="29" t="str">
        <f t="shared" si="408"/>
        <v>18</v>
      </c>
      <c r="AK529" s="29" t="str">
        <f t="shared" si="409"/>
        <v>18</v>
      </c>
      <c r="AL529" s="29">
        <f t="shared" si="410"/>
        <v>0</v>
      </c>
      <c r="AM529" s="29">
        <f t="shared" ca="1" si="411"/>
        <v>0</v>
      </c>
      <c r="AN529" s="29" t="str">
        <f t="shared" si="412"/>
        <v>18</v>
      </c>
      <c r="AO529" s="29" t="str">
        <f t="shared" ca="1" si="413"/>
        <v>18</v>
      </c>
      <c r="AP529" s="28" t="str">
        <f t="shared" si="414"/>
        <v/>
      </c>
      <c r="AQ529" s="34">
        <f t="shared" si="415"/>
        <v>137151</v>
      </c>
      <c r="AR529" s="7">
        <f>VLOOKUP(W529,Books!$A$2:$Q$100,7,FALSE)</f>
        <v>140</v>
      </c>
      <c r="AS529" s="51" t="str">
        <f t="shared" si="416"/>
        <v/>
      </c>
      <c r="AT529" s="7" t="str">
        <f t="shared" si="417"/>
        <v>INSERT INTO citation (ID,TalkID,BookID,Chapter,Verses,Flag,PageColumn,MinVerse,MaxVerse) VALUES (137151, 8491, 140, 28, '18', '', 114, 0, 0);</v>
      </c>
    </row>
    <row r="530" spans="1:46" x14ac:dyDescent="0.2">
      <c r="A530" s="7">
        <f>VLOOKUP(C530,Talks!$A$2:$X$35,2,FALSE)</f>
        <v>33</v>
      </c>
      <c r="B530">
        <v>527</v>
      </c>
      <c r="C530" t="s">
        <v>2745</v>
      </c>
      <c r="D530" t="s">
        <v>3607</v>
      </c>
      <c r="E530" t="s">
        <v>3608</v>
      </c>
      <c r="F530" s="4"/>
      <c r="G530" s="7">
        <f>VLOOKUP(C530,Talks!$A$2:$X$35,11,FALSE)</f>
        <v>8492</v>
      </c>
      <c r="H530" s="7">
        <f t="shared" si="389"/>
        <v>0</v>
      </c>
      <c r="I530" s="75" t="str">
        <f>IF(H530&lt;&gt;0,H530,IF(ISERROR(VLOOKUP(VLOOKUP(X530,Books!$A$2:$Q$100,2,FALSE)&amp;"_"&amp;Y530&amp;":"&amp;AA530&amp;IF(F530&lt;&gt;""," (JST)",""),SpecialBooks,2,FALSE)),VLOOKUP(X530,Books!$A$2:$Q$100,2,FALSE)&amp;"_"&amp;Y530&amp;":"&amp;AA530&amp;IF(F530&lt;&gt;""," (JST)",""),VLOOKUP(VLOOKUP(X530,Books!$A$2:$Q$100,2,FALSE)&amp;"_"&amp;Y530&amp;":"&amp;AA530&amp;IF(F530&lt;&gt;""," (JST)",""),SpecialBooks,2,FALSE)))</f>
        <v>alma_32:1-43</v>
      </c>
      <c r="J530" s="7" t="str">
        <f>VLOOKUP(C530,Talks!$A$2:$X$35,6,FALSE)</f>
        <v>JRH</v>
      </c>
      <c r="K530" s="32">
        <v>117</v>
      </c>
      <c r="L530" s="56">
        <f t="shared" si="373"/>
        <v>115</v>
      </c>
      <c r="M530" s="56">
        <f t="shared" si="374"/>
        <v>117</v>
      </c>
      <c r="N530" s="56" t="str">
        <f t="shared" si="390"/>
        <v/>
      </c>
      <c r="O530" s="7" t="str">
        <f t="shared" si="391"/>
        <v>alma_32:1-43 / (20-O,117,JRH)</v>
      </c>
      <c r="P530" s="51" t="str">
        <f t="shared" si="392"/>
        <v>***</v>
      </c>
      <c r="Q530" s="7">
        <f t="shared" si="393"/>
        <v>23</v>
      </c>
      <c r="R530" s="7">
        <f t="shared" si="394"/>
        <v>28</v>
      </c>
      <c r="S530" s="7">
        <f t="shared" si="395"/>
        <v>31</v>
      </c>
      <c r="T530" s="7" t="e">
        <f t="shared" si="396"/>
        <v>#VALUE!</v>
      </c>
      <c r="U530" s="7" t="e">
        <f t="shared" si="397"/>
        <v>#VALUE!</v>
      </c>
      <c r="V530" s="7" t="str">
        <f t="shared" si="398"/>
        <v>bofm/alma/32?lang</v>
      </c>
      <c r="W530" s="7" t="str">
        <f t="shared" si="376"/>
        <v>alma</v>
      </c>
      <c r="X530" s="7" t="str">
        <f>IF(ISERROR(VLOOKUP(W530,Books!$A$2:$Q$100,2,FALSE)),VLOOKUP(V530&amp;"/"&amp;W530,$AY$8:$AZ$10,2,FALSE),W530)</f>
        <v>alma</v>
      </c>
      <c r="Y530" s="7" t="str">
        <f t="shared" si="377"/>
        <v>32</v>
      </c>
      <c r="Z530" s="7" t="str">
        <f t="shared" si="399"/>
        <v>1-43</v>
      </c>
      <c r="AA530" s="7" t="str">
        <f t="shared" si="375"/>
        <v>1-43</v>
      </c>
      <c r="AB530" s="51">
        <f t="shared" si="400"/>
        <v>43</v>
      </c>
      <c r="AC530" s="61">
        <f t="shared" si="401"/>
        <v>0</v>
      </c>
      <c r="AD530" s="26" t="str">
        <f t="shared" si="402"/>
        <v>alma</v>
      </c>
      <c r="AE530" s="27" t="str">
        <f t="shared" si="403"/>
        <v>alma</v>
      </c>
      <c r="AF530" s="28" t="str">
        <f t="shared" si="404"/>
        <v/>
      </c>
      <c r="AG530" s="26" t="str">
        <f t="shared" si="405"/>
        <v>32</v>
      </c>
      <c r="AH530" s="27" t="str">
        <f t="shared" si="406"/>
        <v/>
      </c>
      <c r="AI530" s="29" t="str">
        <f t="shared" si="407"/>
        <v>1-43</v>
      </c>
      <c r="AJ530" s="29" t="str">
        <f t="shared" si="408"/>
        <v>1-43</v>
      </c>
      <c r="AK530" s="29" t="str">
        <f t="shared" si="409"/>
        <v>1 43</v>
      </c>
      <c r="AL530" s="29">
        <f t="shared" si="410"/>
        <v>2</v>
      </c>
      <c r="AM530" s="29">
        <f t="shared" ca="1" si="411"/>
        <v>2</v>
      </c>
      <c r="AN530" s="29" t="str">
        <f t="shared" si="412"/>
        <v>1</v>
      </c>
      <c r="AO530" s="29" t="str">
        <f t="shared" ca="1" si="413"/>
        <v>43</v>
      </c>
      <c r="AP530" s="28" t="str">
        <f t="shared" si="414"/>
        <v/>
      </c>
      <c r="AQ530" s="34">
        <f t="shared" si="415"/>
        <v>137152</v>
      </c>
      <c r="AR530" s="7">
        <f>VLOOKUP(W530,Books!$A$2:$Q$100,7,FALSE)</f>
        <v>213</v>
      </c>
      <c r="AS530" s="51" t="str">
        <f t="shared" si="416"/>
        <v/>
      </c>
      <c r="AT530" s="7" t="str">
        <f t="shared" si="417"/>
        <v>INSERT INTO citation (ID,TalkID,BookID,Chapter,Verses,Flag,PageColumn,MinVerse,MaxVerse) VALUES (137152, 8492, 213, 32, '1-43', '', 117, 0, 0);</v>
      </c>
    </row>
    <row r="531" spans="1:46" x14ac:dyDescent="0.2">
      <c r="A531" s="7">
        <f>VLOOKUP(C531,Talks!$A$2:$X$35,2,FALSE)</f>
        <v>33</v>
      </c>
      <c r="B531">
        <v>528</v>
      </c>
      <c r="C531" t="s">
        <v>2745</v>
      </c>
      <c r="D531" t="s">
        <v>3609</v>
      </c>
      <c r="E531" t="s">
        <v>3610</v>
      </c>
      <c r="F531" s="4"/>
      <c r="G531" s="7">
        <f>VLOOKUP(C531,Talks!$A$2:$X$35,11,FALSE)</f>
        <v>8492</v>
      </c>
      <c r="H531" s="7">
        <f t="shared" si="389"/>
        <v>0</v>
      </c>
      <c r="I531" s="75" t="str">
        <f>IF(H531&lt;&gt;0,H531,IF(ISERROR(VLOOKUP(VLOOKUP(X531,Books!$A$2:$Q$100,2,FALSE)&amp;"_"&amp;Y531&amp;":"&amp;AA531&amp;IF(F531&lt;&gt;""," (JST)",""),SpecialBooks,2,FALSE)),VLOOKUP(X531,Books!$A$2:$Q$100,2,FALSE)&amp;"_"&amp;Y531&amp;":"&amp;AA531&amp;IF(F531&lt;&gt;""," (JST)",""),VLOOKUP(VLOOKUP(X531,Books!$A$2:$Q$100,2,FALSE)&amp;"_"&amp;Y531&amp;":"&amp;AA531&amp;IF(F531&lt;&gt;""," (JST)",""),SpecialBooks,2,FALSE)))</f>
        <v>sec_121:1-2</v>
      </c>
      <c r="J531" s="7" t="str">
        <f>VLOOKUP(C531,Talks!$A$2:$X$35,6,FALSE)</f>
        <v>JRH</v>
      </c>
      <c r="K531" s="32">
        <v>117</v>
      </c>
      <c r="L531" s="56">
        <f t="shared" si="373"/>
        <v>115</v>
      </c>
      <c r="M531" s="56">
        <f t="shared" si="374"/>
        <v>117</v>
      </c>
      <c r="N531" s="56" t="str">
        <f t="shared" si="390"/>
        <v/>
      </c>
      <c r="O531" s="7" t="str">
        <f t="shared" si="391"/>
        <v>sec_121:1-2 / (20-O,117,JRH)</v>
      </c>
      <c r="P531" s="51" t="str">
        <f t="shared" si="392"/>
        <v/>
      </c>
      <c r="Q531" s="7">
        <f t="shared" si="393"/>
        <v>31</v>
      </c>
      <c r="R531" s="7">
        <f t="shared" si="394"/>
        <v>34</v>
      </c>
      <c r="S531" s="7">
        <f t="shared" si="395"/>
        <v>42</v>
      </c>
      <c r="T531" s="7">
        <f t="shared" si="396"/>
        <v>38</v>
      </c>
      <c r="U531" s="7">
        <f t="shared" si="397"/>
        <v>51</v>
      </c>
      <c r="V531" s="7" t="str">
        <f t="shared" si="398"/>
        <v>dc-testament/dc/121.1-2?l</v>
      </c>
      <c r="W531" s="7" t="str">
        <f t="shared" si="376"/>
        <v>dc</v>
      </c>
      <c r="X531" s="7" t="str">
        <f>IF(ISERROR(VLOOKUP(W531,Books!$A$2:$Q$100,2,FALSE)),VLOOKUP(V531&amp;"/"&amp;W531,$AY$8:$AZ$10,2,FALSE),W531)</f>
        <v>dc</v>
      </c>
      <c r="Y531" s="7" t="str">
        <f t="shared" si="377"/>
        <v>121</v>
      </c>
      <c r="Z531" s="7" t="str">
        <f t="shared" si="399"/>
        <v>1-2</v>
      </c>
      <c r="AA531" s="7" t="str">
        <f t="shared" si="375"/>
        <v>1-2</v>
      </c>
      <c r="AB531" s="51">
        <f t="shared" si="400"/>
        <v>46</v>
      </c>
      <c r="AC531" s="61" t="str">
        <f t="shared" si="401"/>
        <v>p1</v>
      </c>
      <c r="AD531" s="26" t="str">
        <f t="shared" si="402"/>
        <v>sec</v>
      </c>
      <c r="AE531" s="27" t="str">
        <f t="shared" si="403"/>
        <v>dc</v>
      </c>
      <c r="AF531" s="28" t="str">
        <f t="shared" si="404"/>
        <v/>
      </c>
      <c r="AG531" s="26" t="str">
        <f t="shared" si="405"/>
        <v>121</v>
      </c>
      <c r="AH531" s="27" t="str">
        <f t="shared" si="406"/>
        <v/>
      </c>
      <c r="AI531" s="29" t="str">
        <f t="shared" si="407"/>
        <v>1-2</v>
      </c>
      <c r="AJ531" s="29" t="str">
        <f t="shared" si="408"/>
        <v>1-2</v>
      </c>
      <c r="AK531" s="29" t="str">
        <f t="shared" si="409"/>
        <v>1 2</v>
      </c>
      <c r="AL531" s="29">
        <f t="shared" si="410"/>
        <v>2</v>
      </c>
      <c r="AM531" s="29">
        <f t="shared" ca="1" si="411"/>
        <v>2</v>
      </c>
      <c r="AN531" s="29" t="str">
        <f t="shared" si="412"/>
        <v>1</v>
      </c>
      <c r="AO531" s="29" t="str">
        <f t="shared" ca="1" si="413"/>
        <v>2</v>
      </c>
      <c r="AP531" s="28" t="str">
        <f t="shared" si="414"/>
        <v/>
      </c>
      <c r="AQ531" s="34">
        <f t="shared" si="415"/>
        <v>137153</v>
      </c>
      <c r="AR531" s="7">
        <f>VLOOKUP(W531,Books!$A$2:$Q$100,7,FALSE)</f>
        <v>302</v>
      </c>
      <c r="AS531" s="51" t="str">
        <f t="shared" si="416"/>
        <v/>
      </c>
      <c r="AT531" s="7" t="str">
        <f t="shared" si="417"/>
        <v>INSERT INTO citation (ID,TalkID,BookID,Chapter,Verses,Flag,PageColumn,MinVerse,MaxVerse) VALUES (137153, 8492, 302, 121, '1-2', '', 117, 0, 0);</v>
      </c>
    </row>
    <row r="532" spans="1:46" x14ac:dyDescent="0.2">
      <c r="A532" s="7">
        <f>VLOOKUP(C532,Talks!$A$2:$X$35,2,FALSE)</f>
        <v>33</v>
      </c>
      <c r="B532">
        <v>529</v>
      </c>
      <c r="C532" t="s">
        <v>2745</v>
      </c>
      <c r="D532" t="s">
        <v>3611</v>
      </c>
      <c r="E532" t="s">
        <v>3612</v>
      </c>
      <c r="F532" s="4"/>
      <c r="G532" s="7">
        <f>VLOOKUP(C532,Talks!$A$2:$X$35,11,FALSE)</f>
        <v>8492</v>
      </c>
      <c r="H532" s="7">
        <f t="shared" si="389"/>
        <v>0</v>
      </c>
      <c r="I532" s="75" t="str">
        <f>IF(H532&lt;&gt;0,H532,IF(ISERROR(VLOOKUP(VLOOKUP(X532,Books!$A$2:$Q$100,2,FALSE)&amp;"_"&amp;Y532&amp;":"&amp;AA532&amp;IF(F532&lt;&gt;""," (JST)",""),SpecialBooks,2,FALSE)),VLOOKUP(X532,Books!$A$2:$Q$100,2,FALSE)&amp;"_"&amp;Y532&amp;":"&amp;AA532&amp;IF(F532&lt;&gt;""," (JST)",""),VLOOKUP(VLOOKUP(X532,Books!$A$2:$Q$100,2,FALSE)&amp;"_"&amp;Y532&amp;":"&amp;AA532&amp;IF(F532&lt;&gt;""," (JST)",""),SpecialBooks,2,FALSE)))</f>
        <v>ps_121:4</v>
      </c>
      <c r="J532" s="7" t="str">
        <f>VLOOKUP(C532,Talks!$A$2:$X$35,6,FALSE)</f>
        <v>JRH</v>
      </c>
      <c r="K532" s="32">
        <v>117</v>
      </c>
      <c r="L532" s="56">
        <f t="shared" si="373"/>
        <v>115</v>
      </c>
      <c r="M532" s="56">
        <f t="shared" si="374"/>
        <v>117</v>
      </c>
      <c r="N532" s="56" t="str">
        <f t="shared" si="390"/>
        <v/>
      </c>
      <c r="O532" s="7" t="str">
        <f t="shared" si="391"/>
        <v>ps_121:4 / (20-O,117,JRH)</v>
      </c>
      <c r="P532" s="51" t="str">
        <f t="shared" si="392"/>
        <v/>
      </c>
      <c r="Q532" s="7">
        <f t="shared" si="393"/>
        <v>21</v>
      </c>
      <c r="R532" s="7">
        <f t="shared" si="394"/>
        <v>24</v>
      </c>
      <c r="S532" s="7">
        <f t="shared" si="395"/>
        <v>30</v>
      </c>
      <c r="T532" s="7">
        <f t="shared" si="396"/>
        <v>28</v>
      </c>
      <c r="U532" s="7">
        <f t="shared" si="397"/>
        <v>39</v>
      </c>
      <c r="V532" s="7" t="str">
        <f t="shared" si="398"/>
        <v>ot/ps/121.4?lan</v>
      </c>
      <c r="W532" s="7" t="str">
        <f t="shared" si="376"/>
        <v>ps</v>
      </c>
      <c r="X532" s="7" t="str">
        <f>IF(ISERROR(VLOOKUP(W532,Books!$A$2:$Q$100,2,FALSE)),VLOOKUP(V532&amp;"/"&amp;W532,$AY$8:$AZ$10,2,FALSE),W532)</f>
        <v>ps</v>
      </c>
      <c r="Y532" s="7" t="str">
        <f t="shared" si="377"/>
        <v>121</v>
      </c>
      <c r="Z532" s="7" t="str">
        <f t="shared" si="399"/>
        <v>4</v>
      </c>
      <c r="AA532" s="7" t="str">
        <f t="shared" ref="AA532:AA557" si="418">IF(Z532="1-1","1",IF(Z532="study_intro1","headnote",Z532))</f>
        <v>4</v>
      </c>
      <c r="AB532" s="51">
        <f t="shared" si="400"/>
        <v>8</v>
      </c>
      <c r="AC532" s="61" t="str">
        <f t="shared" si="401"/>
        <v>p4</v>
      </c>
      <c r="AD532" s="26" t="str">
        <f t="shared" si="402"/>
        <v>ps</v>
      </c>
      <c r="AE532" s="27" t="str">
        <f t="shared" si="403"/>
        <v>ps</v>
      </c>
      <c r="AF532" s="28" t="str">
        <f t="shared" si="404"/>
        <v/>
      </c>
      <c r="AG532" s="26" t="str">
        <f t="shared" si="405"/>
        <v>121</v>
      </c>
      <c r="AH532" s="27" t="str">
        <f t="shared" si="406"/>
        <v/>
      </c>
      <c r="AI532" s="29" t="str">
        <f t="shared" si="407"/>
        <v>4</v>
      </c>
      <c r="AJ532" s="29" t="str">
        <f t="shared" si="408"/>
        <v>4</v>
      </c>
      <c r="AK532" s="29" t="str">
        <f t="shared" si="409"/>
        <v>4</v>
      </c>
      <c r="AL532" s="29">
        <f t="shared" si="410"/>
        <v>0</v>
      </c>
      <c r="AM532" s="29">
        <f t="shared" ca="1" si="411"/>
        <v>0</v>
      </c>
      <c r="AN532" s="29" t="str">
        <f t="shared" si="412"/>
        <v>4</v>
      </c>
      <c r="AO532" s="29" t="str">
        <f t="shared" ca="1" si="413"/>
        <v>4</v>
      </c>
      <c r="AP532" s="28" t="str">
        <f t="shared" si="414"/>
        <v/>
      </c>
      <c r="AQ532" s="34">
        <f t="shared" si="415"/>
        <v>137154</v>
      </c>
      <c r="AR532" s="7">
        <f>VLOOKUP(W532,Books!$A$2:$Q$100,7,FALSE)</f>
        <v>119</v>
      </c>
      <c r="AS532" s="51" t="str">
        <f t="shared" si="416"/>
        <v/>
      </c>
      <c r="AT532" s="7" t="str">
        <f t="shared" si="417"/>
        <v>INSERT INTO citation (ID,TalkID,BookID,Chapter,Verses,Flag,PageColumn,MinVerse,MaxVerse) VALUES (137154, 8492, 119, 121, '4', '', 117, 0, 0);</v>
      </c>
    </row>
    <row r="533" spans="1:46" x14ac:dyDescent="0.2">
      <c r="A533" s="7">
        <f>VLOOKUP(C533,Talks!$A$2:$X$35,2,FALSE)</f>
        <v>33</v>
      </c>
      <c r="B533">
        <v>530</v>
      </c>
      <c r="C533" t="s">
        <v>2745</v>
      </c>
      <c r="D533" t="s">
        <v>3613</v>
      </c>
      <c r="E533" t="s">
        <v>3614</v>
      </c>
      <c r="F533" s="4"/>
      <c r="G533" s="7">
        <f>VLOOKUP(C533,Talks!$A$2:$X$35,11,FALSE)</f>
        <v>8492</v>
      </c>
      <c r="H533" s="7">
        <f t="shared" si="389"/>
        <v>0</v>
      </c>
      <c r="I533" s="75" t="str">
        <f>IF(H533&lt;&gt;0,H533,IF(ISERROR(VLOOKUP(VLOOKUP(X533,Books!$A$2:$Q$100,2,FALSE)&amp;"_"&amp;Y533&amp;":"&amp;AA533&amp;IF(F533&lt;&gt;""," (JST)",""),SpecialBooks,2,FALSE)),VLOOKUP(X533,Books!$A$2:$Q$100,2,FALSE)&amp;"_"&amp;Y533&amp;":"&amp;AA533&amp;IF(F533&lt;&gt;""," (JST)",""),VLOOKUP(VLOOKUP(X533,Books!$A$2:$Q$100,2,FALSE)&amp;"_"&amp;Y533&amp;":"&amp;AA533&amp;IF(F533&lt;&gt;""," (JST)",""),SpecialBooks,2,FALSE)))</f>
        <v>john_5:2-9</v>
      </c>
      <c r="J533" s="7" t="str">
        <f>VLOOKUP(C533,Talks!$A$2:$X$35,6,FALSE)</f>
        <v>JRH</v>
      </c>
      <c r="K533" s="32">
        <v>117</v>
      </c>
      <c r="L533" s="56">
        <f t="shared" si="373"/>
        <v>115</v>
      </c>
      <c r="M533" s="56">
        <f t="shared" si="374"/>
        <v>117</v>
      </c>
      <c r="N533" s="56" t="str">
        <f t="shared" si="390"/>
        <v/>
      </c>
      <c r="O533" s="7" t="str">
        <f t="shared" si="391"/>
        <v>john_5:2-9 / (20-O,117,JRH)</v>
      </c>
      <c r="P533" s="51" t="str">
        <f t="shared" si="392"/>
        <v/>
      </c>
      <c r="Q533" s="7">
        <f t="shared" si="393"/>
        <v>21</v>
      </c>
      <c r="R533" s="7">
        <f t="shared" si="394"/>
        <v>26</v>
      </c>
      <c r="S533" s="7">
        <f t="shared" si="395"/>
        <v>32</v>
      </c>
      <c r="T533" s="7">
        <f t="shared" si="396"/>
        <v>28</v>
      </c>
      <c r="U533" s="7">
        <f t="shared" si="397"/>
        <v>41</v>
      </c>
      <c r="V533" s="7" t="str">
        <f t="shared" si="398"/>
        <v>nt/john/5.2-9?l</v>
      </c>
      <c r="W533" s="7" t="str">
        <f t="shared" si="376"/>
        <v>john</v>
      </c>
      <c r="X533" s="7" t="str">
        <f>IF(ISERROR(VLOOKUP(W533,Books!$A$2:$Q$100,2,FALSE)),VLOOKUP(V533&amp;"/"&amp;W533,$AY$8:$AZ$10,2,FALSE),W533)</f>
        <v>john</v>
      </c>
      <c r="Y533" s="7" t="str">
        <f t="shared" si="377"/>
        <v>5</v>
      </c>
      <c r="Z533" s="7" t="str">
        <f t="shared" si="399"/>
        <v>2-9</v>
      </c>
      <c r="AA533" s="7" t="str">
        <f t="shared" si="418"/>
        <v>2-9</v>
      </c>
      <c r="AB533" s="51">
        <f t="shared" si="400"/>
        <v>48</v>
      </c>
      <c r="AC533" s="61" t="str">
        <f t="shared" si="401"/>
        <v>p2</v>
      </c>
      <c r="AD533" s="26" t="str">
        <f t="shared" si="402"/>
        <v>john</v>
      </c>
      <c r="AE533" s="27" t="str">
        <f t="shared" si="403"/>
        <v>john</v>
      </c>
      <c r="AF533" s="28" t="str">
        <f t="shared" si="404"/>
        <v/>
      </c>
      <c r="AG533" s="26" t="str">
        <f t="shared" si="405"/>
        <v>5</v>
      </c>
      <c r="AH533" s="27" t="str">
        <f t="shared" si="406"/>
        <v/>
      </c>
      <c r="AI533" s="29" t="str">
        <f t="shared" si="407"/>
        <v>2-9</v>
      </c>
      <c r="AJ533" s="29" t="str">
        <f t="shared" si="408"/>
        <v>2-9</v>
      </c>
      <c r="AK533" s="29" t="str">
        <f t="shared" si="409"/>
        <v>2 9</v>
      </c>
      <c r="AL533" s="29">
        <f t="shared" si="410"/>
        <v>2</v>
      </c>
      <c r="AM533" s="29">
        <f t="shared" ca="1" si="411"/>
        <v>2</v>
      </c>
      <c r="AN533" s="29" t="str">
        <f t="shared" si="412"/>
        <v>2</v>
      </c>
      <c r="AO533" s="29" t="str">
        <f t="shared" ca="1" si="413"/>
        <v>9</v>
      </c>
      <c r="AP533" s="28" t="str">
        <f t="shared" si="414"/>
        <v/>
      </c>
      <c r="AQ533" s="34">
        <f t="shared" si="415"/>
        <v>137155</v>
      </c>
      <c r="AR533" s="7">
        <f>VLOOKUP(W533,Books!$A$2:$Q$100,7,FALSE)</f>
        <v>143</v>
      </c>
      <c r="AS533" s="51" t="str">
        <f t="shared" si="416"/>
        <v/>
      </c>
      <c r="AT533" s="7" t="str">
        <f t="shared" si="417"/>
        <v>INSERT INTO citation (ID,TalkID,BookID,Chapter,Verses,Flag,PageColumn,MinVerse,MaxVerse) VALUES (137155, 8492, 143, 5, '2-9', '', 117, 0, 0);</v>
      </c>
    </row>
    <row r="534" spans="1:46" x14ac:dyDescent="0.2">
      <c r="A534" s="7">
        <f>VLOOKUP(C534,Talks!$A$2:$X$35,2,FALSE)</f>
        <v>33</v>
      </c>
      <c r="B534">
        <v>531</v>
      </c>
      <c r="C534" t="s">
        <v>2745</v>
      </c>
      <c r="D534" t="s">
        <v>3615</v>
      </c>
      <c r="E534" t="s">
        <v>3616</v>
      </c>
      <c r="F534" s="4"/>
      <c r="G534" s="7">
        <f>VLOOKUP(C534,Talks!$A$2:$X$35,11,FALSE)</f>
        <v>8492</v>
      </c>
      <c r="H534" s="7">
        <f t="shared" si="389"/>
        <v>0</v>
      </c>
      <c r="I534" s="75" t="str">
        <f>IF(H534&lt;&gt;0,H534,IF(ISERROR(VLOOKUP(VLOOKUP(X534,Books!$A$2:$Q$100,2,FALSE)&amp;"_"&amp;Y534&amp;":"&amp;AA534&amp;IF(F534&lt;&gt;""," (JST)",""),SpecialBooks,2,FALSE)),VLOOKUP(X534,Books!$A$2:$Q$100,2,FALSE)&amp;"_"&amp;Y534&amp;":"&amp;AA534&amp;IF(F534&lt;&gt;""," (JST)",""),VLOOKUP(VLOOKUP(X534,Books!$A$2:$Q$100,2,FALSE)&amp;"_"&amp;Y534&amp;":"&amp;AA534&amp;IF(F534&lt;&gt;""," (JST)",""),SpecialBooks,2,FALSE)))</f>
        <v>num_32:13</v>
      </c>
      <c r="J534" s="7" t="str">
        <f>VLOOKUP(C534,Talks!$A$2:$X$35,6,FALSE)</f>
        <v>JRH</v>
      </c>
      <c r="K534" s="32">
        <v>117</v>
      </c>
      <c r="L534" s="56">
        <f t="shared" ref="L534:L553" si="419">VLOOKUP(A534,StartPage,13,FALSE)</f>
        <v>115</v>
      </c>
      <c r="M534" s="56">
        <f t="shared" ref="M534:M553" si="420">VLOOKUP(A534,EndPage,14,FALSE)</f>
        <v>117</v>
      </c>
      <c r="N534" s="56" t="str">
        <f t="shared" si="390"/>
        <v/>
      </c>
      <c r="O534" s="7" t="str">
        <f t="shared" si="391"/>
        <v>num_32:13 / (20-O,117,JRH)</v>
      </c>
      <c r="P534" s="51" t="str">
        <f t="shared" si="392"/>
        <v/>
      </c>
      <c r="Q534" s="7">
        <f t="shared" si="393"/>
        <v>21</v>
      </c>
      <c r="R534" s="7">
        <f t="shared" si="394"/>
        <v>25</v>
      </c>
      <c r="S534" s="7">
        <f t="shared" si="395"/>
        <v>31</v>
      </c>
      <c r="T534" s="7">
        <f t="shared" si="396"/>
        <v>28</v>
      </c>
      <c r="U534" s="7">
        <f t="shared" si="397"/>
        <v>40</v>
      </c>
      <c r="V534" s="7" t="str">
        <f t="shared" si="398"/>
        <v>ot/num/32.13?la</v>
      </c>
      <c r="W534" s="7" t="str">
        <f t="shared" si="376"/>
        <v>num</v>
      </c>
      <c r="X534" s="7" t="str">
        <f>IF(ISERROR(VLOOKUP(W534,Books!$A$2:$Q$100,2,FALSE)),VLOOKUP(V534&amp;"/"&amp;W534,$AY$8:$AZ$10,2,FALSE),W534)</f>
        <v>num</v>
      </c>
      <c r="Y534" s="7" t="str">
        <f t="shared" si="377"/>
        <v>32</v>
      </c>
      <c r="Z534" s="7" t="str">
        <f t="shared" si="399"/>
        <v>13</v>
      </c>
      <c r="AA534" s="7" t="str">
        <f t="shared" si="418"/>
        <v>13</v>
      </c>
      <c r="AB534" s="51">
        <f t="shared" si="400"/>
        <v>42</v>
      </c>
      <c r="AC534" s="61" t="str">
        <f t="shared" si="401"/>
        <v>p13</v>
      </c>
      <c r="AD534" s="26" t="str">
        <f t="shared" si="402"/>
        <v>num</v>
      </c>
      <c r="AE534" s="27" t="str">
        <f t="shared" si="403"/>
        <v>num</v>
      </c>
      <c r="AF534" s="28" t="str">
        <f t="shared" si="404"/>
        <v/>
      </c>
      <c r="AG534" s="26" t="str">
        <f t="shared" si="405"/>
        <v>32</v>
      </c>
      <c r="AH534" s="27" t="str">
        <f t="shared" si="406"/>
        <v/>
      </c>
      <c r="AI534" s="29" t="str">
        <f t="shared" si="407"/>
        <v>13</v>
      </c>
      <c r="AJ534" s="29" t="str">
        <f t="shared" si="408"/>
        <v>13</v>
      </c>
      <c r="AK534" s="29" t="str">
        <f t="shared" si="409"/>
        <v>13</v>
      </c>
      <c r="AL534" s="29">
        <f t="shared" si="410"/>
        <v>0</v>
      </c>
      <c r="AM534" s="29">
        <f t="shared" ca="1" si="411"/>
        <v>0</v>
      </c>
      <c r="AN534" s="29" t="str">
        <f t="shared" si="412"/>
        <v>13</v>
      </c>
      <c r="AO534" s="29" t="str">
        <f t="shared" ca="1" si="413"/>
        <v>13</v>
      </c>
      <c r="AP534" s="28" t="str">
        <f t="shared" si="414"/>
        <v/>
      </c>
      <c r="AQ534" s="34">
        <f t="shared" si="415"/>
        <v>137156</v>
      </c>
      <c r="AR534" s="7">
        <f>VLOOKUP(W534,Books!$A$2:$Q$100,7,FALSE)</f>
        <v>104</v>
      </c>
      <c r="AS534" s="51" t="str">
        <f t="shared" si="416"/>
        <v/>
      </c>
      <c r="AT534" s="7" t="str">
        <f t="shared" si="417"/>
        <v>INSERT INTO citation (ID,TalkID,BookID,Chapter,Verses,Flag,PageColumn,MinVerse,MaxVerse) VALUES (137156, 8492, 104, 32, '13', '', 117, 0, 0);</v>
      </c>
    </row>
    <row r="535" spans="1:46" x14ac:dyDescent="0.2">
      <c r="A535" s="7">
        <f>VLOOKUP(C535,Talks!$A$2:$X$35,2,FALSE)</f>
        <v>33</v>
      </c>
      <c r="B535">
        <v>532</v>
      </c>
      <c r="C535" t="s">
        <v>2745</v>
      </c>
      <c r="D535" t="s">
        <v>3617</v>
      </c>
      <c r="E535" t="s">
        <v>3618</v>
      </c>
      <c r="F535" s="4"/>
      <c r="G535" s="7">
        <f>VLOOKUP(C535,Talks!$A$2:$X$35,11,FALSE)</f>
        <v>8492</v>
      </c>
      <c r="H535" s="7">
        <f t="shared" si="389"/>
        <v>0</v>
      </c>
      <c r="I535" s="75" t="str">
        <f>IF(H535&lt;&gt;0,H535,IF(ISERROR(VLOOKUP(VLOOKUP(X535,Books!$A$2:$Q$100,2,FALSE)&amp;"_"&amp;Y535&amp;":"&amp;AA535&amp;IF(F535&lt;&gt;""," (JST)",""),SpecialBooks,2,FALSE)),VLOOKUP(X535,Books!$A$2:$Q$100,2,FALSE)&amp;"_"&amp;Y535&amp;":"&amp;AA535&amp;IF(F535&lt;&gt;""," (JST)",""),VLOOKUP(VLOOKUP(X535,Books!$A$2:$Q$100,2,FALSE)&amp;"_"&amp;Y535&amp;":"&amp;AA535&amp;IF(F535&lt;&gt;""," (JST)",""),SpecialBooks,2,FALSE)))</f>
        <v>deut_2:7</v>
      </c>
      <c r="J535" s="7" t="str">
        <f>VLOOKUP(C535,Talks!$A$2:$X$35,6,FALSE)</f>
        <v>JRH</v>
      </c>
      <c r="K535" s="32">
        <v>117</v>
      </c>
      <c r="L535" s="56">
        <f t="shared" si="419"/>
        <v>115</v>
      </c>
      <c r="M535" s="56">
        <f t="shared" si="420"/>
        <v>117</v>
      </c>
      <c r="N535" s="56" t="str">
        <f t="shared" si="390"/>
        <v/>
      </c>
      <c r="O535" s="7" t="str">
        <f t="shared" si="391"/>
        <v>deut_2:7 / (20-O,117,JRH)</v>
      </c>
      <c r="P535" s="51" t="str">
        <f t="shared" si="392"/>
        <v/>
      </c>
      <c r="Q535" s="7">
        <f t="shared" si="393"/>
        <v>21</v>
      </c>
      <c r="R535" s="7">
        <f t="shared" si="394"/>
        <v>26</v>
      </c>
      <c r="S535" s="7">
        <f t="shared" si="395"/>
        <v>30</v>
      </c>
      <c r="T535" s="7">
        <f t="shared" si="396"/>
        <v>28</v>
      </c>
      <c r="U535" s="7">
        <f t="shared" si="397"/>
        <v>39</v>
      </c>
      <c r="V535" s="7" t="str">
        <f t="shared" si="398"/>
        <v>ot/deut/2.7?lan</v>
      </c>
      <c r="W535" s="7" t="str">
        <f t="shared" si="376"/>
        <v>deut</v>
      </c>
      <c r="X535" s="7" t="str">
        <f>IF(ISERROR(VLOOKUP(W535,Books!$A$2:$Q$100,2,FALSE)),VLOOKUP(V535&amp;"/"&amp;W535,$AY$8:$AZ$10,2,FALSE),W535)</f>
        <v>deut</v>
      </c>
      <c r="Y535" s="7" t="str">
        <f t="shared" si="377"/>
        <v>2</v>
      </c>
      <c r="Z535" s="7" t="str">
        <f t="shared" si="399"/>
        <v>7</v>
      </c>
      <c r="AA535" s="7" t="str">
        <f t="shared" si="418"/>
        <v>7</v>
      </c>
      <c r="AB535" s="51">
        <f t="shared" si="400"/>
        <v>37</v>
      </c>
      <c r="AC535" s="61" t="str">
        <f t="shared" si="401"/>
        <v>p7</v>
      </c>
      <c r="AD535" s="26" t="str">
        <f t="shared" si="402"/>
        <v>deut</v>
      </c>
      <c r="AE535" s="27" t="str">
        <f t="shared" si="403"/>
        <v>deut</v>
      </c>
      <c r="AF535" s="28" t="str">
        <f t="shared" si="404"/>
        <v/>
      </c>
      <c r="AG535" s="26" t="str">
        <f t="shared" si="405"/>
        <v>2</v>
      </c>
      <c r="AH535" s="27" t="str">
        <f t="shared" si="406"/>
        <v/>
      </c>
      <c r="AI535" s="29" t="str">
        <f t="shared" si="407"/>
        <v>7</v>
      </c>
      <c r="AJ535" s="29" t="str">
        <f t="shared" si="408"/>
        <v>7</v>
      </c>
      <c r="AK535" s="29" t="str">
        <f t="shared" si="409"/>
        <v>7</v>
      </c>
      <c r="AL535" s="29">
        <f t="shared" si="410"/>
        <v>0</v>
      </c>
      <c r="AM535" s="29">
        <f t="shared" ca="1" si="411"/>
        <v>0</v>
      </c>
      <c r="AN535" s="29" t="str">
        <f t="shared" si="412"/>
        <v>7</v>
      </c>
      <c r="AO535" s="29" t="str">
        <f t="shared" ca="1" si="413"/>
        <v>7</v>
      </c>
      <c r="AP535" s="28" t="str">
        <f t="shared" si="414"/>
        <v/>
      </c>
      <c r="AQ535" s="34">
        <f t="shared" si="415"/>
        <v>137157</v>
      </c>
      <c r="AR535" s="7">
        <f>VLOOKUP(W535,Books!$A$2:$Q$100,7,FALSE)</f>
        <v>105</v>
      </c>
      <c r="AS535" s="51" t="str">
        <f t="shared" si="416"/>
        <v/>
      </c>
      <c r="AT535" s="7" t="str">
        <f t="shared" si="417"/>
        <v>INSERT INTO citation (ID,TalkID,BookID,Chapter,Verses,Flag,PageColumn,MinVerse,MaxVerse) VALUES (137157, 8492, 105, 2, '7', '', 117, 0, 0);</v>
      </c>
    </row>
    <row r="536" spans="1:46" x14ac:dyDescent="0.2">
      <c r="A536" s="7">
        <f>VLOOKUP(C536,Talks!$A$2:$X$35,2,FALSE)</f>
        <v>33</v>
      </c>
      <c r="B536">
        <v>533</v>
      </c>
      <c r="C536" t="s">
        <v>2745</v>
      </c>
      <c r="D536" t="s">
        <v>3619</v>
      </c>
      <c r="E536" t="s">
        <v>3620</v>
      </c>
      <c r="F536" s="4"/>
      <c r="G536" s="7">
        <f>VLOOKUP(C536,Talks!$A$2:$X$35,11,FALSE)</f>
        <v>8492</v>
      </c>
      <c r="H536" s="7">
        <f t="shared" si="389"/>
        <v>0</v>
      </c>
      <c r="I536" s="75" t="str">
        <f>IF(H536&lt;&gt;0,H536,IF(ISERROR(VLOOKUP(VLOOKUP(X536,Books!$A$2:$Q$100,2,FALSE)&amp;"_"&amp;Y536&amp;":"&amp;AA536&amp;IF(F536&lt;&gt;""," (JST)",""),SpecialBooks,2,FALSE)),VLOOKUP(X536,Books!$A$2:$Q$100,2,FALSE)&amp;"_"&amp;Y536&amp;":"&amp;AA536&amp;IF(F536&lt;&gt;""," (JST)",""),VLOOKUP(VLOOKUP(X536,Books!$A$2:$Q$100,2,FALSE)&amp;"_"&amp;Y536&amp;":"&amp;AA536&amp;IF(F536&lt;&gt;""," (JST)",""),SpecialBooks,2,FALSE)))</f>
        <v>josh_5:6</v>
      </c>
      <c r="J536" s="7" t="str">
        <f>VLOOKUP(C536,Talks!$A$2:$X$35,6,FALSE)</f>
        <v>JRH</v>
      </c>
      <c r="K536" s="32">
        <v>117</v>
      </c>
      <c r="L536" s="56">
        <f t="shared" si="419"/>
        <v>115</v>
      </c>
      <c r="M536" s="56">
        <f t="shared" si="420"/>
        <v>117</v>
      </c>
      <c r="N536" s="56" t="str">
        <f t="shared" si="390"/>
        <v/>
      </c>
      <c r="O536" s="7" t="str">
        <f t="shared" si="391"/>
        <v>josh_5:6 / (20-O,117,JRH)</v>
      </c>
      <c r="P536" s="51" t="str">
        <f t="shared" si="392"/>
        <v/>
      </c>
      <c r="Q536" s="7">
        <f t="shared" si="393"/>
        <v>21</v>
      </c>
      <c r="R536" s="7">
        <f t="shared" si="394"/>
        <v>26</v>
      </c>
      <c r="S536" s="7">
        <f t="shared" si="395"/>
        <v>30</v>
      </c>
      <c r="T536" s="7">
        <f t="shared" si="396"/>
        <v>28</v>
      </c>
      <c r="U536" s="7">
        <f t="shared" si="397"/>
        <v>39</v>
      </c>
      <c r="V536" s="7" t="str">
        <f t="shared" si="398"/>
        <v>ot/josh/5.6?lan</v>
      </c>
      <c r="W536" s="7" t="str">
        <f t="shared" si="376"/>
        <v>josh</v>
      </c>
      <c r="X536" s="7" t="str">
        <f>IF(ISERROR(VLOOKUP(W536,Books!$A$2:$Q$100,2,FALSE)),VLOOKUP(V536&amp;"/"&amp;W536,$AY$8:$AZ$10,2,FALSE),W536)</f>
        <v>josh</v>
      </c>
      <c r="Y536" s="7" t="str">
        <f t="shared" si="377"/>
        <v>5</v>
      </c>
      <c r="Z536" s="7" t="str">
        <f t="shared" si="399"/>
        <v>6</v>
      </c>
      <c r="AA536" s="7" t="str">
        <f t="shared" si="418"/>
        <v>6</v>
      </c>
      <c r="AB536" s="51">
        <f t="shared" si="400"/>
        <v>15</v>
      </c>
      <c r="AC536" s="61" t="str">
        <f t="shared" si="401"/>
        <v>p6</v>
      </c>
      <c r="AD536" s="26" t="str">
        <f t="shared" si="402"/>
        <v>josh</v>
      </c>
      <c r="AE536" s="27" t="str">
        <f t="shared" si="403"/>
        <v>josh</v>
      </c>
      <c r="AF536" s="28" t="str">
        <f t="shared" si="404"/>
        <v/>
      </c>
      <c r="AG536" s="26" t="str">
        <f t="shared" si="405"/>
        <v>5</v>
      </c>
      <c r="AH536" s="27" t="str">
        <f t="shared" si="406"/>
        <v/>
      </c>
      <c r="AI536" s="29" t="str">
        <f t="shared" si="407"/>
        <v>6</v>
      </c>
      <c r="AJ536" s="29" t="str">
        <f t="shared" si="408"/>
        <v>6</v>
      </c>
      <c r="AK536" s="29" t="str">
        <f t="shared" si="409"/>
        <v>6</v>
      </c>
      <c r="AL536" s="29">
        <f t="shared" si="410"/>
        <v>0</v>
      </c>
      <c r="AM536" s="29">
        <f t="shared" ca="1" si="411"/>
        <v>0</v>
      </c>
      <c r="AN536" s="29" t="str">
        <f t="shared" si="412"/>
        <v>6</v>
      </c>
      <c r="AO536" s="29" t="str">
        <f t="shared" ca="1" si="413"/>
        <v>6</v>
      </c>
      <c r="AP536" s="28" t="str">
        <f t="shared" si="414"/>
        <v/>
      </c>
      <c r="AQ536" s="34">
        <f t="shared" si="415"/>
        <v>137158</v>
      </c>
      <c r="AR536" s="7">
        <f>VLOOKUP(W536,Books!$A$2:$Q$100,7,FALSE)</f>
        <v>106</v>
      </c>
      <c r="AS536" s="51" t="str">
        <f t="shared" si="416"/>
        <v/>
      </c>
      <c r="AT536" s="7" t="str">
        <f t="shared" si="417"/>
        <v>INSERT INTO citation (ID,TalkID,BookID,Chapter,Verses,Flag,PageColumn,MinVerse,MaxVerse) VALUES (137158, 8492, 106, 5, '6', '', 117, 0, 0);</v>
      </c>
    </row>
    <row r="537" spans="1:46" x14ac:dyDescent="0.2">
      <c r="A537" s="7">
        <f>VLOOKUP(C537,Talks!$A$2:$X$35,2,FALSE)</f>
        <v>33</v>
      </c>
      <c r="B537">
        <v>534</v>
      </c>
      <c r="C537" t="s">
        <v>2745</v>
      </c>
      <c r="D537" t="s">
        <v>3621</v>
      </c>
      <c r="E537" t="s">
        <v>3622</v>
      </c>
      <c r="F537" s="4"/>
      <c r="G537" s="7">
        <f>VLOOKUP(C537,Talks!$A$2:$X$35,11,FALSE)</f>
        <v>8492</v>
      </c>
      <c r="H537" s="7">
        <f t="shared" si="389"/>
        <v>0</v>
      </c>
      <c r="I537" s="75" t="str">
        <f>IF(H537&lt;&gt;0,H537,IF(ISERROR(VLOOKUP(VLOOKUP(X537,Books!$A$2:$Q$100,2,FALSE)&amp;"_"&amp;Y537&amp;":"&amp;AA537&amp;IF(F537&lt;&gt;""," (JST)",""),SpecialBooks,2,FALSE)),VLOOKUP(X537,Books!$A$2:$Q$100,2,FALSE)&amp;"_"&amp;Y537&amp;":"&amp;AA537&amp;IF(F537&lt;&gt;""," (JST)",""),VLOOKUP(VLOOKUP(X537,Books!$A$2:$Q$100,2,FALSE)&amp;"_"&amp;Y537&amp;":"&amp;AA537&amp;IF(F537&lt;&gt;""," (JST)",""),SpecialBooks,2,FALSE)))</f>
        <v>hel_5:20-52</v>
      </c>
      <c r="J537" s="7" t="str">
        <f>VLOOKUP(C537,Talks!$A$2:$X$35,6,FALSE)</f>
        <v>JRH</v>
      </c>
      <c r="K537" s="32">
        <v>117</v>
      </c>
      <c r="L537" s="56">
        <f t="shared" si="419"/>
        <v>115</v>
      </c>
      <c r="M537" s="56">
        <f t="shared" si="420"/>
        <v>117</v>
      </c>
      <c r="N537" s="56" t="str">
        <f t="shared" si="390"/>
        <v/>
      </c>
      <c r="O537" s="7" t="str">
        <f t="shared" si="391"/>
        <v>hel_5:20-52 / (20-O,117,JRH)</v>
      </c>
      <c r="P537" s="51" t="str">
        <f t="shared" si="392"/>
        <v/>
      </c>
      <c r="Q537" s="7">
        <f t="shared" si="393"/>
        <v>23</v>
      </c>
      <c r="R537" s="7">
        <f t="shared" si="394"/>
        <v>27</v>
      </c>
      <c r="S537" s="7">
        <f t="shared" si="395"/>
        <v>35</v>
      </c>
      <c r="T537" s="7">
        <f t="shared" si="396"/>
        <v>29</v>
      </c>
      <c r="U537" s="7">
        <f t="shared" si="397"/>
        <v>44</v>
      </c>
      <c r="V537" s="7" t="str">
        <f t="shared" si="398"/>
        <v>bofm/hel/5.20-52?</v>
      </c>
      <c r="W537" s="7" t="str">
        <f t="shared" si="376"/>
        <v>hel</v>
      </c>
      <c r="X537" s="7" t="str">
        <f>IF(ISERROR(VLOOKUP(W537,Books!$A$2:$Q$100,2,FALSE)),VLOOKUP(V537&amp;"/"&amp;W537,$AY$8:$AZ$10,2,FALSE),W537)</f>
        <v>hel</v>
      </c>
      <c r="Y537" s="7" t="str">
        <f t="shared" si="377"/>
        <v>5</v>
      </c>
      <c r="Z537" s="7" t="str">
        <f t="shared" si="399"/>
        <v>20-52</v>
      </c>
      <c r="AA537" s="7" t="str">
        <f t="shared" si="418"/>
        <v>20-52</v>
      </c>
      <c r="AB537" s="51">
        <f t="shared" si="400"/>
        <v>52</v>
      </c>
      <c r="AC537" s="61" t="str">
        <f t="shared" si="401"/>
        <v>p20</v>
      </c>
      <c r="AD537" s="26" t="str">
        <f t="shared" si="402"/>
        <v>hel</v>
      </c>
      <c r="AE537" s="27" t="str">
        <f t="shared" si="403"/>
        <v>hel</v>
      </c>
      <c r="AF537" s="28" t="str">
        <f t="shared" si="404"/>
        <v/>
      </c>
      <c r="AG537" s="26" t="str">
        <f t="shared" si="405"/>
        <v>5</v>
      </c>
      <c r="AH537" s="27" t="str">
        <f t="shared" si="406"/>
        <v/>
      </c>
      <c r="AI537" s="29" t="str">
        <f t="shared" si="407"/>
        <v>20-52</v>
      </c>
      <c r="AJ537" s="29" t="str">
        <f t="shared" si="408"/>
        <v>20-52</v>
      </c>
      <c r="AK537" s="29" t="str">
        <f t="shared" si="409"/>
        <v>20 52</v>
      </c>
      <c r="AL537" s="29">
        <f t="shared" si="410"/>
        <v>3</v>
      </c>
      <c r="AM537" s="29">
        <f t="shared" ca="1" si="411"/>
        <v>3</v>
      </c>
      <c r="AN537" s="29" t="str">
        <f t="shared" si="412"/>
        <v>20</v>
      </c>
      <c r="AO537" s="29" t="str">
        <f t="shared" ca="1" si="413"/>
        <v>52</v>
      </c>
      <c r="AP537" s="28" t="str">
        <f t="shared" si="414"/>
        <v/>
      </c>
      <c r="AQ537" s="34">
        <f t="shared" si="415"/>
        <v>137159</v>
      </c>
      <c r="AR537" s="7">
        <f>VLOOKUP(W537,Books!$A$2:$Q$100,7,FALSE)</f>
        <v>214</v>
      </c>
      <c r="AS537" s="51" t="str">
        <f t="shared" si="416"/>
        <v/>
      </c>
      <c r="AT537" s="7" t="str">
        <f t="shared" si="417"/>
        <v>INSERT INTO citation (ID,TalkID,BookID,Chapter,Verses,Flag,PageColumn,MinVerse,MaxVerse) VALUES (137159, 8492, 214, 5, '20-52', '', 117, 0, 0);</v>
      </c>
    </row>
    <row r="538" spans="1:46" x14ac:dyDescent="0.2">
      <c r="A538" s="7">
        <f>VLOOKUP(C538,Talks!$A$2:$X$35,2,FALSE)</f>
        <v>33</v>
      </c>
      <c r="B538">
        <v>535</v>
      </c>
      <c r="C538" t="s">
        <v>2745</v>
      </c>
      <c r="D538" t="s">
        <v>3624</v>
      </c>
      <c r="E538" t="s">
        <v>3625</v>
      </c>
      <c r="F538" s="4"/>
      <c r="G538" s="7">
        <f>VLOOKUP(C538,Talks!$A$2:$X$35,11,FALSE)</f>
        <v>8492</v>
      </c>
      <c r="H538" s="7">
        <f t="shared" si="389"/>
        <v>0</v>
      </c>
      <c r="I538" s="75" t="str">
        <f>IF(H538&lt;&gt;0,H538,IF(ISERROR(VLOOKUP(VLOOKUP(X538,Books!$A$2:$Q$100,2,FALSE)&amp;"_"&amp;Y538&amp;":"&amp;AA538&amp;IF(F538&lt;&gt;""," (JST)",""),SpecialBooks,2,FALSE)),VLOOKUP(X538,Books!$A$2:$Q$100,2,FALSE)&amp;"_"&amp;Y538&amp;":"&amp;AA538&amp;IF(F538&lt;&gt;""," (JST)",""),VLOOKUP(VLOOKUP(X538,Books!$A$2:$Q$100,2,FALSE)&amp;"_"&amp;Y538&amp;":"&amp;AA538&amp;IF(F538&lt;&gt;""," (JST)",""),SpecialBooks,2,FALSE)))</f>
        <v>mosiah_17:1-20</v>
      </c>
      <c r="J538" s="7" t="str">
        <f>VLOOKUP(C538,Talks!$A$2:$X$35,6,FALSE)</f>
        <v>JRH</v>
      </c>
      <c r="K538" s="32">
        <v>117</v>
      </c>
      <c r="L538" s="56">
        <f t="shared" si="419"/>
        <v>115</v>
      </c>
      <c r="M538" s="56">
        <f t="shared" si="420"/>
        <v>117</v>
      </c>
      <c r="N538" s="56" t="str">
        <f t="shared" si="390"/>
        <v/>
      </c>
      <c r="O538" s="7" t="str">
        <f t="shared" si="391"/>
        <v>mosiah_17:1-20 / (20-O,117,JRH)</v>
      </c>
      <c r="P538" s="51" t="str">
        <f t="shared" si="392"/>
        <v>***</v>
      </c>
      <c r="Q538" s="7">
        <f t="shared" si="393"/>
        <v>23</v>
      </c>
      <c r="R538" s="7">
        <f t="shared" si="394"/>
        <v>30</v>
      </c>
      <c r="S538" s="7">
        <f t="shared" si="395"/>
        <v>33</v>
      </c>
      <c r="T538" s="7" t="e">
        <f t="shared" si="396"/>
        <v>#VALUE!</v>
      </c>
      <c r="U538" s="7" t="e">
        <f t="shared" si="397"/>
        <v>#VALUE!</v>
      </c>
      <c r="V538" s="7" t="str">
        <f t="shared" si="398"/>
        <v>bofm/mosiah/17?la</v>
      </c>
      <c r="W538" s="7" t="str">
        <f t="shared" ref="W538:W557" si="421">IF(H538=0,MID(D538,Q538+1,R538-Q538-1),RIGHT(H538,LEN(H538)-3))</f>
        <v>mosiah</v>
      </c>
      <c r="X538" s="7" t="str">
        <f>IF(ISERROR(VLOOKUP(W538,Books!$A$2:$Q$100,2,FALSE)),VLOOKUP(V538&amp;"/"&amp;W538,$AY$8:$AZ$10,2,FALSE),W538)</f>
        <v>mosiah</v>
      </c>
      <c r="Y538" s="7" t="str">
        <f t="shared" si="377"/>
        <v>17</v>
      </c>
      <c r="Z538" s="7" t="str">
        <f t="shared" si="399"/>
        <v>1-20</v>
      </c>
      <c r="AA538" s="7" t="str">
        <f t="shared" si="418"/>
        <v>1-20</v>
      </c>
      <c r="AB538" s="51">
        <f t="shared" si="400"/>
        <v>20</v>
      </c>
      <c r="AC538" s="61">
        <f t="shared" si="401"/>
        <v>0</v>
      </c>
      <c r="AD538" s="26" t="str">
        <f t="shared" si="402"/>
        <v>mosiah</v>
      </c>
      <c r="AE538" s="27" t="str">
        <f t="shared" si="403"/>
        <v>mosiah</v>
      </c>
      <c r="AF538" s="28" t="str">
        <f t="shared" si="404"/>
        <v/>
      </c>
      <c r="AG538" s="26" t="str">
        <f t="shared" si="405"/>
        <v>17</v>
      </c>
      <c r="AH538" s="27" t="str">
        <f t="shared" si="406"/>
        <v/>
      </c>
      <c r="AI538" s="29" t="str">
        <f t="shared" si="407"/>
        <v>1-20</v>
      </c>
      <c r="AJ538" s="29" t="str">
        <f t="shared" si="408"/>
        <v>1-20</v>
      </c>
      <c r="AK538" s="29" t="str">
        <f t="shared" si="409"/>
        <v>1 20</v>
      </c>
      <c r="AL538" s="29">
        <f t="shared" si="410"/>
        <v>2</v>
      </c>
      <c r="AM538" s="29">
        <f t="shared" ca="1" si="411"/>
        <v>2</v>
      </c>
      <c r="AN538" s="29" t="str">
        <f t="shared" si="412"/>
        <v>1</v>
      </c>
      <c r="AO538" s="29" t="str">
        <f t="shared" ca="1" si="413"/>
        <v>20</v>
      </c>
      <c r="AP538" s="28" t="str">
        <f t="shared" si="414"/>
        <v/>
      </c>
      <c r="AQ538" s="34">
        <f t="shared" si="415"/>
        <v>137160</v>
      </c>
      <c r="AR538" s="7">
        <f>VLOOKUP(W538,Books!$A$2:$Q$100,7,FALSE)</f>
        <v>212</v>
      </c>
      <c r="AS538" s="51" t="str">
        <f t="shared" si="416"/>
        <v/>
      </c>
      <c r="AT538" s="7" t="str">
        <f t="shared" si="417"/>
        <v>INSERT INTO citation (ID,TalkID,BookID,Chapter,Verses,Flag,PageColumn,MinVerse,MaxVerse) VALUES (137160, 8492, 212, 17, '1-20', '', 117, 0, 0);</v>
      </c>
    </row>
    <row r="539" spans="1:46" x14ac:dyDescent="0.2">
      <c r="A539" s="7">
        <f>VLOOKUP(C539,Talks!$A$2:$X$35,2,FALSE)</f>
        <v>33</v>
      </c>
      <c r="B539">
        <v>536</v>
      </c>
      <c r="C539" t="s">
        <v>2745</v>
      </c>
      <c r="D539" t="s">
        <v>3626</v>
      </c>
      <c r="E539" t="s">
        <v>3627</v>
      </c>
      <c r="F539" s="4"/>
      <c r="G539" s="7">
        <f>VLOOKUP(C539,Talks!$A$2:$X$35,11,FALSE)</f>
        <v>8492</v>
      </c>
      <c r="H539" s="7">
        <f t="shared" si="389"/>
        <v>0</v>
      </c>
      <c r="I539" s="75" t="str">
        <f>IF(H539&lt;&gt;0,H539,IF(ISERROR(VLOOKUP(VLOOKUP(X539,Books!$A$2:$Q$100,2,FALSE)&amp;"_"&amp;Y539&amp;":"&amp;AA539&amp;IF(F539&lt;&gt;""," (JST)",""),SpecialBooks,2,FALSE)),VLOOKUP(X539,Books!$A$2:$Q$100,2,FALSE)&amp;"_"&amp;Y539&amp;":"&amp;AA539&amp;IF(F539&lt;&gt;""," (JST)",""),VLOOKUP(VLOOKUP(X539,Books!$A$2:$Q$100,2,FALSE)&amp;"_"&amp;Y539&amp;":"&amp;AA539&amp;IF(F539&lt;&gt;""," (JST)",""),SpecialBooks,2,FALSE)))</f>
        <v>1 kgs_18:17-40</v>
      </c>
      <c r="J539" s="7" t="str">
        <f>VLOOKUP(C539,Talks!$A$2:$X$35,6,FALSE)</f>
        <v>JRH</v>
      </c>
      <c r="K539" s="32">
        <v>117</v>
      </c>
      <c r="L539" s="56">
        <f t="shared" si="419"/>
        <v>115</v>
      </c>
      <c r="M539" s="56">
        <f t="shared" si="420"/>
        <v>117</v>
      </c>
      <c r="N539" s="56" t="str">
        <f t="shared" si="390"/>
        <v/>
      </c>
      <c r="O539" s="7" t="str">
        <f t="shared" si="391"/>
        <v>1 kgs_18:17-40 / (20-O,117,JRH)</v>
      </c>
      <c r="P539" s="51" t="str">
        <f t="shared" si="392"/>
        <v/>
      </c>
      <c r="Q539" s="7">
        <f t="shared" si="393"/>
        <v>21</v>
      </c>
      <c r="R539" s="7">
        <f t="shared" si="394"/>
        <v>27</v>
      </c>
      <c r="S539" s="7">
        <f t="shared" si="395"/>
        <v>36</v>
      </c>
      <c r="T539" s="7">
        <f t="shared" si="396"/>
        <v>30</v>
      </c>
      <c r="U539" s="7">
        <f t="shared" si="397"/>
        <v>45</v>
      </c>
      <c r="V539" s="7" t="str">
        <f t="shared" si="398"/>
        <v>ot/1-kgs/18.17-</v>
      </c>
      <c r="W539" s="7" t="str">
        <f t="shared" si="421"/>
        <v>1-kgs</v>
      </c>
      <c r="X539" s="7" t="str">
        <f>IF(ISERROR(VLOOKUP(W539,Books!$A$2:$Q$100,2,FALSE)),VLOOKUP(V539&amp;"/"&amp;W539,$AY$8:$AZ$10,2,FALSE),W539)</f>
        <v>1-kgs</v>
      </c>
      <c r="Y539" s="7" t="str">
        <f t="shared" si="377"/>
        <v>18</v>
      </c>
      <c r="Z539" s="7" t="str">
        <f t="shared" si="399"/>
        <v>17-40</v>
      </c>
      <c r="AA539" s="7" t="str">
        <f t="shared" si="418"/>
        <v>17-40</v>
      </c>
      <c r="AB539" s="51">
        <f t="shared" si="400"/>
        <v>46</v>
      </c>
      <c r="AC539" s="61" t="str">
        <f t="shared" si="401"/>
        <v>p17</v>
      </c>
      <c r="AD539" s="26" t="str">
        <f t="shared" si="402"/>
        <v>1-kgs</v>
      </c>
      <c r="AE539" s="27" t="str">
        <f t="shared" si="403"/>
        <v>1-kgs</v>
      </c>
      <c r="AF539" s="28" t="str">
        <f t="shared" si="404"/>
        <v/>
      </c>
      <c r="AG539" s="26" t="str">
        <f t="shared" si="405"/>
        <v>18</v>
      </c>
      <c r="AH539" s="27" t="str">
        <f t="shared" si="406"/>
        <v/>
      </c>
      <c r="AI539" s="29" t="str">
        <f t="shared" si="407"/>
        <v>17-40</v>
      </c>
      <c r="AJ539" s="29" t="str">
        <f t="shared" si="408"/>
        <v>17-40</v>
      </c>
      <c r="AK539" s="29" t="str">
        <f t="shared" si="409"/>
        <v>17 40</v>
      </c>
      <c r="AL539" s="29">
        <f t="shared" si="410"/>
        <v>3</v>
      </c>
      <c r="AM539" s="29">
        <f t="shared" ca="1" si="411"/>
        <v>3</v>
      </c>
      <c r="AN539" s="29" t="str">
        <f t="shared" si="412"/>
        <v>17</v>
      </c>
      <c r="AO539" s="29" t="str">
        <f t="shared" ca="1" si="413"/>
        <v>40</v>
      </c>
      <c r="AP539" s="28" t="str">
        <f t="shared" si="414"/>
        <v/>
      </c>
      <c r="AQ539" s="34">
        <f t="shared" si="415"/>
        <v>137161</v>
      </c>
      <c r="AR539" s="7">
        <f>VLOOKUP(W539,Books!$A$2:$Q$100,7,FALSE)</f>
        <v>111</v>
      </c>
      <c r="AS539" s="51" t="str">
        <f t="shared" si="416"/>
        <v/>
      </c>
      <c r="AT539" s="7" t="str">
        <f t="shared" si="417"/>
        <v>INSERT INTO citation (ID,TalkID,BookID,Chapter,Verses,Flag,PageColumn,MinVerse,MaxVerse) VALUES (137161, 8492, 111, 18, '17-40', '', 117, 0, 0);</v>
      </c>
    </row>
    <row r="540" spans="1:46" x14ac:dyDescent="0.2">
      <c r="A540" s="7">
        <f>VLOOKUP(C540,Talks!$A$2:$X$35,2,FALSE)</f>
        <v>33</v>
      </c>
      <c r="B540">
        <v>537</v>
      </c>
      <c r="C540" t="s">
        <v>2745</v>
      </c>
      <c r="D540" t="s">
        <v>3629</v>
      </c>
      <c r="E540" t="s">
        <v>3630</v>
      </c>
      <c r="F540" s="4"/>
      <c r="G540" s="7">
        <f>VLOOKUP(C540,Talks!$A$2:$X$35,11,FALSE)</f>
        <v>8492</v>
      </c>
      <c r="H540" s="7">
        <f t="shared" si="389"/>
        <v>0</v>
      </c>
      <c r="I540" s="75" t="str">
        <f>IF(H540&lt;&gt;0,H540,IF(ISERROR(VLOOKUP(VLOOKUP(X540,Books!$A$2:$Q$100,2,FALSE)&amp;"_"&amp;Y540&amp;":"&amp;AA540&amp;IF(F540&lt;&gt;""," (JST)",""),SpecialBooks,2,FALSE)),VLOOKUP(X540,Books!$A$2:$Q$100,2,FALSE)&amp;"_"&amp;Y540&amp;":"&amp;AA540&amp;IF(F540&lt;&gt;""," (JST)",""),VLOOKUP(VLOOKUP(X540,Books!$A$2:$Q$100,2,FALSE)&amp;"_"&amp;Y540&amp;":"&amp;AA540&amp;IF(F540&lt;&gt;""," (JST)",""),SpecialBooks,2,FALSE)))</f>
        <v>1 kgs_17:1-7</v>
      </c>
      <c r="J540" s="7" t="str">
        <f>VLOOKUP(C540,Talks!$A$2:$X$35,6,FALSE)</f>
        <v>JRH</v>
      </c>
      <c r="K540" s="32">
        <v>117</v>
      </c>
      <c r="L540" s="56">
        <f t="shared" si="419"/>
        <v>115</v>
      </c>
      <c r="M540" s="56">
        <f t="shared" si="420"/>
        <v>117</v>
      </c>
      <c r="N540" s="56" t="str">
        <f t="shared" si="390"/>
        <v/>
      </c>
      <c r="O540" s="7" t="str">
        <f t="shared" si="391"/>
        <v>1 kgs_17:1-7 / (20-O,117,JRH)</v>
      </c>
      <c r="P540" s="51" t="str">
        <f t="shared" si="392"/>
        <v/>
      </c>
      <c r="Q540" s="7">
        <f t="shared" si="393"/>
        <v>21</v>
      </c>
      <c r="R540" s="7">
        <f t="shared" si="394"/>
        <v>27</v>
      </c>
      <c r="S540" s="7">
        <f t="shared" si="395"/>
        <v>34</v>
      </c>
      <c r="T540" s="7">
        <f t="shared" si="396"/>
        <v>30</v>
      </c>
      <c r="U540" s="7">
        <f t="shared" si="397"/>
        <v>43</v>
      </c>
      <c r="V540" s="7" t="str">
        <f t="shared" si="398"/>
        <v>ot/1-kgs/17.1-7</v>
      </c>
      <c r="W540" s="7" t="str">
        <f t="shared" si="421"/>
        <v>1-kgs</v>
      </c>
      <c r="X540" s="7" t="str">
        <f>IF(ISERROR(VLOOKUP(W540,Books!$A$2:$Q$100,2,FALSE)),VLOOKUP(V540&amp;"/"&amp;W540,$AY$8:$AZ$10,2,FALSE),W540)</f>
        <v>1-kgs</v>
      </c>
      <c r="Y540" s="7" t="str">
        <f t="shared" ref="Y540:Y557" si="422">IF(H540=0,IF(ISERROR(S540),RIGHT(D540,LEN(D540)-R540),IF(ISERROR(T540),MID(D540,R540+1,S540-R540-1),IF(ISERROR(MID(D540,R540+1,T540-R540-1)),0,MID(D540,R540+1,T540-R540-1)))),"")</f>
        <v>17</v>
      </c>
      <c r="Z540" s="7" t="str">
        <f t="shared" si="399"/>
        <v>1-7</v>
      </c>
      <c r="AA540" s="7" t="str">
        <f t="shared" si="418"/>
        <v>1-7</v>
      </c>
      <c r="AB540" s="51">
        <f t="shared" si="400"/>
        <v>24</v>
      </c>
      <c r="AC540" s="61" t="str">
        <f t="shared" si="401"/>
        <v>p1</v>
      </c>
      <c r="AD540" s="26" t="str">
        <f t="shared" si="402"/>
        <v>1-kgs</v>
      </c>
      <c r="AE540" s="27" t="str">
        <f t="shared" si="403"/>
        <v>1-kgs</v>
      </c>
      <c r="AF540" s="28" t="str">
        <f t="shared" si="404"/>
        <v/>
      </c>
      <c r="AG540" s="26" t="str">
        <f t="shared" si="405"/>
        <v>17</v>
      </c>
      <c r="AH540" s="27" t="str">
        <f t="shared" si="406"/>
        <v/>
      </c>
      <c r="AI540" s="29" t="str">
        <f t="shared" si="407"/>
        <v>1-7</v>
      </c>
      <c r="AJ540" s="29" t="str">
        <f t="shared" si="408"/>
        <v>1-7</v>
      </c>
      <c r="AK540" s="29" t="str">
        <f t="shared" si="409"/>
        <v>1 7</v>
      </c>
      <c r="AL540" s="29">
        <f t="shared" si="410"/>
        <v>2</v>
      </c>
      <c r="AM540" s="29">
        <f t="shared" ca="1" si="411"/>
        <v>2</v>
      </c>
      <c r="AN540" s="29" t="str">
        <f t="shared" si="412"/>
        <v>1</v>
      </c>
      <c r="AO540" s="29" t="str">
        <f t="shared" ca="1" si="413"/>
        <v>7</v>
      </c>
      <c r="AP540" s="28" t="str">
        <f t="shared" si="414"/>
        <v/>
      </c>
      <c r="AQ540" s="34">
        <f t="shared" si="415"/>
        <v>137162</v>
      </c>
      <c r="AR540" s="7">
        <f>VLOOKUP(W540,Books!$A$2:$Q$100,7,FALSE)</f>
        <v>111</v>
      </c>
      <c r="AS540" s="51" t="str">
        <f t="shared" si="416"/>
        <v/>
      </c>
      <c r="AT540" s="7" t="str">
        <f t="shared" si="417"/>
        <v>INSERT INTO citation (ID,TalkID,BookID,Chapter,Verses,Flag,PageColumn,MinVerse,MaxVerse) VALUES (137162, 8492, 111, 17, '1-7', '', 117, 0, 0);</v>
      </c>
    </row>
    <row r="541" spans="1:46" x14ac:dyDescent="0.2">
      <c r="A541" s="7">
        <f>VLOOKUP(C541,Talks!$A$2:$X$35,2,FALSE)</f>
        <v>33</v>
      </c>
      <c r="B541">
        <v>538</v>
      </c>
      <c r="C541" t="s">
        <v>2745</v>
      </c>
      <c r="D541" t="s">
        <v>3129</v>
      </c>
      <c r="E541" t="s">
        <v>3130</v>
      </c>
      <c r="F541" s="4"/>
      <c r="G541" s="7">
        <f>VLOOKUP(C541,Talks!$A$2:$X$35,11,FALSE)</f>
        <v>8492</v>
      </c>
      <c r="H541" s="7">
        <f t="shared" si="389"/>
        <v>0</v>
      </c>
      <c r="I541" s="75" t="str">
        <f>IF(H541&lt;&gt;0,H541,IF(ISERROR(VLOOKUP(VLOOKUP(X541,Books!$A$2:$Q$100,2,FALSE)&amp;"_"&amp;Y541&amp;":"&amp;AA541&amp;IF(F541&lt;&gt;""," (JST)",""),SpecialBooks,2,FALSE)),VLOOKUP(X541,Books!$A$2:$Q$100,2,FALSE)&amp;"_"&amp;Y541&amp;":"&amp;AA541&amp;IF(F541&lt;&gt;""," (JST)",""),VLOOKUP(VLOOKUP(X541,Books!$A$2:$Q$100,2,FALSE)&amp;"_"&amp;Y541&amp;":"&amp;AA541&amp;IF(F541&lt;&gt;""," (JST)",""),SpecialBooks,2,FALSE)))</f>
        <v>sec_123:17</v>
      </c>
      <c r="J541" s="7" t="str">
        <f>VLOOKUP(C541,Talks!$A$2:$X$35,6,FALSE)</f>
        <v>JRH</v>
      </c>
      <c r="K541" s="32">
        <v>117</v>
      </c>
      <c r="L541" s="56">
        <f t="shared" si="419"/>
        <v>115</v>
      </c>
      <c r="M541" s="56">
        <f t="shared" si="420"/>
        <v>117</v>
      </c>
      <c r="N541" s="56" t="str">
        <f t="shared" si="390"/>
        <v/>
      </c>
      <c r="O541" s="7" t="str">
        <f t="shared" si="391"/>
        <v>sec_123:17 / (20-O,117,JRH)</v>
      </c>
      <c r="P541" s="51" t="str">
        <f t="shared" si="392"/>
        <v/>
      </c>
      <c r="Q541" s="7">
        <f t="shared" si="393"/>
        <v>31</v>
      </c>
      <c r="R541" s="7">
        <f t="shared" si="394"/>
        <v>34</v>
      </c>
      <c r="S541" s="7">
        <f t="shared" si="395"/>
        <v>41</v>
      </c>
      <c r="T541" s="7">
        <f t="shared" si="396"/>
        <v>38</v>
      </c>
      <c r="U541" s="7">
        <f t="shared" si="397"/>
        <v>50</v>
      </c>
      <c r="V541" s="7" t="str">
        <f t="shared" si="398"/>
        <v>dc-testament/dc/123.17?la</v>
      </c>
      <c r="W541" s="7" t="str">
        <f t="shared" si="421"/>
        <v>dc</v>
      </c>
      <c r="X541" s="7" t="str">
        <f>IF(ISERROR(VLOOKUP(W541,Books!$A$2:$Q$100,2,FALSE)),VLOOKUP(V541&amp;"/"&amp;W541,$AY$8:$AZ$10,2,FALSE),W541)</f>
        <v>dc</v>
      </c>
      <c r="Y541" s="7" t="str">
        <f t="shared" si="422"/>
        <v>123</v>
      </c>
      <c r="Z541" s="7" t="str">
        <f t="shared" si="399"/>
        <v>17</v>
      </c>
      <c r="AA541" s="7" t="str">
        <f t="shared" si="418"/>
        <v>17</v>
      </c>
      <c r="AB541" s="51">
        <f t="shared" si="400"/>
        <v>17</v>
      </c>
      <c r="AC541" s="61" t="str">
        <f t="shared" si="401"/>
        <v>p17</v>
      </c>
      <c r="AD541" s="26" t="str">
        <f t="shared" si="402"/>
        <v>sec</v>
      </c>
      <c r="AE541" s="27" t="str">
        <f t="shared" si="403"/>
        <v>dc</v>
      </c>
      <c r="AF541" s="28" t="str">
        <f t="shared" si="404"/>
        <v/>
      </c>
      <c r="AG541" s="26" t="str">
        <f t="shared" si="405"/>
        <v>123</v>
      </c>
      <c r="AH541" s="27" t="str">
        <f t="shared" si="406"/>
        <v/>
      </c>
      <c r="AI541" s="29" t="str">
        <f t="shared" si="407"/>
        <v>17</v>
      </c>
      <c r="AJ541" s="29" t="str">
        <f t="shared" si="408"/>
        <v>17</v>
      </c>
      <c r="AK541" s="29" t="str">
        <f t="shared" si="409"/>
        <v>17</v>
      </c>
      <c r="AL541" s="29">
        <f t="shared" si="410"/>
        <v>0</v>
      </c>
      <c r="AM541" s="29">
        <f t="shared" ca="1" si="411"/>
        <v>0</v>
      </c>
      <c r="AN541" s="29" t="str">
        <f t="shared" si="412"/>
        <v>17</v>
      </c>
      <c r="AO541" s="29" t="str">
        <f t="shared" ca="1" si="413"/>
        <v>17</v>
      </c>
      <c r="AP541" s="28" t="str">
        <f t="shared" si="414"/>
        <v/>
      </c>
      <c r="AQ541" s="34">
        <f t="shared" si="415"/>
        <v>137163</v>
      </c>
      <c r="AR541" s="7">
        <f>VLOOKUP(W541,Books!$A$2:$Q$100,7,FALSE)</f>
        <v>302</v>
      </c>
      <c r="AS541" s="51" t="str">
        <f t="shared" si="416"/>
        <v/>
      </c>
      <c r="AT541" s="7" t="str">
        <f t="shared" si="417"/>
        <v>INSERT INTO citation (ID,TalkID,BookID,Chapter,Verses,Flag,PageColumn,MinVerse,MaxVerse) VALUES (137163, 8492, 302, 123, '17', '', 117, 0, 0);</v>
      </c>
    </row>
    <row r="542" spans="1:46" x14ac:dyDescent="0.2">
      <c r="A542" s="7">
        <f>VLOOKUP(C542,Talks!$A$2:$X$35,2,FALSE)</f>
        <v>33</v>
      </c>
      <c r="B542">
        <v>539</v>
      </c>
      <c r="C542" t="s">
        <v>2745</v>
      </c>
      <c r="D542" t="s">
        <v>3631</v>
      </c>
      <c r="E542" t="s">
        <v>3632</v>
      </c>
      <c r="F542" s="4"/>
      <c r="G542" s="7">
        <f>VLOOKUP(C542,Talks!$A$2:$X$35,11,FALSE)</f>
        <v>8492</v>
      </c>
      <c r="H542" s="7">
        <f t="shared" si="389"/>
        <v>0</v>
      </c>
      <c r="I542" s="75" t="str">
        <f>IF(H542&lt;&gt;0,H542,IF(ISERROR(VLOOKUP(VLOOKUP(X542,Books!$A$2:$Q$100,2,FALSE)&amp;"_"&amp;Y542&amp;":"&amp;AA542&amp;IF(F542&lt;&gt;""," (JST)",""),SpecialBooks,2,FALSE)),VLOOKUP(X542,Books!$A$2:$Q$100,2,FALSE)&amp;"_"&amp;Y542&amp;":"&amp;AA542&amp;IF(F542&lt;&gt;""," (JST)",""),VLOOKUP(VLOOKUP(X542,Books!$A$2:$Q$100,2,FALSE)&amp;"_"&amp;Y542&amp;":"&amp;AA542&amp;IF(F542&lt;&gt;""," (JST)",""),SpecialBooks,2,FALSE)))</f>
        <v>eph_4:13</v>
      </c>
      <c r="J542" s="7" t="str">
        <f>VLOOKUP(C542,Talks!$A$2:$X$35,6,FALSE)</f>
        <v>JRH</v>
      </c>
      <c r="K542" s="32">
        <v>117</v>
      </c>
      <c r="L542" s="56">
        <f t="shared" si="419"/>
        <v>115</v>
      </c>
      <c r="M542" s="56">
        <f t="shared" si="420"/>
        <v>117</v>
      </c>
      <c r="N542" s="56" t="str">
        <f t="shared" si="390"/>
        <v/>
      </c>
      <c r="O542" s="7" t="str">
        <f t="shared" si="391"/>
        <v>eph_4:13 / (20-O,117,JRH)</v>
      </c>
      <c r="P542" s="51" t="str">
        <f t="shared" si="392"/>
        <v/>
      </c>
      <c r="Q542" s="7">
        <f t="shared" si="393"/>
        <v>21</v>
      </c>
      <c r="R542" s="7">
        <f t="shared" si="394"/>
        <v>25</v>
      </c>
      <c r="S542" s="7">
        <f t="shared" si="395"/>
        <v>30</v>
      </c>
      <c r="T542" s="7">
        <f t="shared" si="396"/>
        <v>27</v>
      </c>
      <c r="U542" s="7">
        <f t="shared" si="397"/>
        <v>39</v>
      </c>
      <c r="V542" s="7" t="str">
        <f t="shared" si="398"/>
        <v>nt/eph/4.13?lan</v>
      </c>
      <c r="W542" s="7" t="str">
        <f t="shared" si="421"/>
        <v>eph</v>
      </c>
      <c r="X542" s="7" t="str">
        <f>IF(ISERROR(VLOOKUP(W542,Books!$A$2:$Q$100,2,FALSE)),VLOOKUP(V542&amp;"/"&amp;W542,$AY$8:$AZ$10,2,FALSE),W542)</f>
        <v>eph</v>
      </c>
      <c r="Y542" s="7" t="str">
        <f t="shared" si="422"/>
        <v>4</v>
      </c>
      <c r="Z542" s="7" t="str">
        <f t="shared" si="399"/>
        <v>13</v>
      </c>
      <c r="AA542" s="7" t="str">
        <f t="shared" si="418"/>
        <v>13</v>
      </c>
      <c r="AB542" s="51">
        <f t="shared" si="400"/>
        <v>32</v>
      </c>
      <c r="AC542" s="61" t="str">
        <f t="shared" si="401"/>
        <v>p13</v>
      </c>
      <c r="AD542" s="26" t="str">
        <f t="shared" si="402"/>
        <v>eph</v>
      </c>
      <c r="AE542" s="27" t="str">
        <f t="shared" si="403"/>
        <v>eph</v>
      </c>
      <c r="AF542" s="28" t="str">
        <f t="shared" si="404"/>
        <v/>
      </c>
      <c r="AG542" s="26" t="str">
        <f t="shared" si="405"/>
        <v>4</v>
      </c>
      <c r="AH542" s="27" t="str">
        <f t="shared" si="406"/>
        <v/>
      </c>
      <c r="AI542" s="29" t="str">
        <f t="shared" si="407"/>
        <v>13</v>
      </c>
      <c r="AJ542" s="29" t="str">
        <f t="shared" si="408"/>
        <v>13</v>
      </c>
      <c r="AK542" s="29" t="str">
        <f t="shared" si="409"/>
        <v>13</v>
      </c>
      <c r="AL542" s="29">
        <f t="shared" si="410"/>
        <v>0</v>
      </c>
      <c r="AM542" s="29">
        <f t="shared" ca="1" si="411"/>
        <v>0</v>
      </c>
      <c r="AN542" s="29" t="str">
        <f t="shared" si="412"/>
        <v>13</v>
      </c>
      <c r="AO542" s="29" t="str">
        <f t="shared" ca="1" si="413"/>
        <v>13</v>
      </c>
      <c r="AP542" s="28" t="str">
        <f t="shared" si="414"/>
        <v/>
      </c>
      <c r="AQ542" s="34">
        <f t="shared" si="415"/>
        <v>137164</v>
      </c>
      <c r="AR542" s="7">
        <f>VLOOKUP(W542,Books!$A$2:$Q$100,7,FALSE)</f>
        <v>149</v>
      </c>
      <c r="AS542" s="51" t="str">
        <f t="shared" si="416"/>
        <v/>
      </c>
      <c r="AT542" s="7" t="str">
        <f t="shared" si="417"/>
        <v>INSERT INTO citation (ID,TalkID,BookID,Chapter,Verses,Flag,PageColumn,MinVerse,MaxVerse) VALUES (137164, 8492, 149, 4, '13', '', 117, 0, 0);</v>
      </c>
    </row>
    <row r="543" spans="1:46" x14ac:dyDescent="0.2">
      <c r="A543" s="7">
        <f>VLOOKUP(C543,Talks!$A$2:$X$35,2,FALSE)</f>
        <v>33</v>
      </c>
      <c r="B543">
        <v>540</v>
      </c>
      <c r="C543" t="s">
        <v>2745</v>
      </c>
      <c r="D543" t="s">
        <v>3633</v>
      </c>
      <c r="E543" t="s">
        <v>3634</v>
      </c>
      <c r="F543" s="4"/>
      <c r="G543" s="7">
        <f>VLOOKUP(C543,Talks!$A$2:$X$35,11,FALSE)</f>
        <v>8492</v>
      </c>
      <c r="H543" s="7">
        <f t="shared" si="389"/>
        <v>0</v>
      </c>
      <c r="I543" s="75" t="str">
        <f>IF(H543&lt;&gt;0,H543,IF(ISERROR(VLOOKUP(VLOOKUP(X543,Books!$A$2:$Q$100,2,FALSE)&amp;"_"&amp;Y543&amp;":"&amp;AA543&amp;IF(F543&lt;&gt;""," (JST)",""),SpecialBooks,2,FALSE)),VLOOKUP(X543,Books!$A$2:$Q$100,2,FALSE)&amp;"_"&amp;Y543&amp;":"&amp;AA543&amp;IF(F543&lt;&gt;""," (JST)",""),VLOOKUP(VLOOKUP(X543,Books!$A$2:$Q$100,2,FALSE)&amp;"_"&amp;Y543&amp;":"&amp;AA543&amp;IF(F543&lt;&gt;""," (JST)",""),SpecialBooks,2,FALSE)))</f>
        <v>alma_32:42</v>
      </c>
      <c r="J543" s="7" t="str">
        <f>VLOOKUP(C543,Talks!$A$2:$X$35,6,FALSE)</f>
        <v>JRH</v>
      </c>
      <c r="K543" s="32">
        <v>117</v>
      </c>
      <c r="L543" s="56">
        <f t="shared" si="419"/>
        <v>115</v>
      </c>
      <c r="M543" s="56">
        <f t="shared" si="420"/>
        <v>117</v>
      </c>
      <c r="N543" s="56" t="str">
        <f t="shared" si="390"/>
        <v/>
      </c>
      <c r="O543" s="7" t="str">
        <f t="shared" si="391"/>
        <v>alma_32:42 / (20-O,117,JRH)</v>
      </c>
      <c r="P543" s="51" t="str">
        <f t="shared" si="392"/>
        <v/>
      </c>
      <c r="Q543" s="7">
        <f t="shared" si="393"/>
        <v>23</v>
      </c>
      <c r="R543" s="7">
        <f t="shared" si="394"/>
        <v>28</v>
      </c>
      <c r="S543" s="7">
        <f t="shared" si="395"/>
        <v>34</v>
      </c>
      <c r="T543" s="7">
        <f t="shared" si="396"/>
        <v>31</v>
      </c>
      <c r="U543" s="7">
        <f t="shared" si="397"/>
        <v>43</v>
      </c>
      <c r="V543" s="7" t="str">
        <f t="shared" si="398"/>
        <v>bofm/alma/32.42?l</v>
      </c>
      <c r="W543" s="7" t="str">
        <f t="shared" si="421"/>
        <v>alma</v>
      </c>
      <c r="X543" s="7" t="str">
        <f>IF(ISERROR(VLOOKUP(W543,Books!$A$2:$Q$100,2,FALSE)),VLOOKUP(V543&amp;"/"&amp;W543,$AY$8:$AZ$10,2,FALSE),W543)</f>
        <v>alma</v>
      </c>
      <c r="Y543" s="7" t="str">
        <f t="shared" si="422"/>
        <v>32</v>
      </c>
      <c r="Z543" s="7" t="str">
        <f t="shared" si="399"/>
        <v>42</v>
      </c>
      <c r="AA543" s="7" t="str">
        <f t="shared" si="418"/>
        <v>42</v>
      </c>
      <c r="AB543" s="51">
        <f t="shared" si="400"/>
        <v>43</v>
      </c>
      <c r="AC543" s="61" t="str">
        <f t="shared" si="401"/>
        <v>p42</v>
      </c>
      <c r="AD543" s="26" t="str">
        <f t="shared" si="402"/>
        <v>alma</v>
      </c>
      <c r="AE543" s="27" t="str">
        <f t="shared" si="403"/>
        <v>alma</v>
      </c>
      <c r="AF543" s="28" t="str">
        <f t="shared" si="404"/>
        <v/>
      </c>
      <c r="AG543" s="26" t="str">
        <f t="shared" si="405"/>
        <v>32</v>
      </c>
      <c r="AH543" s="27" t="str">
        <f t="shared" si="406"/>
        <v/>
      </c>
      <c r="AI543" s="29" t="str">
        <f t="shared" si="407"/>
        <v>42</v>
      </c>
      <c r="AJ543" s="29" t="str">
        <f t="shared" si="408"/>
        <v>42</v>
      </c>
      <c r="AK543" s="29" t="str">
        <f t="shared" si="409"/>
        <v>42</v>
      </c>
      <c r="AL543" s="29">
        <f t="shared" si="410"/>
        <v>0</v>
      </c>
      <c r="AM543" s="29">
        <f t="shared" ca="1" si="411"/>
        <v>0</v>
      </c>
      <c r="AN543" s="29" t="str">
        <f t="shared" si="412"/>
        <v>42</v>
      </c>
      <c r="AO543" s="29" t="str">
        <f t="shared" ca="1" si="413"/>
        <v>42</v>
      </c>
      <c r="AP543" s="28" t="str">
        <f t="shared" si="414"/>
        <v/>
      </c>
      <c r="AQ543" s="34">
        <f t="shared" si="415"/>
        <v>137165</v>
      </c>
      <c r="AR543" s="7">
        <f>VLOOKUP(W543,Books!$A$2:$Q$100,7,FALSE)</f>
        <v>213</v>
      </c>
      <c r="AS543" s="51" t="str">
        <f t="shared" si="416"/>
        <v/>
      </c>
      <c r="AT543" s="7" t="str">
        <f t="shared" si="417"/>
        <v>INSERT INTO citation (ID,TalkID,BookID,Chapter,Verses,Flag,PageColumn,MinVerse,MaxVerse) VALUES (137165, 8492, 213, 32, '42', '', 117, 0, 0);</v>
      </c>
    </row>
    <row r="544" spans="1:46" x14ac:dyDescent="0.2">
      <c r="A544" s="7">
        <f>VLOOKUP(C544,Talks!$A$2:$X$35,2,FALSE)</f>
        <v>33</v>
      </c>
      <c r="B544">
        <v>541</v>
      </c>
      <c r="C544" t="s">
        <v>2745</v>
      </c>
      <c r="D544" t="s">
        <v>3635</v>
      </c>
      <c r="E544" t="s">
        <v>3636</v>
      </c>
      <c r="F544" s="4"/>
      <c r="G544" s="7">
        <f>VLOOKUP(C544,Talks!$A$2:$X$35,11,FALSE)</f>
        <v>8492</v>
      </c>
      <c r="H544" s="7">
        <f t="shared" si="389"/>
        <v>0</v>
      </c>
      <c r="I544" s="75" t="str">
        <f>IF(H544&lt;&gt;0,H544,IF(ISERROR(VLOOKUP(VLOOKUP(X544,Books!$A$2:$Q$100,2,FALSE)&amp;"_"&amp;Y544&amp;":"&amp;AA544&amp;IF(F544&lt;&gt;""," (JST)",""),SpecialBooks,2,FALSE)),VLOOKUP(X544,Books!$A$2:$Q$100,2,FALSE)&amp;"_"&amp;Y544&amp;":"&amp;AA544&amp;IF(F544&lt;&gt;""," (JST)",""),VLOOKUP(VLOOKUP(X544,Books!$A$2:$Q$100,2,FALSE)&amp;"_"&amp;Y544&amp;":"&amp;AA544&amp;IF(F544&lt;&gt;""," (JST)",""),SpecialBooks,2,FALSE)))</f>
        <v>alma_32:40</v>
      </c>
      <c r="J544" s="7" t="str">
        <f>VLOOKUP(C544,Talks!$A$2:$X$35,6,FALSE)</f>
        <v>JRH</v>
      </c>
      <c r="K544" s="32">
        <v>117</v>
      </c>
      <c r="L544" s="56">
        <f t="shared" si="419"/>
        <v>115</v>
      </c>
      <c r="M544" s="56">
        <f t="shared" si="420"/>
        <v>117</v>
      </c>
      <c r="N544" s="56" t="str">
        <f t="shared" si="390"/>
        <v/>
      </c>
      <c r="O544" s="7" t="str">
        <f t="shared" si="391"/>
        <v>alma_32:40 / (20-O,117,JRH)</v>
      </c>
      <c r="P544" s="51" t="str">
        <f t="shared" si="392"/>
        <v/>
      </c>
      <c r="Q544" s="7">
        <f t="shared" si="393"/>
        <v>23</v>
      </c>
      <c r="R544" s="7">
        <f t="shared" si="394"/>
        <v>28</v>
      </c>
      <c r="S544" s="7">
        <f t="shared" si="395"/>
        <v>34</v>
      </c>
      <c r="T544" s="7">
        <f t="shared" si="396"/>
        <v>31</v>
      </c>
      <c r="U544" s="7">
        <f t="shared" si="397"/>
        <v>43</v>
      </c>
      <c r="V544" s="7" t="str">
        <f t="shared" si="398"/>
        <v>bofm/alma/32.40?l</v>
      </c>
      <c r="W544" s="7" t="str">
        <f t="shared" si="421"/>
        <v>alma</v>
      </c>
      <c r="X544" s="7" t="str">
        <f>IF(ISERROR(VLOOKUP(W544,Books!$A$2:$Q$100,2,FALSE)),VLOOKUP(V544&amp;"/"&amp;W544,$AY$8:$AZ$10,2,FALSE),W544)</f>
        <v>alma</v>
      </c>
      <c r="Y544" s="7" t="str">
        <f t="shared" si="422"/>
        <v>32</v>
      </c>
      <c r="Z544" s="7" t="str">
        <f t="shared" si="399"/>
        <v>40</v>
      </c>
      <c r="AA544" s="7" t="str">
        <f t="shared" si="418"/>
        <v>40</v>
      </c>
      <c r="AB544" s="51">
        <f t="shared" si="400"/>
        <v>43</v>
      </c>
      <c r="AC544" s="61" t="str">
        <f t="shared" si="401"/>
        <v>p40</v>
      </c>
      <c r="AD544" s="26" t="str">
        <f t="shared" si="402"/>
        <v>alma</v>
      </c>
      <c r="AE544" s="27" t="str">
        <f t="shared" si="403"/>
        <v>alma</v>
      </c>
      <c r="AF544" s="28" t="str">
        <f t="shared" si="404"/>
        <v/>
      </c>
      <c r="AG544" s="26" t="str">
        <f t="shared" si="405"/>
        <v>32</v>
      </c>
      <c r="AH544" s="27" t="str">
        <f t="shared" si="406"/>
        <v/>
      </c>
      <c r="AI544" s="29" t="str">
        <f t="shared" si="407"/>
        <v>40</v>
      </c>
      <c r="AJ544" s="29" t="str">
        <f t="shared" si="408"/>
        <v>40</v>
      </c>
      <c r="AK544" s="29" t="str">
        <f t="shared" si="409"/>
        <v>40</v>
      </c>
      <c r="AL544" s="29">
        <f t="shared" si="410"/>
        <v>0</v>
      </c>
      <c r="AM544" s="29">
        <f t="shared" ca="1" si="411"/>
        <v>0</v>
      </c>
      <c r="AN544" s="29" t="str">
        <f t="shared" si="412"/>
        <v>40</v>
      </c>
      <c r="AO544" s="29" t="str">
        <f t="shared" ca="1" si="413"/>
        <v>40</v>
      </c>
      <c r="AP544" s="28" t="str">
        <f t="shared" si="414"/>
        <v/>
      </c>
      <c r="AQ544" s="34">
        <f t="shared" si="415"/>
        <v>137166</v>
      </c>
      <c r="AR544" s="7">
        <f>VLOOKUP(W544,Books!$A$2:$Q$100,7,FALSE)</f>
        <v>213</v>
      </c>
      <c r="AS544" s="51" t="str">
        <f t="shared" si="416"/>
        <v/>
      </c>
      <c r="AT544" s="7" t="str">
        <f t="shared" si="417"/>
        <v>INSERT INTO citation (ID,TalkID,BookID,Chapter,Verses,Flag,PageColumn,MinVerse,MaxVerse) VALUES (137166, 8492, 213, 32, '40', '', 117, 0, 0);</v>
      </c>
    </row>
    <row r="545" spans="1:46" x14ac:dyDescent="0.2">
      <c r="A545" s="7">
        <f>VLOOKUP(C545,Talks!$A$2:$X$35,2,FALSE)</f>
        <v>33</v>
      </c>
      <c r="B545">
        <v>542</v>
      </c>
      <c r="C545" t="s">
        <v>2745</v>
      </c>
      <c r="D545" t="s">
        <v>3633</v>
      </c>
      <c r="E545" t="s">
        <v>3634</v>
      </c>
      <c r="F545" s="4"/>
      <c r="G545" s="7">
        <f>VLOOKUP(C545,Talks!$A$2:$X$35,11,FALSE)</f>
        <v>8492</v>
      </c>
      <c r="H545" s="7">
        <f t="shared" si="389"/>
        <v>0</v>
      </c>
      <c r="I545" s="75" t="str">
        <f>IF(H545&lt;&gt;0,H545,IF(ISERROR(VLOOKUP(VLOOKUP(X545,Books!$A$2:$Q$100,2,FALSE)&amp;"_"&amp;Y545&amp;":"&amp;AA545&amp;IF(F545&lt;&gt;""," (JST)",""),SpecialBooks,2,FALSE)),VLOOKUP(X545,Books!$A$2:$Q$100,2,FALSE)&amp;"_"&amp;Y545&amp;":"&amp;AA545&amp;IF(F545&lt;&gt;""," (JST)",""),VLOOKUP(VLOOKUP(X545,Books!$A$2:$Q$100,2,FALSE)&amp;"_"&amp;Y545&amp;":"&amp;AA545&amp;IF(F545&lt;&gt;""," (JST)",""),SpecialBooks,2,FALSE)))</f>
        <v>alma_32:42</v>
      </c>
      <c r="J545" s="7" t="str">
        <f>VLOOKUP(C545,Talks!$A$2:$X$35,6,FALSE)</f>
        <v>JRH</v>
      </c>
      <c r="K545" s="32">
        <v>117</v>
      </c>
      <c r="L545" s="56">
        <f t="shared" si="419"/>
        <v>115</v>
      </c>
      <c r="M545" s="56">
        <f t="shared" si="420"/>
        <v>117</v>
      </c>
      <c r="N545" s="56" t="str">
        <f t="shared" si="390"/>
        <v/>
      </c>
      <c r="O545" s="7" t="str">
        <f t="shared" si="391"/>
        <v>alma_32:42 / (20-O,117,JRH)</v>
      </c>
      <c r="P545" s="51" t="str">
        <f t="shared" si="392"/>
        <v/>
      </c>
      <c r="Q545" s="7">
        <f t="shared" si="393"/>
        <v>23</v>
      </c>
      <c r="R545" s="7">
        <f t="shared" si="394"/>
        <v>28</v>
      </c>
      <c r="S545" s="7">
        <f t="shared" si="395"/>
        <v>34</v>
      </c>
      <c r="T545" s="7">
        <f t="shared" si="396"/>
        <v>31</v>
      </c>
      <c r="U545" s="7">
        <f t="shared" si="397"/>
        <v>43</v>
      </c>
      <c r="V545" s="7" t="str">
        <f t="shared" si="398"/>
        <v>bofm/alma/32.42?l</v>
      </c>
      <c r="W545" s="7" t="str">
        <f t="shared" si="421"/>
        <v>alma</v>
      </c>
      <c r="X545" s="7" t="str">
        <f>IF(ISERROR(VLOOKUP(W545,Books!$A$2:$Q$100,2,FALSE)),VLOOKUP(V545&amp;"/"&amp;W545,$AY$8:$AZ$10,2,FALSE),W545)</f>
        <v>alma</v>
      </c>
      <c r="Y545" s="7" t="str">
        <f t="shared" si="422"/>
        <v>32</v>
      </c>
      <c r="Z545" s="7" t="str">
        <f t="shared" si="399"/>
        <v>42</v>
      </c>
      <c r="AA545" s="7" t="str">
        <f t="shared" si="418"/>
        <v>42</v>
      </c>
      <c r="AB545" s="51">
        <f t="shared" si="400"/>
        <v>43</v>
      </c>
      <c r="AC545" s="61" t="str">
        <f t="shared" si="401"/>
        <v>p42</v>
      </c>
      <c r="AD545" s="26" t="str">
        <f t="shared" si="402"/>
        <v>alma</v>
      </c>
      <c r="AE545" s="27" t="str">
        <f t="shared" si="403"/>
        <v>alma</v>
      </c>
      <c r="AF545" s="28" t="str">
        <f t="shared" si="404"/>
        <v/>
      </c>
      <c r="AG545" s="26" t="str">
        <f t="shared" si="405"/>
        <v>32</v>
      </c>
      <c r="AH545" s="27" t="str">
        <f t="shared" si="406"/>
        <v/>
      </c>
      <c r="AI545" s="29" t="str">
        <f t="shared" si="407"/>
        <v>42</v>
      </c>
      <c r="AJ545" s="29" t="str">
        <f t="shared" si="408"/>
        <v>42</v>
      </c>
      <c r="AK545" s="29" t="str">
        <f t="shared" si="409"/>
        <v>42</v>
      </c>
      <c r="AL545" s="29">
        <f t="shared" si="410"/>
        <v>0</v>
      </c>
      <c r="AM545" s="29">
        <f t="shared" ca="1" si="411"/>
        <v>0</v>
      </c>
      <c r="AN545" s="29" t="str">
        <f t="shared" si="412"/>
        <v>42</v>
      </c>
      <c r="AO545" s="29" t="str">
        <f t="shared" ca="1" si="413"/>
        <v>42</v>
      </c>
      <c r="AP545" s="28" t="str">
        <f t="shared" si="414"/>
        <v/>
      </c>
      <c r="AQ545" s="34">
        <f t="shared" si="415"/>
        <v>137167</v>
      </c>
      <c r="AR545" s="7">
        <f>VLOOKUP(W545,Books!$A$2:$Q$100,7,FALSE)</f>
        <v>213</v>
      </c>
      <c r="AS545" s="51" t="str">
        <f t="shared" si="416"/>
        <v/>
      </c>
      <c r="AT545" s="7" t="str">
        <f t="shared" si="417"/>
        <v>INSERT INTO citation (ID,TalkID,BookID,Chapter,Verses,Flag,PageColumn,MinVerse,MaxVerse) VALUES (137167, 8492, 213, 32, '42', '', 117, 0, 0);</v>
      </c>
    </row>
    <row r="546" spans="1:46" x14ac:dyDescent="0.2">
      <c r="A546" s="7">
        <f>VLOOKUP(C546,Talks!$A$2:$X$35,2,FALSE)</f>
        <v>33</v>
      </c>
      <c r="B546">
        <v>543</v>
      </c>
      <c r="C546" t="s">
        <v>2745</v>
      </c>
      <c r="D546" t="s">
        <v>3637</v>
      </c>
      <c r="E546" t="s">
        <v>3638</v>
      </c>
      <c r="F546" s="4"/>
      <c r="G546" s="7">
        <f>VLOOKUP(C546,Talks!$A$2:$X$35,11,FALSE)</f>
        <v>8492</v>
      </c>
      <c r="H546" s="7">
        <f t="shared" si="389"/>
        <v>0</v>
      </c>
      <c r="I546" s="75" t="str">
        <f>IF(H546&lt;&gt;0,H546,IF(ISERROR(VLOOKUP(VLOOKUP(X546,Books!$A$2:$Q$100,2,FALSE)&amp;"_"&amp;Y546&amp;":"&amp;AA546&amp;IF(F546&lt;&gt;""," (JST)",""),SpecialBooks,2,FALSE)),VLOOKUP(X546,Books!$A$2:$Q$100,2,FALSE)&amp;"_"&amp;Y546&amp;":"&amp;AA546&amp;IF(F546&lt;&gt;""," (JST)",""),VLOOKUP(VLOOKUP(X546,Books!$A$2:$Q$100,2,FALSE)&amp;"_"&amp;Y546&amp;":"&amp;AA546&amp;IF(F546&lt;&gt;""," (JST)",""),SpecialBooks,2,FALSE)))</f>
        <v>alma_32:43</v>
      </c>
      <c r="J546" s="7" t="str">
        <f>VLOOKUP(C546,Talks!$A$2:$X$35,6,FALSE)</f>
        <v>JRH</v>
      </c>
      <c r="K546" s="32">
        <v>117</v>
      </c>
      <c r="L546" s="56">
        <f t="shared" si="419"/>
        <v>115</v>
      </c>
      <c r="M546" s="56">
        <f t="shared" si="420"/>
        <v>117</v>
      </c>
      <c r="N546" s="56" t="str">
        <f t="shared" si="390"/>
        <v/>
      </c>
      <c r="O546" s="7" t="str">
        <f t="shared" si="391"/>
        <v>alma_32:43 / (20-O,117,JRH)</v>
      </c>
      <c r="P546" s="51" t="str">
        <f t="shared" si="392"/>
        <v/>
      </c>
      <c r="Q546" s="7">
        <f t="shared" si="393"/>
        <v>23</v>
      </c>
      <c r="R546" s="7">
        <f t="shared" si="394"/>
        <v>28</v>
      </c>
      <c r="S546" s="7">
        <f t="shared" si="395"/>
        <v>34</v>
      </c>
      <c r="T546" s="7">
        <f t="shared" si="396"/>
        <v>31</v>
      </c>
      <c r="U546" s="7">
        <f t="shared" si="397"/>
        <v>43</v>
      </c>
      <c r="V546" s="7" t="str">
        <f t="shared" si="398"/>
        <v>bofm/alma/32.43?l</v>
      </c>
      <c r="W546" s="7" t="str">
        <f t="shared" si="421"/>
        <v>alma</v>
      </c>
      <c r="X546" s="7" t="str">
        <f>IF(ISERROR(VLOOKUP(W546,Books!$A$2:$Q$100,2,FALSE)),VLOOKUP(V546&amp;"/"&amp;W546,$AY$8:$AZ$10,2,FALSE),W546)</f>
        <v>alma</v>
      </c>
      <c r="Y546" s="7" t="str">
        <f t="shared" si="422"/>
        <v>32</v>
      </c>
      <c r="Z546" s="7" t="str">
        <f t="shared" si="399"/>
        <v>43</v>
      </c>
      <c r="AA546" s="7" t="str">
        <f t="shared" si="418"/>
        <v>43</v>
      </c>
      <c r="AB546" s="51">
        <f t="shared" si="400"/>
        <v>43</v>
      </c>
      <c r="AC546" s="61" t="str">
        <f t="shared" si="401"/>
        <v>p43</v>
      </c>
      <c r="AD546" s="26" t="str">
        <f t="shared" si="402"/>
        <v>alma</v>
      </c>
      <c r="AE546" s="27" t="str">
        <f t="shared" si="403"/>
        <v>alma</v>
      </c>
      <c r="AF546" s="28" t="str">
        <f t="shared" si="404"/>
        <v/>
      </c>
      <c r="AG546" s="26" t="str">
        <f t="shared" si="405"/>
        <v>32</v>
      </c>
      <c r="AH546" s="27" t="str">
        <f t="shared" si="406"/>
        <v/>
      </c>
      <c r="AI546" s="29" t="str">
        <f t="shared" si="407"/>
        <v>43</v>
      </c>
      <c r="AJ546" s="29" t="str">
        <f t="shared" si="408"/>
        <v>43</v>
      </c>
      <c r="AK546" s="29" t="str">
        <f t="shared" si="409"/>
        <v>43</v>
      </c>
      <c r="AL546" s="29">
        <f t="shared" si="410"/>
        <v>0</v>
      </c>
      <c r="AM546" s="29">
        <f t="shared" ca="1" si="411"/>
        <v>0</v>
      </c>
      <c r="AN546" s="29" t="str">
        <f t="shared" si="412"/>
        <v>43</v>
      </c>
      <c r="AO546" s="29" t="str">
        <f t="shared" ca="1" si="413"/>
        <v>43</v>
      </c>
      <c r="AP546" s="28" t="str">
        <f t="shared" si="414"/>
        <v/>
      </c>
      <c r="AQ546" s="34">
        <f t="shared" si="415"/>
        <v>137168</v>
      </c>
      <c r="AR546" s="7">
        <f>VLOOKUP(W546,Books!$A$2:$Q$100,7,FALSE)</f>
        <v>213</v>
      </c>
      <c r="AS546" s="51" t="str">
        <f t="shared" si="416"/>
        <v/>
      </c>
      <c r="AT546" s="7" t="str">
        <f t="shared" si="417"/>
        <v>INSERT INTO citation (ID,TalkID,BookID,Chapter,Verses,Flag,PageColumn,MinVerse,MaxVerse) VALUES (137168, 8492, 213, 32, '43', '', 117, 0, 0);</v>
      </c>
    </row>
    <row r="547" spans="1:46" x14ac:dyDescent="0.2">
      <c r="A547" s="7">
        <f>VLOOKUP(C547,Talks!$A$2:$X$35,2,FALSE)</f>
        <v>33</v>
      </c>
      <c r="B547">
        <v>544</v>
      </c>
      <c r="C547" t="s">
        <v>2745</v>
      </c>
      <c r="D547" t="s">
        <v>3639</v>
      </c>
      <c r="E547" t="s">
        <v>3640</v>
      </c>
      <c r="F547" s="4"/>
      <c r="G547" s="7">
        <f>VLOOKUP(C547,Talks!$A$2:$X$35,11,FALSE)</f>
        <v>8492</v>
      </c>
      <c r="H547" s="7">
        <f t="shared" si="389"/>
        <v>0</v>
      </c>
      <c r="I547" s="75" t="str">
        <f>IF(H547&lt;&gt;0,H547,IF(ISERROR(VLOOKUP(VLOOKUP(X547,Books!$A$2:$Q$100,2,FALSE)&amp;"_"&amp;Y547&amp;":"&amp;AA547&amp;IF(F547&lt;&gt;""," (JST)",""),SpecialBooks,2,FALSE)),VLOOKUP(X547,Books!$A$2:$Q$100,2,FALSE)&amp;"_"&amp;Y547&amp;":"&amp;AA547&amp;IF(F547&lt;&gt;""," (JST)",""),VLOOKUP(VLOOKUP(X547,Books!$A$2:$Q$100,2,FALSE)&amp;"_"&amp;Y547&amp;":"&amp;AA547&amp;IF(F547&lt;&gt;""," (JST)",""),SpecialBooks,2,FALSE)))</f>
        <v>alma_32:41-42</v>
      </c>
      <c r="J547" s="7" t="str">
        <f>VLOOKUP(C547,Talks!$A$2:$X$35,6,FALSE)</f>
        <v>JRH</v>
      </c>
      <c r="K547" s="32">
        <v>117</v>
      </c>
      <c r="L547" s="56">
        <f t="shared" si="419"/>
        <v>115</v>
      </c>
      <c r="M547" s="56">
        <f t="shared" si="420"/>
        <v>117</v>
      </c>
      <c r="N547" s="56" t="str">
        <f t="shared" si="390"/>
        <v/>
      </c>
      <c r="O547" s="7" t="str">
        <f t="shared" si="391"/>
        <v>alma_32:41-42 / (20-O,117,JRH)</v>
      </c>
      <c r="P547" s="51" t="str">
        <f t="shared" si="392"/>
        <v/>
      </c>
      <c r="Q547" s="7">
        <f t="shared" si="393"/>
        <v>23</v>
      </c>
      <c r="R547" s="7">
        <f t="shared" si="394"/>
        <v>28</v>
      </c>
      <c r="S547" s="7">
        <f t="shared" si="395"/>
        <v>37</v>
      </c>
      <c r="T547" s="7">
        <f t="shared" si="396"/>
        <v>31</v>
      </c>
      <c r="U547" s="7">
        <f t="shared" si="397"/>
        <v>46</v>
      </c>
      <c r="V547" s="7" t="str">
        <f t="shared" si="398"/>
        <v>bofm/alma/32.41-4</v>
      </c>
      <c r="W547" s="7" t="str">
        <f t="shared" si="421"/>
        <v>alma</v>
      </c>
      <c r="X547" s="7" t="str">
        <f>IF(ISERROR(VLOOKUP(W547,Books!$A$2:$Q$100,2,FALSE)),VLOOKUP(V547&amp;"/"&amp;W547,$AY$8:$AZ$10,2,FALSE),W547)</f>
        <v>alma</v>
      </c>
      <c r="Y547" s="7" t="str">
        <f t="shared" si="422"/>
        <v>32</v>
      </c>
      <c r="Z547" s="7" t="str">
        <f t="shared" si="399"/>
        <v>41-42</v>
      </c>
      <c r="AA547" s="7" t="str">
        <f t="shared" si="418"/>
        <v>41-42</v>
      </c>
      <c r="AB547" s="51">
        <f t="shared" si="400"/>
        <v>43</v>
      </c>
      <c r="AC547" s="61" t="str">
        <f t="shared" si="401"/>
        <v>p41</v>
      </c>
      <c r="AD547" s="26" t="str">
        <f t="shared" si="402"/>
        <v>alma</v>
      </c>
      <c r="AE547" s="27" t="str">
        <f t="shared" si="403"/>
        <v>alma</v>
      </c>
      <c r="AF547" s="28" t="str">
        <f t="shared" si="404"/>
        <v/>
      </c>
      <c r="AG547" s="26" t="str">
        <f t="shared" si="405"/>
        <v>32</v>
      </c>
      <c r="AH547" s="27" t="str">
        <f t="shared" si="406"/>
        <v/>
      </c>
      <c r="AI547" s="29" t="str">
        <f t="shared" si="407"/>
        <v>41-42</v>
      </c>
      <c r="AJ547" s="29" t="str">
        <f t="shared" si="408"/>
        <v>41-42</v>
      </c>
      <c r="AK547" s="29" t="str">
        <f t="shared" si="409"/>
        <v>41 42</v>
      </c>
      <c r="AL547" s="29">
        <f t="shared" si="410"/>
        <v>3</v>
      </c>
      <c r="AM547" s="29">
        <f t="shared" ca="1" si="411"/>
        <v>3</v>
      </c>
      <c r="AN547" s="29" t="str">
        <f t="shared" si="412"/>
        <v>41</v>
      </c>
      <c r="AO547" s="29" t="str">
        <f t="shared" ca="1" si="413"/>
        <v>42</v>
      </c>
      <c r="AP547" s="28" t="str">
        <f t="shared" si="414"/>
        <v/>
      </c>
      <c r="AQ547" s="34">
        <f t="shared" si="415"/>
        <v>137169</v>
      </c>
      <c r="AR547" s="7">
        <f>VLOOKUP(W547,Books!$A$2:$Q$100,7,FALSE)</f>
        <v>213</v>
      </c>
      <c r="AS547" s="51" t="str">
        <f t="shared" si="416"/>
        <v/>
      </c>
      <c r="AT547" s="7" t="str">
        <f t="shared" si="417"/>
        <v>INSERT INTO citation (ID,TalkID,BookID,Chapter,Verses,Flag,PageColumn,MinVerse,MaxVerse) VALUES (137169, 8492, 213, 32, '41-42', '', 117, 0, 0);</v>
      </c>
    </row>
    <row r="548" spans="1:46" x14ac:dyDescent="0.2">
      <c r="A548" s="7">
        <f>VLOOKUP(C548,Talks!$A$2:$X$35,2,FALSE)</f>
        <v>33</v>
      </c>
      <c r="B548">
        <v>545</v>
      </c>
      <c r="C548" t="s">
        <v>2745</v>
      </c>
      <c r="D548" t="s">
        <v>3633</v>
      </c>
      <c r="E548" t="s">
        <v>3634</v>
      </c>
      <c r="F548" s="4"/>
      <c r="G548" s="7">
        <f>VLOOKUP(C548,Talks!$A$2:$X$35,11,FALSE)</f>
        <v>8492</v>
      </c>
      <c r="H548" s="7">
        <f t="shared" si="389"/>
        <v>0</v>
      </c>
      <c r="I548" s="75" t="str">
        <f>IF(H548&lt;&gt;0,H548,IF(ISERROR(VLOOKUP(VLOOKUP(X548,Books!$A$2:$Q$100,2,FALSE)&amp;"_"&amp;Y548&amp;":"&amp;AA548&amp;IF(F548&lt;&gt;""," (JST)",""),SpecialBooks,2,FALSE)),VLOOKUP(X548,Books!$A$2:$Q$100,2,FALSE)&amp;"_"&amp;Y548&amp;":"&amp;AA548&amp;IF(F548&lt;&gt;""," (JST)",""),VLOOKUP(VLOOKUP(X548,Books!$A$2:$Q$100,2,FALSE)&amp;"_"&amp;Y548&amp;":"&amp;AA548&amp;IF(F548&lt;&gt;""," (JST)",""),SpecialBooks,2,FALSE)))</f>
        <v>alma_32:42</v>
      </c>
      <c r="J548" s="7" t="str">
        <f>VLOOKUP(C548,Talks!$A$2:$X$35,6,FALSE)</f>
        <v>JRH</v>
      </c>
      <c r="K548" s="32">
        <v>117</v>
      </c>
      <c r="L548" s="56">
        <f t="shared" si="419"/>
        <v>115</v>
      </c>
      <c r="M548" s="56">
        <f t="shared" si="420"/>
        <v>117</v>
      </c>
      <c r="N548" s="56" t="str">
        <f t="shared" si="390"/>
        <v/>
      </c>
      <c r="O548" s="7" t="str">
        <f t="shared" si="391"/>
        <v>alma_32:42 / (20-O,117,JRH)</v>
      </c>
      <c r="P548" s="51" t="str">
        <f t="shared" si="392"/>
        <v/>
      </c>
      <c r="Q548" s="7">
        <f t="shared" si="393"/>
        <v>23</v>
      </c>
      <c r="R548" s="7">
        <f t="shared" si="394"/>
        <v>28</v>
      </c>
      <c r="S548" s="7">
        <f t="shared" si="395"/>
        <v>34</v>
      </c>
      <c r="T548" s="7">
        <f t="shared" si="396"/>
        <v>31</v>
      </c>
      <c r="U548" s="7">
        <f t="shared" si="397"/>
        <v>43</v>
      </c>
      <c r="V548" s="7" t="str">
        <f t="shared" si="398"/>
        <v>bofm/alma/32.42?l</v>
      </c>
      <c r="W548" s="7" t="str">
        <f t="shared" si="421"/>
        <v>alma</v>
      </c>
      <c r="X548" s="7" t="str">
        <f>IF(ISERROR(VLOOKUP(W548,Books!$A$2:$Q$100,2,FALSE)),VLOOKUP(V548&amp;"/"&amp;W548,$AY$8:$AZ$10,2,FALSE),W548)</f>
        <v>alma</v>
      </c>
      <c r="Y548" s="7" t="str">
        <f t="shared" si="422"/>
        <v>32</v>
      </c>
      <c r="Z548" s="7" t="str">
        <f t="shared" si="399"/>
        <v>42</v>
      </c>
      <c r="AA548" s="7" t="str">
        <f t="shared" si="418"/>
        <v>42</v>
      </c>
      <c r="AB548" s="51">
        <f t="shared" si="400"/>
        <v>43</v>
      </c>
      <c r="AC548" s="61" t="str">
        <f t="shared" si="401"/>
        <v>p42</v>
      </c>
      <c r="AD548" s="26" t="str">
        <f t="shared" si="402"/>
        <v>alma</v>
      </c>
      <c r="AE548" s="27" t="str">
        <f t="shared" si="403"/>
        <v>alma</v>
      </c>
      <c r="AF548" s="28" t="str">
        <f t="shared" si="404"/>
        <v/>
      </c>
      <c r="AG548" s="26" t="str">
        <f t="shared" si="405"/>
        <v>32</v>
      </c>
      <c r="AH548" s="27" t="str">
        <f t="shared" si="406"/>
        <v/>
      </c>
      <c r="AI548" s="29" t="str">
        <f t="shared" si="407"/>
        <v>42</v>
      </c>
      <c r="AJ548" s="29" t="str">
        <f t="shared" si="408"/>
        <v>42</v>
      </c>
      <c r="AK548" s="29" t="str">
        <f t="shared" si="409"/>
        <v>42</v>
      </c>
      <c r="AL548" s="29">
        <f t="shared" si="410"/>
        <v>0</v>
      </c>
      <c r="AM548" s="29">
        <f t="shared" ca="1" si="411"/>
        <v>0</v>
      </c>
      <c r="AN548" s="29" t="str">
        <f t="shared" si="412"/>
        <v>42</v>
      </c>
      <c r="AO548" s="29" t="str">
        <f t="shared" ca="1" si="413"/>
        <v>42</v>
      </c>
      <c r="AP548" s="28" t="str">
        <f t="shared" si="414"/>
        <v/>
      </c>
      <c r="AQ548" s="34">
        <f t="shared" si="415"/>
        <v>137170</v>
      </c>
      <c r="AR548" s="7">
        <f>VLOOKUP(W548,Books!$A$2:$Q$100,7,FALSE)</f>
        <v>213</v>
      </c>
      <c r="AS548" s="51" t="str">
        <f t="shared" si="416"/>
        <v/>
      </c>
      <c r="AT548" s="7" t="str">
        <f t="shared" si="417"/>
        <v>INSERT INTO citation (ID,TalkID,BookID,Chapter,Verses,Flag,PageColumn,MinVerse,MaxVerse) VALUES (137170, 8492, 213, 32, '42', '', 117, 0, 0);</v>
      </c>
    </row>
    <row r="549" spans="1:46" x14ac:dyDescent="0.2">
      <c r="A549" s="7">
        <f>VLOOKUP(C549,Talks!$A$2:$X$35,2,FALSE)</f>
        <v>33</v>
      </c>
      <c r="B549">
        <v>546</v>
      </c>
      <c r="C549" t="s">
        <v>2745</v>
      </c>
      <c r="D549" t="s">
        <v>3642</v>
      </c>
      <c r="E549" t="s">
        <v>3643</v>
      </c>
      <c r="F549" s="4"/>
      <c r="G549" s="7">
        <f>VLOOKUP(C549,Talks!$A$2:$X$35,11,FALSE)</f>
        <v>8492</v>
      </c>
      <c r="H549" s="7">
        <f t="shared" si="389"/>
        <v>0</v>
      </c>
      <c r="I549" s="75" t="str">
        <f>IF(H549&lt;&gt;0,H549,IF(ISERROR(VLOOKUP(VLOOKUP(X549,Books!$A$2:$Q$100,2,FALSE)&amp;"_"&amp;Y549&amp;":"&amp;AA549&amp;IF(F549&lt;&gt;""," (JST)",""),SpecialBooks,2,FALSE)),VLOOKUP(X549,Books!$A$2:$Q$100,2,FALSE)&amp;"_"&amp;Y549&amp;":"&amp;AA549&amp;IF(F549&lt;&gt;""," (JST)",""),VLOOKUP(VLOOKUP(X549,Books!$A$2:$Q$100,2,FALSE)&amp;"_"&amp;Y549&amp;":"&amp;AA549&amp;IF(F549&lt;&gt;""," (JST)",""),SpecialBooks,2,FALSE)))</f>
        <v>isa_40:31</v>
      </c>
      <c r="J549" s="7" t="str">
        <f>VLOOKUP(C549,Talks!$A$2:$X$35,6,FALSE)</f>
        <v>JRH</v>
      </c>
      <c r="K549" s="32">
        <v>117</v>
      </c>
      <c r="L549" s="56">
        <f t="shared" si="419"/>
        <v>115</v>
      </c>
      <c r="M549" s="56">
        <f t="shared" si="420"/>
        <v>117</v>
      </c>
      <c r="N549" s="56" t="str">
        <f t="shared" si="390"/>
        <v/>
      </c>
      <c r="O549" s="7" t="str">
        <f t="shared" si="391"/>
        <v>isa_40:31 / (20-O,117,JRH)</v>
      </c>
      <c r="P549" s="51" t="str">
        <f t="shared" si="392"/>
        <v/>
      </c>
      <c r="Q549" s="7">
        <f t="shared" si="393"/>
        <v>21</v>
      </c>
      <c r="R549" s="7">
        <f t="shared" si="394"/>
        <v>25</v>
      </c>
      <c r="S549" s="7">
        <f t="shared" si="395"/>
        <v>31</v>
      </c>
      <c r="T549" s="7">
        <f t="shared" si="396"/>
        <v>28</v>
      </c>
      <c r="U549" s="7">
        <f t="shared" si="397"/>
        <v>40</v>
      </c>
      <c r="V549" s="7" t="str">
        <f t="shared" si="398"/>
        <v>ot/isa/40.31?la</v>
      </c>
      <c r="W549" s="7" t="str">
        <f t="shared" si="421"/>
        <v>isa</v>
      </c>
      <c r="X549" s="7" t="str">
        <f>IF(ISERROR(VLOOKUP(W549,Books!$A$2:$Q$100,2,FALSE)),VLOOKUP(V549&amp;"/"&amp;W549,$AY$8:$AZ$10,2,FALSE),W549)</f>
        <v>isa</v>
      </c>
      <c r="Y549" s="7" t="str">
        <f t="shared" si="422"/>
        <v>40</v>
      </c>
      <c r="Z549" s="7" t="str">
        <f t="shared" si="399"/>
        <v>31</v>
      </c>
      <c r="AA549" s="7" t="str">
        <f t="shared" si="418"/>
        <v>31</v>
      </c>
      <c r="AB549" s="51">
        <f t="shared" si="400"/>
        <v>31</v>
      </c>
      <c r="AC549" s="61" t="str">
        <f t="shared" si="401"/>
        <v>p31</v>
      </c>
      <c r="AD549" s="26" t="str">
        <f t="shared" si="402"/>
        <v>isa</v>
      </c>
      <c r="AE549" s="27" t="str">
        <f t="shared" si="403"/>
        <v>isa</v>
      </c>
      <c r="AF549" s="28" t="str">
        <f t="shared" si="404"/>
        <v/>
      </c>
      <c r="AG549" s="26" t="str">
        <f t="shared" si="405"/>
        <v>40</v>
      </c>
      <c r="AH549" s="27" t="str">
        <f t="shared" si="406"/>
        <v/>
      </c>
      <c r="AI549" s="29" t="str">
        <f t="shared" si="407"/>
        <v>31</v>
      </c>
      <c r="AJ549" s="29" t="str">
        <f t="shared" si="408"/>
        <v>31</v>
      </c>
      <c r="AK549" s="29" t="str">
        <f t="shared" si="409"/>
        <v>31</v>
      </c>
      <c r="AL549" s="29">
        <f t="shared" si="410"/>
        <v>0</v>
      </c>
      <c r="AM549" s="29">
        <f t="shared" ca="1" si="411"/>
        <v>0</v>
      </c>
      <c r="AN549" s="29" t="str">
        <f t="shared" si="412"/>
        <v>31</v>
      </c>
      <c r="AO549" s="29" t="str">
        <f t="shared" ca="1" si="413"/>
        <v>31</v>
      </c>
      <c r="AP549" s="28" t="str">
        <f t="shared" si="414"/>
        <v/>
      </c>
      <c r="AQ549" s="34">
        <f t="shared" si="415"/>
        <v>137171</v>
      </c>
      <c r="AR549" s="7">
        <f>VLOOKUP(W549,Books!$A$2:$Q$100,7,FALSE)</f>
        <v>123</v>
      </c>
      <c r="AS549" s="51" t="str">
        <f t="shared" si="416"/>
        <v/>
      </c>
      <c r="AT549" s="7" t="str">
        <f t="shared" si="417"/>
        <v>INSERT INTO citation (ID,TalkID,BookID,Chapter,Verses,Flag,PageColumn,MinVerse,MaxVerse) VALUES (137171, 8492, 123, 40, '31', '', 117, 0, 0);</v>
      </c>
    </row>
    <row r="550" spans="1:46" x14ac:dyDescent="0.2">
      <c r="A550" s="7">
        <f>VLOOKUP(C550,Talks!$A$2:$X$35,2,FALSE)</f>
        <v>33</v>
      </c>
      <c r="B550">
        <v>547</v>
      </c>
      <c r="C550" t="s">
        <v>2745</v>
      </c>
      <c r="D550" t="s">
        <v>3644</v>
      </c>
      <c r="E550" t="s">
        <v>3645</v>
      </c>
      <c r="F550" s="4"/>
      <c r="G550" s="7">
        <f>VLOOKUP(C550,Talks!$A$2:$X$35,11,FALSE)</f>
        <v>8492</v>
      </c>
      <c r="H550" s="7">
        <f t="shared" si="389"/>
        <v>0</v>
      </c>
      <c r="I550" s="75" t="str">
        <f>IF(H550&lt;&gt;0,H550,IF(ISERROR(VLOOKUP(VLOOKUP(X550,Books!$A$2:$Q$100,2,FALSE)&amp;"_"&amp;Y550&amp;":"&amp;AA550&amp;IF(F550&lt;&gt;""," (JST)",""),SpecialBooks,2,FALSE)),VLOOKUP(X550,Books!$A$2:$Q$100,2,FALSE)&amp;"_"&amp;Y550&amp;":"&amp;AA550&amp;IF(F550&lt;&gt;""," (JST)",""),VLOOKUP(VLOOKUP(X550,Books!$A$2:$Q$100,2,FALSE)&amp;"_"&amp;Y550&amp;":"&amp;AA550&amp;IF(F550&lt;&gt;""," (JST)",""),SpecialBooks,2,FALSE)))</f>
        <v>isa_40:28-30</v>
      </c>
      <c r="J550" s="7" t="str">
        <f>VLOOKUP(C550,Talks!$A$2:$X$35,6,FALSE)</f>
        <v>JRH</v>
      </c>
      <c r="K550" s="32">
        <v>117</v>
      </c>
      <c r="L550" s="56">
        <f t="shared" si="419"/>
        <v>115</v>
      </c>
      <c r="M550" s="56">
        <f t="shared" si="420"/>
        <v>117</v>
      </c>
      <c r="N550" s="56" t="str">
        <f t="shared" si="390"/>
        <v/>
      </c>
      <c r="O550" s="7" t="str">
        <f t="shared" si="391"/>
        <v>isa_40:28-30 / (20-O,117,JRH)</v>
      </c>
      <c r="P550" s="51" t="str">
        <f t="shared" si="392"/>
        <v/>
      </c>
      <c r="Q550" s="7">
        <f t="shared" si="393"/>
        <v>21</v>
      </c>
      <c r="R550" s="7">
        <f t="shared" si="394"/>
        <v>25</v>
      </c>
      <c r="S550" s="7">
        <f t="shared" si="395"/>
        <v>34</v>
      </c>
      <c r="T550" s="7">
        <f t="shared" si="396"/>
        <v>28</v>
      </c>
      <c r="U550" s="7">
        <f t="shared" si="397"/>
        <v>43</v>
      </c>
      <c r="V550" s="7" t="str">
        <f t="shared" si="398"/>
        <v>ot/isa/40.28-30</v>
      </c>
      <c r="W550" s="7" t="str">
        <f t="shared" si="421"/>
        <v>isa</v>
      </c>
      <c r="X550" s="7" t="str">
        <f>IF(ISERROR(VLOOKUP(W550,Books!$A$2:$Q$100,2,FALSE)),VLOOKUP(V550&amp;"/"&amp;W550,$AY$8:$AZ$10,2,FALSE),W550)</f>
        <v>isa</v>
      </c>
      <c r="Y550" s="7" t="str">
        <f t="shared" si="422"/>
        <v>40</v>
      </c>
      <c r="Z550" s="7" t="str">
        <f t="shared" si="399"/>
        <v>28-30</v>
      </c>
      <c r="AA550" s="7" t="str">
        <f t="shared" si="418"/>
        <v>28-30</v>
      </c>
      <c r="AB550" s="51">
        <f t="shared" si="400"/>
        <v>31</v>
      </c>
      <c r="AC550" s="61" t="str">
        <f t="shared" si="401"/>
        <v>p28</v>
      </c>
      <c r="AD550" s="26" t="str">
        <f t="shared" si="402"/>
        <v>isa</v>
      </c>
      <c r="AE550" s="27" t="str">
        <f t="shared" si="403"/>
        <v>isa</v>
      </c>
      <c r="AF550" s="28" t="str">
        <f t="shared" si="404"/>
        <v/>
      </c>
      <c r="AG550" s="26" t="str">
        <f t="shared" si="405"/>
        <v>40</v>
      </c>
      <c r="AH550" s="27" t="str">
        <f t="shared" si="406"/>
        <v/>
      </c>
      <c r="AI550" s="29" t="str">
        <f t="shared" si="407"/>
        <v>28-30</v>
      </c>
      <c r="AJ550" s="29" t="str">
        <f t="shared" si="408"/>
        <v>28-30</v>
      </c>
      <c r="AK550" s="29" t="str">
        <f t="shared" si="409"/>
        <v>28 30</v>
      </c>
      <c r="AL550" s="29">
        <f t="shared" si="410"/>
        <v>3</v>
      </c>
      <c r="AM550" s="29">
        <f t="shared" ca="1" si="411"/>
        <v>3</v>
      </c>
      <c r="AN550" s="29" t="str">
        <f t="shared" si="412"/>
        <v>28</v>
      </c>
      <c r="AO550" s="29" t="str">
        <f t="shared" ca="1" si="413"/>
        <v>30</v>
      </c>
      <c r="AP550" s="28" t="str">
        <f t="shared" si="414"/>
        <v/>
      </c>
      <c r="AQ550" s="34">
        <f t="shared" si="415"/>
        <v>137172</v>
      </c>
      <c r="AR550" s="7">
        <f>VLOOKUP(W550,Books!$A$2:$Q$100,7,FALSE)</f>
        <v>123</v>
      </c>
      <c r="AS550" s="51" t="str">
        <f t="shared" si="416"/>
        <v/>
      </c>
      <c r="AT550" s="7" t="str">
        <f t="shared" si="417"/>
        <v>INSERT INTO citation (ID,TalkID,BookID,Chapter,Verses,Flag,PageColumn,MinVerse,MaxVerse) VALUES (137172, 8492, 123, 40, '28-30', '', 117, 0, 0);</v>
      </c>
    </row>
    <row r="551" spans="1:46" x14ac:dyDescent="0.2">
      <c r="A551" s="7">
        <f>VLOOKUP(C551,Talks!$A$2:$X$35,2,FALSE)</f>
        <v>34</v>
      </c>
      <c r="B551">
        <v>548</v>
      </c>
      <c r="C551" t="s">
        <v>2746</v>
      </c>
      <c r="D551" t="s">
        <v>3646</v>
      </c>
      <c r="E551" t="s">
        <v>3647</v>
      </c>
      <c r="F551" s="4"/>
      <c r="G551" s="7">
        <f>VLOOKUP(C551,Talks!$A$2:$X$35,11,FALSE)</f>
        <v>8493</v>
      </c>
      <c r="H551" s="7">
        <f t="shared" si="389"/>
        <v>0</v>
      </c>
      <c r="I551" s="75" t="str">
        <f>IF(H551&lt;&gt;0,H551,IF(ISERROR(VLOOKUP(VLOOKUP(X551,Books!$A$2:$Q$100,2,FALSE)&amp;"_"&amp;Y551&amp;":"&amp;AA551&amp;IF(F551&lt;&gt;""," (JST)",""),SpecialBooks,2,FALSE)),VLOOKUP(X551,Books!$A$2:$Q$100,2,FALSE)&amp;"_"&amp;Y551&amp;":"&amp;AA551&amp;IF(F551&lt;&gt;""," (JST)",""),VLOOKUP(VLOOKUP(X551,Books!$A$2:$Q$100,2,FALSE)&amp;"_"&amp;Y551&amp;":"&amp;AA551&amp;IF(F551&lt;&gt;""," (JST)",""),SpecialBooks,2,FALSE)))</f>
        <v>sec_121:26-29</v>
      </c>
      <c r="J551" s="7" t="str">
        <f>VLOOKUP(C551,Talks!$A$2:$X$35,6,FALSE)</f>
        <v>RMN</v>
      </c>
      <c r="K551" s="32">
        <v>119</v>
      </c>
      <c r="L551" s="56">
        <f t="shared" si="419"/>
        <v>118</v>
      </c>
      <c r="M551" s="56">
        <f t="shared" si="420"/>
        <v>119</v>
      </c>
      <c r="N551" s="56" t="str">
        <f t="shared" si="390"/>
        <v/>
      </c>
      <c r="O551" s="7" t="str">
        <f t="shared" si="391"/>
        <v>sec_121:26-29 / (20-O,119,RMN)</v>
      </c>
      <c r="P551" s="51" t="str">
        <f t="shared" si="392"/>
        <v/>
      </c>
      <c r="Q551" s="7">
        <f t="shared" si="393"/>
        <v>31</v>
      </c>
      <c r="R551" s="7">
        <f t="shared" si="394"/>
        <v>34</v>
      </c>
      <c r="S551" s="7">
        <f t="shared" si="395"/>
        <v>44</v>
      </c>
      <c r="T551" s="7">
        <f t="shared" si="396"/>
        <v>38</v>
      </c>
      <c r="U551" s="7">
        <f t="shared" si="397"/>
        <v>53</v>
      </c>
      <c r="V551" s="7" t="str">
        <f t="shared" si="398"/>
        <v>dc-testament/dc/121.26-29</v>
      </c>
      <c r="W551" s="7" t="str">
        <f t="shared" si="421"/>
        <v>dc</v>
      </c>
      <c r="X551" s="7" t="str">
        <f>IF(ISERROR(VLOOKUP(W551,Books!$A$2:$Q$100,2,FALSE)),VLOOKUP(V551&amp;"/"&amp;W551,$AY$8:$AZ$10,2,FALSE),W551)</f>
        <v>dc</v>
      </c>
      <c r="Y551" s="7" t="str">
        <f t="shared" si="422"/>
        <v>121</v>
      </c>
      <c r="Z551" s="7" t="str">
        <f t="shared" si="399"/>
        <v>26-29</v>
      </c>
      <c r="AA551" s="7" t="str">
        <f t="shared" si="418"/>
        <v>26-29</v>
      </c>
      <c r="AB551" s="51">
        <f t="shared" si="400"/>
        <v>46</v>
      </c>
      <c r="AC551" s="61" t="str">
        <f t="shared" si="401"/>
        <v>p26</v>
      </c>
      <c r="AD551" s="26" t="str">
        <f t="shared" si="402"/>
        <v>sec</v>
      </c>
      <c r="AE551" s="27" t="str">
        <f t="shared" si="403"/>
        <v>dc</v>
      </c>
      <c r="AF551" s="28" t="str">
        <f t="shared" si="404"/>
        <v/>
      </c>
      <c r="AG551" s="26" t="str">
        <f t="shared" si="405"/>
        <v>121</v>
      </c>
      <c r="AH551" s="27" t="str">
        <f t="shared" si="406"/>
        <v/>
      </c>
      <c r="AI551" s="29" t="str">
        <f t="shared" si="407"/>
        <v>26-29</v>
      </c>
      <c r="AJ551" s="29" t="str">
        <f t="shared" si="408"/>
        <v>26-29</v>
      </c>
      <c r="AK551" s="29" t="str">
        <f t="shared" si="409"/>
        <v>26 29</v>
      </c>
      <c r="AL551" s="29">
        <f t="shared" si="410"/>
        <v>3</v>
      </c>
      <c r="AM551" s="29">
        <f t="shared" ca="1" si="411"/>
        <v>3</v>
      </c>
      <c r="AN551" s="29" t="str">
        <f t="shared" si="412"/>
        <v>26</v>
      </c>
      <c r="AO551" s="29" t="str">
        <f t="shared" ca="1" si="413"/>
        <v>29</v>
      </c>
      <c r="AP551" s="28" t="str">
        <f t="shared" si="414"/>
        <v/>
      </c>
      <c r="AQ551" s="34">
        <f t="shared" si="415"/>
        <v>137173</v>
      </c>
      <c r="AR551" s="7">
        <f>VLOOKUP(W551,Books!$A$2:$Q$100,7,FALSE)</f>
        <v>302</v>
      </c>
      <c r="AS551" s="51" t="str">
        <f t="shared" si="416"/>
        <v/>
      </c>
      <c r="AT551" s="7" t="str">
        <f t="shared" si="417"/>
        <v>INSERT INTO citation (ID,TalkID,BookID,Chapter,Verses,Flag,PageColumn,MinVerse,MaxVerse) VALUES (137173, 8493, 302, 121, '26-29', '', 119, 0, 0);</v>
      </c>
    </row>
    <row r="552" spans="1:46" x14ac:dyDescent="0.2">
      <c r="A552" s="7">
        <f>VLOOKUP(C552,Talks!$A$2:$X$35,2,FALSE)</f>
        <v>34</v>
      </c>
      <c r="B552">
        <v>549</v>
      </c>
      <c r="C552" t="s">
        <v>2746</v>
      </c>
      <c r="D552" t="s">
        <v>3203</v>
      </c>
      <c r="E552" t="s">
        <v>3204</v>
      </c>
      <c r="F552" s="4"/>
      <c r="G552" s="7">
        <f>VLOOKUP(C552,Talks!$A$2:$X$35,11,FALSE)</f>
        <v>8493</v>
      </c>
      <c r="H552" s="7">
        <f t="shared" si="389"/>
        <v>0</v>
      </c>
      <c r="I552" s="75" t="str">
        <f>IF(H552&lt;&gt;0,H552,IF(ISERROR(VLOOKUP(VLOOKUP(X552,Books!$A$2:$Q$100,2,FALSE)&amp;"_"&amp;Y552&amp;":"&amp;AA552&amp;IF(F552&lt;&gt;""," (JST)",""),SpecialBooks,2,FALSE)),VLOOKUP(X552,Books!$A$2:$Q$100,2,FALSE)&amp;"_"&amp;Y552&amp;":"&amp;AA552&amp;IF(F552&lt;&gt;""," (JST)",""),VLOOKUP(VLOOKUP(X552,Books!$A$2:$Q$100,2,FALSE)&amp;"_"&amp;Y552&amp;":"&amp;AA552&amp;IF(F552&lt;&gt;""," (JST)",""),SpecialBooks,2,FALSE)))</f>
        <v>sec_45:26</v>
      </c>
      <c r="J552" s="7" t="str">
        <f>VLOOKUP(C552,Talks!$A$2:$X$35,6,FALSE)</f>
        <v>RMN</v>
      </c>
      <c r="K552" s="32">
        <v>119</v>
      </c>
      <c r="L552" s="56">
        <f t="shared" si="419"/>
        <v>118</v>
      </c>
      <c r="M552" s="56">
        <f t="shared" si="420"/>
        <v>119</v>
      </c>
      <c r="N552" s="56" t="str">
        <f t="shared" si="390"/>
        <v/>
      </c>
      <c r="O552" s="7" t="str">
        <f t="shared" si="391"/>
        <v>sec_45:26 / (20-O,119,RMN)</v>
      </c>
      <c r="P552" s="51" t="str">
        <f t="shared" si="392"/>
        <v/>
      </c>
      <c r="Q552" s="7">
        <f t="shared" si="393"/>
        <v>31</v>
      </c>
      <c r="R552" s="7">
        <f t="shared" si="394"/>
        <v>34</v>
      </c>
      <c r="S552" s="7">
        <f t="shared" si="395"/>
        <v>40</v>
      </c>
      <c r="T552" s="7">
        <f t="shared" si="396"/>
        <v>37</v>
      </c>
      <c r="U552" s="7">
        <f t="shared" si="397"/>
        <v>49</v>
      </c>
      <c r="V552" s="7" t="str">
        <f t="shared" si="398"/>
        <v>dc-testament/dc/45.26?lan</v>
      </c>
      <c r="W552" s="7" t="str">
        <f t="shared" si="421"/>
        <v>dc</v>
      </c>
      <c r="X552" s="7" t="str">
        <f>IF(ISERROR(VLOOKUP(W552,Books!$A$2:$Q$100,2,FALSE)),VLOOKUP(V552&amp;"/"&amp;W552,$AY$8:$AZ$10,2,FALSE),W552)</f>
        <v>dc</v>
      </c>
      <c r="Y552" s="7" t="str">
        <f t="shared" si="422"/>
        <v>45</v>
      </c>
      <c r="Z552" s="7" t="str">
        <f t="shared" si="399"/>
        <v>26</v>
      </c>
      <c r="AA552" s="7" t="str">
        <f t="shared" si="418"/>
        <v>26</v>
      </c>
      <c r="AB552" s="51">
        <f t="shared" si="400"/>
        <v>75</v>
      </c>
      <c r="AC552" s="61" t="str">
        <f t="shared" si="401"/>
        <v>p26</v>
      </c>
      <c r="AD552" s="26" t="str">
        <f t="shared" si="402"/>
        <v>sec</v>
      </c>
      <c r="AE552" s="27" t="str">
        <f t="shared" si="403"/>
        <v>dc</v>
      </c>
      <c r="AF552" s="28" t="str">
        <f t="shared" si="404"/>
        <v/>
      </c>
      <c r="AG552" s="26" t="str">
        <f t="shared" si="405"/>
        <v>45</v>
      </c>
      <c r="AH552" s="27" t="str">
        <f t="shared" si="406"/>
        <v/>
      </c>
      <c r="AI552" s="29" t="str">
        <f t="shared" si="407"/>
        <v>26</v>
      </c>
      <c r="AJ552" s="29" t="str">
        <f t="shared" si="408"/>
        <v>26</v>
      </c>
      <c r="AK552" s="29" t="str">
        <f t="shared" si="409"/>
        <v>26</v>
      </c>
      <c r="AL552" s="29">
        <f t="shared" si="410"/>
        <v>0</v>
      </c>
      <c r="AM552" s="29">
        <f t="shared" ca="1" si="411"/>
        <v>0</v>
      </c>
      <c r="AN552" s="29" t="str">
        <f t="shared" si="412"/>
        <v>26</v>
      </c>
      <c r="AO552" s="29" t="str">
        <f t="shared" ca="1" si="413"/>
        <v>26</v>
      </c>
      <c r="AP552" s="28" t="str">
        <f t="shared" si="414"/>
        <v/>
      </c>
      <c r="AQ552" s="34">
        <f t="shared" si="415"/>
        <v>137174</v>
      </c>
      <c r="AR552" s="7">
        <f>VLOOKUP(W552,Books!$A$2:$Q$100,7,FALSE)</f>
        <v>302</v>
      </c>
      <c r="AS552" s="51" t="str">
        <f t="shared" si="416"/>
        <v/>
      </c>
      <c r="AT552" s="7" t="str">
        <f t="shared" si="417"/>
        <v>INSERT INTO citation (ID,TalkID,BookID,Chapter,Verses,Flag,PageColumn,MinVerse,MaxVerse) VALUES (137174, 8493, 302, 45, '26', '', 119, 0, 0);</v>
      </c>
    </row>
    <row r="553" spans="1:46" x14ac:dyDescent="0.2">
      <c r="A553" s="7">
        <f>VLOOKUP(C553,Talks!$A$2:$X$35,2,FALSE)</f>
        <v>34</v>
      </c>
      <c r="B553">
        <v>550</v>
      </c>
      <c r="C553" t="s">
        <v>2746</v>
      </c>
      <c r="D553" t="s">
        <v>2863</v>
      </c>
      <c r="E553" t="s">
        <v>3648</v>
      </c>
      <c r="F553" s="4"/>
      <c r="G553" s="7">
        <f>VLOOKUP(C553,Talks!$A$2:$X$35,11,FALSE)</f>
        <v>8493</v>
      </c>
      <c r="H553" s="7">
        <f t="shared" si="389"/>
        <v>0</v>
      </c>
      <c r="I553" s="75" t="str">
        <f>IF(H553&lt;&gt;0,H553,IF(ISERROR(VLOOKUP(VLOOKUP(X553,Books!$A$2:$Q$100,2,FALSE)&amp;"_"&amp;Y553&amp;":"&amp;AA553&amp;IF(F553&lt;&gt;""," (JST)",""),SpecialBooks,2,FALSE)),VLOOKUP(X553,Books!$A$2:$Q$100,2,FALSE)&amp;"_"&amp;Y553&amp;":"&amp;AA553&amp;IF(F553&lt;&gt;""," (JST)",""),VLOOKUP(VLOOKUP(X553,Books!$A$2:$Q$100,2,FALSE)&amp;"_"&amp;Y553&amp;":"&amp;AA553&amp;IF(F553&lt;&gt;""," (JST)",""),SpecialBooks,2,FALSE)))</f>
        <v>sec_88:91</v>
      </c>
      <c r="J553" s="7" t="str">
        <f>VLOOKUP(C553,Talks!$A$2:$X$35,6,FALSE)</f>
        <v>RMN</v>
      </c>
      <c r="K553" s="32">
        <v>119</v>
      </c>
      <c r="L553" s="56">
        <f t="shared" si="419"/>
        <v>118</v>
      </c>
      <c r="M553" s="56">
        <f t="shared" si="420"/>
        <v>119</v>
      </c>
      <c r="N553" s="56" t="str">
        <f t="shared" si="390"/>
        <v/>
      </c>
      <c r="O553" s="7" t="str">
        <f t="shared" si="391"/>
        <v>sec_88:91 / (20-O,119,RMN)</v>
      </c>
      <c r="P553" s="51" t="str">
        <f t="shared" si="392"/>
        <v/>
      </c>
      <c r="Q553" s="7">
        <f t="shared" si="393"/>
        <v>31</v>
      </c>
      <c r="R553" s="7">
        <f t="shared" si="394"/>
        <v>34</v>
      </c>
      <c r="S553" s="7">
        <f t="shared" si="395"/>
        <v>40</v>
      </c>
      <c r="T553" s="7">
        <f t="shared" si="396"/>
        <v>37</v>
      </c>
      <c r="U553" s="7">
        <f t="shared" si="397"/>
        <v>49</v>
      </c>
      <c r="V553" s="7" t="str">
        <f t="shared" si="398"/>
        <v>dc-testament/dc/88.91?lan</v>
      </c>
      <c r="W553" s="7" t="str">
        <f t="shared" si="421"/>
        <v>dc</v>
      </c>
      <c r="X553" s="7" t="str">
        <f>IF(ISERROR(VLOOKUP(W553,Books!$A$2:$Q$100,2,FALSE)),VLOOKUP(V553&amp;"/"&amp;W553,$AY$8:$AZ$10,2,FALSE),W553)</f>
        <v>dc</v>
      </c>
      <c r="Y553" s="7" t="str">
        <f t="shared" si="422"/>
        <v>88</v>
      </c>
      <c r="Z553" s="7" t="str">
        <f t="shared" si="399"/>
        <v>91</v>
      </c>
      <c r="AA553" s="7" t="str">
        <f t="shared" si="418"/>
        <v>91</v>
      </c>
      <c r="AB553" s="51">
        <f t="shared" si="400"/>
        <v>141</v>
      </c>
      <c r="AC553" s="61" t="str">
        <f t="shared" si="401"/>
        <v>p91</v>
      </c>
      <c r="AD553" s="26" t="str">
        <f t="shared" si="402"/>
        <v>sec</v>
      </c>
      <c r="AE553" s="27" t="str">
        <f t="shared" si="403"/>
        <v>dc</v>
      </c>
      <c r="AF553" s="28" t="str">
        <f t="shared" si="404"/>
        <v/>
      </c>
      <c r="AG553" s="26" t="str">
        <f t="shared" si="405"/>
        <v>88</v>
      </c>
      <c r="AH553" s="27" t="str">
        <f t="shared" si="406"/>
        <v/>
      </c>
      <c r="AI553" s="29" t="str">
        <f t="shared" si="407"/>
        <v>91</v>
      </c>
      <c r="AJ553" s="29" t="str">
        <f t="shared" si="408"/>
        <v>91</v>
      </c>
      <c r="AK553" s="29" t="str">
        <f t="shared" si="409"/>
        <v>91</v>
      </c>
      <c r="AL553" s="29">
        <f t="shared" si="410"/>
        <v>0</v>
      </c>
      <c r="AM553" s="29">
        <f t="shared" ca="1" si="411"/>
        <v>0</v>
      </c>
      <c r="AN553" s="29" t="str">
        <f t="shared" si="412"/>
        <v>91</v>
      </c>
      <c r="AO553" s="29" t="str">
        <f t="shared" ca="1" si="413"/>
        <v>91</v>
      </c>
      <c r="AP553" s="28" t="str">
        <f t="shared" si="414"/>
        <v/>
      </c>
      <c r="AQ553" s="34">
        <f t="shared" si="415"/>
        <v>137175</v>
      </c>
      <c r="AR553" s="7">
        <f>VLOOKUP(W553,Books!$A$2:$Q$100,7,FALSE)</f>
        <v>302</v>
      </c>
      <c r="AS553" s="51" t="str">
        <f t="shared" si="416"/>
        <v/>
      </c>
      <c r="AT553" s="7" t="str">
        <f t="shared" si="417"/>
        <v>INSERT INTO citation (ID,TalkID,BookID,Chapter,Verses,Flag,PageColumn,MinVerse,MaxVerse) VALUES (137175, 8493, 302, 88, '91', '', 119, 0, 0);</v>
      </c>
    </row>
    <row r="554" spans="1:46" x14ac:dyDescent="0.2">
      <c r="A554" s="7">
        <f>VLOOKUP(C554,Talks!$A$2:$X$35,2,FALSE)</f>
        <v>34</v>
      </c>
      <c r="B554">
        <v>551</v>
      </c>
      <c r="C554" t="s">
        <v>2746</v>
      </c>
      <c r="D554" t="s">
        <v>3649</v>
      </c>
      <c r="E554" t="s">
        <v>3650</v>
      </c>
      <c r="F554" s="4"/>
      <c r="G554" s="7">
        <f>VLOOKUP(C554,Talks!$A$2:$X$35,11,FALSE)</f>
        <v>8493</v>
      </c>
      <c r="H554" s="7">
        <f t="shared" si="389"/>
        <v>0</v>
      </c>
      <c r="I554" s="75" t="str">
        <f>IF(H554&lt;&gt;0,H554,IF(ISERROR(VLOOKUP(VLOOKUP(X554,Books!$A$2:$Q$100,2,FALSE)&amp;"_"&amp;Y554&amp;":"&amp;AA554&amp;IF(F554&lt;&gt;""," (JST)",""),SpecialBooks,2,FALSE)),VLOOKUP(X554,Books!$A$2:$Q$100,2,FALSE)&amp;"_"&amp;Y554&amp;":"&amp;AA554&amp;IF(F554&lt;&gt;""," (JST)",""),VLOOKUP(VLOOKUP(X554,Books!$A$2:$Q$100,2,FALSE)&amp;"_"&amp;Y554&amp;":"&amp;AA554&amp;IF(F554&lt;&gt;""," (JST)",""),SpecialBooks,2,FALSE)))</f>
        <v>alma_12:24</v>
      </c>
      <c r="J554" s="7" t="str">
        <f>VLOOKUP(C554,Talks!$A$2:$X$35,6,FALSE)</f>
        <v>RMN</v>
      </c>
      <c r="K554" s="32">
        <v>119</v>
      </c>
      <c r="L554" s="56">
        <f t="shared" ref="L554:L557" si="423">VLOOKUP(A554,StartPage,13,FALSE)</f>
        <v>118</v>
      </c>
      <c r="M554" s="56">
        <f t="shared" ref="M554:M557" si="424">VLOOKUP(A554,EndPage,14,FALSE)</f>
        <v>119</v>
      </c>
      <c r="N554" s="56" t="str">
        <f t="shared" ref="N554:N557" si="425">IF(K554&lt;L554,"***",IF(K554&gt;M554,"***",""))</f>
        <v/>
      </c>
      <c r="O554" s="7" t="str">
        <f t="shared" si="391"/>
        <v>alma_12:24 / (20-O,119,RMN)</v>
      </c>
      <c r="P554" s="51" t="str">
        <f t="shared" si="392"/>
        <v/>
      </c>
      <c r="Q554" s="7">
        <f t="shared" si="393"/>
        <v>23</v>
      </c>
      <c r="R554" s="7">
        <f t="shared" si="394"/>
        <v>28</v>
      </c>
      <c r="S554" s="7">
        <f t="shared" si="395"/>
        <v>34</v>
      </c>
      <c r="T554" s="7">
        <f t="shared" si="396"/>
        <v>31</v>
      </c>
      <c r="U554" s="7">
        <f t="shared" si="397"/>
        <v>43</v>
      </c>
      <c r="V554" s="7" t="str">
        <f t="shared" si="398"/>
        <v>bofm/alma/12.24?l</v>
      </c>
      <c r="W554" s="7" t="str">
        <f t="shared" si="421"/>
        <v>alma</v>
      </c>
      <c r="X554" s="7" t="str">
        <f>IF(ISERROR(VLOOKUP(W554,Books!$A$2:$Q$100,2,FALSE)),VLOOKUP(V554&amp;"/"&amp;W554,$AY$8:$AZ$10,2,FALSE),W554)</f>
        <v>alma</v>
      </c>
      <c r="Y554" s="7" t="str">
        <f t="shared" si="422"/>
        <v>12</v>
      </c>
      <c r="Z554" s="7" t="str">
        <f t="shared" si="399"/>
        <v>24</v>
      </c>
      <c r="AA554" s="7" t="str">
        <f t="shared" si="418"/>
        <v>24</v>
      </c>
      <c r="AB554" s="51">
        <f t="shared" si="400"/>
        <v>37</v>
      </c>
      <c r="AC554" s="61" t="str">
        <f t="shared" si="401"/>
        <v>p24</v>
      </c>
      <c r="AD554" s="26" t="str">
        <f t="shared" si="402"/>
        <v>alma</v>
      </c>
      <c r="AE554" s="27" t="str">
        <f t="shared" si="403"/>
        <v>alma</v>
      </c>
      <c r="AF554" s="28" t="str">
        <f t="shared" si="404"/>
        <v/>
      </c>
      <c r="AG554" s="26" t="str">
        <f t="shared" si="405"/>
        <v>12</v>
      </c>
      <c r="AH554" s="27" t="str">
        <f t="shared" si="406"/>
        <v/>
      </c>
      <c r="AI554" s="29" t="str">
        <f t="shared" si="407"/>
        <v>24</v>
      </c>
      <c r="AJ554" s="29" t="str">
        <f t="shared" si="408"/>
        <v>24</v>
      </c>
      <c r="AK554" s="29" t="str">
        <f t="shared" si="409"/>
        <v>24</v>
      </c>
      <c r="AL554" s="29">
        <f t="shared" si="410"/>
        <v>0</v>
      </c>
      <c r="AM554" s="29">
        <f t="shared" ca="1" si="411"/>
        <v>0</v>
      </c>
      <c r="AN554" s="29" t="str">
        <f t="shared" si="412"/>
        <v>24</v>
      </c>
      <c r="AO554" s="29" t="str">
        <f t="shared" ca="1" si="413"/>
        <v>24</v>
      </c>
      <c r="AP554" s="28" t="str">
        <f t="shared" si="414"/>
        <v/>
      </c>
      <c r="AQ554" s="34">
        <f t="shared" si="415"/>
        <v>137176</v>
      </c>
      <c r="AR554" s="7">
        <f>VLOOKUP(W554,Books!$A$2:$Q$100,7,FALSE)</f>
        <v>213</v>
      </c>
      <c r="AS554" s="51" t="str">
        <f t="shared" si="416"/>
        <v/>
      </c>
      <c r="AT554" s="7" t="str">
        <f t="shared" si="417"/>
        <v>INSERT INTO citation (ID,TalkID,BookID,Chapter,Verses,Flag,PageColumn,MinVerse,MaxVerse) VALUES (137176, 8493, 213, 12, '24', '', 119, 0, 0);</v>
      </c>
    </row>
    <row r="555" spans="1:46" x14ac:dyDescent="0.2">
      <c r="A555" s="7">
        <f>VLOOKUP(C555,Talks!$A$2:$X$35,2,FALSE)</f>
        <v>34</v>
      </c>
      <c r="B555">
        <v>552</v>
      </c>
      <c r="C555" t="s">
        <v>2746</v>
      </c>
      <c r="D555" t="s">
        <v>3651</v>
      </c>
      <c r="E555" s="64">
        <v>1.4388888888888889</v>
      </c>
      <c r="F555" s="4"/>
      <c r="G555" s="7">
        <f>VLOOKUP(C555,Talks!$A$2:$X$35,11,FALSE)</f>
        <v>8493</v>
      </c>
      <c r="H555" s="7">
        <f t="shared" si="389"/>
        <v>0</v>
      </c>
      <c r="I555" s="75" t="str">
        <f>IF(H555&lt;&gt;0,H555,IF(ISERROR(VLOOKUP(VLOOKUP(X555,Books!$A$2:$Q$100,2,FALSE)&amp;"_"&amp;Y555&amp;":"&amp;AA555&amp;IF(F555&lt;&gt;""," (JST)",""),SpecialBooks,2,FALSE)),VLOOKUP(X555,Books!$A$2:$Q$100,2,FALSE)&amp;"_"&amp;Y555&amp;":"&amp;AA555&amp;IF(F555&lt;&gt;""," (JST)",""),VLOOKUP(VLOOKUP(X555,Books!$A$2:$Q$100,2,FALSE)&amp;"_"&amp;Y555&amp;":"&amp;AA555&amp;IF(F555&lt;&gt;""," (JST)",""),SpecialBooks,2,FALSE)))</f>
        <v>alma_34:32</v>
      </c>
      <c r="J555" s="7" t="str">
        <f>VLOOKUP(C555,Talks!$A$2:$X$35,6,FALSE)</f>
        <v>RMN</v>
      </c>
      <c r="K555" s="32">
        <v>119</v>
      </c>
      <c r="L555" s="56">
        <f t="shared" si="423"/>
        <v>118</v>
      </c>
      <c r="M555" s="56">
        <f t="shared" si="424"/>
        <v>119</v>
      </c>
      <c r="N555" s="56" t="str">
        <f t="shared" si="425"/>
        <v/>
      </c>
      <c r="O555" s="7" t="str">
        <f t="shared" si="391"/>
        <v>alma_34:32 / (20-O,119,RMN)</v>
      </c>
      <c r="P555" s="51" t="str">
        <f t="shared" si="392"/>
        <v/>
      </c>
      <c r="Q555" s="7">
        <f t="shared" si="393"/>
        <v>23</v>
      </c>
      <c r="R555" s="7">
        <f t="shared" si="394"/>
        <v>28</v>
      </c>
      <c r="S555" s="7">
        <f t="shared" si="395"/>
        <v>34</v>
      </c>
      <c r="T555" s="7">
        <f t="shared" si="396"/>
        <v>31</v>
      </c>
      <c r="U555" s="7">
        <f t="shared" si="397"/>
        <v>43</v>
      </c>
      <c r="V555" s="7" t="str">
        <f t="shared" si="398"/>
        <v>bofm/alma/34.32?l</v>
      </c>
      <c r="W555" s="7" t="str">
        <f t="shared" si="421"/>
        <v>alma</v>
      </c>
      <c r="X555" s="7" t="str">
        <f>IF(ISERROR(VLOOKUP(W555,Books!$A$2:$Q$100,2,FALSE)),VLOOKUP(V555&amp;"/"&amp;W555,$AY$8:$AZ$10,2,FALSE),W555)</f>
        <v>alma</v>
      </c>
      <c r="Y555" s="7" t="str">
        <f t="shared" si="422"/>
        <v>34</v>
      </c>
      <c r="Z555" s="7" t="str">
        <f t="shared" si="399"/>
        <v>32</v>
      </c>
      <c r="AA555" s="7" t="str">
        <f t="shared" si="418"/>
        <v>32</v>
      </c>
      <c r="AB555" s="51">
        <f t="shared" si="400"/>
        <v>41</v>
      </c>
      <c r="AC555" s="61" t="str">
        <f t="shared" si="401"/>
        <v>p32</v>
      </c>
      <c r="AD555" s="26" t="str">
        <f t="shared" si="402"/>
        <v>alma</v>
      </c>
      <c r="AE555" s="27" t="str">
        <f t="shared" si="403"/>
        <v>alma</v>
      </c>
      <c r="AF555" s="28" t="str">
        <f t="shared" si="404"/>
        <v/>
      </c>
      <c r="AG555" s="26" t="str">
        <f t="shared" si="405"/>
        <v>34</v>
      </c>
      <c r="AH555" s="27" t="str">
        <f t="shared" si="406"/>
        <v/>
      </c>
      <c r="AI555" s="29" t="str">
        <f t="shared" si="407"/>
        <v>32</v>
      </c>
      <c r="AJ555" s="29" t="str">
        <f t="shared" si="408"/>
        <v>32</v>
      </c>
      <c r="AK555" s="29" t="str">
        <f t="shared" si="409"/>
        <v>32</v>
      </c>
      <c r="AL555" s="29">
        <f t="shared" si="410"/>
        <v>0</v>
      </c>
      <c r="AM555" s="29">
        <f t="shared" ca="1" si="411"/>
        <v>0</v>
      </c>
      <c r="AN555" s="29" t="str">
        <f t="shared" si="412"/>
        <v>32</v>
      </c>
      <c r="AO555" s="29" t="str">
        <f t="shared" ca="1" si="413"/>
        <v>32</v>
      </c>
      <c r="AP555" s="28" t="str">
        <f t="shared" si="414"/>
        <v/>
      </c>
      <c r="AQ555" s="34">
        <f t="shared" si="415"/>
        <v>137177</v>
      </c>
      <c r="AR555" s="7">
        <f>VLOOKUP(W555,Books!$A$2:$Q$100,7,FALSE)</f>
        <v>213</v>
      </c>
      <c r="AS555" s="51" t="str">
        <f t="shared" si="416"/>
        <v/>
      </c>
      <c r="AT555" s="7" t="str">
        <f t="shared" si="417"/>
        <v>INSERT INTO citation (ID,TalkID,BookID,Chapter,Verses,Flag,PageColumn,MinVerse,MaxVerse) VALUES (137177, 8493, 213, 34, '32', '', 119, 0, 0);</v>
      </c>
    </row>
    <row r="556" spans="1:46" x14ac:dyDescent="0.2">
      <c r="A556" s="7">
        <f>VLOOKUP(C556,Talks!$A$2:$X$35,2,FALSE)</f>
        <v>34</v>
      </c>
      <c r="B556">
        <v>553</v>
      </c>
      <c r="C556" t="s">
        <v>2746</v>
      </c>
      <c r="D556" t="s">
        <v>2627</v>
      </c>
      <c r="E556" t="s">
        <v>2159</v>
      </c>
      <c r="F556" s="4"/>
      <c r="G556" s="7">
        <f>VLOOKUP(C556,Talks!$A$2:$X$35,11,FALSE)</f>
        <v>8493</v>
      </c>
      <c r="H556" s="7">
        <f t="shared" si="389"/>
        <v>0</v>
      </c>
      <c r="I556" s="75" t="str">
        <f>IF(H556&lt;&gt;0,H556,IF(ISERROR(VLOOKUP(VLOOKUP(X556,Books!$A$2:$Q$100,2,FALSE)&amp;"_"&amp;Y556&amp;":"&amp;AA556&amp;IF(F556&lt;&gt;""," (JST)",""),SpecialBooks,2,FALSE)),VLOOKUP(X556,Books!$A$2:$Q$100,2,FALSE)&amp;"_"&amp;Y556&amp;":"&amp;AA556&amp;IF(F556&lt;&gt;""," (JST)",""),VLOOKUP(VLOOKUP(X556,Books!$A$2:$Q$100,2,FALSE)&amp;"_"&amp;Y556&amp;":"&amp;AA556&amp;IF(F556&lt;&gt;""," (JST)",""),SpecialBooks,2,FALSE)))</f>
        <v>sec_14:7</v>
      </c>
      <c r="J556" s="7" t="str">
        <f>VLOOKUP(C556,Talks!$A$2:$X$35,6,FALSE)</f>
        <v>RMN</v>
      </c>
      <c r="K556" s="32">
        <v>119</v>
      </c>
      <c r="L556" s="56">
        <f t="shared" si="423"/>
        <v>118</v>
      </c>
      <c r="M556" s="56">
        <f t="shared" si="424"/>
        <v>119</v>
      </c>
      <c r="N556" s="56" t="str">
        <f t="shared" si="425"/>
        <v/>
      </c>
      <c r="O556" s="7" t="str">
        <f t="shared" si="391"/>
        <v>sec_14:7 / (20-O,119,RMN)</v>
      </c>
      <c r="P556" s="51" t="str">
        <f t="shared" si="392"/>
        <v/>
      </c>
      <c r="Q556" s="7">
        <f t="shared" si="393"/>
        <v>31</v>
      </c>
      <c r="R556" s="7">
        <f t="shared" si="394"/>
        <v>34</v>
      </c>
      <c r="S556" s="7">
        <f t="shared" si="395"/>
        <v>39</v>
      </c>
      <c r="T556" s="7">
        <f t="shared" si="396"/>
        <v>37</v>
      </c>
      <c r="U556" s="7">
        <f t="shared" si="397"/>
        <v>48</v>
      </c>
      <c r="V556" s="7" t="str">
        <f t="shared" si="398"/>
        <v>dc-testament/dc/14.7?lang</v>
      </c>
      <c r="W556" s="7" t="str">
        <f t="shared" si="421"/>
        <v>dc</v>
      </c>
      <c r="X556" s="7" t="str">
        <f>IF(ISERROR(VLOOKUP(W556,Books!$A$2:$Q$100,2,FALSE)),VLOOKUP(V556&amp;"/"&amp;W556,$AY$8:$AZ$10,2,FALSE),W556)</f>
        <v>dc</v>
      </c>
      <c r="Y556" s="7" t="str">
        <f t="shared" si="422"/>
        <v>14</v>
      </c>
      <c r="Z556" s="7" t="str">
        <f t="shared" si="399"/>
        <v>7</v>
      </c>
      <c r="AA556" s="7" t="str">
        <f t="shared" si="418"/>
        <v>7</v>
      </c>
      <c r="AB556" s="51">
        <f t="shared" si="400"/>
        <v>11</v>
      </c>
      <c r="AC556" s="61" t="str">
        <f t="shared" si="401"/>
        <v>p7</v>
      </c>
      <c r="AD556" s="26" t="str">
        <f t="shared" si="402"/>
        <v>sec</v>
      </c>
      <c r="AE556" s="27" t="str">
        <f t="shared" si="403"/>
        <v>dc</v>
      </c>
      <c r="AF556" s="28" t="str">
        <f t="shared" si="404"/>
        <v/>
      </c>
      <c r="AG556" s="26" t="str">
        <f t="shared" si="405"/>
        <v>14</v>
      </c>
      <c r="AH556" s="27" t="str">
        <f t="shared" si="406"/>
        <v/>
      </c>
      <c r="AI556" s="29" t="str">
        <f t="shared" si="407"/>
        <v>7</v>
      </c>
      <c r="AJ556" s="29" t="str">
        <f t="shared" si="408"/>
        <v>7</v>
      </c>
      <c r="AK556" s="29" t="str">
        <f t="shared" si="409"/>
        <v>7</v>
      </c>
      <c r="AL556" s="29">
        <f t="shared" si="410"/>
        <v>0</v>
      </c>
      <c r="AM556" s="29">
        <f t="shared" ca="1" si="411"/>
        <v>0</v>
      </c>
      <c r="AN556" s="29" t="str">
        <f t="shared" si="412"/>
        <v>7</v>
      </c>
      <c r="AO556" s="29" t="str">
        <f t="shared" ca="1" si="413"/>
        <v>7</v>
      </c>
      <c r="AP556" s="28" t="str">
        <f t="shared" si="414"/>
        <v/>
      </c>
      <c r="AQ556" s="34">
        <f t="shared" si="415"/>
        <v>137178</v>
      </c>
      <c r="AR556" s="7">
        <f>VLOOKUP(W556,Books!$A$2:$Q$100,7,FALSE)</f>
        <v>302</v>
      </c>
      <c r="AS556" s="51" t="str">
        <f t="shared" si="416"/>
        <v/>
      </c>
      <c r="AT556" s="7" t="str">
        <f t="shared" si="417"/>
        <v>INSERT INTO citation (ID,TalkID,BookID,Chapter,Verses,Flag,PageColumn,MinVerse,MaxVerse) VALUES (137178, 8493, 302, 14, '7', '', 119, 0, 0);</v>
      </c>
    </row>
    <row r="557" spans="1:46" x14ac:dyDescent="0.2">
      <c r="A557" s="7">
        <f>VLOOKUP(C557,Talks!$A$2:$X$35,2,FALSE)</f>
        <v>34</v>
      </c>
      <c r="B557">
        <v>554</v>
      </c>
      <c r="C557" t="s">
        <v>2746</v>
      </c>
      <c r="D557" t="s">
        <v>3325</v>
      </c>
      <c r="E557" t="s">
        <v>3326</v>
      </c>
      <c r="F557" s="4"/>
      <c r="G557" s="7">
        <f>VLOOKUP(C557,Talks!$A$2:$X$35,11,FALSE)</f>
        <v>8493</v>
      </c>
      <c r="H557" s="7">
        <f t="shared" si="389"/>
        <v>0</v>
      </c>
      <c r="I557" s="75" t="str">
        <f>IF(H557&lt;&gt;0,H557,IF(ISERROR(VLOOKUP(VLOOKUP(X557,Books!$A$2:$Q$100,2,FALSE)&amp;"_"&amp;Y557&amp;":"&amp;AA557&amp;IF(F557&lt;&gt;""," (JST)",""),SpecialBooks,2,FALSE)),VLOOKUP(X557,Books!$A$2:$Q$100,2,FALSE)&amp;"_"&amp;Y557&amp;":"&amp;AA557&amp;IF(F557&lt;&gt;""," (JST)",""),VLOOKUP(VLOOKUP(X557,Books!$A$2:$Q$100,2,FALSE)&amp;"_"&amp;Y557&amp;":"&amp;AA557&amp;IF(F557&lt;&gt;""," (JST)",""),SpecialBooks,2,FALSE)))</f>
        <v>philip_4:7</v>
      </c>
      <c r="J557" s="7" t="str">
        <f>VLOOKUP(C557,Talks!$A$2:$X$35,6,FALSE)</f>
        <v>RMN</v>
      </c>
      <c r="K557" s="32">
        <v>119</v>
      </c>
      <c r="L557" s="56">
        <f t="shared" si="423"/>
        <v>118</v>
      </c>
      <c r="M557" s="56">
        <f t="shared" si="424"/>
        <v>119</v>
      </c>
      <c r="N557" s="56" t="str">
        <f t="shared" si="425"/>
        <v/>
      </c>
      <c r="O557" s="7" t="str">
        <f t="shared" si="391"/>
        <v>philip_4:7 / (20-O,119,RMN)</v>
      </c>
      <c r="P557" s="51" t="str">
        <f t="shared" si="392"/>
        <v/>
      </c>
      <c r="Q557" s="7">
        <f t="shared" si="393"/>
        <v>21</v>
      </c>
      <c r="R557" s="7">
        <f t="shared" si="394"/>
        <v>28</v>
      </c>
      <c r="S557" s="7">
        <f t="shared" si="395"/>
        <v>32</v>
      </c>
      <c r="T557" s="7">
        <f t="shared" si="396"/>
        <v>30</v>
      </c>
      <c r="U557" s="7">
        <f t="shared" si="397"/>
        <v>41</v>
      </c>
      <c r="V557" s="7" t="str">
        <f t="shared" si="398"/>
        <v>nt/philip/4.7?l</v>
      </c>
      <c r="W557" s="7" t="str">
        <f t="shared" si="421"/>
        <v>philip</v>
      </c>
      <c r="X557" s="7" t="str">
        <f>IF(ISERROR(VLOOKUP(W557,Books!$A$2:$Q$100,2,FALSE)),VLOOKUP(V557&amp;"/"&amp;W557,$AY$8:$AZ$10,2,FALSE),W557)</f>
        <v>philip</v>
      </c>
      <c r="Y557" s="7" t="str">
        <f t="shared" si="422"/>
        <v>4</v>
      </c>
      <c r="Z557" s="7" t="str">
        <f t="shared" si="399"/>
        <v>7</v>
      </c>
      <c r="AA557" s="7" t="str">
        <f t="shared" si="418"/>
        <v>7</v>
      </c>
      <c r="AB557" s="51">
        <f t="shared" si="400"/>
        <v>23</v>
      </c>
      <c r="AC557" s="61" t="str">
        <f t="shared" si="401"/>
        <v>p7</v>
      </c>
      <c r="AD557" s="26" t="str">
        <f t="shared" si="402"/>
        <v>philip</v>
      </c>
      <c r="AE557" s="27" t="str">
        <f t="shared" si="403"/>
        <v>philip</v>
      </c>
      <c r="AF557" s="28" t="str">
        <f t="shared" si="404"/>
        <v/>
      </c>
      <c r="AG557" s="26" t="str">
        <f t="shared" si="405"/>
        <v>4</v>
      </c>
      <c r="AH557" s="27" t="str">
        <f t="shared" si="406"/>
        <v/>
      </c>
      <c r="AI557" s="29" t="str">
        <f t="shared" si="407"/>
        <v>7</v>
      </c>
      <c r="AJ557" s="29" t="str">
        <f t="shared" si="408"/>
        <v>7</v>
      </c>
      <c r="AK557" s="29" t="str">
        <f t="shared" si="409"/>
        <v>7</v>
      </c>
      <c r="AL557" s="29">
        <f t="shared" si="410"/>
        <v>0</v>
      </c>
      <c r="AM557" s="29">
        <f t="shared" ca="1" si="411"/>
        <v>0</v>
      </c>
      <c r="AN557" s="29" t="str">
        <f t="shared" si="412"/>
        <v>7</v>
      </c>
      <c r="AO557" s="29" t="str">
        <f t="shared" ca="1" si="413"/>
        <v>7</v>
      </c>
      <c r="AP557" s="28" t="str">
        <f t="shared" si="414"/>
        <v/>
      </c>
      <c r="AQ557" s="34">
        <f t="shared" si="415"/>
        <v>137179</v>
      </c>
      <c r="AR557" s="7">
        <f>VLOOKUP(W557,Books!$A$2:$Q$100,7,FALSE)</f>
        <v>150</v>
      </c>
      <c r="AS557" s="51" t="str">
        <f t="shared" si="416"/>
        <v/>
      </c>
      <c r="AT557" s="7" t="str">
        <f t="shared" si="417"/>
        <v>INSERT INTO citation (ID,TalkID,BookID,Chapter,Verses,Flag,PageColumn,MinVerse,MaxVerse) VALUES (137179, 8493, 150, 4, '7', '', 119, 0, 0);</v>
      </c>
    </row>
  </sheetData>
  <sortState xmlns:xlrd2="http://schemas.microsoft.com/office/spreadsheetml/2017/richdata2" ref="A3:M553">
    <sortCondition ref="A3:A553"/>
    <sortCondition ref="B3:B553"/>
  </sortState>
  <mergeCells count="6">
    <mergeCell ref="V1:AC1"/>
    <mergeCell ref="AD1:AP1"/>
    <mergeCell ref="Q2:T2"/>
    <mergeCell ref="AD2:AF2"/>
    <mergeCell ref="AG2:AH2"/>
    <mergeCell ref="AI2:AP2"/>
  </mergeCells>
  <phoneticPr fontId="6" type="noConversion"/>
  <conditionalFormatting sqref="I2 G1:H1">
    <cfRule type="containsText" dxfId="6" priority="223" stopIfTrue="1" operator="containsText" text="footnote">
      <formula>NOT(ISERROR(SEARCH("footnote",#REF!)))</formula>
    </cfRule>
    <cfRule type="containsText" dxfId="5" priority="224" stopIfTrue="1" operator="containsText" text="verse">
      <formula>NOT(ISERROR(SEARCH("verse",#REF!)))</formula>
    </cfRule>
  </conditionalFormatting>
  <conditionalFormatting sqref="A2:H2">
    <cfRule type="containsText" dxfId="4" priority="221" stopIfTrue="1" operator="containsText" text="footnote">
      <formula>NOT(ISERROR(SEARCH("footnote",#REF!)))</formula>
    </cfRule>
    <cfRule type="containsText" dxfId="3" priority="222" stopIfTrue="1" operator="containsText" text="verse">
      <formula>NOT(ISERROR(SEARCH("verse",#REF!)))</formula>
    </cfRule>
  </conditionalFormatting>
  <conditionalFormatting sqref="AP215:AP557 AF215:AF557 AH215:AH557 AH3:AH212 AF3:AF212 AP3:AP212">
    <cfRule type="notContainsBlanks" dxfId="2" priority="217">
      <formula>LEN(TRIM(AF3))&gt;0</formula>
    </cfRule>
  </conditionalFormatting>
  <conditionalFormatting sqref="AH214 AF214 AP214">
    <cfRule type="notContainsBlanks" dxfId="1" priority="2">
      <formula>LEN(TRIM(AF214))&gt;0</formula>
    </cfRule>
  </conditionalFormatting>
  <conditionalFormatting sqref="AH213 AF213 AP213">
    <cfRule type="notContainsBlanks" dxfId="0" priority="1">
      <formula>LEN(TRIM(AF213))&gt;0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L73"/>
  <sheetViews>
    <sheetView tabSelected="1" topLeftCell="A4" zoomScale="120" zoomScaleNormal="120" zoomScalePageLayoutView="150" workbookViewId="0">
      <selection activeCell="C46" sqref="C46"/>
    </sheetView>
  </sheetViews>
  <sheetFormatPr baseColWidth="10" defaultColWidth="11" defaultRowHeight="16" x14ac:dyDescent="0.2"/>
  <cols>
    <col min="1" max="1" width="31.83203125" style="40" customWidth="1"/>
    <col min="2" max="2" width="13.5" style="40" bestFit="1" customWidth="1"/>
    <col min="3" max="3" width="11.83203125" style="40" customWidth="1"/>
    <col min="4" max="4" width="48.5" style="40" bestFit="1" customWidth="1"/>
    <col min="5" max="5" width="21.1640625" style="40" customWidth="1"/>
    <col min="6" max="6" width="6.1640625" style="40" customWidth="1"/>
    <col min="7" max="7" width="4.83203125" style="37" bestFit="1" customWidth="1"/>
    <col min="8" max="8" width="13" style="40" customWidth="1"/>
    <col min="9" max="9" width="14.6640625" style="40" customWidth="1"/>
    <col min="10" max="10" width="12.1640625" style="40" customWidth="1"/>
    <col min="11" max="11" width="5.1640625" style="40" customWidth="1"/>
    <col min="12" max="12" width="9.5" style="40" customWidth="1"/>
    <col min="13" max="13" width="9" style="40" customWidth="1"/>
    <col min="14" max="15" width="12.5" style="37" customWidth="1"/>
    <col min="16" max="16" width="11.1640625" style="40" customWidth="1"/>
    <col min="17" max="17" width="10.5" style="40" bestFit="1" customWidth="1"/>
    <col min="18" max="18" width="71.1640625" style="40" customWidth="1"/>
    <col min="19" max="19" width="10" style="40" customWidth="1"/>
    <col min="20" max="20" width="9.1640625" style="40" customWidth="1"/>
    <col min="21" max="21" width="53.33203125" style="40" customWidth="1"/>
    <col min="22" max="22" width="7.1640625" style="40" bestFit="1" customWidth="1"/>
    <col min="23" max="23" width="8" style="40" customWidth="1"/>
    <col min="24" max="24" width="10.5" style="37" bestFit="1" customWidth="1"/>
    <col min="25" max="25" width="10" style="40" customWidth="1"/>
    <col min="26" max="26" width="14.33203125" style="40" customWidth="1"/>
    <col min="27" max="27" width="59" style="40" customWidth="1"/>
    <col min="28" max="28" width="4.1640625" style="40" customWidth="1"/>
    <col min="29" max="32" width="3.6640625" style="40" customWidth="1"/>
    <col min="33" max="36" width="10.33203125" style="40" customWidth="1"/>
    <col min="37" max="37" width="21" style="40" customWidth="1"/>
    <col min="38" max="38" width="21.6640625" style="40" bestFit="1" customWidth="1"/>
    <col min="39" max="39" width="3.1640625" style="40" bestFit="1" customWidth="1"/>
    <col min="40" max="40" width="23.33203125" style="40" bestFit="1" customWidth="1"/>
    <col min="41" max="41" width="14.5" style="40" bestFit="1" customWidth="1"/>
    <col min="42" max="42" width="4" style="40" customWidth="1"/>
    <col min="43" max="43" width="6.1640625" style="39" customWidth="1"/>
    <col min="44" max="44" width="26.6640625" style="39" customWidth="1"/>
    <col min="45" max="45" width="27.5" style="39" customWidth="1"/>
    <col min="46" max="46" width="11" style="39"/>
    <col min="47" max="47" width="12.5" style="39" bestFit="1" customWidth="1"/>
    <col min="48" max="49" width="13.6640625" style="40" bestFit="1" customWidth="1"/>
    <col min="50" max="50" width="14.6640625" style="40" bestFit="1" customWidth="1"/>
    <col min="51" max="51" width="11" style="40"/>
    <col min="52" max="52" width="11" style="39"/>
    <col min="53" max="63" width="11" style="40"/>
    <col min="64" max="64" width="11" style="39"/>
    <col min="65" max="16384" width="11" style="40"/>
  </cols>
  <sheetData>
    <row r="1" spans="1:64" s="38" customFormat="1" x14ac:dyDescent="0.2">
      <c r="A1" s="38" t="s">
        <v>1949</v>
      </c>
      <c r="B1" s="35" t="s">
        <v>1950</v>
      </c>
      <c r="C1" s="35" t="s">
        <v>1951</v>
      </c>
      <c r="D1" s="38" t="s">
        <v>1929</v>
      </c>
      <c r="E1" s="38" t="s">
        <v>1952</v>
      </c>
      <c r="F1" s="38" t="s">
        <v>0</v>
      </c>
      <c r="G1" s="53" t="s">
        <v>1953</v>
      </c>
      <c r="H1" s="96" t="s">
        <v>1954</v>
      </c>
      <c r="I1" s="96"/>
      <c r="J1" s="35" t="s">
        <v>1955</v>
      </c>
      <c r="K1" s="35" t="s">
        <v>1956</v>
      </c>
      <c r="L1" s="35" t="s">
        <v>1957</v>
      </c>
      <c r="M1" s="35" t="s">
        <v>1958</v>
      </c>
      <c r="N1" s="63" t="s">
        <v>1959</v>
      </c>
      <c r="O1" s="63" t="s">
        <v>2178</v>
      </c>
      <c r="P1" s="38" t="s">
        <v>1960</v>
      </c>
      <c r="Q1" s="38" t="s">
        <v>1961</v>
      </c>
      <c r="R1" s="38" t="s">
        <v>1962</v>
      </c>
      <c r="S1" s="1" t="s">
        <v>2086</v>
      </c>
      <c r="T1" s="1" t="s">
        <v>2087</v>
      </c>
      <c r="U1" s="38" t="s">
        <v>1929</v>
      </c>
      <c r="V1" s="38" t="s">
        <v>1963</v>
      </c>
      <c r="W1" s="38" t="s">
        <v>1964</v>
      </c>
      <c r="X1" s="58" t="s">
        <v>1965</v>
      </c>
      <c r="Y1" s="38" t="s">
        <v>2088</v>
      </c>
      <c r="Z1" s="38" t="s">
        <v>2136</v>
      </c>
      <c r="AA1" s="38" t="s">
        <v>2137</v>
      </c>
      <c r="AB1" s="38" t="s">
        <v>2403</v>
      </c>
      <c r="AC1" s="38" t="s">
        <v>2402</v>
      </c>
      <c r="AD1" s="38" t="s">
        <v>2399</v>
      </c>
      <c r="AE1" s="38" t="s">
        <v>2400</v>
      </c>
      <c r="AF1" s="38" t="s">
        <v>2401</v>
      </c>
      <c r="AG1" s="38" t="s">
        <v>2398</v>
      </c>
      <c r="AH1" s="38" t="s">
        <v>2399</v>
      </c>
      <c r="AI1" s="38" t="s">
        <v>2400</v>
      </c>
      <c r="AJ1" s="38" t="s">
        <v>2401</v>
      </c>
      <c r="AK1" s="38" t="s">
        <v>2404</v>
      </c>
      <c r="AL1" s="38" t="s">
        <v>3695</v>
      </c>
      <c r="AQ1" s="39"/>
      <c r="AR1" s="87" t="s">
        <v>3682</v>
      </c>
      <c r="AS1" s="39" t="s">
        <v>2806</v>
      </c>
      <c r="AT1" s="41" t="s">
        <v>2807</v>
      </c>
      <c r="AU1" s="41" t="s">
        <v>2499</v>
      </c>
      <c r="AV1" s="46" t="s">
        <v>2500</v>
      </c>
      <c r="AW1" s="46" t="s">
        <v>2501</v>
      </c>
      <c r="AX1" s="46" t="s">
        <v>2502</v>
      </c>
      <c r="AZ1" s="39"/>
      <c r="BL1" s="39"/>
    </row>
    <row r="2" spans="1:64" s="38" customFormat="1" x14ac:dyDescent="0.2">
      <c r="A2" t="s">
        <v>2567</v>
      </c>
      <c r="B2" s="36">
        <v>1</v>
      </c>
      <c r="C2" s="39">
        <v>1</v>
      </c>
      <c r="D2" s="39" t="s">
        <v>2747</v>
      </c>
      <c r="E2" s="39" t="s">
        <v>1968</v>
      </c>
      <c r="F2" s="39" t="s">
        <v>1148</v>
      </c>
      <c r="G2" s="36"/>
      <c r="H2" s="45" t="str">
        <f t="shared" ref="H2:H35" si="0">VLOOKUP(CODE(MID($F2,1,1))&amp;"|"&amp;CODE(MID($F2,2,1))&amp;IFERROR("|"&amp;CODE(MID($F2,3,1)),""),CaseSpeakers,4,FALSE)</f>
        <v>Russell M.</v>
      </c>
      <c r="I2" s="45" t="str">
        <f t="shared" ref="I2:I35" si="1">VLOOKUP(CODE(MID($F2,1,1))&amp;"|"&amp;CODE(MID($F2,2,1))&amp;IFERROR("|"&amp;CODE(MID($F2,3,1)),""),CaseSpeakers,5,FALSE)</f>
        <v>Nelson</v>
      </c>
      <c r="J2" s="67" t="str">
        <f t="shared" ref="J2:J35" si="2">VLOOKUP(CODE(MID($F2,1,1))&amp;"|"&amp;CODE(MID($F2,2,1))&amp;IFERROR("|"&amp;CODE(MID($F2,3,1)),""),CaseSpeakers,7,FALSE)</f>
        <v>-</v>
      </c>
      <c r="K2" s="36">
        <v>8460</v>
      </c>
      <c r="L2" s="37">
        <f t="shared" ref="L2:L35" si="3">VLOOKUP(CODE(MID($F2,1,1))&amp;"|"&amp;CODE(MID($F2,2,1))&amp;IFERROR("|"&amp;CODE(MID($F2,3,1)),""),CaseSpeakers,3,FALSE)</f>
        <v>1188</v>
      </c>
      <c r="M2" s="37">
        <f t="shared" ref="M2:M35" si="4">VLOOKUP(C2,SessionNumbers,2,FALSE)</f>
        <v>1031</v>
      </c>
      <c r="N2" s="39">
        <v>6</v>
      </c>
      <c r="O2" s="4">
        <v>7</v>
      </c>
      <c r="P2" s="54" t="s">
        <v>3694</v>
      </c>
      <c r="Q2" s="41" t="s">
        <v>3674</v>
      </c>
      <c r="R2" t="str">
        <f t="shared" ref="R2:R35" si="5">$A$39&amp;A2&amp;"?lang=eng"</f>
        <v>https://www.churchofjesuschrist.org/study/liahona/2021/05/11nelson?lang=eng</v>
      </c>
      <c r="S2" s="46" t="str">
        <f>"https://www.churchofjesuschrist.org/study/general-conference/2020/11/"&amp;A2&amp;"?lang=eng"</f>
        <v>https://www.churchofjesuschrist.org/study/general-conference/2020/11/11nelson?lang=eng</v>
      </c>
      <c r="T2" s="40" t="str">
        <f>S2</f>
        <v>https://www.churchofjesuschrist.org/study/general-conference/2020/11/11nelson?lang=eng</v>
      </c>
      <c r="U2" s="39" t="s">
        <v>2747</v>
      </c>
      <c r="V2" s="36" t="s">
        <v>2309</v>
      </c>
      <c r="W2" s="36" t="s">
        <v>1966</v>
      </c>
      <c r="X2" s="36">
        <v>1</v>
      </c>
      <c r="Y2" s="40" t="str">
        <f t="shared" ref="Y2" si="6">"INSERT INTO talk VALUES ("&amp;K2&amp;", "&amp;L2&amp;", "&amp;M2&amp;", "&amp;N2&amp;", '"&amp;P2&amp;"', '"&amp;Q2&amp;"', '"&amp;R2&amp;"', '"&amp;U2&amp;"', '"&amp;V2&amp;"', '"&amp;W2&amp;"', "&amp;X2&amp;");"</f>
        <v>INSERT INTO talk VALUES (8460, 1188, 1031, 6, '2020-11-01', '2020-10-03', 'https://www.churchofjesuschrist.org/study/liahona/2021/05/11nelson?lang=eng', 'Moving Forward', 'S', 'G', 1);</v>
      </c>
      <c r="Z2" s="40" t="str">
        <f t="shared" ref="Z2" si="7">"INSERT INTO talk VALUES ("&amp;K2&amp;", 'G', '"&amp;R2&amp;"', '"&amp;U2&amp;"', '"&amp;Q2&amp;"', "&amp;L2&amp;", '"&amp;T2&amp;"', '"&amp;S2&amp;"',31,NULL);"</f>
        <v>INSERT INTO talk VALUES (8460, 'G', 'https://www.churchofjesuschrist.org/study/liahona/2021/05/11nelson?lang=eng', 'Moving Forward', '2020-10-03', 1188, 'https://www.churchofjesuschrist.org/study/general-conference/2020/11/11nelson?lang=eng', 'https://www.churchofjesuschrist.org/study/general-conference/2020/11/11nelson?lang=eng',31,NULL);</v>
      </c>
      <c r="AA2" s="40" t="str">
        <f t="shared" ref="AA2" si="8">"INSERT INTO conference_talk VALUES ("&amp;K2&amp;", "&amp;M2&amp;", "&amp;N2&amp;", "&amp;O2&amp;", "&amp;X2&amp;", "&amp;K2&amp;");"</f>
        <v>INSERT INTO conference_talk VALUES (8460, 1031, 6, 7, 1, 8460);</v>
      </c>
      <c r="AB2" s="40"/>
      <c r="AC2" s="40" t="e">
        <f>$AS2&amp;AU$1</f>
        <v>#VALUE!</v>
      </c>
      <c r="AD2" s="40" t="e">
        <f t="shared" ref="AD2:AF2" si="9">$AS2&amp;AV$1</f>
        <v>#VALUE!</v>
      </c>
      <c r="AE2" s="40" t="e">
        <f t="shared" si="9"/>
        <v>#VALUE!</v>
      </c>
      <c r="AF2" s="40" t="e">
        <f t="shared" si="9"/>
        <v>#VALUE!</v>
      </c>
      <c r="AG2" s="80" t="e">
        <f>$AB$1&amp;AC2</f>
        <v>#VALUE!</v>
      </c>
      <c r="AH2" s="80" t="e">
        <f t="shared" ref="AH2:AJ2" si="10">$AB$1&amp;AD2</f>
        <v>#VALUE!</v>
      </c>
      <c r="AI2" s="80" t="e">
        <f t="shared" si="10"/>
        <v>#VALUE!</v>
      </c>
      <c r="AJ2" s="80" t="e">
        <f t="shared" si="10"/>
        <v>#VALUE!</v>
      </c>
      <c r="AK2" s="41" t="e">
        <f>"INSERT INTO talk_stream VALUES("&amp;K2&amp;",'"&amp;AG2&amp;"','"&amp;AH2&amp;"','"&amp;AI2&amp;"','"&amp;AJ2&amp;"');"</f>
        <v>#VALUE!</v>
      </c>
      <c r="AL2" s="39" t="str">
        <f>"cp "&amp;A2&amp;" "&amp;K2</f>
        <v>cp 11nelson 8460</v>
      </c>
      <c r="AM2" s="39" t="e">
        <f t="shared" ref="AM2:AM35" si="11">FIND("ensign/",R2)+7</f>
        <v>#VALUE!</v>
      </c>
      <c r="AN2" s="39" t="e">
        <f t="shared" ref="AN2:AN35" si="12">RIGHT(R2,LEN(R2)-AM2-7)</f>
        <v>#VALUE!</v>
      </c>
      <c r="AO2" s="39" t="e">
        <f>LEFT(AN2,LEN(AN2)-9)</f>
        <v>#VALUE!</v>
      </c>
      <c r="AP2" s="39" t="e">
        <f>LEFT(AO2,2)</f>
        <v>#VALUE!</v>
      </c>
      <c r="AQ2" s="39" t="e">
        <f>LEFT(AP2,1)&amp;"0"&amp;RIGHT(AP2,1)&amp;"0"</f>
        <v>#VALUE!</v>
      </c>
      <c r="AR2" s="39" t="s">
        <v>2490</v>
      </c>
      <c r="AS2" s="39" t="e">
        <f>$AS$1&amp;"/"&amp;$AT$1&amp;AQ2&amp;"-"&amp;AR2</f>
        <v>#VALUE!</v>
      </c>
      <c r="AT2" s="39"/>
      <c r="AU2" s="39"/>
      <c r="AZ2" s="39"/>
      <c r="BD2" s="39"/>
      <c r="BL2" s="39"/>
    </row>
    <row r="3" spans="1:64" s="38" customFormat="1" x14ac:dyDescent="0.2">
      <c r="A3" t="s">
        <v>2718</v>
      </c>
      <c r="B3" s="36">
        <v>2</v>
      </c>
      <c r="C3" s="39">
        <v>1</v>
      </c>
      <c r="D3" s="39" t="s">
        <v>2748</v>
      </c>
      <c r="E3" s="39" t="s">
        <v>2423</v>
      </c>
      <c r="F3" s="39" t="s">
        <v>246</v>
      </c>
      <c r="G3" s="36"/>
      <c r="H3" s="45" t="str">
        <f t="shared" si="0"/>
        <v>David A.</v>
      </c>
      <c r="I3" s="45" t="str">
        <f t="shared" si="1"/>
        <v>Bednar</v>
      </c>
      <c r="J3" s="67" t="str">
        <f t="shared" si="2"/>
        <v>-</v>
      </c>
      <c r="K3" s="36">
        <v>8461</v>
      </c>
      <c r="L3" s="37">
        <f t="shared" si="3"/>
        <v>1348</v>
      </c>
      <c r="M3" s="37">
        <f t="shared" si="4"/>
        <v>1031</v>
      </c>
      <c r="N3" s="39">
        <v>8</v>
      </c>
      <c r="O3" s="4">
        <v>11</v>
      </c>
      <c r="P3" s="54" t="s">
        <v>3694</v>
      </c>
      <c r="Q3" s="41" t="s">
        <v>3674</v>
      </c>
      <c r="R3" t="str">
        <f t="shared" si="5"/>
        <v>https://www.churchofjesuschrist.org/study/liahona/2021/05/12bednar?lang=eng</v>
      </c>
      <c r="S3" s="46" t="str">
        <f t="shared" ref="S3:S35" si="13">"https://www.churchofjesuschrist.org/study/general-conference/2020/11/"&amp;A3&amp;"?lang=eng"</f>
        <v>https://www.churchofjesuschrist.org/study/general-conference/2020/11/12bednar?lang=eng</v>
      </c>
      <c r="T3" s="40" t="str">
        <f t="shared" ref="T3:T35" si="14">S3</f>
        <v>https://www.churchofjesuschrist.org/study/general-conference/2020/11/12bednar?lang=eng</v>
      </c>
      <c r="U3" s="39" t="s">
        <v>2748</v>
      </c>
      <c r="V3" s="36" t="s">
        <v>2309</v>
      </c>
      <c r="W3" s="36" t="s">
        <v>1966</v>
      </c>
      <c r="X3" s="36">
        <v>2</v>
      </c>
      <c r="Y3" s="40" t="str">
        <f t="shared" ref="Y3:Y35" si="15">"INSERT INTO talk VALUES ("&amp;K3&amp;", "&amp;L3&amp;", "&amp;M3&amp;", "&amp;N3&amp;", '"&amp;P3&amp;"', '"&amp;Q3&amp;"', '"&amp;R3&amp;"', '"&amp;U3&amp;"', '"&amp;V3&amp;"', '"&amp;W3&amp;"', "&amp;X3&amp;");"</f>
        <v>INSERT INTO talk VALUES (8461, 1348, 1031, 8, '2020-11-01', '2020-10-03', 'https://www.churchofjesuschrist.org/study/liahona/2021/05/12bednar?lang=eng', 'We Will Prove Them Herewith', 'S', 'G', 2);</v>
      </c>
      <c r="Z3" s="40" t="str">
        <f t="shared" ref="Z3:Z35" si="16">"INSERT INTO talk VALUES ("&amp;K3&amp;", 'G', '"&amp;R3&amp;"', '"&amp;U3&amp;"', '"&amp;Q3&amp;"', "&amp;L3&amp;", '"&amp;T3&amp;"', '"&amp;S3&amp;"',31,NULL);"</f>
        <v>INSERT INTO talk VALUES (8461, 'G', 'https://www.churchofjesuschrist.org/study/liahona/2021/05/12bednar?lang=eng', 'We Will Prove Them Herewith', '2020-10-03', 1348, 'https://www.churchofjesuschrist.org/study/general-conference/2020/11/12bednar?lang=eng', 'https://www.churchofjesuschrist.org/study/general-conference/2020/11/12bednar?lang=eng',31,NULL);</v>
      </c>
      <c r="AA3" s="40" t="str">
        <f t="shared" ref="AA3:AA35" si="17">"INSERT INTO conference_talk VALUES ("&amp;K3&amp;", "&amp;M3&amp;", "&amp;N3&amp;", "&amp;O3&amp;", "&amp;X3&amp;", "&amp;K3&amp;");"</f>
        <v>INSERT INTO conference_talk VALUES (8461, 1031, 8, 11, 2, 8461);</v>
      </c>
      <c r="AB3" s="40"/>
      <c r="AC3" s="40" t="e">
        <f t="shared" ref="AC3:AC35" si="18">$AS3&amp;AU$1</f>
        <v>#VALUE!</v>
      </c>
      <c r="AD3" s="40" t="e">
        <f t="shared" ref="AD3:AD35" si="19">$AS3&amp;AV$1</f>
        <v>#VALUE!</v>
      </c>
      <c r="AE3" s="40" t="e">
        <f t="shared" ref="AE3:AE35" si="20">$AS3&amp;AW$1</f>
        <v>#VALUE!</v>
      </c>
      <c r="AF3" s="40" t="e">
        <f t="shared" ref="AF3:AF35" si="21">$AS3&amp;AX$1</f>
        <v>#VALUE!</v>
      </c>
      <c r="AG3" s="80" t="e">
        <f t="shared" ref="AG3:AG35" si="22">$AB$1&amp;AC3</f>
        <v>#VALUE!</v>
      </c>
      <c r="AH3" s="80" t="e">
        <f t="shared" ref="AH3:AH35" si="23">$AB$1&amp;AD3</f>
        <v>#VALUE!</v>
      </c>
      <c r="AI3" s="80" t="e">
        <f t="shared" ref="AI3:AI35" si="24">$AB$1&amp;AE3</f>
        <v>#VALUE!</v>
      </c>
      <c r="AJ3" s="80" t="e">
        <f t="shared" ref="AJ3:AJ35" si="25">$AB$1&amp;AF3</f>
        <v>#VALUE!</v>
      </c>
      <c r="AK3" s="41" t="e">
        <f t="shared" ref="AK3:AK35" si="26">"INSERT INTO talk_stream VALUES("&amp;K3&amp;",'"&amp;AG3&amp;"','"&amp;AH3&amp;"','"&amp;AI3&amp;"','"&amp;AJ3&amp;"');"</f>
        <v>#VALUE!</v>
      </c>
      <c r="AL3" s="39" t="str">
        <f t="shared" ref="AL3:AL35" si="27">"cp "&amp;A3&amp;" "&amp;K3</f>
        <v>cp 12bednar 8461</v>
      </c>
      <c r="AM3" s="39" t="e">
        <f t="shared" si="11"/>
        <v>#VALUE!</v>
      </c>
      <c r="AN3" s="39" t="e">
        <f t="shared" si="12"/>
        <v>#VALUE!</v>
      </c>
      <c r="AO3" s="39" t="e">
        <f t="shared" ref="AO3:AO35" si="28">LEFT(AN3,LEN(AN3)-9)</f>
        <v>#VALUE!</v>
      </c>
      <c r="AP3" s="39" t="e">
        <f t="shared" ref="AP3:AP35" si="29">LEFT(AO3,2)</f>
        <v>#VALUE!</v>
      </c>
      <c r="AQ3" s="39" t="e">
        <f t="shared" ref="AQ3:AQ35" si="30">LEFT(AP3,1)&amp;"0"&amp;RIGHT(AP3,1)&amp;"0"</f>
        <v>#VALUE!</v>
      </c>
      <c r="AR3" s="39" t="s">
        <v>2489</v>
      </c>
      <c r="AS3" s="39" t="e">
        <f t="shared" ref="AS3:AS35" si="31">$AS$1&amp;"/"&amp;$AT$1&amp;AQ3&amp;"-"&amp;AR3</f>
        <v>#VALUE!</v>
      </c>
      <c r="AT3" s="39"/>
      <c r="AU3" s="39"/>
      <c r="AZ3" s="39"/>
      <c r="BD3" s="39"/>
      <c r="BL3" s="39"/>
    </row>
    <row r="4" spans="1:64" s="38" customFormat="1" x14ac:dyDescent="0.2">
      <c r="A4" t="s">
        <v>2719</v>
      </c>
      <c r="B4" s="36">
        <v>3</v>
      </c>
      <c r="C4" s="39">
        <v>1</v>
      </c>
      <c r="D4" s="39" t="s">
        <v>2749</v>
      </c>
      <c r="E4" s="39" t="s">
        <v>2750</v>
      </c>
      <c r="F4" s="39" t="s">
        <v>1180</v>
      </c>
      <c r="G4" s="36"/>
      <c r="H4" s="45" t="str">
        <f t="shared" si="0"/>
        <v>Scott D.</v>
      </c>
      <c r="I4" s="45" t="str">
        <f t="shared" si="1"/>
        <v>Whiting</v>
      </c>
      <c r="J4" s="67" t="str">
        <f t="shared" si="2"/>
        <v>-</v>
      </c>
      <c r="K4" s="36">
        <v>8462</v>
      </c>
      <c r="L4" s="37">
        <f t="shared" si="3"/>
        <v>1472</v>
      </c>
      <c r="M4" s="37">
        <f t="shared" si="4"/>
        <v>1031</v>
      </c>
      <c r="N4" s="39">
        <v>12</v>
      </c>
      <c r="O4" s="4">
        <v>15</v>
      </c>
      <c r="P4" s="54" t="s">
        <v>3694</v>
      </c>
      <c r="Q4" s="41" t="s">
        <v>3674</v>
      </c>
      <c r="R4" t="str">
        <f t="shared" si="5"/>
        <v>https://www.churchofjesuschrist.org/study/liahona/2021/05/13whiting?lang=eng</v>
      </c>
      <c r="S4" s="46" t="str">
        <f t="shared" si="13"/>
        <v>https://www.churchofjesuschrist.org/study/general-conference/2020/11/13whiting?lang=eng</v>
      </c>
      <c r="T4" s="40" t="str">
        <f t="shared" si="14"/>
        <v>https://www.churchofjesuschrist.org/study/general-conference/2020/11/13whiting?lang=eng</v>
      </c>
      <c r="U4" s="39" t="s">
        <v>2749</v>
      </c>
      <c r="V4" s="36" t="s">
        <v>2309</v>
      </c>
      <c r="W4" s="36" t="s">
        <v>1966</v>
      </c>
      <c r="X4" s="36">
        <v>3</v>
      </c>
      <c r="Y4" s="40" t="str">
        <f t="shared" si="15"/>
        <v>INSERT INTO talk VALUES (8462, 1472, 1031, 12, '2020-11-01', '2020-10-03', 'https://www.churchofjesuschrist.org/study/liahona/2021/05/13whiting?lang=eng', 'Becoming like Him', 'S', 'G', 3);</v>
      </c>
      <c r="Z4" s="40" t="str">
        <f t="shared" si="16"/>
        <v>INSERT INTO talk VALUES (8462, 'G', 'https://www.churchofjesuschrist.org/study/liahona/2021/05/13whiting?lang=eng', 'Becoming like Him', '2020-10-03', 1472, 'https://www.churchofjesuschrist.org/study/general-conference/2020/11/13whiting?lang=eng', 'https://www.churchofjesuschrist.org/study/general-conference/2020/11/13whiting?lang=eng',31,NULL);</v>
      </c>
      <c r="AA4" s="40" t="str">
        <f t="shared" si="17"/>
        <v>INSERT INTO conference_talk VALUES (8462, 1031, 12, 15, 3, 8462);</v>
      </c>
      <c r="AB4" s="40"/>
      <c r="AC4" s="40" t="e">
        <f t="shared" si="18"/>
        <v>#VALUE!</v>
      </c>
      <c r="AD4" s="40" t="e">
        <f t="shared" si="19"/>
        <v>#VALUE!</v>
      </c>
      <c r="AE4" s="40" t="e">
        <f t="shared" si="20"/>
        <v>#VALUE!</v>
      </c>
      <c r="AF4" s="40" t="e">
        <f t="shared" si="21"/>
        <v>#VALUE!</v>
      </c>
      <c r="AG4" s="80" t="e">
        <f t="shared" si="22"/>
        <v>#VALUE!</v>
      </c>
      <c r="AH4" s="80" t="e">
        <f t="shared" si="23"/>
        <v>#VALUE!</v>
      </c>
      <c r="AI4" s="80" t="e">
        <f t="shared" si="24"/>
        <v>#VALUE!</v>
      </c>
      <c r="AJ4" s="80" t="e">
        <f t="shared" si="25"/>
        <v>#VALUE!</v>
      </c>
      <c r="AK4" s="41" t="e">
        <f t="shared" si="26"/>
        <v>#VALUE!</v>
      </c>
      <c r="AL4" s="39" t="str">
        <f t="shared" si="27"/>
        <v>cp 13whiting 8462</v>
      </c>
      <c r="AM4" s="39" t="e">
        <f t="shared" si="11"/>
        <v>#VALUE!</v>
      </c>
      <c r="AN4" s="39" t="e">
        <f t="shared" si="12"/>
        <v>#VALUE!</v>
      </c>
      <c r="AO4" s="39" t="e">
        <f t="shared" si="28"/>
        <v>#VALUE!</v>
      </c>
      <c r="AP4" s="39" t="e">
        <f t="shared" si="29"/>
        <v>#VALUE!</v>
      </c>
      <c r="AQ4" s="39" t="e">
        <f t="shared" si="30"/>
        <v>#VALUE!</v>
      </c>
      <c r="AR4" s="39" t="s">
        <v>3679</v>
      </c>
      <c r="AS4" s="39" t="e">
        <f t="shared" si="31"/>
        <v>#VALUE!</v>
      </c>
      <c r="AT4" s="39"/>
      <c r="AU4" s="39"/>
      <c r="AZ4" s="39"/>
      <c r="BD4" s="39"/>
      <c r="BL4" s="39"/>
    </row>
    <row r="5" spans="1:64" s="38" customFormat="1" x14ac:dyDescent="0.2">
      <c r="A5" t="s">
        <v>2720</v>
      </c>
      <c r="B5" s="36">
        <v>4</v>
      </c>
      <c r="C5" s="39">
        <v>1</v>
      </c>
      <c r="D5" s="39" t="s">
        <v>2751</v>
      </c>
      <c r="E5" s="39" t="s">
        <v>2752</v>
      </c>
      <c r="F5" s="39" t="s">
        <v>2336</v>
      </c>
      <c r="G5" s="36"/>
      <c r="H5" s="45" t="str">
        <f t="shared" si="0"/>
        <v>Michelle D.</v>
      </c>
      <c r="I5" s="45" t="str">
        <f t="shared" si="1"/>
        <v>Craig</v>
      </c>
      <c r="J5" s="67" t="str">
        <f t="shared" si="2"/>
        <v>-</v>
      </c>
      <c r="K5" s="36">
        <v>8463</v>
      </c>
      <c r="L5" s="37">
        <f t="shared" si="3"/>
        <v>1527</v>
      </c>
      <c r="M5" s="37">
        <f t="shared" si="4"/>
        <v>1031</v>
      </c>
      <c r="N5" s="39">
        <v>15</v>
      </c>
      <c r="O5" s="4">
        <v>17</v>
      </c>
      <c r="P5" s="54" t="s">
        <v>3694</v>
      </c>
      <c r="Q5" s="41" t="s">
        <v>3674</v>
      </c>
      <c r="R5" t="str">
        <f t="shared" si="5"/>
        <v>https://www.churchofjesuschrist.org/study/liahona/2021/05/14craig?lang=eng</v>
      </c>
      <c r="S5" s="46" t="str">
        <f t="shared" si="13"/>
        <v>https://www.churchofjesuschrist.org/study/general-conference/2020/11/14craig?lang=eng</v>
      </c>
      <c r="T5" s="40" t="str">
        <f t="shared" si="14"/>
        <v>https://www.churchofjesuschrist.org/study/general-conference/2020/11/14craig?lang=eng</v>
      </c>
      <c r="U5" s="39" t="s">
        <v>2751</v>
      </c>
      <c r="V5" s="36" t="s">
        <v>2309</v>
      </c>
      <c r="W5" s="36" t="s">
        <v>1966</v>
      </c>
      <c r="X5" s="36">
        <v>4</v>
      </c>
      <c r="Y5" s="40" t="str">
        <f t="shared" si="15"/>
        <v>INSERT INTO talk VALUES (8463, 1527, 1031, 15, '2020-11-01', '2020-10-03', 'https://www.churchofjesuschrist.org/study/liahona/2021/05/14craig?lang=eng', 'Eyes to See', 'S', 'G', 4);</v>
      </c>
      <c r="Z5" s="40" t="str">
        <f t="shared" si="16"/>
        <v>INSERT INTO talk VALUES (8463, 'G', 'https://www.churchofjesuschrist.org/study/liahona/2021/05/14craig?lang=eng', 'Eyes to See', '2020-10-03', 1527, 'https://www.churchofjesuschrist.org/study/general-conference/2020/11/14craig?lang=eng', 'https://www.churchofjesuschrist.org/study/general-conference/2020/11/14craig?lang=eng',31,NULL);</v>
      </c>
      <c r="AA5" s="40" t="str">
        <f t="shared" si="17"/>
        <v>INSERT INTO conference_talk VALUES (8463, 1031, 15, 17, 4, 8463);</v>
      </c>
      <c r="AB5" s="40"/>
      <c r="AC5" s="40" t="e">
        <f t="shared" si="18"/>
        <v>#VALUE!</v>
      </c>
      <c r="AD5" s="40" t="e">
        <f t="shared" si="19"/>
        <v>#VALUE!</v>
      </c>
      <c r="AE5" s="40" t="e">
        <f t="shared" si="20"/>
        <v>#VALUE!</v>
      </c>
      <c r="AF5" s="40" t="e">
        <f t="shared" si="21"/>
        <v>#VALUE!</v>
      </c>
      <c r="AG5" s="80" t="e">
        <f t="shared" si="22"/>
        <v>#VALUE!</v>
      </c>
      <c r="AH5" s="80" t="e">
        <f t="shared" si="23"/>
        <v>#VALUE!</v>
      </c>
      <c r="AI5" s="80" t="e">
        <f t="shared" si="24"/>
        <v>#VALUE!</v>
      </c>
      <c r="AJ5" s="80" t="e">
        <f t="shared" si="25"/>
        <v>#VALUE!</v>
      </c>
      <c r="AK5" s="41" t="e">
        <f t="shared" si="26"/>
        <v>#VALUE!</v>
      </c>
      <c r="AL5" s="39" t="str">
        <f t="shared" si="27"/>
        <v>cp 14craig 8463</v>
      </c>
      <c r="AM5" s="39" t="e">
        <f t="shared" si="11"/>
        <v>#VALUE!</v>
      </c>
      <c r="AN5" s="39" t="e">
        <f t="shared" si="12"/>
        <v>#VALUE!</v>
      </c>
      <c r="AO5" s="39" t="e">
        <f t="shared" si="28"/>
        <v>#VALUE!</v>
      </c>
      <c r="AP5" s="39" t="e">
        <f t="shared" si="29"/>
        <v>#VALUE!</v>
      </c>
      <c r="AQ5" s="39" t="e">
        <f t="shared" si="30"/>
        <v>#VALUE!</v>
      </c>
      <c r="AR5" s="39" t="s">
        <v>3693</v>
      </c>
      <c r="AS5" s="39" t="e">
        <f t="shared" si="31"/>
        <v>#VALUE!</v>
      </c>
      <c r="AT5" s="39"/>
      <c r="AU5" s="39"/>
      <c r="AZ5" s="39"/>
      <c r="BD5" s="39"/>
      <c r="BL5" s="39"/>
    </row>
    <row r="6" spans="1:64" s="38" customFormat="1" x14ac:dyDescent="0.2">
      <c r="A6" t="s">
        <v>2721</v>
      </c>
      <c r="B6" s="36">
        <v>5</v>
      </c>
      <c r="C6" s="39">
        <v>1</v>
      </c>
      <c r="D6" s="39" t="s">
        <v>2753</v>
      </c>
      <c r="E6" s="39" t="s">
        <v>1967</v>
      </c>
      <c r="F6" s="39" t="s">
        <v>1052</v>
      </c>
      <c r="G6" s="36"/>
      <c r="H6" s="45" t="str">
        <f t="shared" si="0"/>
        <v>Quentin L.</v>
      </c>
      <c r="I6" s="45" t="str">
        <f t="shared" si="1"/>
        <v>Cook</v>
      </c>
      <c r="J6" s="67" t="str">
        <f t="shared" si="2"/>
        <v>-</v>
      </c>
      <c r="K6" s="36">
        <v>8464</v>
      </c>
      <c r="L6" s="37">
        <f t="shared" si="3"/>
        <v>1062</v>
      </c>
      <c r="M6" s="37">
        <f t="shared" si="4"/>
        <v>1031</v>
      </c>
      <c r="N6" s="39">
        <v>18</v>
      </c>
      <c r="O6" s="4">
        <v>22</v>
      </c>
      <c r="P6" s="54" t="s">
        <v>3694</v>
      </c>
      <c r="Q6" s="41" t="s">
        <v>3674</v>
      </c>
      <c r="R6" t="str">
        <f t="shared" si="5"/>
        <v>https://www.churchofjesuschrist.org/study/liahona/2021/05/15cook?lang=eng</v>
      </c>
      <c r="S6" s="46" t="str">
        <f t="shared" si="13"/>
        <v>https://www.churchofjesuschrist.org/study/general-conference/2020/11/15cook?lang=eng</v>
      </c>
      <c r="T6" s="40" t="str">
        <f t="shared" si="14"/>
        <v>https://www.churchofjesuschrist.org/study/general-conference/2020/11/15cook?lang=eng</v>
      </c>
      <c r="U6" s="39" t="s">
        <v>2753</v>
      </c>
      <c r="V6" s="36" t="s">
        <v>2309</v>
      </c>
      <c r="W6" s="36" t="s">
        <v>1966</v>
      </c>
      <c r="X6" s="36">
        <v>5</v>
      </c>
      <c r="Y6" s="40" t="str">
        <f t="shared" si="15"/>
        <v>INSERT INTO talk VALUES (8464, 1062, 1031, 18, '2020-11-01', '2020-10-03', 'https://www.churchofjesuschrist.org/study/liahona/2021/05/15cook?lang=eng', 'Hearts Knit in Righteousness and Unity', 'S', 'G', 5);</v>
      </c>
      <c r="Z6" s="40" t="str">
        <f t="shared" si="16"/>
        <v>INSERT INTO talk VALUES (8464, 'G', 'https://www.churchofjesuschrist.org/study/liahona/2021/05/15cook?lang=eng', 'Hearts Knit in Righteousness and Unity', '2020-10-03', 1062, 'https://www.churchofjesuschrist.org/study/general-conference/2020/11/15cook?lang=eng', 'https://www.churchofjesuschrist.org/study/general-conference/2020/11/15cook?lang=eng',31,NULL);</v>
      </c>
      <c r="AA6" s="40" t="str">
        <f t="shared" si="17"/>
        <v>INSERT INTO conference_talk VALUES (8464, 1031, 18, 22, 5, 8464);</v>
      </c>
      <c r="AB6" s="40"/>
      <c r="AC6" s="40" t="e">
        <f t="shared" si="18"/>
        <v>#VALUE!</v>
      </c>
      <c r="AD6" s="40" t="e">
        <f t="shared" si="19"/>
        <v>#VALUE!</v>
      </c>
      <c r="AE6" s="40" t="e">
        <f t="shared" si="20"/>
        <v>#VALUE!</v>
      </c>
      <c r="AF6" s="40" t="e">
        <f t="shared" si="21"/>
        <v>#VALUE!</v>
      </c>
      <c r="AG6" s="80" t="e">
        <f t="shared" si="22"/>
        <v>#VALUE!</v>
      </c>
      <c r="AH6" s="80" t="e">
        <f t="shared" si="23"/>
        <v>#VALUE!</v>
      </c>
      <c r="AI6" s="80" t="e">
        <f t="shared" si="24"/>
        <v>#VALUE!</v>
      </c>
      <c r="AJ6" s="80" t="e">
        <f t="shared" si="25"/>
        <v>#VALUE!</v>
      </c>
      <c r="AK6" s="41" t="e">
        <f t="shared" si="26"/>
        <v>#VALUE!</v>
      </c>
      <c r="AL6" s="39" t="str">
        <f t="shared" si="27"/>
        <v>cp 15cook 8464</v>
      </c>
      <c r="AM6" s="39" t="e">
        <f t="shared" si="11"/>
        <v>#VALUE!</v>
      </c>
      <c r="AN6" s="39" t="e">
        <f t="shared" si="12"/>
        <v>#VALUE!</v>
      </c>
      <c r="AO6" s="39" t="e">
        <f t="shared" si="28"/>
        <v>#VALUE!</v>
      </c>
      <c r="AP6" s="39" t="e">
        <f t="shared" si="29"/>
        <v>#VALUE!</v>
      </c>
      <c r="AQ6" s="39" t="e">
        <f t="shared" si="30"/>
        <v>#VALUE!</v>
      </c>
      <c r="AR6" s="39" t="s">
        <v>2491</v>
      </c>
      <c r="AS6" s="39" t="e">
        <f t="shared" si="31"/>
        <v>#VALUE!</v>
      </c>
      <c r="AT6" s="39"/>
      <c r="AU6" s="39"/>
      <c r="AZ6" s="39"/>
      <c r="BD6" s="39"/>
      <c r="BL6" s="39"/>
    </row>
    <row r="7" spans="1:64" s="38" customFormat="1" x14ac:dyDescent="0.2">
      <c r="A7" t="s">
        <v>2722</v>
      </c>
      <c r="B7" s="36">
        <v>6</v>
      </c>
      <c r="C7" s="39">
        <v>1</v>
      </c>
      <c r="D7" s="39" t="s">
        <v>2754</v>
      </c>
      <c r="E7" s="39" t="s">
        <v>2141</v>
      </c>
      <c r="F7" s="39" t="s">
        <v>1054</v>
      </c>
      <c r="G7" s="36"/>
      <c r="H7" s="45" t="str">
        <f t="shared" si="0"/>
        <v>Ronald A.</v>
      </c>
      <c r="I7" s="45" t="str">
        <f t="shared" si="1"/>
        <v>Rasband</v>
      </c>
      <c r="J7" s="67" t="str">
        <f t="shared" si="2"/>
        <v>-</v>
      </c>
      <c r="K7" s="36">
        <v>8465</v>
      </c>
      <c r="L7" s="37">
        <f t="shared" si="3"/>
        <v>1216</v>
      </c>
      <c r="M7" s="37">
        <f t="shared" si="4"/>
        <v>1031</v>
      </c>
      <c r="N7" s="39">
        <v>22</v>
      </c>
      <c r="O7" s="4">
        <v>25</v>
      </c>
      <c r="P7" s="54" t="s">
        <v>3694</v>
      </c>
      <c r="Q7" s="41" t="s">
        <v>3674</v>
      </c>
      <c r="R7" t="str">
        <f t="shared" si="5"/>
        <v>https://www.churchofjesuschrist.org/study/liahona/2021/05/16rasband?lang=eng</v>
      </c>
      <c r="S7" s="46" t="str">
        <f t="shared" si="13"/>
        <v>https://www.churchofjesuschrist.org/study/general-conference/2020/11/16rasband?lang=eng</v>
      </c>
      <c r="T7" s="40" t="str">
        <f t="shared" si="14"/>
        <v>https://www.churchofjesuschrist.org/study/general-conference/2020/11/16rasband?lang=eng</v>
      </c>
      <c r="U7" s="39" t="s">
        <v>2754</v>
      </c>
      <c r="V7" s="36" t="s">
        <v>2309</v>
      </c>
      <c r="W7" s="36" t="s">
        <v>1966</v>
      </c>
      <c r="X7" s="36">
        <v>6</v>
      </c>
      <c r="Y7" s="40" t="str">
        <f t="shared" si="15"/>
        <v>INSERT INTO talk VALUES (8465, 1216, 1031, 22, '2020-11-01', '2020-10-03', 'https://www.churchofjesuschrist.org/study/liahona/2021/05/16rasband?lang=eng', 'Recommended to the Lord', 'S', 'G', 6);</v>
      </c>
      <c r="Z7" s="40" t="str">
        <f t="shared" si="16"/>
        <v>INSERT INTO talk VALUES (8465, 'G', 'https://www.churchofjesuschrist.org/study/liahona/2021/05/16rasband?lang=eng', 'Recommended to the Lord', '2020-10-03', 1216, 'https://www.churchofjesuschrist.org/study/general-conference/2020/11/16rasband?lang=eng', 'https://www.churchofjesuschrist.org/study/general-conference/2020/11/16rasband?lang=eng',31,NULL);</v>
      </c>
      <c r="AA7" s="40" t="str">
        <f t="shared" si="17"/>
        <v>INSERT INTO conference_talk VALUES (8465, 1031, 22, 25, 6, 8465);</v>
      </c>
      <c r="AB7" s="40"/>
      <c r="AC7" s="40" t="e">
        <f t="shared" si="18"/>
        <v>#VALUE!</v>
      </c>
      <c r="AD7" s="40" t="e">
        <f t="shared" si="19"/>
        <v>#VALUE!</v>
      </c>
      <c r="AE7" s="40" t="e">
        <f t="shared" si="20"/>
        <v>#VALUE!</v>
      </c>
      <c r="AF7" s="40" t="e">
        <f t="shared" si="21"/>
        <v>#VALUE!</v>
      </c>
      <c r="AG7" s="80" t="e">
        <f t="shared" si="22"/>
        <v>#VALUE!</v>
      </c>
      <c r="AH7" s="80" t="e">
        <f t="shared" si="23"/>
        <v>#VALUE!</v>
      </c>
      <c r="AI7" s="80" t="e">
        <f t="shared" si="24"/>
        <v>#VALUE!</v>
      </c>
      <c r="AJ7" s="80" t="e">
        <f t="shared" si="25"/>
        <v>#VALUE!</v>
      </c>
      <c r="AK7" s="41" t="e">
        <f t="shared" si="26"/>
        <v>#VALUE!</v>
      </c>
      <c r="AL7" s="39" t="str">
        <f t="shared" si="27"/>
        <v>cp 16rasband 8465</v>
      </c>
      <c r="AM7" s="39" t="e">
        <f t="shared" si="11"/>
        <v>#VALUE!</v>
      </c>
      <c r="AN7" s="39" t="e">
        <f t="shared" si="12"/>
        <v>#VALUE!</v>
      </c>
      <c r="AO7" s="39" t="e">
        <f t="shared" si="28"/>
        <v>#VALUE!</v>
      </c>
      <c r="AP7" s="39" t="e">
        <f t="shared" si="29"/>
        <v>#VALUE!</v>
      </c>
      <c r="AQ7" s="39" t="e">
        <f t="shared" si="30"/>
        <v>#VALUE!</v>
      </c>
      <c r="AR7" s="39" t="s">
        <v>2492</v>
      </c>
      <c r="AS7" s="39" t="e">
        <f t="shared" ref="AS7:AS33" si="32">$AS$1&amp;"/"&amp;$AT$1&amp;AQ7&amp;"-"&amp;AR7</f>
        <v>#VALUE!</v>
      </c>
      <c r="AT7" s="39"/>
      <c r="AU7" s="39"/>
      <c r="AZ7" s="39"/>
      <c r="BD7" s="39"/>
      <c r="BL7" s="39"/>
    </row>
    <row r="8" spans="1:64" s="38" customFormat="1" x14ac:dyDescent="0.2">
      <c r="A8" t="s">
        <v>2723</v>
      </c>
      <c r="B8" s="36">
        <v>7</v>
      </c>
      <c r="C8" s="39">
        <v>1</v>
      </c>
      <c r="D8" s="39" t="s">
        <v>2755</v>
      </c>
      <c r="E8" s="39" t="s">
        <v>1970</v>
      </c>
      <c r="F8" s="39" t="s">
        <v>293</v>
      </c>
      <c r="G8" s="36"/>
      <c r="H8" s="45" t="str">
        <f t="shared" si="0"/>
        <v>Dallin H.</v>
      </c>
      <c r="I8" s="45" t="str">
        <f t="shared" si="1"/>
        <v>Oaks</v>
      </c>
      <c r="J8" s="67" t="str">
        <f t="shared" si="2"/>
        <v>-</v>
      </c>
      <c r="K8" s="36">
        <v>8466</v>
      </c>
      <c r="L8" s="37">
        <f t="shared" si="3"/>
        <v>1190</v>
      </c>
      <c r="M8" s="37">
        <f t="shared" si="4"/>
        <v>1031</v>
      </c>
      <c r="N8" s="39">
        <v>26</v>
      </c>
      <c r="O8" s="4">
        <v>29</v>
      </c>
      <c r="P8" s="54" t="s">
        <v>3694</v>
      </c>
      <c r="Q8" s="41" t="s">
        <v>3674</v>
      </c>
      <c r="R8" t="str">
        <f t="shared" si="5"/>
        <v>https://www.churchofjesuschrist.org/study/liahona/2021/05/17oaks?lang=eng</v>
      </c>
      <c r="S8" s="46" t="str">
        <f t="shared" si="13"/>
        <v>https://www.churchofjesuschrist.org/study/general-conference/2020/11/17oaks?lang=eng</v>
      </c>
      <c r="T8" s="40" t="str">
        <f t="shared" si="14"/>
        <v>https://www.churchofjesuschrist.org/study/general-conference/2020/11/17oaks?lang=eng</v>
      </c>
      <c r="U8" s="39" t="s">
        <v>2755</v>
      </c>
      <c r="V8" s="36" t="s">
        <v>2309</v>
      </c>
      <c r="W8" s="36" t="s">
        <v>1966</v>
      </c>
      <c r="X8" s="36">
        <v>7</v>
      </c>
      <c r="Y8" s="40" t="str">
        <f t="shared" si="15"/>
        <v>INSERT INTO talk VALUES (8466, 1190, 1031, 26, '2020-11-01', '2020-10-03', 'https://www.churchofjesuschrist.org/study/liahona/2021/05/17oaks?lang=eng', 'Love Your Enemies', 'S', 'G', 7);</v>
      </c>
      <c r="Z8" s="40" t="str">
        <f t="shared" si="16"/>
        <v>INSERT INTO talk VALUES (8466, 'G', 'https://www.churchofjesuschrist.org/study/liahona/2021/05/17oaks?lang=eng', 'Love Your Enemies', '2020-10-03', 1190, 'https://www.churchofjesuschrist.org/study/general-conference/2020/11/17oaks?lang=eng', 'https://www.churchofjesuschrist.org/study/general-conference/2020/11/17oaks?lang=eng',31,NULL);</v>
      </c>
      <c r="AA8" s="40" t="str">
        <f t="shared" si="17"/>
        <v>INSERT INTO conference_talk VALUES (8466, 1031, 26, 29, 7, 8466);</v>
      </c>
      <c r="AB8" s="40"/>
      <c r="AC8" s="40" t="e">
        <f t="shared" si="18"/>
        <v>#VALUE!</v>
      </c>
      <c r="AD8" s="40" t="e">
        <f t="shared" si="19"/>
        <v>#VALUE!</v>
      </c>
      <c r="AE8" s="40" t="e">
        <f t="shared" si="20"/>
        <v>#VALUE!</v>
      </c>
      <c r="AF8" s="40" t="e">
        <f t="shared" si="21"/>
        <v>#VALUE!</v>
      </c>
      <c r="AG8" s="80" t="e">
        <f t="shared" si="22"/>
        <v>#VALUE!</v>
      </c>
      <c r="AH8" s="80" t="e">
        <f t="shared" si="23"/>
        <v>#VALUE!</v>
      </c>
      <c r="AI8" s="80" t="e">
        <f t="shared" si="24"/>
        <v>#VALUE!</v>
      </c>
      <c r="AJ8" s="80" t="e">
        <f t="shared" si="25"/>
        <v>#VALUE!</v>
      </c>
      <c r="AK8" s="41" t="e">
        <f t="shared" si="26"/>
        <v>#VALUE!</v>
      </c>
      <c r="AL8" s="39" t="str">
        <f t="shared" si="27"/>
        <v>cp 17oaks 8466</v>
      </c>
      <c r="AM8" s="39" t="e">
        <f t="shared" si="11"/>
        <v>#VALUE!</v>
      </c>
      <c r="AN8" s="39" t="e">
        <f t="shared" si="12"/>
        <v>#VALUE!</v>
      </c>
      <c r="AO8" s="39" t="e">
        <f t="shared" si="28"/>
        <v>#VALUE!</v>
      </c>
      <c r="AP8" s="39" t="e">
        <f t="shared" si="29"/>
        <v>#VALUE!</v>
      </c>
      <c r="AQ8" s="39" t="e">
        <f t="shared" si="30"/>
        <v>#VALUE!</v>
      </c>
      <c r="AR8" s="39" t="s">
        <v>2488</v>
      </c>
      <c r="AS8" s="39" t="e">
        <f t="shared" si="32"/>
        <v>#VALUE!</v>
      </c>
      <c r="AT8" s="39"/>
      <c r="AU8" s="39"/>
      <c r="AZ8" s="39"/>
      <c r="BD8" s="39"/>
      <c r="BL8" s="39"/>
    </row>
    <row r="9" spans="1:64" s="38" customFormat="1" x14ac:dyDescent="0.2">
      <c r="A9" t="s">
        <v>2724</v>
      </c>
      <c r="B9" s="36">
        <v>8</v>
      </c>
      <c r="C9" s="39">
        <v>2</v>
      </c>
      <c r="D9" s="39" t="s">
        <v>2756</v>
      </c>
      <c r="E9" s="39" t="s">
        <v>1971</v>
      </c>
      <c r="F9" s="39" t="s">
        <v>370</v>
      </c>
      <c r="G9" s="36"/>
      <c r="H9" s="45" t="str">
        <f t="shared" si="0"/>
        <v>D. Todd</v>
      </c>
      <c r="I9" s="45" t="str">
        <f t="shared" si="1"/>
        <v>Christofferson</v>
      </c>
      <c r="J9" s="67" t="str">
        <f t="shared" si="2"/>
        <v>-</v>
      </c>
      <c r="K9" s="36">
        <v>8467</v>
      </c>
      <c r="L9" s="37">
        <f t="shared" si="3"/>
        <v>1052</v>
      </c>
      <c r="M9" s="37">
        <f t="shared" si="4"/>
        <v>1032</v>
      </c>
      <c r="N9" s="39">
        <v>32</v>
      </c>
      <c r="O9" s="4">
        <v>35</v>
      </c>
      <c r="P9" s="54" t="s">
        <v>3694</v>
      </c>
      <c r="Q9" s="41" t="s">
        <v>3674</v>
      </c>
      <c r="R9" t="str">
        <f t="shared" si="5"/>
        <v>https://www.churchofjesuschrist.org/study/liahona/2021/05/22christofferson?lang=eng</v>
      </c>
      <c r="S9" s="46" t="str">
        <f t="shared" si="13"/>
        <v>https://www.churchofjesuschrist.org/study/general-conference/2020/11/22christofferson?lang=eng</v>
      </c>
      <c r="T9" s="40" t="str">
        <f t="shared" si="14"/>
        <v>https://www.churchofjesuschrist.org/study/general-conference/2020/11/22christofferson?lang=eng</v>
      </c>
      <c r="U9" s="39" t="s">
        <v>2756</v>
      </c>
      <c r="V9" s="36" t="s">
        <v>2309</v>
      </c>
      <c r="W9" s="36" t="s">
        <v>1966</v>
      </c>
      <c r="X9" s="36">
        <v>8</v>
      </c>
      <c r="Y9" s="40" t="str">
        <f t="shared" si="15"/>
        <v>INSERT INTO talk VALUES (8467, 1052, 1032, 32, '2020-11-01', '2020-10-03', 'https://www.churchofjesuschrist.org/study/liahona/2021/05/22christofferson?lang=eng', 'Sustainable Societies', 'S', 'G', 8);</v>
      </c>
      <c r="Z9" s="40" t="str">
        <f t="shared" si="16"/>
        <v>INSERT INTO talk VALUES (8467, 'G', 'https://www.churchofjesuschrist.org/study/liahona/2021/05/22christofferson?lang=eng', 'Sustainable Societies', '2020-10-03', 1052, 'https://www.churchofjesuschrist.org/study/general-conference/2020/11/22christofferson?lang=eng', 'https://www.churchofjesuschrist.org/study/general-conference/2020/11/22christofferson?lang=eng',31,NULL);</v>
      </c>
      <c r="AA9" s="40" t="str">
        <f t="shared" si="17"/>
        <v>INSERT INTO conference_talk VALUES (8467, 1032, 32, 35, 8, 8467);</v>
      </c>
      <c r="AB9" s="40"/>
      <c r="AC9" s="40" t="e">
        <f t="shared" si="18"/>
        <v>#VALUE!</v>
      </c>
      <c r="AD9" s="40" t="e">
        <f t="shared" si="19"/>
        <v>#VALUE!</v>
      </c>
      <c r="AE9" s="40" t="e">
        <f t="shared" si="20"/>
        <v>#VALUE!</v>
      </c>
      <c r="AF9" s="40" t="e">
        <f t="shared" si="21"/>
        <v>#VALUE!</v>
      </c>
      <c r="AG9" s="80" t="e">
        <f t="shared" si="22"/>
        <v>#VALUE!</v>
      </c>
      <c r="AH9" s="80" t="e">
        <f t="shared" si="23"/>
        <v>#VALUE!</v>
      </c>
      <c r="AI9" s="80" t="e">
        <f t="shared" si="24"/>
        <v>#VALUE!</v>
      </c>
      <c r="AJ9" s="80" t="e">
        <f t="shared" si="25"/>
        <v>#VALUE!</v>
      </c>
      <c r="AK9" s="41" t="e">
        <f t="shared" si="26"/>
        <v>#VALUE!</v>
      </c>
      <c r="AL9" s="39" t="str">
        <f t="shared" si="27"/>
        <v>cp 22christofferson 8467</v>
      </c>
      <c r="AM9" s="39" t="e">
        <f t="shared" si="11"/>
        <v>#VALUE!</v>
      </c>
      <c r="AN9" s="39" t="e">
        <f t="shared" si="12"/>
        <v>#VALUE!</v>
      </c>
      <c r="AO9" s="39" t="e">
        <f t="shared" si="28"/>
        <v>#VALUE!</v>
      </c>
      <c r="AP9" s="39" t="e">
        <f t="shared" si="29"/>
        <v>#VALUE!</v>
      </c>
      <c r="AQ9" s="39" t="e">
        <f t="shared" si="30"/>
        <v>#VALUE!</v>
      </c>
      <c r="AR9" s="39" t="s">
        <v>2486</v>
      </c>
      <c r="AS9" s="39" t="e">
        <f t="shared" si="32"/>
        <v>#VALUE!</v>
      </c>
      <c r="AT9" s="39"/>
      <c r="AU9" s="39"/>
      <c r="AZ9" s="39"/>
      <c r="BD9" s="39"/>
      <c r="BL9" s="39"/>
    </row>
    <row r="10" spans="1:64" s="38" customFormat="1" x14ac:dyDescent="0.2">
      <c r="A10" t="s">
        <v>2725</v>
      </c>
      <c r="B10" s="36">
        <v>9</v>
      </c>
      <c r="C10" s="39">
        <v>2</v>
      </c>
      <c r="D10" s="39" t="s">
        <v>2757</v>
      </c>
      <c r="E10" s="39" t="s">
        <v>2758</v>
      </c>
      <c r="F10" s="39" t="s">
        <v>2793</v>
      </c>
      <c r="G10" s="36" t="s">
        <v>2158</v>
      </c>
      <c r="H10" s="45" t="str">
        <f t="shared" si="0"/>
        <v>Steven J.</v>
      </c>
      <c r="I10" s="45" t="str">
        <f t="shared" si="1"/>
        <v>Lund</v>
      </c>
      <c r="J10" s="67" t="str">
        <f t="shared" si="2"/>
        <v>-</v>
      </c>
      <c r="K10" s="36">
        <v>8468</v>
      </c>
      <c r="L10" s="37">
        <f t="shared" si="3"/>
        <v>1551</v>
      </c>
      <c r="M10" s="37">
        <f t="shared" si="4"/>
        <v>1032</v>
      </c>
      <c r="N10" s="39">
        <v>35</v>
      </c>
      <c r="O10" s="4">
        <v>37</v>
      </c>
      <c r="P10" s="54" t="s">
        <v>3694</v>
      </c>
      <c r="Q10" s="41" t="s">
        <v>3674</v>
      </c>
      <c r="R10" t="str">
        <f t="shared" si="5"/>
        <v>https://www.churchofjesuschrist.org/study/liahona/2021/05/23lund?lang=eng</v>
      </c>
      <c r="S10" s="46" t="str">
        <f t="shared" si="13"/>
        <v>https://www.churchofjesuschrist.org/study/general-conference/2020/11/23lund?lang=eng</v>
      </c>
      <c r="T10" s="40" t="str">
        <f t="shared" si="14"/>
        <v>https://www.churchofjesuschrist.org/study/general-conference/2020/11/23lund?lang=eng</v>
      </c>
      <c r="U10" s="39" t="s">
        <v>2757</v>
      </c>
      <c r="V10" s="36" t="s">
        <v>2309</v>
      </c>
      <c r="W10" s="36" t="s">
        <v>1966</v>
      </c>
      <c r="X10" s="36">
        <v>9</v>
      </c>
      <c r="Y10" s="40" t="str">
        <f t="shared" si="15"/>
        <v>INSERT INTO talk VALUES (8468, 1551, 1032, 35, '2020-11-01', '2020-10-03', 'https://www.churchofjesuschrist.org/study/liahona/2021/05/23lund?lang=eng', 'Finding Joy in Christ', 'S', 'G', 9);</v>
      </c>
      <c r="Z10" s="40" t="str">
        <f t="shared" si="16"/>
        <v>INSERT INTO talk VALUES (8468, 'G', 'https://www.churchofjesuschrist.org/study/liahona/2021/05/23lund?lang=eng', 'Finding Joy in Christ', '2020-10-03', 1551, 'https://www.churchofjesuschrist.org/study/general-conference/2020/11/23lund?lang=eng', 'https://www.churchofjesuschrist.org/study/general-conference/2020/11/23lund?lang=eng',31,NULL);</v>
      </c>
      <c r="AA10" s="40" t="str">
        <f t="shared" si="17"/>
        <v>INSERT INTO conference_talk VALUES (8468, 1032, 35, 37, 9, 8468);</v>
      </c>
      <c r="AB10" s="40"/>
      <c r="AC10" s="40" t="e">
        <f t="shared" si="18"/>
        <v>#VALUE!</v>
      </c>
      <c r="AD10" s="40" t="e">
        <f t="shared" si="19"/>
        <v>#VALUE!</v>
      </c>
      <c r="AE10" s="40" t="e">
        <f t="shared" si="20"/>
        <v>#VALUE!</v>
      </c>
      <c r="AF10" s="40" t="e">
        <f t="shared" si="21"/>
        <v>#VALUE!</v>
      </c>
      <c r="AG10" s="80" t="e">
        <f t="shared" si="22"/>
        <v>#VALUE!</v>
      </c>
      <c r="AH10" s="80" t="e">
        <f t="shared" si="23"/>
        <v>#VALUE!</v>
      </c>
      <c r="AI10" s="80" t="e">
        <f t="shared" si="24"/>
        <v>#VALUE!</v>
      </c>
      <c r="AJ10" s="80" t="e">
        <f t="shared" si="25"/>
        <v>#VALUE!</v>
      </c>
      <c r="AK10" s="41" t="e">
        <f t="shared" si="26"/>
        <v>#VALUE!</v>
      </c>
      <c r="AL10" s="39" t="str">
        <f t="shared" si="27"/>
        <v>cp 23lund 8468</v>
      </c>
      <c r="AM10" s="39" t="e">
        <f t="shared" si="11"/>
        <v>#VALUE!</v>
      </c>
      <c r="AN10" s="39" t="e">
        <f t="shared" si="12"/>
        <v>#VALUE!</v>
      </c>
      <c r="AO10" s="39" t="e">
        <f t="shared" si="28"/>
        <v>#VALUE!</v>
      </c>
      <c r="AP10" s="39" t="e">
        <f t="shared" si="29"/>
        <v>#VALUE!</v>
      </c>
      <c r="AQ10" s="39" t="e">
        <f t="shared" si="30"/>
        <v>#VALUE!</v>
      </c>
      <c r="AR10" s="39" t="s">
        <v>3692</v>
      </c>
      <c r="AS10" s="39" t="e">
        <f t="shared" si="32"/>
        <v>#VALUE!</v>
      </c>
      <c r="AT10" s="39"/>
      <c r="AU10" s="39"/>
      <c r="AZ10" s="39"/>
      <c r="BD10" s="39"/>
      <c r="BL10" s="39"/>
    </row>
    <row r="11" spans="1:64" s="38" customFormat="1" x14ac:dyDescent="0.2">
      <c r="A11" t="s">
        <v>2726</v>
      </c>
      <c r="B11" s="36">
        <v>10</v>
      </c>
      <c r="C11" s="39">
        <v>2</v>
      </c>
      <c r="D11" s="39" t="s">
        <v>2759</v>
      </c>
      <c r="E11" s="39" t="s">
        <v>2263</v>
      </c>
      <c r="F11" s="39" t="s">
        <v>532</v>
      </c>
      <c r="G11" s="36"/>
      <c r="H11" s="45" t="str">
        <f t="shared" si="0"/>
        <v>Gerrit W.</v>
      </c>
      <c r="I11" s="45" t="str">
        <f t="shared" si="1"/>
        <v>Gong</v>
      </c>
      <c r="J11" s="67" t="str">
        <f t="shared" si="2"/>
        <v>-</v>
      </c>
      <c r="K11" s="36">
        <v>8469</v>
      </c>
      <c r="L11" s="37">
        <f t="shared" si="3"/>
        <v>1453</v>
      </c>
      <c r="M11" s="37">
        <f t="shared" si="4"/>
        <v>1032</v>
      </c>
      <c r="N11" s="39">
        <v>38</v>
      </c>
      <c r="O11" s="4">
        <v>42</v>
      </c>
      <c r="P11" s="54" t="s">
        <v>3694</v>
      </c>
      <c r="Q11" s="41" t="s">
        <v>3674</v>
      </c>
      <c r="R11" t="str">
        <f t="shared" si="5"/>
        <v>https://www.churchofjesuschrist.org/study/liahona/2021/05/24gong?lang=eng</v>
      </c>
      <c r="S11" s="46" t="str">
        <f t="shared" si="13"/>
        <v>https://www.churchofjesuschrist.org/study/general-conference/2020/11/24gong?lang=eng</v>
      </c>
      <c r="T11" s="40" t="str">
        <f t="shared" si="14"/>
        <v>https://www.churchofjesuschrist.org/study/general-conference/2020/11/24gong?lang=eng</v>
      </c>
      <c r="U11" s="39" t="s">
        <v>2759</v>
      </c>
      <c r="V11" s="36" t="s">
        <v>2309</v>
      </c>
      <c r="W11" s="36" t="s">
        <v>1966</v>
      </c>
      <c r="X11" s="36">
        <v>10</v>
      </c>
      <c r="Y11" s="40" t="str">
        <f t="shared" si="15"/>
        <v>INSERT INTO talk VALUES (8469, 1453, 1032, 38, '2020-11-01', '2020-10-03', 'https://www.churchofjesuschrist.org/study/liahona/2021/05/24gong?lang=eng', 'All Nations, Kindreds, and Tongues', 'S', 'G', 10);</v>
      </c>
      <c r="Z11" s="40" t="str">
        <f t="shared" si="16"/>
        <v>INSERT INTO talk VALUES (8469, 'G', 'https://www.churchofjesuschrist.org/study/liahona/2021/05/24gong?lang=eng', 'All Nations, Kindreds, and Tongues', '2020-10-03', 1453, 'https://www.churchofjesuschrist.org/study/general-conference/2020/11/24gong?lang=eng', 'https://www.churchofjesuschrist.org/study/general-conference/2020/11/24gong?lang=eng',31,NULL);</v>
      </c>
      <c r="AA11" s="40" t="str">
        <f t="shared" si="17"/>
        <v>INSERT INTO conference_talk VALUES (8469, 1032, 38, 42, 10, 8469);</v>
      </c>
      <c r="AB11" s="40"/>
      <c r="AC11" s="40" t="e">
        <f t="shared" si="18"/>
        <v>#VALUE!</v>
      </c>
      <c r="AD11" s="40" t="e">
        <f t="shared" si="19"/>
        <v>#VALUE!</v>
      </c>
      <c r="AE11" s="40" t="e">
        <f t="shared" si="20"/>
        <v>#VALUE!</v>
      </c>
      <c r="AF11" s="40" t="e">
        <f t="shared" si="21"/>
        <v>#VALUE!</v>
      </c>
      <c r="AG11" s="80" t="e">
        <f t="shared" si="22"/>
        <v>#VALUE!</v>
      </c>
      <c r="AH11" s="80" t="e">
        <f t="shared" si="23"/>
        <v>#VALUE!</v>
      </c>
      <c r="AI11" s="80" t="e">
        <f t="shared" si="24"/>
        <v>#VALUE!</v>
      </c>
      <c r="AJ11" s="80" t="e">
        <f t="shared" si="25"/>
        <v>#VALUE!</v>
      </c>
      <c r="AK11" s="41" t="e">
        <f t="shared" si="26"/>
        <v>#VALUE!</v>
      </c>
      <c r="AL11" s="39" t="str">
        <f t="shared" si="27"/>
        <v>cp 24gong 8469</v>
      </c>
      <c r="AM11" s="39" t="e">
        <f t="shared" si="11"/>
        <v>#VALUE!</v>
      </c>
      <c r="AN11" s="39" t="e">
        <f t="shared" si="12"/>
        <v>#VALUE!</v>
      </c>
      <c r="AO11" s="39" t="e">
        <f t="shared" si="28"/>
        <v>#VALUE!</v>
      </c>
      <c r="AP11" s="39" t="e">
        <f t="shared" si="29"/>
        <v>#VALUE!</v>
      </c>
      <c r="AQ11" s="39" t="e">
        <f t="shared" si="30"/>
        <v>#VALUE!</v>
      </c>
      <c r="AR11" s="39" t="s">
        <v>2494</v>
      </c>
      <c r="AS11" s="39" t="e">
        <f t="shared" si="32"/>
        <v>#VALUE!</v>
      </c>
      <c r="AT11" s="39"/>
      <c r="AU11" s="39"/>
      <c r="AZ11" s="39"/>
      <c r="BD11" s="39"/>
      <c r="BL11" s="39"/>
    </row>
    <row r="12" spans="1:64" s="38" customFormat="1" x14ac:dyDescent="0.2">
      <c r="A12" t="s">
        <v>2727</v>
      </c>
      <c r="B12" s="36">
        <v>11</v>
      </c>
      <c r="C12" s="39">
        <v>2</v>
      </c>
      <c r="D12" s="39" t="s">
        <v>2760</v>
      </c>
      <c r="E12" s="39" t="s">
        <v>2761</v>
      </c>
      <c r="F12" s="39" t="s">
        <v>1274</v>
      </c>
      <c r="G12" s="36"/>
      <c r="H12" s="45" t="str">
        <f t="shared" si="0"/>
        <v>W. Christopher</v>
      </c>
      <c r="I12" s="45" t="str">
        <f t="shared" si="1"/>
        <v>Waddell</v>
      </c>
      <c r="J12" s="67" t="str">
        <f t="shared" si="2"/>
        <v>-</v>
      </c>
      <c r="K12" s="36">
        <v>8470</v>
      </c>
      <c r="L12" s="37">
        <f t="shared" si="3"/>
        <v>1461</v>
      </c>
      <c r="M12" s="37">
        <f t="shared" si="4"/>
        <v>1032</v>
      </c>
      <c r="N12" s="39">
        <v>42</v>
      </c>
      <c r="O12" s="4">
        <v>45</v>
      </c>
      <c r="P12" s="54" t="s">
        <v>3694</v>
      </c>
      <c r="Q12" s="41" t="s">
        <v>3674</v>
      </c>
      <c r="R12" t="str">
        <f t="shared" si="5"/>
        <v>https://www.churchofjesuschrist.org/study/liahona/2021/05/25waddell?lang=eng</v>
      </c>
      <c r="S12" s="46" t="str">
        <f t="shared" si="13"/>
        <v>https://www.churchofjesuschrist.org/study/general-conference/2020/11/25waddell?lang=eng</v>
      </c>
      <c r="T12" s="40" t="str">
        <f t="shared" si="14"/>
        <v>https://www.churchofjesuschrist.org/study/general-conference/2020/11/25waddell?lang=eng</v>
      </c>
      <c r="U12" s="39" t="s">
        <v>2760</v>
      </c>
      <c r="V12" s="36" t="s">
        <v>2309</v>
      </c>
      <c r="W12" s="36" t="s">
        <v>1966</v>
      </c>
      <c r="X12" s="36">
        <v>11</v>
      </c>
      <c r="Y12" s="40" t="str">
        <f t="shared" si="15"/>
        <v>INSERT INTO talk VALUES (8470, 1461, 1032, 42, '2020-11-01', '2020-10-03', 'https://www.churchofjesuschrist.org/study/liahona/2021/05/25waddell?lang=eng', 'There Was Bread', 'S', 'G', 11);</v>
      </c>
      <c r="Z12" s="40" t="str">
        <f t="shared" si="16"/>
        <v>INSERT INTO talk VALUES (8470, 'G', 'https://www.churchofjesuschrist.org/study/liahona/2021/05/25waddell?lang=eng', 'There Was Bread', '2020-10-03', 1461, 'https://www.churchofjesuschrist.org/study/general-conference/2020/11/25waddell?lang=eng', 'https://www.churchofjesuschrist.org/study/general-conference/2020/11/25waddell?lang=eng',31,NULL);</v>
      </c>
      <c r="AA12" s="40" t="str">
        <f t="shared" si="17"/>
        <v>INSERT INTO conference_talk VALUES (8470, 1032, 42, 45, 11, 8470);</v>
      </c>
      <c r="AB12" s="40"/>
      <c r="AC12" s="40" t="e">
        <f t="shared" si="18"/>
        <v>#VALUE!</v>
      </c>
      <c r="AD12" s="40" t="e">
        <f t="shared" si="19"/>
        <v>#VALUE!</v>
      </c>
      <c r="AE12" s="40" t="e">
        <f t="shared" si="20"/>
        <v>#VALUE!</v>
      </c>
      <c r="AF12" s="40" t="e">
        <f t="shared" si="21"/>
        <v>#VALUE!</v>
      </c>
      <c r="AG12" s="80" t="e">
        <f t="shared" si="22"/>
        <v>#VALUE!</v>
      </c>
      <c r="AH12" s="80" t="e">
        <f t="shared" si="23"/>
        <v>#VALUE!</v>
      </c>
      <c r="AI12" s="80" t="e">
        <f t="shared" si="24"/>
        <v>#VALUE!</v>
      </c>
      <c r="AJ12" s="80" t="e">
        <f t="shared" si="25"/>
        <v>#VALUE!</v>
      </c>
      <c r="AK12" s="41" t="e">
        <f t="shared" si="26"/>
        <v>#VALUE!</v>
      </c>
      <c r="AL12" s="39" t="str">
        <f t="shared" si="27"/>
        <v>cp 25waddell 8470</v>
      </c>
      <c r="AM12" s="39" t="e">
        <f t="shared" si="11"/>
        <v>#VALUE!</v>
      </c>
      <c r="AN12" s="39" t="e">
        <f t="shared" si="12"/>
        <v>#VALUE!</v>
      </c>
      <c r="AO12" s="39" t="e">
        <f t="shared" si="28"/>
        <v>#VALUE!</v>
      </c>
      <c r="AP12" s="39" t="e">
        <f t="shared" si="29"/>
        <v>#VALUE!</v>
      </c>
      <c r="AQ12" s="39" t="e">
        <f t="shared" si="30"/>
        <v>#VALUE!</v>
      </c>
      <c r="AR12" s="39" t="s">
        <v>3691</v>
      </c>
      <c r="AS12" s="39" t="e">
        <f t="shared" si="32"/>
        <v>#VALUE!</v>
      </c>
      <c r="AT12" s="39"/>
      <c r="AU12" s="39"/>
      <c r="AZ12" s="39"/>
      <c r="BD12" s="39"/>
      <c r="BL12" s="39"/>
    </row>
    <row r="13" spans="1:64" s="38" customFormat="1" x14ac:dyDescent="0.2">
      <c r="A13" t="s">
        <v>2728</v>
      </c>
      <c r="B13" s="36">
        <v>12</v>
      </c>
      <c r="C13" s="39">
        <v>2</v>
      </c>
      <c r="D13" s="39" t="s">
        <v>2762</v>
      </c>
      <c r="E13" s="39" t="s">
        <v>2763</v>
      </c>
      <c r="F13" s="39" t="s">
        <v>974</v>
      </c>
      <c r="G13" s="36"/>
      <c r="H13" s="45" t="str">
        <f t="shared" si="0"/>
        <v>Matthew S.</v>
      </c>
      <c r="I13" s="45" t="str">
        <f t="shared" si="1"/>
        <v>Holland</v>
      </c>
      <c r="J13" s="67" t="str">
        <f t="shared" si="2"/>
        <v>-</v>
      </c>
      <c r="K13" s="36">
        <v>8471</v>
      </c>
      <c r="L13" s="37">
        <f t="shared" si="3"/>
        <v>1128</v>
      </c>
      <c r="M13" s="37">
        <f t="shared" si="4"/>
        <v>1032</v>
      </c>
      <c r="N13" s="39">
        <v>45</v>
      </c>
      <c r="O13" s="4">
        <v>47</v>
      </c>
      <c r="P13" s="54" t="s">
        <v>3694</v>
      </c>
      <c r="Q13" s="41" t="s">
        <v>3674</v>
      </c>
      <c r="R13" t="str">
        <f t="shared" si="5"/>
        <v>https://www.churchofjesuschrist.org/study/liahona/2021/05/26holland?lang=eng</v>
      </c>
      <c r="S13" s="46" t="str">
        <f t="shared" si="13"/>
        <v>https://www.churchofjesuschrist.org/study/general-conference/2020/11/26holland?lang=eng</v>
      </c>
      <c r="T13" s="40" t="str">
        <f t="shared" si="14"/>
        <v>https://www.churchofjesuschrist.org/study/general-conference/2020/11/26holland?lang=eng</v>
      </c>
      <c r="U13" s="39" t="s">
        <v>2762</v>
      </c>
      <c r="V13" s="36" t="s">
        <v>2309</v>
      </c>
      <c r="W13" s="36" t="s">
        <v>1966</v>
      </c>
      <c r="X13" s="36">
        <v>12</v>
      </c>
      <c r="Y13" s="40" t="str">
        <f t="shared" si="15"/>
        <v>INSERT INTO talk VALUES (8471, 1128, 1032, 45, '2020-11-01', '2020-10-03', 'https://www.churchofjesuschrist.org/study/liahona/2021/05/26holland?lang=eng', 'The Exquisite Gift of the Son', 'S', 'G', 12);</v>
      </c>
      <c r="Z13" s="40" t="str">
        <f t="shared" si="16"/>
        <v>INSERT INTO talk VALUES (8471, 'G', 'https://www.churchofjesuschrist.org/study/liahona/2021/05/26holland?lang=eng', 'The Exquisite Gift of the Son', '2020-10-03', 1128, 'https://www.churchofjesuschrist.org/study/general-conference/2020/11/26holland?lang=eng', 'https://www.churchofjesuschrist.org/study/general-conference/2020/11/26holland?lang=eng',31,NULL);</v>
      </c>
      <c r="AA13" s="40" t="str">
        <f t="shared" si="17"/>
        <v>INSERT INTO conference_talk VALUES (8471, 1032, 45, 47, 12, 8471);</v>
      </c>
      <c r="AB13" s="40"/>
      <c r="AC13" s="40" t="e">
        <f t="shared" si="18"/>
        <v>#VALUE!</v>
      </c>
      <c r="AD13" s="40" t="e">
        <f t="shared" si="19"/>
        <v>#VALUE!</v>
      </c>
      <c r="AE13" s="40" t="e">
        <f t="shared" si="20"/>
        <v>#VALUE!</v>
      </c>
      <c r="AF13" s="40" t="e">
        <f t="shared" si="21"/>
        <v>#VALUE!</v>
      </c>
      <c r="AG13" s="80" t="e">
        <f t="shared" si="22"/>
        <v>#VALUE!</v>
      </c>
      <c r="AH13" s="80" t="e">
        <f t="shared" si="23"/>
        <v>#VALUE!</v>
      </c>
      <c r="AI13" s="80" t="e">
        <f t="shared" si="24"/>
        <v>#VALUE!</v>
      </c>
      <c r="AJ13" s="80" t="e">
        <f t="shared" si="25"/>
        <v>#VALUE!</v>
      </c>
      <c r="AK13" s="41" t="e">
        <f t="shared" si="26"/>
        <v>#VALUE!</v>
      </c>
      <c r="AL13" s="39" t="str">
        <f t="shared" si="27"/>
        <v>cp 26holland 8471</v>
      </c>
      <c r="AM13" s="39" t="e">
        <f t="shared" si="11"/>
        <v>#VALUE!</v>
      </c>
      <c r="AN13" s="39" t="e">
        <f t="shared" si="12"/>
        <v>#VALUE!</v>
      </c>
      <c r="AO13" s="39" t="e">
        <f t="shared" si="28"/>
        <v>#VALUE!</v>
      </c>
      <c r="AP13" s="39" t="e">
        <f t="shared" si="29"/>
        <v>#VALUE!</v>
      </c>
      <c r="AQ13" s="39" t="e">
        <f t="shared" si="30"/>
        <v>#VALUE!</v>
      </c>
      <c r="AR13" s="39" t="s">
        <v>3690</v>
      </c>
      <c r="AS13" s="39" t="e">
        <f t="shared" si="32"/>
        <v>#VALUE!</v>
      </c>
      <c r="AT13" s="39"/>
      <c r="AU13" s="39"/>
      <c r="AZ13" s="39"/>
      <c r="BD13" s="39"/>
      <c r="BL13" s="39"/>
    </row>
    <row r="14" spans="1:64" s="38" customFormat="1" x14ac:dyDescent="0.2">
      <c r="A14" t="s">
        <v>2729</v>
      </c>
      <c r="B14" s="36">
        <v>13</v>
      </c>
      <c r="C14" s="39">
        <v>2</v>
      </c>
      <c r="D14" s="39" t="s">
        <v>2764</v>
      </c>
      <c r="E14" s="39" t="s">
        <v>2765</v>
      </c>
      <c r="F14" s="39" t="s">
        <v>2794</v>
      </c>
      <c r="G14" s="36" t="s">
        <v>2158</v>
      </c>
      <c r="H14" s="45" t="str">
        <f t="shared" si="0"/>
        <v>William K.</v>
      </c>
      <c r="I14" s="45" t="str">
        <f t="shared" si="1"/>
        <v>Jackson</v>
      </c>
      <c r="J14" s="67" t="str">
        <f t="shared" si="2"/>
        <v>-</v>
      </c>
      <c r="K14" s="36">
        <v>8472</v>
      </c>
      <c r="L14" s="37">
        <f t="shared" si="3"/>
        <v>1552</v>
      </c>
      <c r="M14" s="37">
        <f t="shared" si="4"/>
        <v>1032</v>
      </c>
      <c r="N14" s="39">
        <v>48</v>
      </c>
      <c r="O14" s="4">
        <v>50</v>
      </c>
      <c r="P14" s="54" t="s">
        <v>3694</v>
      </c>
      <c r="Q14" s="41" t="s">
        <v>3674</v>
      </c>
      <c r="R14" t="str">
        <f t="shared" si="5"/>
        <v>https://www.churchofjesuschrist.org/study/liahona/2021/05/27jackson?lang=eng</v>
      </c>
      <c r="S14" s="46" t="str">
        <f t="shared" si="13"/>
        <v>https://www.churchofjesuschrist.org/study/general-conference/2020/11/27jackson?lang=eng</v>
      </c>
      <c r="T14" s="40" t="str">
        <f t="shared" ref="T14:T17" si="33">S14</f>
        <v>https://www.churchofjesuschrist.org/study/general-conference/2020/11/27jackson?lang=eng</v>
      </c>
      <c r="U14" s="39" t="s">
        <v>2764</v>
      </c>
      <c r="V14" s="36" t="s">
        <v>2309</v>
      </c>
      <c r="W14" s="36" t="s">
        <v>1966</v>
      </c>
      <c r="X14" s="36">
        <v>13</v>
      </c>
      <c r="Y14" s="40" t="str">
        <f t="shared" si="15"/>
        <v>INSERT INTO talk VALUES (8472, 1552, 1032, 48, '2020-11-01', '2020-10-03', 'https://www.churchofjesuschrist.org/study/liahona/2021/05/27jackson?lang=eng', 'The Culture of Christ', 'S', 'G', 13);</v>
      </c>
      <c r="Z14" s="40" t="str">
        <f t="shared" si="16"/>
        <v>INSERT INTO talk VALUES (8472, 'G', 'https://www.churchofjesuschrist.org/study/liahona/2021/05/27jackson?lang=eng', 'The Culture of Christ', '2020-10-03', 1552, 'https://www.churchofjesuschrist.org/study/general-conference/2020/11/27jackson?lang=eng', 'https://www.churchofjesuschrist.org/study/general-conference/2020/11/27jackson?lang=eng',31,NULL);</v>
      </c>
      <c r="AA14" s="40" t="str">
        <f t="shared" si="17"/>
        <v>INSERT INTO conference_talk VALUES (8472, 1032, 48, 50, 13, 8472);</v>
      </c>
      <c r="AB14" s="40"/>
      <c r="AC14" s="40" t="e">
        <f t="shared" si="18"/>
        <v>#VALUE!</v>
      </c>
      <c r="AD14" s="40" t="e">
        <f t="shared" si="19"/>
        <v>#VALUE!</v>
      </c>
      <c r="AE14" s="40" t="e">
        <f t="shared" si="20"/>
        <v>#VALUE!</v>
      </c>
      <c r="AF14" s="40" t="e">
        <f t="shared" si="21"/>
        <v>#VALUE!</v>
      </c>
      <c r="AG14" s="80" t="e">
        <f t="shared" si="22"/>
        <v>#VALUE!</v>
      </c>
      <c r="AH14" s="80" t="e">
        <f t="shared" si="23"/>
        <v>#VALUE!</v>
      </c>
      <c r="AI14" s="80" t="e">
        <f t="shared" si="24"/>
        <v>#VALUE!</v>
      </c>
      <c r="AJ14" s="80" t="e">
        <f t="shared" si="25"/>
        <v>#VALUE!</v>
      </c>
      <c r="AK14" s="41" t="e">
        <f t="shared" ref="AK14:AK17" si="34">"INSERT INTO talk_stream VALUES("&amp;K14&amp;",'"&amp;AG14&amp;"','"&amp;AH14&amp;"','"&amp;AI14&amp;"','"&amp;AJ14&amp;"');"</f>
        <v>#VALUE!</v>
      </c>
      <c r="AL14" s="39" t="str">
        <f t="shared" si="27"/>
        <v>cp 27jackson 8472</v>
      </c>
      <c r="AM14" s="39" t="e">
        <f t="shared" si="11"/>
        <v>#VALUE!</v>
      </c>
      <c r="AN14" s="39" t="e">
        <f t="shared" si="12"/>
        <v>#VALUE!</v>
      </c>
      <c r="AO14" s="39" t="e">
        <f t="shared" ref="AO14:AO17" si="35">LEFT(AN14,LEN(AN14)-9)</f>
        <v>#VALUE!</v>
      </c>
      <c r="AP14" s="39" t="e">
        <f t="shared" si="29"/>
        <v>#VALUE!</v>
      </c>
      <c r="AQ14" s="39" t="e">
        <f t="shared" si="30"/>
        <v>#VALUE!</v>
      </c>
      <c r="AR14" s="39" t="s">
        <v>3689</v>
      </c>
      <c r="AS14" s="39" t="e">
        <f t="shared" si="32"/>
        <v>#VALUE!</v>
      </c>
      <c r="AT14" s="39"/>
      <c r="AU14" s="39"/>
      <c r="AZ14" s="39"/>
      <c r="BD14" s="39"/>
      <c r="BL14" s="39"/>
    </row>
    <row r="15" spans="1:64" s="38" customFormat="1" x14ac:dyDescent="0.2">
      <c r="A15" t="s">
        <v>2730</v>
      </c>
      <c r="B15" s="36">
        <v>14</v>
      </c>
      <c r="C15" s="39">
        <v>2</v>
      </c>
      <c r="D15" s="39" t="s">
        <v>2766</v>
      </c>
      <c r="E15" s="39" t="s">
        <v>2448</v>
      </c>
      <c r="F15" s="39" t="s">
        <v>278</v>
      </c>
      <c r="G15" s="36"/>
      <c r="H15" s="45" t="str">
        <f t="shared" si="0"/>
        <v>Dieter F.</v>
      </c>
      <c r="I15" s="45" t="str">
        <f t="shared" si="1"/>
        <v>Uchtdorf</v>
      </c>
      <c r="J15" s="67" t="str">
        <f t="shared" si="2"/>
        <v>-</v>
      </c>
      <c r="K15" s="36">
        <v>8473</v>
      </c>
      <c r="L15" s="37">
        <f t="shared" si="3"/>
        <v>1270</v>
      </c>
      <c r="M15" s="37">
        <f t="shared" si="4"/>
        <v>1032</v>
      </c>
      <c r="N15" s="39">
        <v>51</v>
      </c>
      <c r="O15" s="4">
        <v>54</v>
      </c>
      <c r="P15" s="54" t="s">
        <v>3694</v>
      </c>
      <c r="Q15" s="41" t="s">
        <v>3674</v>
      </c>
      <c r="R15" t="str">
        <f t="shared" si="5"/>
        <v>https://www.churchofjesuschrist.org/study/liahona/2021/05/28uchtdorf?lang=eng</v>
      </c>
      <c r="S15" s="46" t="str">
        <f t="shared" si="13"/>
        <v>https://www.churchofjesuschrist.org/study/general-conference/2020/11/28uchtdorf?lang=eng</v>
      </c>
      <c r="T15" s="40" t="str">
        <f t="shared" si="33"/>
        <v>https://www.churchofjesuschrist.org/study/general-conference/2020/11/28uchtdorf?lang=eng</v>
      </c>
      <c r="U15" s="39" t="s">
        <v>2766</v>
      </c>
      <c r="V15" s="36" t="s">
        <v>2309</v>
      </c>
      <c r="W15" s="36" t="s">
        <v>1966</v>
      </c>
      <c r="X15" s="36">
        <v>14</v>
      </c>
      <c r="Y15" s="40" t="str">
        <f t="shared" si="15"/>
        <v>INSERT INTO talk VALUES (8473, 1270, 1032, 51, '2020-11-01', '2020-10-03', 'https://www.churchofjesuschrist.org/study/liahona/2021/05/28uchtdorf?lang=eng', 'God Will Do Something Unimaginable', 'S', 'G', 14);</v>
      </c>
      <c r="Z15" s="40" t="str">
        <f t="shared" si="16"/>
        <v>INSERT INTO talk VALUES (8473, 'G', 'https://www.churchofjesuschrist.org/study/liahona/2021/05/28uchtdorf?lang=eng', 'God Will Do Something Unimaginable', '2020-10-03', 1270, 'https://www.churchofjesuschrist.org/study/general-conference/2020/11/28uchtdorf?lang=eng', 'https://www.churchofjesuschrist.org/study/general-conference/2020/11/28uchtdorf?lang=eng',31,NULL);</v>
      </c>
      <c r="AA15" s="40" t="str">
        <f t="shared" si="17"/>
        <v>INSERT INTO conference_talk VALUES (8473, 1032, 51, 54, 14, 8473);</v>
      </c>
      <c r="AB15" s="40"/>
      <c r="AC15" s="40" t="e">
        <f t="shared" si="18"/>
        <v>#VALUE!</v>
      </c>
      <c r="AD15" s="40" t="e">
        <f t="shared" si="19"/>
        <v>#VALUE!</v>
      </c>
      <c r="AE15" s="40" t="e">
        <f t="shared" si="20"/>
        <v>#VALUE!</v>
      </c>
      <c r="AF15" s="40" t="e">
        <f t="shared" si="21"/>
        <v>#VALUE!</v>
      </c>
      <c r="AG15" s="80" t="e">
        <f t="shared" si="22"/>
        <v>#VALUE!</v>
      </c>
      <c r="AH15" s="80" t="e">
        <f t="shared" si="23"/>
        <v>#VALUE!</v>
      </c>
      <c r="AI15" s="80" t="e">
        <f t="shared" si="24"/>
        <v>#VALUE!</v>
      </c>
      <c r="AJ15" s="80" t="e">
        <f t="shared" si="25"/>
        <v>#VALUE!</v>
      </c>
      <c r="AK15" s="41" t="e">
        <f t="shared" si="34"/>
        <v>#VALUE!</v>
      </c>
      <c r="AL15" s="39" t="str">
        <f t="shared" si="27"/>
        <v>cp 28uchtdorf 8473</v>
      </c>
      <c r="AM15" s="39" t="e">
        <f t="shared" si="11"/>
        <v>#VALUE!</v>
      </c>
      <c r="AN15" s="39" t="e">
        <f t="shared" si="12"/>
        <v>#VALUE!</v>
      </c>
      <c r="AO15" s="39" t="e">
        <f t="shared" si="35"/>
        <v>#VALUE!</v>
      </c>
      <c r="AP15" s="39" t="e">
        <f t="shared" si="29"/>
        <v>#VALUE!</v>
      </c>
      <c r="AQ15" s="39" t="e">
        <f t="shared" si="30"/>
        <v>#VALUE!</v>
      </c>
      <c r="AR15" s="39" t="s">
        <v>2495</v>
      </c>
      <c r="AS15" s="39" t="e">
        <f t="shared" si="32"/>
        <v>#VALUE!</v>
      </c>
      <c r="AT15" s="39"/>
      <c r="AU15" s="39"/>
      <c r="AZ15" s="39"/>
      <c r="BD15" s="39"/>
      <c r="BL15" s="39"/>
    </row>
    <row r="16" spans="1:64" s="38" customFormat="1" x14ac:dyDescent="0.2">
      <c r="A16" t="s">
        <v>2731</v>
      </c>
      <c r="B16" s="36">
        <v>15</v>
      </c>
      <c r="C16" s="39">
        <v>3</v>
      </c>
      <c r="D16" s="39" t="s">
        <v>2767</v>
      </c>
      <c r="E16" s="39" t="s">
        <v>2768</v>
      </c>
      <c r="F16" s="39" t="s">
        <v>2240</v>
      </c>
      <c r="G16" s="36"/>
      <c r="H16" s="45" t="str">
        <f t="shared" si="0"/>
        <v>Sharon</v>
      </c>
      <c r="I16" s="45" t="str">
        <f t="shared" si="1"/>
        <v>Eubank</v>
      </c>
      <c r="J16" s="67" t="str">
        <f t="shared" si="2"/>
        <v>-</v>
      </c>
      <c r="K16" s="36">
        <v>8474</v>
      </c>
      <c r="L16" s="37">
        <f t="shared" si="3"/>
        <v>1515</v>
      </c>
      <c r="M16" s="37">
        <f t="shared" si="4"/>
        <v>1033</v>
      </c>
      <c r="N16" s="39">
        <v>55</v>
      </c>
      <c r="O16" s="4">
        <v>57</v>
      </c>
      <c r="P16" s="54" t="s">
        <v>3694</v>
      </c>
      <c r="Q16" s="41" t="s">
        <v>3674</v>
      </c>
      <c r="R16" t="str">
        <f t="shared" si="5"/>
        <v>https://www.churchofjesuschrist.org/study/liahona/2021/05/31eubank?lang=eng</v>
      </c>
      <c r="S16" s="46" t="str">
        <f t="shared" si="13"/>
        <v>https://www.churchofjesuschrist.org/study/general-conference/2020/11/31eubank?lang=eng</v>
      </c>
      <c r="T16" s="40" t="str">
        <f t="shared" si="33"/>
        <v>https://www.churchofjesuschrist.org/study/general-conference/2020/11/31eubank?lang=eng</v>
      </c>
      <c r="U16" s="39" t="s">
        <v>2767</v>
      </c>
      <c r="V16" s="36" t="s">
        <v>2309</v>
      </c>
      <c r="W16" s="36" t="s">
        <v>1966</v>
      </c>
      <c r="X16" s="36">
        <v>15</v>
      </c>
      <c r="Y16" s="40" t="str">
        <f t="shared" si="15"/>
        <v>INSERT INTO talk VALUES (8474, 1515, 1033, 55, '2020-11-01', '2020-10-03', 'https://www.churchofjesuschrist.org/study/liahona/2021/05/31eubank?lang=eng', 'By Union of Feeling We Obtain Power with God', 'S', 'G', 15);</v>
      </c>
      <c r="Z16" s="40" t="str">
        <f t="shared" si="16"/>
        <v>INSERT INTO talk VALUES (8474, 'G', 'https://www.churchofjesuschrist.org/study/liahona/2021/05/31eubank?lang=eng', 'By Union of Feeling We Obtain Power with God', '2020-10-03', 1515, 'https://www.churchofjesuschrist.org/study/general-conference/2020/11/31eubank?lang=eng', 'https://www.churchofjesuschrist.org/study/general-conference/2020/11/31eubank?lang=eng',31,NULL);</v>
      </c>
      <c r="AA16" s="40" t="str">
        <f t="shared" si="17"/>
        <v>INSERT INTO conference_talk VALUES (8474, 1033, 55, 57, 15, 8474);</v>
      </c>
      <c r="AB16" s="40"/>
      <c r="AC16" s="40" t="e">
        <f t="shared" si="18"/>
        <v>#VALUE!</v>
      </c>
      <c r="AD16" s="40" t="e">
        <f t="shared" si="19"/>
        <v>#VALUE!</v>
      </c>
      <c r="AE16" s="40" t="e">
        <f t="shared" si="20"/>
        <v>#VALUE!</v>
      </c>
      <c r="AF16" s="40" t="e">
        <f t="shared" si="21"/>
        <v>#VALUE!</v>
      </c>
      <c r="AG16" s="80" t="e">
        <f t="shared" si="22"/>
        <v>#VALUE!</v>
      </c>
      <c r="AH16" s="80" t="e">
        <f t="shared" si="23"/>
        <v>#VALUE!</v>
      </c>
      <c r="AI16" s="80" t="e">
        <f t="shared" si="24"/>
        <v>#VALUE!</v>
      </c>
      <c r="AJ16" s="80" t="e">
        <f t="shared" si="25"/>
        <v>#VALUE!</v>
      </c>
      <c r="AK16" s="41" t="e">
        <f t="shared" si="34"/>
        <v>#VALUE!</v>
      </c>
      <c r="AL16" s="39" t="str">
        <f t="shared" si="27"/>
        <v>cp 31eubank 8474</v>
      </c>
      <c r="AM16" s="39" t="e">
        <f t="shared" si="11"/>
        <v>#VALUE!</v>
      </c>
      <c r="AN16" s="39" t="e">
        <f t="shared" si="12"/>
        <v>#VALUE!</v>
      </c>
      <c r="AO16" s="39" t="e">
        <f t="shared" si="35"/>
        <v>#VALUE!</v>
      </c>
      <c r="AP16" s="39" t="e">
        <f t="shared" si="29"/>
        <v>#VALUE!</v>
      </c>
      <c r="AQ16" s="39" t="e">
        <f t="shared" si="30"/>
        <v>#VALUE!</v>
      </c>
      <c r="AR16" s="39" t="s">
        <v>3688</v>
      </c>
      <c r="AS16" s="39" t="e">
        <f t="shared" si="32"/>
        <v>#VALUE!</v>
      </c>
      <c r="AT16" s="39"/>
      <c r="AU16" s="39"/>
      <c r="AZ16" s="39"/>
      <c r="BD16" s="39"/>
      <c r="BL16" s="39"/>
    </row>
    <row r="17" spans="1:64" s="38" customFormat="1" x14ac:dyDescent="0.2">
      <c r="A17" t="s">
        <v>2732</v>
      </c>
      <c r="B17" s="36">
        <v>16</v>
      </c>
      <c r="C17" s="39">
        <v>3</v>
      </c>
      <c r="D17" s="39" t="s">
        <v>2769</v>
      </c>
      <c r="E17" s="39" t="s">
        <v>2770</v>
      </c>
      <c r="F17" s="39" t="s">
        <v>2375</v>
      </c>
      <c r="G17" s="36"/>
      <c r="H17" s="45" t="str">
        <f t="shared" si="0"/>
        <v>Becky</v>
      </c>
      <c r="I17" s="45" t="str">
        <f t="shared" si="1"/>
        <v>Craven</v>
      </c>
      <c r="J17" s="67" t="str">
        <f t="shared" si="2"/>
        <v>-</v>
      </c>
      <c r="K17" s="36">
        <v>8475</v>
      </c>
      <c r="L17" s="37">
        <f t="shared" si="3"/>
        <v>1531</v>
      </c>
      <c r="M17" s="37">
        <f t="shared" si="4"/>
        <v>1033</v>
      </c>
      <c r="N17" s="39">
        <v>58</v>
      </c>
      <c r="O17" s="4">
        <v>60</v>
      </c>
      <c r="P17" s="54" t="s">
        <v>3694</v>
      </c>
      <c r="Q17" s="41" t="s">
        <v>3674</v>
      </c>
      <c r="R17" t="str">
        <f t="shared" si="5"/>
        <v>https://www.churchofjesuschrist.org/study/liahona/2021/05/32craven?lang=eng</v>
      </c>
      <c r="S17" s="46" t="str">
        <f t="shared" si="13"/>
        <v>https://www.churchofjesuschrist.org/study/general-conference/2020/11/32craven?lang=eng</v>
      </c>
      <c r="T17" s="40" t="str">
        <f t="shared" si="33"/>
        <v>https://www.churchofjesuschrist.org/study/general-conference/2020/11/32craven?lang=eng</v>
      </c>
      <c r="U17" s="39" t="s">
        <v>2769</v>
      </c>
      <c r="V17" s="36" t="s">
        <v>2309</v>
      </c>
      <c r="W17" s="36" t="s">
        <v>1966</v>
      </c>
      <c r="X17" s="36">
        <v>16</v>
      </c>
      <c r="Y17" s="40" t="str">
        <f t="shared" si="15"/>
        <v>INSERT INTO talk VALUES (8475, 1531, 1033, 58, '2020-11-01', '2020-10-03', 'https://www.churchofjesuschrist.org/study/liahona/2021/05/32craven?lang=eng', 'Keep the Change', 'S', 'G', 16);</v>
      </c>
      <c r="Z17" s="40" t="str">
        <f t="shared" si="16"/>
        <v>INSERT INTO talk VALUES (8475, 'G', 'https://www.churchofjesuschrist.org/study/liahona/2021/05/32craven?lang=eng', 'Keep the Change', '2020-10-03', 1531, 'https://www.churchofjesuschrist.org/study/general-conference/2020/11/32craven?lang=eng', 'https://www.churchofjesuschrist.org/study/general-conference/2020/11/32craven?lang=eng',31,NULL);</v>
      </c>
      <c r="AA17" s="40" t="str">
        <f t="shared" si="17"/>
        <v>INSERT INTO conference_talk VALUES (8475, 1033, 58, 60, 16, 8475);</v>
      </c>
      <c r="AB17" s="40"/>
      <c r="AC17" s="40" t="e">
        <f t="shared" si="18"/>
        <v>#VALUE!</v>
      </c>
      <c r="AD17" s="40" t="e">
        <f t="shared" si="19"/>
        <v>#VALUE!</v>
      </c>
      <c r="AE17" s="40" t="e">
        <f t="shared" si="20"/>
        <v>#VALUE!</v>
      </c>
      <c r="AF17" s="40" t="e">
        <f t="shared" si="21"/>
        <v>#VALUE!</v>
      </c>
      <c r="AG17" s="80" t="e">
        <f t="shared" si="22"/>
        <v>#VALUE!</v>
      </c>
      <c r="AH17" s="80" t="e">
        <f t="shared" si="23"/>
        <v>#VALUE!</v>
      </c>
      <c r="AI17" s="80" t="e">
        <f t="shared" si="24"/>
        <v>#VALUE!</v>
      </c>
      <c r="AJ17" s="80" t="e">
        <f t="shared" si="25"/>
        <v>#VALUE!</v>
      </c>
      <c r="AK17" s="41" t="e">
        <f t="shared" si="34"/>
        <v>#VALUE!</v>
      </c>
      <c r="AL17" s="39" t="str">
        <f t="shared" si="27"/>
        <v>cp 32craven 8475</v>
      </c>
      <c r="AM17" s="39" t="e">
        <f t="shared" si="11"/>
        <v>#VALUE!</v>
      </c>
      <c r="AN17" s="39" t="e">
        <f t="shared" si="12"/>
        <v>#VALUE!</v>
      </c>
      <c r="AO17" s="39" t="e">
        <f t="shared" si="35"/>
        <v>#VALUE!</v>
      </c>
      <c r="AP17" s="39" t="e">
        <f t="shared" si="29"/>
        <v>#VALUE!</v>
      </c>
      <c r="AQ17" s="39" t="e">
        <f t="shared" si="30"/>
        <v>#VALUE!</v>
      </c>
      <c r="AR17" s="39" t="s">
        <v>3687</v>
      </c>
      <c r="AS17" s="39" t="e">
        <f t="shared" si="32"/>
        <v>#VALUE!</v>
      </c>
      <c r="AT17" s="39"/>
      <c r="AU17" s="39"/>
      <c r="AZ17" s="39"/>
      <c r="BD17" s="39"/>
      <c r="BL17" s="39"/>
    </row>
    <row r="18" spans="1:64" s="38" customFormat="1" x14ac:dyDescent="0.2">
      <c r="A18" t="s">
        <v>2733</v>
      </c>
      <c r="B18" s="36">
        <v>17</v>
      </c>
      <c r="C18" s="39">
        <v>3</v>
      </c>
      <c r="D18" s="39" t="s">
        <v>2771</v>
      </c>
      <c r="E18" s="39" t="s">
        <v>2446</v>
      </c>
      <c r="F18" s="39" t="s">
        <v>2337</v>
      </c>
      <c r="G18" s="36"/>
      <c r="H18" s="45" t="str">
        <f t="shared" si="0"/>
        <v>Cristina B.</v>
      </c>
      <c r="I18" s="45" t="str">
        <f t="shared" si="1"/>
        <v>Franco</v>
      </c>
      <c r="J18" s="67" t="str">
        <f t="shared" si="2"/>
        <v>-</v>
      </c>
      <c r="K18" s="36">
        <v>8476</v>
      </c>
      <c r="L18" s="37">
        <f t="shared" si="3"/>
        <v>1528</v>
      </c>
      <c r="M18" s="37">
        <f t="shared" si="4"/>
        <v>1033</v>
      </c>
      <c r="N18" s="39">
        <v>60</v>
      </c>
      <c r="O18" s="4">
        <v>62</v>
      </c>
      <c r="P18" s="54" t="s">
        <v>3694</v>
      </c>
      <c r="Q18" s="41" t="s">
        <v>3674</v>
      </c>
      <c r="R18" t="str">
        <f t="shared" si="5"/>
        <v>https://www.churchofjesuschrist.org/study/liahona/2021/05/34franco?lang=eng</v>
      </c>
      <c r="S18" s="46" t="str">
        <f t="shared" si="13"/>
        <v>https://www.churchofjesuschrist.org/study/general-conference/2020/11/34franco?lang=eng</v>
      </c>
      <c r="T18" s="40" t="str">
        <f t="shared" si="14"/>
        <v>https://www.churchofjesuschrist.org/study/general-conference/2020/11/34franco?lang=eng</v>
      </c>
      <c r="U18" s="39" t="s">
        <v>2771</v>
      </c>
      <c r="V18" s="36" t="s">
        <v>2309</v>
      </c>
      <c r="W18" s="36" t="s">
        <v>1966</v>
      </c>
      <c r="X18" s="36">
        <v>17</v>
      </c>
      <c r="Y18" s="40" t="str">
        <f t="shared" si="15"/>
        <v>INSERT INTO talk VALUES (8476, 1528, 1033, 60, '2020-11-01', '2020-10-03', 'https://www.churchofjesuschrist.org/study/liahona/2021/05/34franco?lang=eng', 'The Healing Power of Jesus Christ', 'S', 'G', 17);</v>
      </c>
      <c r="Z18" s="40" t="str">
        <f t="shared" si="16"/>
        <v>INSERT INTO talk VALUES (8476, 'G', 'https://www.churchofjesuschrist.org/study/liahona/2021/05/34franco?lang=eng', 'The Healing Power of Jesus Christ', '2020-10-03', 1528, 'https://www.churchofjesuschrist.org/study/general-conference/2020/11/34franco?lang=eng', 'https://www.churchofjesuschrist.org/study/general-conference/2020/11/34franco?lang=eng',31,NULL);</v>
      </c>
      <c r="AA18" s="40" t="str">
        <f t="shared" si="17"/>
        <v>INSERT INTO conference_talk VALUES (8476, 1033, 60, 62, 17, 8476);</v>
      </c>
      <c r="AB18" s="40"/>
      <c r="AC18" s="40" t="str">
        <f t="shared" si="18"/>
        <v>october-2020-general-conference/2020-10-3030-cristina-b-franco-64k-eng.mp3</v>
      </c>
      <c r="AD18" s="40" t="str">
        <f t="shared" si="19"/>
        <v>october-2020-general-conference/2020-10-3030-cristina-b-franco-360p-eng.mp4</v>
      </c>
      <c r="AE18" s="40" t="str">
        <f t="shared" si="20"/>
        <v>october-2020-general-conference/2020-10-3030-cristina-b-franco-720p-eng.mp4</v>
      </c>
      <c r="AF18" s="40" t="str">
        <f t="shared" si="21"/>
        <v>october-2020-general-conference/2020-10-3030-cristina-b-franco-1080p-eng.mp4</v>
      </c>
      <c r="AG18" s="80" t="str">
        <f t="shared" si="22"/>
        <v>general-conference/october-2020-general-conference/2020-10-3030-cristina-b-franco-64k-eng.mp3</v>
      </c>
      <c r="AH18" s="80" t="str">
        <f t="shared" si="23"/>
        <v>general-conference/october-2020-general-conference/2020-10-3030-cristina-b-franco-360p-eng.mp4</v>
      </c>
      <c r="AI18" s="80" t="str">
        <f t="shared" si="24"/>
        <v>general-conference/october-2020-general-conference/2020-10-3030-cristina-b-franco-720p-eng.mp4</v>
      </c>
      <c r="AJ18" s="80" t="str">
        <f t="shared" si="25"/>
        <v>general-conference/october-2020-general-conference/2020-10-3030-cristina-b-franco-1080p-eng.mp4</v>
      </c>
      <c r="AK18" s="41" t="str">
        <f t="shared" si="26"/>
        <v>INSERT INTO talk_stream VALUES(8476,'general-conference/october-2020-general-conference/2020-10-3030-cristina-b-franco-64k-eng.mp3','general-conference/october-2020-general-conference/2020-10-3030-cristina-b-franco-360p-eng.mp4','general-conference/october-2020-general-conference/2020-10-3030-cristina-b-franco-720p-eng.mp4','general-conference/october-2020-general-conference/2020-10-3030-cristina-b-franco-1080p-eng.mp4');</v>
      </c>
      <c r="AL18" s="39" t="str">
        <f t="shared" si="27"/>
        <v>cp 34franco 8476</v>
      </c>
      <c r="AM18" s="39" t="e">
        <f t="shared" si="11"/>
        <v>#VALUE!</v>
      </c>
      <c r="AN18" s="39" t="e">
        <f t="shared" si="12"/>
        <v>#VALUE!</v>
      </c>
      <c r="AO18" s="39" t="e">
        <f t="shared" si="28"/>
        <v>#VALUE!</v>
      </c>
      <c r="AP18" s="39" t="e">
        <f t="shared" si="29"/>
        <v>#VALUE!</v>
      </c>
      <c r="AQ18" s="88">
        <v>3030</v>
      </c>
      <c r="AR18" s="39" t="s">
        <v>3686</v>
      </c>
      <c r="AS18" s="39" t="str">
        <f t="shared" si="32"/>
        <v>october-2020-general-conference/2020-10-3030-cristina-b-franco</v>
      </c>
      <c r="AT18" s="39"/>
      <c r="AU18" s="39"/>
      <c r="AZ18" s="39"/>
      <c r="BD18" s="39"/>
      <c r="BL18" s="39"/>
    </row>
    <row r="19" spans="1:64" s="38" customFormat="1" x14ac:dyDescent="0.2">
      <c r="A19" t="s">
        <v>2661</v>
      </c>
      <c r="B19" s="36">
        <v>18</v>
      </c>
      <c r="C19" s="39">
        <v>3</v>
      </c>
      <c r="D19" s="39" t="s">
        <v>2772</v>
      </c>
      <c r="E19" s="39" t="s">
        <v>1972</v>
      </c>
      <c r="F19" s="39" t="s">
        <v>544</v>
      </c>
      <c r="G19" s="36"/>
      <c r="H19" s="45" t="str">
        <f t="shared" si="0"/>
        <v>Henry B.</v>
      </c>
      <c r="I19" s="45" t="str">
        <f t="shared" si="1"/>
        <v>Eyring</v>
      </c>
      <c r="J19" s="67" t="str">
        <f t="shared" si="2"/>
        <v>-</v>
      </c>
      <c r="K19" s="36">
        <v>8477</v>
      </c>
      <c r="L19" s="37">
        <f t="shared" si="3"/>
        <v>1092</v>
      </c>
      <c r="M19" s="37">
        <f t="shared" si="4"/>
        <v>1033</v>
      </c>
      <c r="N19" s="39">
        <v>67</v>
      </c>
      <c r="O19" s="4">
        <v>69</v>
      </c>
      <c r="P19" s="54" t="s">
        <v>3694</v>
      </c>
      <c r="Q19" s="41" t="s">
        <v>3674</v>
      </c>
      <c r="R19" t="str">
        <f t="shared" si="5"/>
        <v>https://www.churchofjesuschrist.org/study/liahona/2021/05/35eyring?lang=eng</v>
      </c>
      <c r="S19" s="46" t="str">
        <f t="shared" si="13"/>
        <v>https://www.churchofjesuschrist.org/study/general-conference/2020/11/35eyring?lang=eng</v>
      </c>
      <c r="T19" s="40" t="str">
        <f t="shared" si="14"/>
        <v>https://www.churchofjesuschrist.org/study/general-conference/2020/11/35eyring?lang=eng</v>
      </c>
      <c r="U19" s="39" t="s">
        <v>2772</v>
      </c>
      <c r="V19" s="36" t="s">
        <v>2309</v>
      </c>
      <c r="W19" s="36" t="s">
        <v>1966</v>
      </c>
      <c r="X19" s="36">
        <v>18</v>
      </c>
      <c r="Y19" s="40" t="str">
        <f t="shared" si="15"/>
        <v>INSERT INTO talk VALUES (8477, 1092, 1033, 67, '2020-11-01', '2020-10-03', 'https://www.churchofjesuschrist.org/study/liahona/2021/05/35eyring?lang=eng', 'Sisters in Zion', 'S', 'G', 18);</v>
      </c>
      <c r="Z19" s="40" t="str">
        <f t="shared" si="16"/>
        <v>INSERT INTO talk VALUES (8477, 'G', 'https://www.churchofjesuschrist.org/study/liahona/2021/05/35eyring?lang=eng', 'Sisters in Zion', '2020-10-03', 1092, 'https://www.churchofjesuschrist.org/study/general-conference/2020/11/35eyring?lang=eng', 'https://www.churchofjesuschrist.org/study/general-conference/2020/11/35eyring?lang=eng',31,NULL);</v>
      </c>
      <c r="AA19" s="40" t="str">
        <f t="shared" si="17"/>
        <v>INSERT INTO conference_talk VALUES (8477, 1033, 67, 69, 18, 8477);</v>
      </c>
      <c r="AB19" s="40"/>
      <c r="AC19" s="40" t="e">
        <f t="shared" si="18"/>
        <v>#VALUE!</v>
      </c>
      <c r="AD19" s="40" t="e">
        <f t="shared" si="19"/>
        <v>#VALUE!</v>
      </c>
      <c r="AE19" s="40" t="e">
        <f t="shared" si="20"/>
        <v>#VALUE!</v>
      </c>
      <c r="AF19" s="40" t="e">
        <f t="shared" si="21"/>
        <v>#VALUE!</v>
      </c>
      <c r="AG19" s="80" t="e">
        <f t="shared" si="22"/>
        <v>#VALUE!</v>
      </c>
      <c r="AH19" s="80" t="e">
        <f t="shared" si="23"/>
        <v>#VALUE!</v>
      </c>
      <c r="AI19" s="80" t="e">
        <f t="shared" si="24"/>
        <v>#VALUE!</v>
      </c>
      <c r="AJ19" s="80" t="e">
        <f t="shared" si="25"/>
        <v>#VALUE!</v>
      </c>
      <c r="AK19" s="41" t="e">
        <f t="shared" si="26"/>
        <v>#VALUE!</v>
      </c>
      <c r="AL19" s="39" t="str">
        <f t="shared" si="27"/>
        <v>cp 35eyring 8477</v>
      </c>
      <c r="AM19" s="39" t="e">
        <f t="shared" si="11"/>
        <v>#VALUE!</v>
      </c>
      <c r="AN19" s="39" t="e">
        <f t="shared" si="12"/>
        <v>#VALUE!</v>
      </c>
      <c r="AO19" s="39" t="e">
        <f t="shared" si="28"/>
        <v>#VALUE!</v>
      </c>
      <c r="AP19" s="39" t="e">
        <f t="shared" si="29"/>
        <v>#VALUE!</v>
      </c>
      <c r="AQ19" s="39" t="e">
        <f t="shared" si="30"/>
        <v>#VALUE!</v>
      </c>
      <c r="AR19" s="39" t="s">
        <v>2493</v>
      </c>
      <c r="AS19" s="39" t="e">
        <f t="shared" si="32"/>
        <v>#VALUE!</v>
      </c>
      <c r="AT19" s="39"/>
      <c r="AU19" s="39"/>
      <c r="AZ19" s="39"/>
      <c r="BD19" s="39"/>
      <c r="BL19" s="39"/>
    </row>
    <row r="20" spans="1:64" s="38" customFormat="1" x14ac:dyDescent="0.2">
      <c r="A20" t="s">
        <v>2662</v>
      </c>
      <c r="B20" s="36">
        <v>19</v>
      </c>
      <c r="C20" s="39">
        <v>3</v>
      </c>
      <c r="D20" s="39" t="s">
        <v>2773</v>
      </c>
      <c r="E20" s="39" t="s">
        <v>1970</v>
      </c>
      <c r="F20" s="39" t="s">
        <v>293</v>
      </c>
      <c r="G20" s="36"/>
      <c r="H20" s="45" t="str">
        <f t="shared" si="0"/>
        <v>Dallin H.</v>
      </c>
      <c r="I20" s="45" t="str">
        <f t="shared" si="1"/>
        <v>Oaks</v>
      </c>
      <c r="J20" s="67" t="str">
        <f t="shared" si="2"/>
        <v>-</v>
      </c>
      <c r="K20" s="36">
        <v>8478</v>
      </c>
      <c r="L20" s="37">
        <f t="shared" si="3"/>
        <v>1190</v>
      </c>
      <c r="M20" s="37">
        <f t="shared" si="4"/>
        <v>1033</v>
      </c>
      <c r="N20" s="39">
        <v>70</v>
      </c>
      <c r="O20" s="4">
        <v>72</v>
      </c>
      <c r="P20" s="54" t="s">
        <v>3694</v>
      </c>
      <c r="Q20" s="41" t="s">
        <v>3674</v>
      </c>
      <c r="R20" t="str">
        <f t="shared" si="5"/>
        <v>https://www.churchofjesuschrist.org/study/liahona/2021/05/36oaks?lang=eng</v>
      </c>
      <c r="S20" s="46" t="str">
        <f t="shared" si="13"/>
        <v>https://www.churchofjesuschrist.org/study/general-conference/2020/11/36oaks?lang=eng</v>
      </c>
      <c r="T20" s="40" t="str">
        <f t="shared" si="14"/>
        <v>https://www.churchofjesuschrist.org/study/general-conference/2020/11/36oaks?lang=eng</v>
      </c>
      <c r="U20" s="39" t="s">
        <v>2773</v>
      </c>
      <c r="V20" s="36" t="s">
        <v>2309</v>
      </c>
      <c r="W20" s="36" t="s">
        <v>1966</v>
      </c>
      <c r="X20" s="36">
        <v>19</v>
      </c>
      <c r="Y20" s="40" t="str">
        <f t="shared" si="15"/>
        <v>INSERT INTO talk VALUES (8478, 1190, 1033, 70, '2020-11-01', '2020-10-03', 'https://www.churchofjesuschrist.org/study/liahona/2021/05/36oaks?lang=eng', 'Be of Good Cheer', 'S', 'G', 19);</v>
      </c>
      <c r="Z20" s="40" t="str">
        <f t="shared" si="16"/>
        <v>INSERT INTO talk VALUES (8478, 'G', 'https://www.churchofjesuschrist.org/study/liahona/2021/05/36oaks?lang=eng', 'Be of Good Cheer', '2020-10-03', 1190, 'https://www.churchofjesuschrist.org/study/general-conference/2020/11/36oaks?lang=eng', 'https://www.churchofjesuschrist.org/study/general-conference/2020/11/36oaks?lang=eng',31,NULL);</v>
      </c>
      <c r="AA20" s="40" t="str">
        <f t="shared" si="17"/>
        <v>INSERT INTO conference_talk VALUES (8478, 1033, 70, 72, 19, 8478);</v>
      </c>
      <c r="AB20" s="40"/>
      <c r="AC20" s="40" t="e">
        <f t="shared" si="18"/>
        <v>#VALUE!</v>
      </c>
      <c r="AD20" s="40" t="e">
        <f t="shared" si="19"/>
        <v>#VALUE!</v>
      </c>
      <c r="AE20" s="40" t="e">
        <f t="shared" si="20"/>
        <v>#VALUE!</v>
      </c>
      <c r="AF20" s="40" t="e">
        <f t="shared" si="21"/>
        <v>#VALUE!</v>
      </c>
      <c r="AG20" s="80" t="e">
        <f t="shared" si="22"/>
        <v>#VALUE!</v>
      </c>
      <c r="AH20" s="80" t="e">
        <f t="shared" si="23"/>
        <v>#VALUE!</v>
      </c>
      <c r="AI20" s="80" t="e">
        <f t="shared" si="24"/>
        <v>#VALUE!</v>
      </c>
      <c r="AJ20" s="80" t="e">
        <f t="shared" si="25"/>
        <v>#VALUE!</v>
      </c>
      <c r="AK20" s="41" t="e">
        <f t="shared" si="26"/>
        <v>#VALUE!</v>
      </c>
      <c r="AL20" s="39" t="str">
        <f t="shared" si="27"/>
        <v>cp 36oaks 8478</v>
      </c>
      <c r="AM20" s="39" t="e">
        <f t="shared" si="11"/>
        <v>#VALUE!</v>
      </c>
      <c r="AN20" s="39" t="e">
        <f t="shared" si="12"/>
        <v>#VALUE!</v>
      </c>
      <c r="AO20" s="39" t="e">
        <f t="shared" si="28"/>
        <v>#VALUE!</v>
      </c>
      <c r="AP20" s="39" t="e">
        <f t="shared" si="29"/>
        <v>#VALUE!</v>
      </c>
      <c r="AQ20" s="39" t="e">
        <f t="shared" si="30"/>
        <v>#VALUE!</v>
      </c>
      <c r="AR20" s="39" t="s">
        <v>2488</v>
      </c>
      <c r="AS20" s="39" t="e">
        <f t="shared" si="32"/>
        <v>#VALUE!</v>
      </c>
      <c r="AT20" s="39"/>
      <c r="AU20" s="39"/>
      <c r="AZ20" s="39"/>
      <c r="BD20" s="39"/>
      <c r="BL20" s="39"/>
    </row>
    <row r="21" spans="1:64" s="38" customFormat="1" x14ac:dyDescent="0.2">
      <c r="A21" t="s">
        <v>2665</v>
      </c>
      <c r="B21" s="36">
        <v>20</v>
      </c>
      <c r="C21" s="39">
        <v>3</v>
      </c>
      <c r="D21" s="39" t="s">
        <v>2774</v>
      </c>
      <c r="E21" s="39" t="s">
        <v>1968</v>
      </c>
      <c r="F21" s="39" t="s">
        <v>1148</v>
      </c>
      <c r="G21" s="36"/>
      <c r="H21" s="45" t="str">
        <f t="shared" si="0"/>
        <v>Russell M.</v>
      </c>
      <c r="I21" s="45" t="str">
        <f t="shared" si="1"/>
        <v>Nelson</v>
      </c>
      <c r="J21" s="67" t="str">
        <f t="shared" si="2"/>
        <v>-</v>
      </c>
      <c r="K21" s="36">
        <v>8479</v>
      </c>
      <c r="L21" s="37">
        <f t="shared" si="3"/>
        <v>1188</v>
      </c>
      <c r="M21" s="37">
        <f t="shared" si="4"/>
        <v>1033</v>
      </c>
      <c r="N21" s="39">
        <v>73</v>
      </c>
      <c r="O21" s="4">
        <v>76</v>
      </c>
      <c r="P21" s="54" t="s">
        <v>3694</v>
      </c>
      <c r="Q21" s="41" t="s">
        <v>3674</v>
      </c>
      <c r="R21" t="str">
        <f t="shared" si="5"/>
        <v>https://www.churchofjesuschrist.org/study/liahona/2021/05/37nelson?lang=eng</v>
      </c>
      <c r="S21" s="46" t="str">
        <f t="shared" si="13"/>
        <v>https://www.churchofjesuschrist.org/study/general-conference/2020/11/37nelson?lang=eng</v>
      </c>
      <c r="T21" s="40" t="str">
        <f t="shared" si="14"/>
        <v>https://www.churchofjesuschrist.org/study/general-conference/2020/11/37nelson?lang=eng</v>
      </c>
      <c r="U21" s="39" t="s">
        <v>2774</v>
      </c>
      <c r="V21" s="36" t="s">
        <v>2309</v>
      </c>
      <c r="W21" s="36" t="s">
        <v>1966</v>
      </c>
      <c r="X21" s="36">
        <v>20</v>
      </c>
      <c r="Y21" s="40" t="str">
        <f t="shared" si="15"/>
        <v>INSERT INTO talk VALUES (8479, 1188, 1033, 73, '2020-11-01', '2020-10-03', 'https://www.churchofjesuschrist.org/study/liahona/2021/05/37nelson?lang=eng', 'Embrace the Future with Faith', 'S', 'G', 20);</v>
      </c>
      <c r="Z21" s="40" t="str">
        <f t="shared" si="16"/>
        <v>INSERT INTO talk VALUES (8479, 'G', 'https://www.churchofjesuschrist.org/study/liahona/2021/05/37nelson?lang=eng', 'Embrace the Future with Faith', '2020-10-03', 1188, 'https://www.churchofjesuschrist.org/study/general-conference/2020/11/37nelson?lang=eng', 'https://www.churchofjesuschrist.org/study/general-conference/2020/11/37nelson?lang=eng',31,NULL);</v>
      </c>
      <c r="AA21" s="40" t="str">
        <f t="shared" si="17"/>
        <v>INSERT INTO conference_talk VALUES (8479, 1033, 73, 76, 20, 8479);</v>
      </c>
      <c r="AB21" s="40"/>
      <c r="AC21" s="40" t="e">
        <f t="shared" si="18"/>
        <v>#VALUE!</v>
      </c>
      <c r="AD21" s="40" t="e">
        <f t="shared" si="19"/>
        <v>#VALUE!</v>
      </c>
      <c r="AE21" s="40" t="e">
        <f t="shared" si="20"/>
        <v>#VALUE!</v>
      </c>
      <c r="AF21" s="40" t="e">
        <f t="shared" si="21"/>
        <v>#VALUE!</v>
      </c>
      <c r="AG21" s="80" t="e">
        <f t="shared" si="22"/>
        <v>#VALUE!</v>
      </c>
      <c r="AH21" s="80" t="e">
        <f t="shared" si="23"/>
        <v>#VALUE!</v>
      </c>
      <c r="AI21" s="80" t="e">
        <f t="shared" si="24"/>
        <v>#VALUE!</v>
      </c>
      <c r="AJ21" s="80" t="e">
        <f t="shared" si="25"/>
        <v>#VALUE!</v>
      </c>
      <c r="AK21" s="41" t="e">
        <f t="shared" si="26"/>
        <v>#VALUE!</v>
      </c>
      <c r="AL21" s="39" t="str">
        <f t="shared" si="27"/>
        <v>cp 37nelson 8479</v>
      </c>
      <c r="AM21" s="39" t="e">
        <f t="shared" si="11"/>
        <v>#VALUE!</v>
      </c>
      <c r="AN21" s="39" t="e">
        <f t="shared" si="12"/>
        <v>#VALUE!</v>
      </c>
      <c r="AO21" s="39" t="e">
        <f t="shared" si="28"/>
        <v>#VALUE!</v>
      </c>
      <c r="AP21" s="39" t="e">
        <f t="shared" si="29"/>
        <v>#VALUE!</v>
      </c>
      <c r="AQ21" s="39" t="e">
        <f t="shared" si="30"/>
        <v>#VALUE!</v>
      </c>
      <c r="AR21" s="39" t="s">
        <v>2490</v>
      </c>
      <c r="AS21" s="39" t="e">
        <f t="shared" si="32"/>
        <v>#VALUE!</v>
      </c>
      <c r="AT21" s="39"/>
      <c r="AU21" s="39"/>
      <c r="AZ21" s="39"/>
      <c r="BD21" s="39"/>
      <c r="BL21" s="39"/>
    </row>
    <row r="22" spans="1:64" s="38" customFormat="1" x14ac:dyDescent="0.2">
      <c r="A22" t="s">
        <v>2734</v>
      </c>
      <c r="B22" s="36">
        <v>21</v>
      </c>
      <c r="C22" s="39">
        <v>4</v>
      </c>
      <c r="D22" s="39" t="s">
        <v>2775</v>
      </c>
      <c r="E22" s="39" t="s">
        <v>2457</v>
      </c>
      <c r="F22" s="39" t="s">
        <v>964</v>
      </c>
      <c r="G22" s="36"/>
      <c r="H22" s="45" t="str">
        <f t="shared" si="0"/>
        <v>M. Russell</v>
      </c>
      <c r="I22" s="45" t="str">
        <f t="shared" si="1"/>
        <v>Ballard</v>
      </c>
      <c r="J22" s="67" t="str">
        <f t="shared" si="2"/>
        <v>***</v>
      </c>
      <c r="K22" s="36">
        <v>8480</v>
      </c>
      <c r="L22" s="37">
        <f t="shared" si="3"/>
        <v>1017</v>
      </c>
      <c r="M22" s="37">
        <f t="shared" si="4"/>
        <v>1034</v>
      </c>
      <c r="N22" s="39">
        <v>77</v>
      </c>
      <c r="O22" s="4">
        <v>79</v>
      </c>
      <c r="P22" s="54" t="s">
        <v>3694</v>
      </c>
      <c r="Q22" s="41" t="s">
        <v>3675</v>
      </c>
      <c r="R22" t="str">
        <f t="shared" si="5"/>
        <v>https://www.churchofjesuschrist.org/study/liahona/2021/05/41ballard?lang=eng</v>
      </c>
      <c r="S22" s="46" t="str">
        <f t="shared" si="13"/>
        <v>https://www.churchofjesuschrist.org/study/general-conference/2020/11/41ballard?lang=eng</v>
      </c>
      <c r="T22" s="40" t="str">
        <f t="shared" si="14"/>
        <v>https://www.churchofjesuschrist.org/study/general-conference/2020/11/41ballard?lang=eng</v>
      </c>
      <c r="U22" s="39" t="s">
        <v>2775</v>
      </c>
      <c r="V22" s="36" t="s">
        <v>2309</v>
      </c>
      <c r="W22" s="36" t="s">
        <v>1966</v>
      </c>
      <c r="X22" s="36">
        <v>21</v>
      </c>
      <c r="Y22" s="40" t="str">
        <f t="shared" si="15"/>
        <v>INSERT INTO talk VALUES (8480, 1017, 1034, 77, '2020-11-01', '2020-10-04', 'https://www.churchofjesuschrist.org/study/liahona/2021/05/41ballard?lang=eng', 'Watch Ye Therefore, and Pray Always', 'S', 'G', 21);</v>
      </c>
      <c r="Z22" s="40" t="str">
        <f t="shared" si="16"/>
        <v>INSERT INTO talk VALUES (8480, 'G', 'https://www.churchofjesuschrist.org/study/liahona/2021/05/41ballard?lang=eng', 'Watch Ye Therefore, and Pray Always', '2020-10-04', 1017, 'https://www.churchofjesuschrist.org/study/general-conference/2020/11/41ballard?lang=eng', 'https://www.churchofjesuschrist.org/study/general-conference/2020/11/41ballard?lang=eng',31,NULL);</v>
      </c>
      <c r="AA22" s="40" t="str">
        <f t="shared" si="17"/>
        <v>INSERT INTO conference_talk VALUES (8480, 1034, 77, 79, 21, 8480);</v>
      </c>
      <c r="AB22" s="40"/>
      <c r="AC22" s="40" t="e">
        <f t="shared" si="18"/>
        <v>#VALUE!</v>
      </c>
      <c r="AD22" s="40" t="e">
        <f t="shared" si="19"/>
        <v>#VALUE!</v>
      </c>
      <c r="AE22" s="40" t="e">
        <f t="shared" si="20"/>
        <v>#VALUE!</v>
      </c>
      <c r="AF22" s="40" t="e">
        <f t="shared" si="21"/>
        <v>#VALUE!</v>
      </c>
      <c r="AG22" s="80" t="e">
        <f t="shared" si="22"/>
        <v>#VALUE!</v>
      </c>
      <c r="AH22" s="80" t="e">
        <f t="shared" si="23"/>
        <v>#VALUE!</v>
      </c>
      <c r="AI22" s="80" t="e">
        <f t="shared" si="24"/>
        <v>#VALUE!</v>
      </c>
      <c r="AJ22" s="80" t="e">
        <f t="shared" si="25"/>
        <v>#VALUE!</v>
      </c>
      <c r="AK22" s="41" t="e">
        <f t="shared" si="26"/>
        <v>#VALUE!</v>
      </c>
      <c r="AL22" s="39" t="str">
        <f t="shared" si="27"/>
        <v>cp 41ballard 8480</v>
      </c>
      <c r="AM22" s="39" t="e">
        <f t="shared" si="11"/>
        <v>#VALUE!</v>
      </c>
      <c r="AN22" s="39" t="e">
        <f t="shared" si="12"/>
        <v>#VALUE!</v>
      </c>
      <c r="AO22" s="39" t="e">
        <f t="shared" si="28"/>
        <v>#VALUE!</v>
      </c>
      <c r="AP22" s="39" t="e">
        <f t="shared" si="29"/>
        <v>#VALUE!</v>
      </c>
      <c r="AQ22" s="39" t="e">
        <f t="shared" si="30"/>
        <v>#VALUE!</v>
      </c>
      <c r="AR22" s="39" t="s">
        <v>2497</v>
      </c>
      <c r="AS22" s="39" t="e">
        <f t="shared" si="32"/>
        <v>#VALUE!</v>
      </c>
      <c r="AT22" s="39"/>
      <c r="AU22" s="39"/>
      <c r="AZ22" s="39"/>
      <c r="BD22" s="39"/>
      <c r="BL22" s="39"/>
    </row>
    <row r="23" spans="1:64" s="38" customFormat="1" x14ac:dyDescent="0.2">
      <c r="A23" t="s">
        <v>2735</v>
      </c>
      <c r="B23" s="36">
        <v>22</v>
      </c>
      <c r="C23" s="39">
        <v>4</v>
      </c>
      <c r="D23" s="39" t="s">
        <v>2776</v>
      </c>
      <c r="E23" s="39" t="s">
        <v>2438</v>
      </c>
      <c r="F23" s="39" t="s">
        <v>2466</v>
      </c>
      <c r="G23" s="36"/>
      <c r="H23" s="45" t="str">
        <f t="shared" si="0"/>
        <v>Lisa L.</v>
      </c>
      <c r="I23" s="45" t="str">
        <f t="shared" si="1"/>
        <v>Harkness</v>
      </c>
      <c r="J23" s="67" t="str">
        <f t="shared" si="2"/>
        <v>-</v>
      </c>
      <c r="K23" s="36">
        <v>8481</v>
      </c>
      <c r="L23" s="37">
        <f t="shared" si="3"/>
        <v>1542</v>
      </c>
      <c r="M23" s="37">
        <f t="shared" si="4"/>
        <v>1034</v>
      </c>
      <c r="N23" s="39">
        <v>80</v>
      </c>
      <c r="O23" s="4">
        <v>82</v>
      </c>
      <c r="P23" s="54" t="s">
        <v>3694</v>
      </c>
      <c r="Q23" s="41" t="s">
        <v>3675</v>
      </c>
      <c r="R23" t="str">
        <f t="shared" si="5"/>
        <v>https://www.churchofjesuschrist.org/study/liahona/2021/05/42harkness?lang=eng</v>
      </c>
      <c r="S23" s="46" t="str">
        <f t="shared" si="13"/>
        <v>https://www.churchofjesuschrist.org/study/general-conference/2020/11/42harkness?lang=eng</v>
      </c>
      <c r="T23" s="40" t="str">
        <f t="shared" si="14"/>
        <v>https://www.churchofjesuschrist.org/study/general-conference/2020/11/42harkness?lang=eng</v>
      </c>
      <c r="U23" s="39" t="s">
        <v>2776</v>
      </c>
      <c r="V23" s="36" t="s">
        <v>2309</v>
      </c>
      <c r="W23" s="36" t="s">
        <v>1966</v>
      </c>
      <c r="X23" s="36">
        <v>22</v>
      </c>
      <c r="Y23" s="40" t="str">
        <f t="shared" si="15"/>
        <v>INSERT INTO talk VALUES (8481, 1542, 1034, 80, '2020-11-01', '2020-10-04', 'https://www.churchofjesuschrist.org/study/liahona/2021/05/42harkness?lang=eng', 'Peace, Be Still', 'S', 'G', 22);</v>
      </c>
      <c r="Z23" s="40" t="str">
        <f t="shared" si="16"/>
        <v>INSERT INTO talk VALUES (8481, 'G', 'https://www.churchofjesuschrist.org/study/liahona/2021/05/42harkness?lang=eng', 'Peace, Be Still', '2020-10-04', 1542, 'https://www.churchofjesuschrist.org/study/general-conference/2020/11/42harkness?lang=eng', 'https://www.churchofjesuschrist.org/study/general-conference/2020/11/42harkness?lang=eng',31,NULL);</v>
      </c>
      <c r="AA23" s="40" t="str">
        <f t="shared" si="17"/>
        <v>INSERT INTO conference_talk VALUES (8481, 1034, 80, 82, 22, 8481);</v>
      </c>
      <c r="AB23" s="40"/>
      <c r="AC23" s="40" t="e">
        <f t="shared" si="18"/>
        <v>#VALUE!</v>
      </c>
      <c r="AD23" s="40" t="e">
        <f t="shared" si="19"/>
        <v>#VALUE!</v>
      </c>
      <c r="AE23" s="40" t="e">
        <f t="shared" si="20"/>
        <v>#VALUE!</v>
      </c>
      <c r="AF23" s="40" t="e">
        <f t="shared" si="21"/>
        <v>#VALUE!</v>
      </c>
      <c r="AG23" s="80" t="e">
        <f t="shared" si="22"/>
        <v>#VALUE!</v>
      </c>
      <c r="AH23" s="80" t="e">
        <f t="shared" si="23"/>
        <v>#VALUE!</v>
      </c>
      <c r="AI23" s="80" t="e">
        <f t="shared" si="24"/>
        <v>#VALUE!</v>
      </c>
      <c r="AJ23" s="80" t="e">
        <f t="shared" si="25"/>
        <v>#VALUE!</v>
      </c>
      <c r="AK23" s="41" t="e">
        <f t="shared" si="26"/>
        <v>#VALUE!</v>
      </c>
      <c r="AL23" s="39" t="str">
        <f t="shared" si="27"/>
        <v>cp 42harkness 8481</v>
      </c>
      <c r="AM23" s="39" t="e">
        <f t="shared" si="11"/>
        <v>#VALUE!</v>
      </c>
      <c r="AN23" s="39" t="e">
        <f t="shared" si="12"/>
        <v>#VALUE!</v>
      </c>
      <c r="AO23" s="39" t="e">
        <f t="shared" si="28"/>
        <v>#VALUE!</v>
      </c>
      <c r="AP23" s="39" t="e">
        <f t="shared" si="29"/>
        <v>#VALUE!</v>
      </c>
      <c r="AQ23" s="39" t="e">
        <f t="shared" si="30"/>
        <v>#VALUE!</v>
      </c>
      <c r="AR23" s="39" t="s">
        <v>3685</v>
      </c>
      <c r="AS23" s="39" t="e">
        <f t="shared" si="32"/>
        <v>#VALUE!</v>
      </c>
      <c r="AT23" s="39"/>
      <c r="AU23" s="39"/>
      <c r="AZ23" s="39"/>
      <c r="BD23" s="39"/>
      <c r="BL23" s="39"/>
    </row>
    <row r="24" spans="1:64" s="38" customFormat="1" x14ac:dyDescent="0.2">
      <c r="A24" t="s">
        <v>2736</v>
      </c>
      <c r="B24" s="36">
        <v>23</v>
      </c>
      <c r="C24" s="39">
        <v>4</v>
      </c>
      <c r="D24" s="39" t="s">
        <v>2777</v>
      </c>
      <c r="E24" s="39" t="s">
        <v>2264</v>
      </c>
      <c r="F24" s="39" t="s">
        <v>1250</v>
      </c>
      <c r="G24" s="36"/>
      <c r="H24" s="45" t="str">
        <f t="shared" si="0"/>
        <v>Ulisses</v>
      </c>
      <c r="I24" s="45" t="str">
        <f t="shared" si="1"/>
        <v>Soares</v>
      </c>
      <c r="J24" s="67" t="str">
        <f t="shared" si="2"/>
        <v>-</v>
      </c>
      <c r="K24" s="36">
        <v>8482</v>
      </c>
      <c r="L24" s="37">
        <f t="shared" si="3"/>
        <v>356</v>
      </c>
      <c r="M24" s="37">
        <f t="shared" si="4"/>
        <v>1034</v>
      </c>
      <c r="N24" s="39">
        <v>82</v>
      </c>
      <c r="O24" s="4">
        <v>85</v>
      </c>
      <c r="P24" s="54" t="s">
        <v>3694</v>
      </c>
      <c r="Q24" s="41" t="s">
        <v>3675</v>
      </c>
      <c r="R24" t="str">
        <f t="shared" si="5"/>
        <v>https://www.churchofjesuschrist.org/study/liahona/2021/05/43soares?lang=eng</v>
      </c>
      <c r="S24" s="46" t="str">
        <f t="shared" si="13"/>
        <v>https://www.churchofjesuschrist.org/study/general-conference/2020/11/43soares?lang=eng</v>
      </c>
      <c r="T24" s="40" t="str">
        <f t="shared" si="14"/>
        <v>https://www.churchofjesuschrist.org/study/general-conference/2020/11/43soares?lang=eng</v>
      </c>
      <c r="U24" s="39" t="s">
        <v>2777</v>
      </c>
      <c r="V24" s="36" t="s">
        <v>2309</v>
      </c>
      <c r="W24" s="36" t="s">
        <v>1966</v>
      </c>
      <c r="X24" s="36">
        <v>23</v>
      </c>
      <c r="Y24" s="40" t="str">
        <f t="shared" si="15"/>
        <v>INSERT INTO talk VALUES (8482, 356, 1034, 82, '2020-11-01', '2020-10-04', 'https://www.churchofjesuschrist.org/study/liahona/2021/05/43soares?lang=eng', 'Seek Christ in Every Thought', 'S', 'G', 23);</v>
      </c>
      <c r="Z24" s="40" t="str">
        <f t="shared" si="16"/>
        <v>INSERT INTO talk VALUES (8482, 'G', 'https://www.churchofjesuschrist.org/study/liahona/2021/05/43soares?lang=eng', 'Seek Christ in Every Thought', '2020-10-04', 356, 'https://www.churchofjesuschrist.org/study/general-conference/2020/11/43soares?lang=eng', 'https://www.churchofjesuschrist.org/study/general-conference/2020/11/43soares?lang=eng',31,NULL);</v>
      </c>
      <c r="AA24" s="40" t="str">
        <f t="shared" si="17"/>
        <v>INSERT INTO conference_talk VALUES (8482, 1034, 82, 85, 23, 8482);</v>
      </c>
      <c r="AB24" s="40"/>
      <c r="AC24" s="40" t="e">
        <f t="shared" si="18"/>
        <v>#VALUE!</v>
      </c>
      <c r="AD24" s="40" t="e">
        <f t="shared" si="19"/>
        <v>#VALUE!</v>
      </c>
      <c r="AE24" s="40" t="e">
        <f t="shared" si="20"/>
        <v>#VALUE!</v>
      </c>
      <c r="AF24" s="40" t="e">
        <f t="shared" si="21"/>
        <v>#VALUE!</v>
      </c>
      <c r="AG24" s="80" t="e">
        <f t="shared" si="22"/>
        <v>#VALUE!</v>
      </c>
      <c r="AH24" s="80" t="e">
        <f t="shared" si="23"/>
        <v>#VALUE!</v>
      </c>
      <c r="AI24" s="80" t="e">
        <f t="shared" si="24"/>
        <v>#VALUE!</v>
      </c>
      <c r="AJ24" s="80" t="e">
        <f t="shared" si="25"/>
        <v>#VALUE!</v>
      </c>
      <c r="AK24" s="41" t="e">
        <f t="shared" si="26"/>
        <v>#VALUE!</v>
      </c>
      <c r="AL24" s="39" t="str">
        <f t="shared" si="27"/>
        <v>cp 43soares 8482</v>
      </c>
      <c r="AM24" s="39" t="e">
        <f t="shared" si="11"/>
        <v>#VALUE!</v>
      </c>
      <c r="AN24" s="39" t="e">
        <f t="shared" si="12"/>
        <v>#VALUE!</v>
      </c>
      <c r="AO24" s="39" t="e">
        <f t="shared" si="28"/>
        <v>#VALUE!</v>
      </c>
      <c r="AP24" s="39" t="e">
        <f t="shared" si="29"/>
        <v>#VALUE!</v>
      </c>
      <c r="AQ24" s="39" t="e">
        <f t="shared" si="30"/>
        <v>#VALUE!</v>
      </c>
      <c r="AR24" s="39" t="s">
        <v>2498</v>
      </c>
      <c r="AS24" s="39" t="e">
        <f t="shared" si="32"/>
        <v>#VALUE!</v>
      </c>
      <c r="AT24" s="39"/>
      <c r="AU24" s="39"/>
      <c r="AZ24" s="39"/>
      <c r="BD24" s="39"/>
      <c r="BL24" s="39"/>
    </row>
    <row r="25" spans="1:64" s="38" customFormat="1" x14ac:dyDescent="0.2">
      <c r="A25" t="s">
        <v>2737</v>
      </c>
      <c r="B25" s="36">
        <v>24</v>
      </c>
      <c r="C25" s="39">
        <v>4</v>
      </c>
      <c r="D25" s="39" t="s">
        <v>2778</v>
      </c>
      <c r="E25" s="39" t="s">
        <v>2779</v>
      </c>
      <c r="F25" s="39" t="s">
        <v>166</v>
      </c>
      <c r="G25" s="36"/>
      <c r="H25" s="45" t="str">
        <f t="shared" si="0"/>
        <v>Carlos A.</v>
      </c>
      <c r="I25" s="45" t="str">
        <f t="shared" si="1"/>
        <v>Godoy</v>
      </c>
      <c r="J25" s="67" t="str">
        <f t="shared" si="2"/>
        <v>-</v>
      </c>
      <c r="K25" s="36">
        <v>8483</v>
      </c>
      <c r="L25" s="37">
        <f t="shared" si="3"/>
        <v>1420</v>
      </c>
      <c r="M25" s="37">
        <f t="shared" si="4"/>
        <v>1034</v>
      </c>
      <c r="N25" s="39">
        <v>86</v>
      </c>
      <c r="O25" s="4">
        <v>88</v>
      </c>
      <c r="P25" s="54" t="s">
        <v>3694</v>
      </c>
      <c r="Q25" s="41" t="s">
        <v>3675</v>
      </c>
      <c r="R25" t="str">
        <f t="shared" si="5"/>
        <v>https://www.churchofjesuschrist.org/study/liahona/2021/05/44godoy?lang=eng</v>
      </c>
      <c r="S25" s="46" t="str">
        <f t="shared" si="13"/>
        <v>https://www.churchofjesuschrist.org/study/general-conference/2020/11/44godoy?lang=eng</v>
      </c>
      <c r="T25" s="40" t="str">
        <f t="shared" si="14"/>
        <v>https://www.churchofjesuschrist.org/study/general-conference/2020/11/44godoy?lang=eng</v>
      </c>
      <c r="U25" s="39" t="s">
        <v>2778</v>
      </c>
      <c r="V25" s="36" t="s">
        <v>2309</v>
      </c>
      <c r="W25" s="36" t="s">
        <v>1966</v>
      </c>
      <c r="X25" s="36">
        <v>24</v>
      </c>
      <c r="Y25" s="40" t="str">
        <f t="shared" si="15"/>
        <v>INSERT INTO talk VALUES (8483, 1420, 1034, 86, '2020-11-01', '2020-10-04', 'https://www.churchofjesuschrist.org/study/liahona/2021/05/44godoy?lang=eng', 'I Believe in Angels', 'S', 'G', 24);</v>
      </c>
      <c r="Z25" s="40" t="str">
        <f t="shared" si="16"/>
        <v>INSERT INTO talk VALUES (8483, 'G', 'https://www.churchofjesuschrist.org/study/liahona/2021/05/44godoy?lang=eng', 'I Believe in Angels', '2020-10-04', 1420, 'https://www.churchofjesuschrist.org/study/general-conference/2020/11/44godoy?lang=eng', 'https://www.churchofjesuschrist.org/study/general-conference/2020/11/44godoy?lang=eng',31,NULL);</v>
      </c>
      <c r="AA25" s="40" t="str">
        <f t="shared" si="17"/>
        <v>INSERT INTO conference_talk VALUES (8483, 1034, 86, 88, 24, 8483);</v>
      </c>
      <c r="AB25" s="40"/>
      <c r="AC25" s="40" t="e">
        <f t="shared" si="18"/>
        <v>#VALUE!</v>
      </c>
      <c r="AD25" s="40" t="e">
        <f t="shared" si="19"/>
        <v>#VALUE!</v>
      </c>
      <c r="AE25" s="40" t="e">
        <f t="shared" si="20"/>
        <v>#VALUE!</v>
      </c>
      <c r="AF25" s="40" t="e">
        <f t="shared" si="21"/>
        <v>#VALUE!</v>
      </c>
      <c r="AG25" s="80" t="e">
        <f t="shared" si="22"/>
        <v>#VALUE!</v>
      </c>
      <c r="AH25" s="80" t="e">
        <f t="shared" si="23"/>
        <v>#VALUE!</v>
      </c>
      <c r="AI25" s="80" t="e">
        <f t="shared" si="24"/>
        <v>#VALUE!</v>
      </c>
      <c r="AJ25" s="80" t="e">
        <f t="shared" si="25"/>
        <v>#VALUE!</v>
      </c>
      <c r="AK25" s="41" t="e">
        <f t="shared" si="26"/>
        <v>#VALUE!</v>
      </c>
      <c r="AL25" s="39" t="str">
        <f t="shared" si="27"/>
        <v>cp 44godoy 8483</v>
      </c>
      <c r="AM25" s="39" t="e">
        <f t="shared" si="11"/>
        <v>#VALUE!</v>
      </c>
      <c r="AN25" s="39" t="e">
        <f t="shared" si="12"/>
        <v>#VALUE!</v>
      </c>
      <c r="AO25" s="39" t="e">
        <f t="shared" si="28"/>
        <v>#VALUE!</v>
      </c>
      <c r="AP25" s="39" t="e">
        <f t="shared" si="29"/>
        <v>#VALUE!</v>
      </c>
      <c r="AQ25" s="39" t="e">
        <f t="shared" si="30"/>
        <v>#VALUE!</v>
      </c>
      <c r="AR25" s="39" t="s">
        <v>3684</v>
      </c>
      <c r="AS25" s="39" t="e">
        <f t="shared" si="32"/>
        <v>#VALUE!</v>
      </c>
      <c r="AT25" s="39"/>
      <c r="AU25" s="39"/>
      <c r="AZ25" s="39"/>
      <c r="BD25" s="39"/>
      <c r="BL25" s="39"/>
    </row>
    <row r="26" spans="1:64" s="38" customFormat="1" x14ac:dyDescent="0.2">
      <c r="A26" t="s">
        <v>2738</v>
      </c>
      <c r="B26" s="36">
        <v>25</v>
      </c>
      <c r="C26" s="39">
        <v>4</v>
      </c>
      <c r="D26" s="39" t="s">
        <v>2780</v>
      </c>
      <c r="E26" s="39" t="s">
        <v>1969</v>
      </c>
      <c r="F26" s="39" t="s">
        <v>998</v>
      </c>
      <c r="G26" s="36"/>
      <c r="H26" s="45" t="str">
        <f t="shared" si="0"/>
        <v>Neil L.</v>
      </c>
      <c r="I26" s="45" t="str">
        <f t="shared" si="1"/>
        <v>Andersen</v>
      </c>
      <c r="J26" s="67" t="str">
        <f t="shared" si="2"/>
        <v>-</v>
      </c>
      <c r="K26" s="36">
        <v>8484</v>
      </c>
      <c r="L26" s="37">
        <f t="shared" si="3"/>
        <v>1008</v>
      </c>
      <c r="M26" s="37">
        <f t="shared" si="4"/>
        <v>1034</v>
      </c>
      <c r="N26" s="39">
        <v>88</v>
      </c>
      <c r="O26" s="4">
        <v>91</v>
      </c>
      <c r="P26" s="54" t="s">
        <v>3694</v>
      </c>
      <c r="Q26" s="41" t="s">
        <v>3675</v>
      </c>
      <c r="R26" t="str">
        <f t="shared" si="5"/>
        <v>https://www.churchofjesuschrist.org/study/liahona/2021/05/45andersen?lang=eng</v>
      </c>
      <c r="S26" s="46" t="str">
        <f t="shared" si="13"/>
        <v>https://www.churchofjesuschrist.org/study/general-conference/2020/11/45andersen?lang=eng</v>
      </c>
      <c r="T26" s="40" t="str">
        <f t="shared" si="14"/>
        <v>https://www.churchofjesuschrist.org/study/general-conference/2020/11/45andersen?lang=eng</v>
      </c>
      <c r="U26" s="39" t="s">
        <v>2780</v>
      </c>
      <c r="V26" s="36" t="s">
        <v>2309</v>
      </c>
      <c r="W26" s="36" t="s">
        <v>1966</v>
      </c>
      <c r="X26" s="36">
        <v>25</v>
      </c>
      <c r="Y26" s="40" t="str">
        <f t="shared" si="15"/>
        <v>INSERT INTO talk VALUES (8484, 1008, 1034, 88, '2020-11-01', '2020-10-04', 'https://www.churchofjesuschrist.org/study/liahona/2021/05/45andersen?lang=eng', 'We Talk of Christ', 'S', 'G', 25);</v>
      </c>
      <c r="Z26" s="40" t="str">
        <f t="shared" si="16"/>
        <v>INSERT INTO talk VALUES (8484, 'G', 'https://www.churchofjesuschrist.org/study/liahona/2021/05/45andersen?lang=eng', 'We Talk of Christ', '2020-10-04', 1008, 'https://www.churchofjesuschrist.org/study/general-conference/2020/11/45andersen?lang=eng', 'https://www.churchofjesuschrist.org/study/general-conference/2020/11/45andersen?lang=eng',31,NULL);</v>
      </c>
      <c r="AA26" s="40" t="str">
        <f t="shared" si="17"/>
        <v>INSERT INTO conference_talk VALUES (8484, 1034, 88, 91, 25, 8484);</v>
      </c>
      <c r="AB26" s="40"/>
      <c r="AC26" s="40" t="e">
        <f t="shared" si="18"/>
        <v>#VALUE!</v>
      </c>
      <c r="AD26" s="40" t="e">
        <f t="shared" si="19"/>
        <v>#VALUE!</v>
      </c>
      <c r="AE26" s="40" t="e">
        <f t="shared" si="20"/>
        <v>#VALUE!</v>
      </c>
      <c r="AF26" s="40" t="e">
        <f t="shared" si="21"/>
        <v>#VALUE!</v>
      </c>
      <c r="AG26" s="80" t="e">
        <f t="shared" si="22"/>
        <v>#VALUE!</v>
      </c>
      <c r="AH26" s="80" t="e">
        <f t="shared" si="23"/>
        <v>#VALUE!</v>
      </c>
      <c r="AI26" s="80" t="e">
        <f t="shared" si="24"/>
        <v>#VALUE!</v>
      </c>
      <c r="AJ26" s="80" t="e">
        <f t="shared" si="25"/>
        <v>#VALUE!</v>
      </c>
      <c r="AK26" s="41" t="e">
        <f t="shared" si="26"/>
        <v>#VALUE!</v>
      </c>
      <c r="AL26" s="39" t="str">
        <f t="shared" si="27"/>
        <v>cp 45andersen 8484</v>
      </c>
      <c r="AM26" s="39" t="e">
        <f t="shared" si="11"/>
        <v>#VALUE!</v>
      </c>
      <c r="AN26" s="39" t="e">
        <f t="shared" si="12"/>
        <v>#VALUE!</v>
      </c>
      <c r="AO26" s="39" t="e">
        <f t="shared" si="28"/>
        <v>#VALUE!</v>
      </c>
      <c r="AP26" s="39" t="e">
        <f t="shared" si="29"/>
        <v>#VALUE!</v>
      </c>
      <c r="AQ26" s="39" t="e">
        <f t="shared" si="30"/>
        <v>#VALUE!</v>
      </c>
      <c r="AR26" s="39" t="s">
        <v>2717</v>
      </c>
      <c r="AS26" s="39" t="e">
        <f t="shared" si="32"/>
        <v>#VALUE!</v>
      </c>
      <c r="AT26" s="39"/>
      <c r="AU26" s="39"/>
      <c r="AZ26" s="39"/>
      <c r="BD26" s="39"/>
      <c r="BL26" s="39"/>
    </row>
    <row r="27" spans="1:64" s="38" customFormat="1" x14ac:dyDescent="0.2">
      <c r="A27" t="s">
        <v>2374</v>
      </c>
      <c r="B27" s="36">
        <v>26</v>
      </c>
      <c r="C27" s="39">
        <v>4</v>
      </c>
      <c r="D27" s="39" t="s">
        <v>2781</v>
      </c>
      <c r="E27" s="39" t="s">
        <v>1968</v>
      </c>
      <c r="F27" s="39" t="s">
        <v>1148</v>
      </c>
      <c r="G27" s="36"/>
      <c r="H27" s="45" t="str">
        <f t="shared" si="0"/>
        <v>Russell M.</v>
      </c>
      <c r="I27" s="45" t="str">
        <f t="shared" si="1"/>
        <v>Nelson</v>
      </c>
      <c r="J27" s="67" t="str">
        <f t="shared" si="2"/>
        <v>-</v>
      </c>
      <c r="K27" s="36">
        <v>8485</v>
      </c>
      <c r="L27" s="37">
        <f t="shared" si="3"/>
        <v>1188</v>
      </c>
      <c r="M27" s="37">
        <f t="shared" si="4"/>
        <v>1034</v>
      </c>
      <c r="N27" s="39">
        <v>92</v>
      </c>
      <c r="O27" s="4">
        <v>95</v>
      </c>
      <c r="P27" s="54" t="s">
        <v>3694</v>
      </c>
      <c r="Q27" s="41" t="s">
        <v>3675</v>
      </c>
      <c r="R27" t="str">
        <f t="shared" si="5"/>
        <v>https://www.churchofjesuschrist.org/study/liahona/2021/05/46nelson?lang=eng</v>
      </c>
      <c r="S27" s="46" t="str">
        <f t="shared" si="13"/>
        <v>https://www.churchofjesuschrist.org/study/general-conference/2020/11/46nelson?lang=eng</v>
      </c>
      <c r="T27" s="40" t="str">
        <f t="shared" si="14"/>
        <v>https://www.churchofjesuschrist.org/study/general-conference/2020/11/46nelson?lang=eng</v>
      </c>
      <c r="U27" s="39" t="s">
        <v>2781</v>
      </c>
      <c r="V27" s="36" t="s">
        <v>2309</v>
      </c>
      <c r="W27" s="36" t="s">
        <v>1966</v>
      </c>
      <c r="X27" s="36">
        <v>26</v>
      </c>
      <c r="Y27" s="40" t="str">
        <f t="shared" si="15"/>
        <v>INSERT INTO talk VALUES (8485, 1188, 1034, 92, '2020-11-01', '2020-10-04', 'https://www.churchofjesuschrist.org/study/liahona/2021/05/46nelson?lang=eng', 'Let God Prevail', 'S', 'G', 26);</v>
      </c>
      <c r="Z27" s="40" t="str">
        <f t="shared" si="16"/>
        <v>INSERT INTO talk VALUES (8485, 'G', 'https://www.churchofjesuschrist.org/study/liahona/2021/05/46nelson?lang=eng', 'Let God Prevail', '2020-10-04', 1188, 'https://www.churchofjesuschrist.org/study/general-conference/2020/11/46nelson?lang=eng', 'https://www.churchofjesuschrist.org/study/general-conference/2020/11/46nelson?lang=eng',31,NULL);</v>
      </c>
      <c r="AA27" s="40" t="str">
        <f t="shared" si="17"/>
        <v>INSERT INTO conference_talk VALUES (8485, 1034, 92, 95, 26, 8485);</v>
      </c>
      <c r="AB27" s="40"/>
      <c r="AC27" s="40" t="e">
        <f t="shared" si="18"/>
        <v>#VALUE!</v>
      </c>
      <c r="AD27" s="40" t="e">
        <f t="shared" si="19"/>
        <v>#VALUE!</v>
      </c>
      <c r="AE27" s="40" t="e">
        <f t="shared" si="20"/>
        <v>#VALUE!</v>
      </c>
      <c r="AF27" s="40" t="e">
        <f t="shared" si="21"/>
        <v>#VALUE!</v>
      </c>
      <c r="AG27" s="80" t="e">
        <f t="shared" si="22"/>
        <v>#VALUE!</v>
      </c>
      <c r="AH27" s="80" t="e">
        <f t="shared" si="23"/>
        <v>#VALUE!</v>
      </c>
      <c r="AI27" s="80" t="e">
        <f t="shared" si="24"/>
        <v>#VALUE!</v>
      </c>
      <c r="AJ27" s="80" t="e">
        <f t="shared" si="25"/>
        <v>#VALUE!</v>
      </c>
      <c r="AK27" s="41" t="e">
        <f t="shared" si="26"/>
        <v>#VALUE!</v>
      </c>
      <c r="AL27" s="39" t="str">
        <f t="shared" si="27"/>
        <v>cp 46nelson 8485</v>
      </c>
      <c r="AM27" s="39" t="e">
        <f t="shared" si="11"/>
        <v>#VALUE!</v>
      </c>
      <c r="AN27" s="39" t="e">
        <f t="shared" si="12"/>
        <v>#VALUE!</v>
      </c>
      <c r="AO27" s="39" t="e">
        <f t="shared" si="28"/>
        <v>#VALUE!</v>
      </c>
      <c r="AP27" s="39" t="e">
        <f t="shared" si="29"/>
        <v>#VALUE!</v>
      </c>
      <c r="AQ27" s="39" t="e">
        <f t="shared" si="30"/>
        <v>#VALUE!</v>
      </c>
      <c r="AR27" s="39" t="s">
        <v>2490</v>
      </c>
      <c r="AS27" s="39" t="e">
        <f t="shared" si="32"/>
        <v>#VALUE!</v>
      </c>
      <c r="AT27" s="39"/>
      <c r="AU27" s="39"/>
      <c r="AZ27" s="39"/>
      <c r="BD27" s="39"/>
      <c r="BL27" s="39"/>
    </row>
    <row r="28" spans="1:64" s="38" customFormat="1" x14ac:dyDescent="0.2">
      <c r="A28" t="s">
        <v>2739</v>
      </c>
      <c r="B28" s="36">
        <v>27</v>
      </c>
      <c r="C28" s="39">
        <v>5</v>
      </c>
      <c r="D28" s="39" t="s">
        <v>2782</v>
      </c>
      <c r="E28" s="39" t="s">
        <v>1972</v>
      </c>
      <c r="F28" s="39" t="s">
        <v>544</v>
      </c>
      <c r="G28" s="36"/>
      <c r="H28" s="45" t="str">
        <f t="shared" si="0"/>
        <v>Henry B.</v>
      </c>
      <c r="I28" s="45" t="str">
        <f t="shared" si="1"/>
        <v>Eyring</v>
      </c>
      <c r="J28" s="67" t="str">
        <f t="shared" si="2"/>
        <v>-</v>
      </c>
      <c r="K28" s="36">
        <v>8486</v>
      </c>
      <c r="L28" s="37">
        <f t="shared" si="3"/>
        <v>1092</v>
      </c>
      <c r="M28" s="37">
        <f t="shared" si="4"/>
        <v>1035</v>
      </c>
      <c r="N28" s="39">
        <v>96</v>
      </c>
      <c r="O28" s="4">
        <v>99</v>
      </c>
      <c r="P28" s="54" t="s">
        <v>3694</v>
      </c>
      <c r="Q28" s="41" t="s">
        <v>3675</v>
      </c>
      <c r="R28" t="str">
        <f t="shared" ref="R28" si="36">$A$39&amp;A28&amp;"?lang=eng"</f>
        <v>https://www.churchofjesuschrist.org/study/liahona/2021/05/51eyring?lang=eng</v>
      </c>
      <c r="S28" s="46" t="str">
        <f t="shared" si="13"/>
        <v>https://www.churchofjesuschrist.org/study/general-conference/2020/11/51eyring?lang=eng</v>
      </c>
      <c r="T28" s="40" t="str">
        <f t="shared" ref="T28" si="37">S28</f>
        <v>https://www.churchofjesuschrist.org/study/general-conference/2020/11/51eyring?lang=eng</v>
      </c>
      <c r="U28" s="39" t="s">
        <v>2782</v>
      </c>
      <c r="V28" s="36" t="s">
        <v>2309</v>
      </c>
      <c r="W28" s="36" t="s">
        <v>1966</v>
      </c>
      <c r="X28" s="36">
        <v>27</v>
      </c>
      <c r="Y28" s="40" t="str">
        <f t="shared" ref="Y28" si="38">"INSERT INTO talk VALUES ("&amp;K28&amp;", "&amp;L28&amp;", "&amp;M28&amp;", "&amp;N28&amp;", '"&amp;P28&amp;"', '"&amp;Q28&amp;"', '"&amp;R28&amp;"', '"&amp;U28&amp;"', '"&amp;V28&amp;"', '"&amp;W28&amp;"', "&amp;X28&amp;");"</f>
        <v>INSERT INTO talk VALUES (8486, 1092, 1035, 96, '2020-11-01', '2020-10-04', 'https://www.churchofjesuschrist.org/study/liahona/2021/05/51eyring?lang=eng', 'Tested, Proved, and Polished', 'S', 'G', 27);</v>
      </c>
      <c r="Z28" s="40" t="str">
        <f t="shared" ref="Z28" si="39">"INSERT INTO talk VALUES ("&amp;K28&amp;", 'G', '"&amp;R28&amp;"', '"&amp;U28&amp;"', '"&amp;Q28&amp;"', "&amp;L28&amp;", '"&amp;T28&amp;"', '"&amp;S28&amp;"',31,NULL);"</f>
        <v>INSERT INTO talk VALUES (8486, 'G', 'https://www.churchofjesuschrist.org/study/liahona/2021/05/51eyring?lang=eng', 'Tested, Proved, and Polished', '2020-10-04', 1092, 'https://www.churchofjesuschrist.org/study/general-conference/2020/11/51eyring?lang=eng', 'https://www.churchofjesuschrist.org/study/general-conference/2020/11/51eyring?lang=eng',31,NULL);</v>
      </c>
      <c r="AA28" s="40" t="str">
        <f t="shared" ref="AA28" si="40">"INSERT INTO conference_talk VALUES ("&amp;K28&amp;", "&amp;M28&amp;", "&amp;N28&amp;", "&amp;O28&amp;", "&amp;X28&amp;", "&amp;K28&amp;");"</f>
        <v>INSERT INTO conference_talk VALUES (8486, 1035, 96, 99, 27, 8486);</v>
      </c>
      <c r="AB28" s="40"/>
      <c r="AC28" s="40" t="e">
        <f t="shared" ref="AC28" si="41">$AS28&amp;AU$1</f>
        <v>#VALUE!</v>
      </c>
      <c r="AD28" s="40" t="e">
        <f t="shared" ref="AD28" si="42">$AS28&amp;AV$1</f>
        <v>#VALUE!</v>
      </c>
      <c r="AE28" s="40" t="e">
        <f t="shared" ref="AE28" si="43">$AS28&amp;AW$1</f>
        <v>#VALUE!</v>
      </c>
      <c r="AF28" s="40" t="e">
        <f t="shared" ref="AF28" si="44">$AS28&amp;AX$1</f>
        <v>#VALUE!</v>
      </c>
      <c r="AG28" s="80" t="e">
        <f t="shared" ref="AG28" si="45">$AB$1&amp;AC28</f>
        <v>#VALUE!</v>
      </c>
      <c r="AH28" s="80" t="e">
        <f t="shared" ref="AH28" si="46">$AB$1&amp;AD28</f>
        <v>#VALUE!</v>
      </c>
      <c r="AI28" s="80" t="e">
        <f t="shared" ref="AI28" si="47">$AB$1&amp;AE28</f>
        <v>#VALUE!</v>
      </c>
      <c r="AJ28" s="80" t="e">
        <f t="shared" ref="AJ28" si="48">$AB$1&amp;AF28</f>
        <v>#VALUE!</v>
      </c>
      <c r="AK28" s="41" t="e">
        <f t="shared" ref="AK28" si="49">"INSERT INTO talk_stream VALUES("&amp;K28&amp;",'"&amp;AG28&amp;"','"&amp;AH28&amp;"','"&amp;AI28&amp;"','"&amp;AJ28&amp;"');"</f>
        <v>#VALUE!</v>
      </c>
      <c r="AL28" s="39" t="str">
        <f t="shared" si="27"/>
        <v>cp 51eyring 8486</v>
      </c>
      <c r="AM28" s="39" t="e">
        <f t="shared" si="11"/>
        <v>#VALUE!</v>
      </c>
      <c r="AN28" s="39" t="e">
        <f t="shared" si="12"/>
        <v>#VALUE!</v>
      </c>
      <c r="AO28" s="39" t="e">
        <f t="shared" ref="AO28" si="50">LEFT(AN28,LEN(AN28)-9)</f>
        <v>#VALUE!</v>
      </c>
      <c r="AP28" s="39" t="e">
        <f t="shared" ref="AP28" si="51">LEFT(AO28,2)</f>
        <v>#VALUE!</v>
      </c>
      <c r="AQ28" s="39" t="e">
        <f t="shared" ref="AQ28" si="52">LEFT(AP28,1)&amp;"0"&amp;RIGHT(AP28,1)&amp;"0"</f>
        <v>#VALUE!</v>
      </c>
      <c r="AR28" s="39" t="s">
        <v>2493</v>
      </c>
      <c r="AS28" s="39" t="e">
        <f t="shared" si="32"/>
        <v>#VALUE!</v>
      </c>
      <c r="AT28" s="39"/>
      <c r="AU28" s="39"/>
      <c r="AZ28" s="39"/>
      <c r="BD28" s="39"/>
      <c r="BL28" s="39"/>
    </row>
    <row r="29" spans="1:64" s="38" customFormat="1" x14ac:dyDescent="0.2">
      <c r="A29" t="s">
        <v>2740</v>
      </c>
      <c r="B29" s="36">
        <v>28</v>
      </c>
      <c r="C29" s="39">
        <v>5</v>
      </c>
      <c r="D29" s="39" t="s">
        <v>2783</v>
      </c>
      <c r="E29" s="39" t="s">
        <v>2784</v>
      </c>
      <c r="F29" s="39" t="s">
        <v>2795</v>
      </c>
      <c r="G29" s="36" t="s">
        <v>2158</v>
      </c>
      <c r="H29" s="45" t="str">
        <f t="shared" si="0"/>
        <v>Jeremy R.</v>
      </c>
      <c r="I29" s="45" t="str">
        <f t="shared" si="1"/>
        <v>Jaggi</v>
      </c>
      <c r="J29" s="67" t="str">
        <f t="shared" si="2"/>
        <v>-</v>
      </c>
      <c r="K29" s="36">
        <v>8487</v>
      </c>
      <c r="L29" s="37">
        <f t="shared" si="3"/>
        <v>1553</v>
      </c>
      <c r="M29" s="37">
        <f t="shared" si="4"/>
        <v>1035</v>
      </c>
      <c r="N29" s="39">
        <v>99</v>
      </c>
      <c r="O29" s="4">
        <v>101</v>
      </c>
      <c r="P29" s="54" t="s">
        <v>3694</v>
      </c>
      <c r="Q29" s="41" t="s">
        <v>3675</v>
      </c>
      <c r="R29" t="str">
        <f t="shared" si="5"/>
        <v>https://www.churchofjesuschrist.org/study/liahona/2021/05/52jaggi?lang=eng</v>
      </c>
      <c r="S29" s="46" t="str">
        <f t="shared" si="13"/>
        <v>https://www.churchofjesuschrist.org/study/general-conference/2020/11/52jaggi?lang=eng</v>
      </c>
      <c r="T29" s="40" t="str">
        <f t="shared" si="14"/>
        <v>https://www.churchofjesuschrist.org/study/general-conference/2020/11/52jaggi?lang=eng</v>
      </c>
      <c r="U29" s="39" t="s">
        <v>2783</v>
      </c>
      <c r="V29" s="36" t="s">
        <v>2309</v>
      </c>
      <c r="W29" s="36" t="s">
        <v>1966</v>
      </c>
      <c r="X29" s="36">
        <v>28</v>
      </c>
      <c r="Y29" s="40" t="str">
        <f t="shared" si="15"/>
        <v>INSERT INTO talk VALUES (8487, 1553, 1035, 99, '2020-11-01', '2020-10-04', 'https://www.churchofjesuschrist.org/study/liahona/2021/05/52jaggi?lang=eng', 'Let Patience Have Her Perfect Work, and Count It All Joy!', 'S', 'G', 28);</v>
      </c>
      <c r="Z29" s="40" t="str">
        <f t="shared" si="16"/>
        <v>INSERT INTO talk VALUES (8487, 'G', 'https://www.churchofjesuschrist.org/study/liahona/2021/05/52jaggi?lang=eng', 'Let Patience Have Her Perfect Work, and Count It All Joy!', '2020-10-04', 1553, 'https://www.churchofjesuschrist.org/study/general-conference/2020/11/52jaggi?lang=eng', 'https://www.churchofjesuschrist.org/study/general-conference/2020/11/52jaggi?lang=eng',31,NULL);</v>
      </c>
      <c r="AA29" s="40" t="str">
        <f t="shared" si="17"/>
        <v>INSERT INTO conference_talk VALUES (8487, 1035, 99, 101, 28, 8487);</v>
      </c>
      <c r="AB29" s="40"/>
      <c r="AC29" s="40" t="e">
        <f t="shared" si="18"/>
        <v>#VALUE!</v>
      </c>
      <c r="AD29" s="40" t="e">
        <f t="shared" si="19"/>
        <v>#VALUE!</v>
      </c>
      <c r="AE29" s="40" t="e">
        <f t="shared" si="20"/>
        <v>#VALUE!</v>
      </c>
      <c r="AF29" s="40" t="e">
        <f t="shared" si="21"/>
        <v>#VALUE!</v>
      </c>
      <c r="AG29" s="80" t="e">
        <f t="shared" si="22"/>
        <v>#VALUE!</v>
      </c>
      <c r="AH29" s="80" t="e">
        <f t="shared" si="23"/>
        <v>#VALUE!</v>
      </c>
      <c r="AI29" s="80" t="e">
        <f t="shared" si="24"/>
        <v>#VALUE!</v>
      </c>
      <c r="AJ29" s="80" t="e">
        <f t="shared" si="25"/>
        <v>#VALUE!</v>
      </c>
      <c r="AK29" s="41" t="e">
        <f t="shared" si="26"/>
        <v>#VALUE!</v>
      </c>
      <c r="AL29" s="39" t="str">
        <f t="shared" si="27"/>
        <v>cp 52jaggi 8487</v>
      </c>
      <c r="AM29" s="39" t="e">
        <f t="shared" si="11"/>
        <v>#VALUE!</v>
      </c>
      <c r="AN29" s="39" t="e">
        <f t="shared" si="12"/>
        <v>#VALUE!</v>
      </c>
      <c r="AO29" s="39" t="e">
        <f t="shared" si="28"/>
        <v>#VALUE!</v>
      </c>
      <c r="AP29" s="39" t="e">
        <f t="shared" si="29"/>
        <v>#VALUE!</v>
      </c>
      <c r="AQ29" s="39" t="e">
        <f t="shared" si="30"/>
        <v>#VALUE!</v>
      </c>
      <c r="AR29" s="39" t="s">
        <v>3681</v>
      </c>
      <c r="AS29" s="39" t="e">
        <f t="shared" si="32"/>
        <v>#VALUE!</v>
      </c>
      <c r="AT29" s="39"/>
      <c r="AU29" s="39"/>
      <c r="AZ29" s="39"/>
      <c r="BD29" s="39"/>
      <c r="BL29" s="39"/>
    </row>
    <row r="30" spans="1:64" s="38" customFormat="1" x14ac:dyDescent="0.2">
      <c r="A30" t="s">
        <v>2741</v>
      </c>
      <c r="B30" s="36">
        <v>29</v>
      </c>
      <c r="C30" s="39">
        <v>5</v>
      </c>
      <c r="D30" s="39" t="s">
        <v>2785</v>
      </c>
      <c r="E30" s="39" t="s">
        <v>2142</v>
      </c>
      <c r="F30" s="39" t="s">
        <v>476</v>
      </c>
      <c r="G30" s="36"/>
      <c r="H30" s="45" t="str">
        <f t="shared" si="0"/>
        <v>Gary E.</v>
      </c>
      <c r="I30" s="45" t="str">
        <f t="shared" si="1"/>
        <v>Stevenson</v>
      </c>
      <c r="J30" s="67" t="str">
        <f t="shared" si="2"/>
        <v>-</v>
      </c>
      <c r="K30" s="36">
        <v>8488</v>
      </c>
      <c r="L30" s="37">
        <f t="shared" si="3"/>
        <v>1427</v>
      </c>
      <c r="M30" s="37">
        <f t="shared" si="4"/>
        <v>1035</v>
      </c>
      <c r="N30" s="39">
        <v>102</v>
      </c>
      <c r="O30" s="4">
        <v>105</v>
      </c>
      <c r="P30" s="54" t="s">
        <v>3694</v>
      </c>
      <c r="Q30" s="41" t="s">
        <v>3675</v>
      </c>
      <c r="R30" t="str">
        <f t="shared" si="5"/>
        <v>https://www.churchofjesuschrist.org/study/liahona/2021/05/53stevenson?lang=eng</v>
      </c>
      <c r="S30" s="46" t="str">
        <f t="shared" si="13"/>
        <v>https://www.churchofjesuschrist.org/study/general-conference/2020/11/53stevenson?lang=eng</v>
      </c>
      <c r="T30" s="40" t="str">
        <f t="shared" si="14"/>
        <v>https://www.churchofjesuschrist.org/study/general-conference/2020/11/53stevenson?lang=eng</v>
      </c>
      <c r="U30" s="39" t="s">
        <v>2785</v>
      </c>
      <c r="V30" s="36" t="s">
        <v>2309</v>
      </c>
      <c r="W30" s="36" t="s">
        <v>1966</v>
      </c>
      <c r="X30" s="36">
        <v>29</v>
      </c>
      <c r="Y30" s="40" t="str">
        <f t="shared" si="15"/>
        <v>INSERT INTO talk VALUES (8488, 1427, 1035, 102, '2020-11-01', '2020-10-04', 'https://www.churchofjesuschrist.org/study/liahona/2021/05/53stevenson?lang=eng', 'Highly Favored of the Lord', 'S', 'G', 29);</v>
      </c>
      <c r="Z30" s="40" t="str">
        <f t="shared" si="16"/>
        <v>INSERT INTO talk VALUES (8488, 'G', 'https://www.churchofjesuschrist.org/study/liahona/2021/05/53stevenson?lang=eng', 'Highly Favored of the Lord', '2020-10-04', 1427, 'https://www.churchofjesuschrist.org/study/general-conference/2020/11/53stevenson?lang=eng', 'https://www.churchofjesuschrist.org/study/general-conference/2020/11/53stevenson?lang=eng',31,NULL);</v>
      </c>
      <c r="AA30" s="40" t="str">
        <f t="shared" si="17"/>
        <v>INSERT INTO conference_talk VALUES (8488, 1035, 102, 105, 29, 8488);</v>
      </c>
      <c r="AB30" s="40"/>
      <c r="AC30" s="40" t="e">
        <f t="shared" si="18"/>
        <v>#VALUE!</v>
      </c>
      <c r="AD30" s="40" t="e">
        <f t="shared" si="19"/>
        <v>#VALUE!</v>
      </c>
      <c r="AE30" s="40" t="e">
        <f t="shared" si="20"/>
        <v>#VALUE!</v>
      </c>
      <c r="AF30" s="40" t="e">
        <f t="shared" si="21"/>
        <v>#VALUE!</v>
      </c>
      <c r="AG30" s="80" t="e">
        <f t="shared" si="22"/>
        <v>#VALUE!</v>
      </c>
      <c r="AH30" s="80" t="e">
        <f t="shared" si="23"/>
        <v>#VALUE!</v>
      </c>
      <c r="AI30" s="80" t="e">
        <f t="shared" si="24"/>
        <v>#VALUE!</v>
      </c>
      <c r="AJ30" s="80" t="e">
        <f t="shared" si="25"/>
        <v>#VALUE!</v>
      </c>
      <c r="AK30" s="41" t="e">
        <f t="shared" si="26"/>
        <v>#VALUE!</v>
      </c>
      <c r="AL30" s="39" t="str">
        <f t="shared" si="27"/>
        <v>cp 53stevenson 8488</v>
      </c>
      <c r="AM30" s="39" t="e">
        <f t="shared" si="11"/>
        <v>#VALUE!</v>
      </c>
      <c r="AN30" s="39" t="e">
        <f t="shared" si="12"/>
        <v>#VALUE!</v>
      </c>
      <c r="AO30" s="39" t="e">
        <f t="shared" si="28"/>
        <v>#VALUE!</v>
      </c>
      <c r="AP30" s="39" t="e">
        <f t="shared" si="29"/>
        <v>#VALUE!</v>
      </c>
      <c r="AQ30" s="39" t="e">
        <f t="shared" si="30"/>
        <v>#VALUE!</v>
      </c>
      <c r="AR30" s="39" t="s">
        <v>2496</v>
      </c>
      <c r="AS30" s="39" t="e">
        <f t="shared" si="32"/>
        <v>#VALUE!</v>
      </c>
      <c r="AT30" s="39"/>
      <c r="AU30" s="39"/>
      <c r="AZ30" s="39"/>
      <c r="BD30" s="39"/>
      <c r="BL30" s="39"/>
    </row>
    <row r="31" spans="1:64" s="38" customFormat="1" x14ac:dyDescent="0.2">
      <c r="A31" t="s">
        <v>2742</v>
      </c>
      <c r="B31" s="36">
        <v>30</v>
      </c>
      <c r="C31" s="39">
        <v>5</v>
      </c>
      <c r="D31" s="39" t="s">
        <v>2786</v>
      </c>
      <c r="E31" s="39" t="s">
        <v>2787</v>
      </c>
      <c r="F31" s="39" t="s">
        <v>2797</v>
      </c>
      <c r="G31" s="36" t="s">
        <v>2158</v>
      </c>
      <c r="H31" s="45" t="str">
        <f t="shared" si="0"/>
        <v>Milton</v>
      </c>
      <c r="I31" s="45" t="str">
        <f t="shared" si="1"/>
        <v>Camargo</v>
      </c>
      <c r="J31" s="67" t="str">
        <f t="shared" si="2"/>
        <v>-</v>
      </c>
      <c r="K31" s="36">
        <v>8489</v>
      </c>
      <c r="L31" s="37">
        <f t="shared" si="3"/>
        <v>1554</v>
      </c>
      <c r="M31" s="37">
        <f t="shared" si="4"/>
        <v>1035</v>
      </c>
      <c r="N31" s="39">
        <v>106</v>
      </c>
      <c r="O31" s="4">
        <v>108</v>
      </c>
      <c r="P31" s="54" t="s">
        <v>3694</v>
      </c>
      <c r="Q31" s="41" t="s">
        <v>3675</v>
      </c>
      <c r="R31" t="str">
        <f t="shared" si="5"/>
        <v>https://www.churchofjesuschrist.org/study/liahona/2021/05/54camargo?lang=eng</v>
      </c>
      <c r="S31" s="46" t="str">
        <f t="shared" si="13"/>
        <v>https://www.churchofjesuschrist.org/study/general-conference/2020/11/54camargo?lang=eng</v>
      </c>
      <c r="T31" s="40" t="str">
        <f t="shared" si="14"/>
        <v>https://www.churchofjesuschrist.org/study/general-conference/2020/11/54camargo?lang=eng</v>
      </c>
      <c r="U31" s="39" t="s">
        <v>2786</v>
      </c>
      <c r="V31" s="36" t="s">
        <v>2309</v>
      </c>
      <c r="W31" s="36" t="s">
        <v>1966</v>
      </c>
      <c r="X31" s="36">
        <v>30</v>
      </c>
      <c r="Y31" s="40" t="str">
        <f t="shared" si="15"/>
        <v>INSERT INTO talk VALUES (8489, 1554, 1035, 106, '2020-11-01', '2020-10-04', 'https://www.churchofjesuschrist.org/study/liahona/2021/05/54camargo?lang=eng', 'Ask, Seek, and Knock', 'S', 'G', 30);</v>
      </c>
      <c r="Z31" s="40" t="str">
        <f t="shared" si="16"/>
        <v>INSERT INTO talk VALUES (8489, 'G', 'https://www.churchofjesuschrist.org/study/liahona/2021/05/54camargo?lang=eng', 'Ask, Seek, and Knock', '2020-10-04', 1554, 'https://www.churchofjesuschrist.org/study/general-conference/2020/11/54camargo?lang=eng', 'https://www.churchofjesuschrist.org/study/general-conference/2020/11/54camargo?lang=eng',31,NULL);</v>
      </c>
      <c r="AA31" s="40" t="str">
        <f t="shared" si="17"/>
        <v>INSERT INTO conference_talk VALUES (8489, 1035, 106, 108, 30, 8489);</v>
      </c>
      <c r="AB31" s="40"/>
      <c r="AC31" s="40" t="e">
        <f t="shared" si="18"/>
        <v>#VALUE!</v>
      </c>
      <c r="AD31" s="40" t="e">
        <f t="shared" si="19"/>
        <v>#VALUE!</v>
      </c>
      <c r="AE31" s="40" t="e">
        <f t="shared" si="20"/>
        <v>#VALUE!</v>
      </c>
      <c r="AF31" s="40" t="e">
        <f t="shared" si="21"/>
        <v>#VALUE!</v>
      </c>
      <c r="AG31" s="80" t="e">
        <f t="shared" si="22"/>
        <v>#VALUE!</v>
      </c>
      <c r="AH31" s="80" t="e">
        <f t="shared" si="23"/>
        <v>#VALUE!</v>
      </c>
      <c r="AI31" s="80" t="e">
        <f t="shared" si="24"/>
        <v>#VALUE!</v>
      </c>
      <c r="AJ31" s="80" t="e">
        <f t="shared" si="25"/>
        <v>#VALUE!</v>
      </c>
      <c r="AK31" s="41" t="e">
        <f t="shared" si="26"/>
        <v>#VALUE!</v>
      </c>
      <c r="AL31" s="39" t="str">
        <f t="shared" si="27"/>
        <v>cp 54camargo 8489</v>
      </c>
      <c r="AM31" s="39" t="e">
        <f t="shared" si="11"/>
        <v>#VALUE!</v>
      </c>
      <c r="AN31" s="39" t="e">
        <f t="shared" si="12"/>
        <v>#VALUE!</v>
      </c>
      <c r="AO31" s="39" t="e">
        <f t="shared" si="28"/>
        <v>#VALUE!</v>
      </c>
      <c r="AP31" s="39" t="e">
        <f t="shared" si="29"/>
        <v>#VALUE!</v>
      </c>
      <c r="AQ31" s="39" t="e">
        <f t="shared" si="30"/>
        <v>#VALUE!</v>
      </c>
      <c r="AR31" s="39" t="s">
        <v>3680</v>
      </c>
      <c r="AS31" s="39" t="e">
        <f t="shared" si="32"/>
        <v>#VALUE!</v>
      </c>
      <c r="AT31" s="39"/>
      <c r="AU31" s="39"/>
      <c r="AZ31" s="39"/>
      <c r="BD31" s="39"/>
      <c r="BL31" s="39"/>
    </row>
    <row r="32" spans="1:64" s="38" customFormat="1" x14ac:dyDescent="0.2">
      <c r="A32" t="s">
        <v>2743</v>
      </c>
      <c r="B32" s="36">
        <v>31</v>
      </c>
      <c r="C32" s="39">
        <v>5</v>
      </c>
      <c r="D32" s="39" t="s">
        <v>2788</v>
      </c>
      <c r="E32" s="39" t="s">
        <v>2133</v>
      </c>
      <c r="F32" s="39" t="s">
        <v>284</v>
      </c>
      <c r="G32" s="36"/>
      <c r="H32" s="45" t="str">
        <f t="shared" si="0"/>
        <v>Dale G.</v>
      </c>
      <c r="I32" s="45" t="str">
        <f t="shared" si="1"/>
        <v>Renlund</v>
      </c>
      <c r="J32" s="67" t="str">
        <f t="shared" si="2"/>
        <v>-</v>
      </c>
      <c r="K32" s="36">
        <v>8490</v>
      </c>
      <c r="L32" s="37">
        <f t="shared" si="3"/>
        <v>1434</v>
      </c>
      <c r="M32" s="37">
        <f t="shared" si="4"/>
        <v>1035</v>
      </c>
      <c r="N32" s="39">
        <v>109</v>
      </c>
      <c r="O32" s="4">
        <v>112</v>
      </c>
      <c r="P32" s="54" t="s">
        <v>3694</v>
      </c>
      <c r="Q32" s="41" t="s">
        <v>3675</v>
      </c>
      <c r="R32" t="str">
        <f t="shared" si="5"/>
        <v>https://www.churchofjesuschrist.org/study/liahona/2021/05/55renlund?lang=eng</v>
      </c>
      <c r="S32" s="46" t="str">
        <f t="shared" si="13"/>
        <v>https://www.churchofjesuschrist.org/study/general-conference/2020/11/55renlund?lang=eng</v>
      </c>
      <c r="T32" s="40" t="str">
        <f t="shared" si="14"/>
        <v>https://www.churchofjesuschrist.org/study/general-conference/2020/11/55renlund?lang=eng</v>
      </c>
      <c r="U32" s="39" t="s">
        <v>2788</v>
      </c>
      <c r="V32" s="36" t="s">
        <v>2309</v>
      </c>
      <c r="W32" s="36" t="s">
        <v>1966</v>
      </c>
      <c r="X32" s="36">
        <v>31</v>
      </c>
      <c r="Y32" s="40" t="str">
        <f t="shared" si="15"/>
        <v>INSERT INTO talk VALUES (8490, 1434, 1035, 109, '2020-11-01', '2020-10-04', 'https://www.churchofjesuschrist.org/study/liahona/2021/05/55renlund?lang=eng', 'Do Justly, Love Mercy, and Walk Humbly with God', 'S', 'G', 31);</v>
      </c>
      <c r="Z32" s="40" t="str">
        <f t="shared" si="16"/>
        <v>INSERT INTO talk VALUES (8490, 'G', 'https://www.churchofjesuschrist.org/study/liahona/2021/05/55renlund?lang=eng', 'Do Justly, Love Mercy, and Walk Humbly with God', '2020-10-04', 1434, 'https://www.churchofjesuschrist.org/study/general-conference/2020/11/55renlund?lang=eng', 'https://www.churchofjesuschrist.org/study/general-conference/2020/11/55renlund?lang=eng',31,NULL);</v>
      </c>
      <c r="AA32" s="40" t="str">
        <f t="shared" si="17"/>
        <v>INSERT INTO conference_talk VALUES (8490, 1035, 109, 112, 31, 8490);</v>
      </c>
      <c r="AB32" s="40"/>
      <c r="AC32" s="40" t="e">
        <f t="shared" si="18"/>
        <v>#VALUE!</v>
      </c>
      <c r="AD32" s="40" t="e">
        <f t="shared" si="19"/>
        <v>#VALUE!</v>
      </c>
      <c r="AE32" s="40" t="e">
        <f t="shared" si="20"/>
        <v>#VALUE!</v>
      </c>
      <c r="AF32" s="40" t="e">
        <f t="shared" si="21"/>
        <v>#VALUE!</v>
      </c>
      <c r="AG32" s="80" t="e">
        <f t="shared" si="22"/>
        <v>#VALUE!</v>
      </c>
      <c r="AH32" s="80" t="e">
        <f t="shared" si="23"/>
        <v>#VALUE!</v>
      </c>
      <c r="AI32" s="80" t="e">
        <f t="shared" si="24"/>
        <v>#VALUE!</v>
      </c>
      <c r="AJ32" s="80" t="e">
        <f t="shared" si="25"/>
        <v>#VALUE!</v>
      </c>
      <c r="AK32" s="41" t="e">
        <f t="shared" si="26"/>
        <v>#VALUE!</v>
      </c>
      <c r="AL32" s="39" t="str">
        <f t="shared" si="27"/>
        <v>cp 55renlund 8490</v>
      </c>
      <c r="AM32" s="39" t="e">
        <f t="shared" si="11"/>
        <v>#VALUE!</v>
      </c>
      <c r="AN32" s="39" t="e">
        <f t="shared" si="12"/>
        <v>#VALUE!</v>
      </c>
      <c r="AO32" s="39" t="e">
        <f t="shared" si="28"/>
        <v>#VALUE!</v>
      </c>
      <c r="AP32" s="39" t="e">
        <f t="shared" si="29"/>
        <v>#VALUE!</v>
      </c>
      <c r="AQ32" s="39" t="e">
        <f t="shared" si="30"/>
        <v>#VALUE!</v>
      </c>
      <c r="AR32" s="39" t="s">
        <v>2487</v>
      </c>
      <c r="AS32" s="39" t="e">
        <f t="shared" si="32"/>
        <v>#VALUE!</v>
      </c>
      <c r="AT32" s="39"/>
      <c r="AU32" s="39"/>
      <c r="AZ32" s="39"/>
      <c r="BD32" s="39"/>
      <c r="BL32" s="39"/>
    </row>
    <row r="33" spans="1:64" s="38" customFormat="1" x14ac:dyDescent="0.2">
      <c r="A33" t="s">
        <v>2744</v>
      </c>
      <c r="B33" s="36">
        <v>32</v>
      </c>
      <c r="C33" s="39">
        <v>5</v>
      </c>
      <c r="D33" s="39" t="s">
        <v>2789</v>
      </c>
      <c r="E33" s="39" t="s">
        <v>2790</v>
      </c>
      <c r="F33" s="39" t="s">
        <v>2796</v>
      </c>
      <c r="G33" s="36" t="s">
        <v>2158</v>
      </c>
      <c r="H33" s="45" t="str">
        <f t="shared" si="0"/>
        <v>Kelly R.</v>
      </c>
      <c r="I33" s="45" t="str">
        <f t="shared" si="1"/>
        <v>Johnson</v>
      </c>
      <c r="J33" s="67" t="str">
        <f t="shared" si="2"/>
        <v>-</v>
      </c>
      <c r="K33" s="36">
        <v>8491</v>
      </c>
      <c r="L33" s="37">
        <f t="shared" si="3"/>
        <v>1555</v>
      </c>
      <c r="M33" s="37">
        <f t="shared" si="4"/>
        <v>1035</v>
      </c>
      <c r="N33" s="39">
        <v>112</v>
      </c>
      <c r="O33" s="4">
        <v>114</v>
      </c>
      <c r="P33" s="54" t="s">
        <v>3694</v>
      </c>
      <c r="Q33" s="41" t="s">
        <v>3675</v>
      </c>
      <c r="R33" t="str">
        <f t="shared" si="5"/>
        <v>https://www.churchofjesuschrist.org/study/liahona/2021/05/56johnson?lang=eng</v>
      </c>
      <c r="S33" s="46" t="str">
        <f t="shared" si="13"/>
        <v>https://www.churchofjesuschrist.org/study/general-conference/2020/11/56johnson?lang=eng</v>
      </c>
      <c r="T33" s="40" t="str">
        <f t="shared" si="14"/>
        <v>https://www.churchofjesuschrist.org/study/general-conference/2020/11/56johnson?lang=eng</v>
      </c>
      <c r="U33" s="39" t="s">
        <v>2789</v>
      </c>
      <c r="V33" s="36" t="s">
        <v>2309</v>
      </c>
      <c r="W33" s="36" t="s">
        <v>1966</v>
      </c>
      <c r="X33" s="36">
        <v>32</v>
      </c>
      <c r="Y33" s="40" t="str">
        <f t="shared" si="15"/>
        <v>INSERT INTO talk VALUES (8491, 1555, 1035, 112, '2020-11-01', '2020-10-04', 'https://www.churchofjesuschrist.org/study/liahona/2021/05/56johnson?lang=eng', 'Enduring Power', 'S', 'G', 32);</v>
      </c>
      <c r="Z33" s="40" t="str">
        <f t="shared" si="16"/>
        <v>INSERT INTO talk VALUES (8491, 'G', 'https://www.churchofjesuschrist.org/study/liahona/2021/05/56johnson?lang=eng', 'Enduring Power', '2020-10-04', 1555, 'https://www.churchofjesuschrist.org/study/general-conference/2020/11/56johnson?lang=eng', 'https://www.churchofjesuschrist.org/study/general-conference/2020/11/56johnson?lang=eng',31,NULL);</v>
      </c>
      <c r="AA33" s="40" t="str">
        <f t="shared" si="17"/>
        <v>INSERT INTO conference_talk VALUES (8491, 1035, 112, 114, 32, 8491);</v>
      </c>
      <c r="AB33" s="40"/>
      <c r="AC33" s="40" t="e">
        <f t="shared" si="18"/>
        <v>#VALUE!</v>
      </c>
      <c r="AD33" s="40" t="e">
        <f t="shared" si="19"/>
        <v>#VALUE!</v>
      </c>
      <c r="AE33" s="40" t="e">
        <f t="shared" si="20"/>
        <v>#VALUE!</v>
      </c>
      <c r="AF33" s="40" t="e">
        <f t="shared" si="21"/>
        <v>#VALUE!</v>
      </c>
      <c r="AG33" s="80" t="e">
        <f t="shared" si="22"/>
        <v>#VALUE!</v>
      </c>
      <c r="AH33" s="80" t="e">
        <f t="shared" si="23"/>
        <v>#VALUE!</v>
      </c>
      <c r="AI33" s="80" t="e">
        <f t="shared" si="24"/>
        <v>#VALUE!</v>
      </c>
      <c r="AJ33" s="80" t="e">
        <f t="shared" si="25"/>
        <v>#VALUE!</v>
      </c>
      <c r="AK33" s="41" t="e">
        <f t="shared" si="26"/>
        <v>#VALUE!</v>
      </c>
      <c r="AL33" s="39" t="str">
        <f t="shared" si="27"/>
        <v>cp 56johnson 8491</v>
      </c>
      <c r="AM33" s="39" t="e">
        <f t="shared" si="11"/>
        <v>#VALUE!</v>
      </c>
      <c r="AN33" s="39" t="e">
        <f t="shared" si="12"/>
        <v>#VALUE!</v>
      </c>
      <c r="AO33" s="39" t="e">
        <f t="shared" si="28"/>
        <v>#VALUE!</v>
      </c>
      <c r="AP33" s="39" t="e">
        <f t="shared" si="29"/>
        <v>#VALUE!</v>
      </c>
      <c r="AQ33" s="39" t="e">
        <f t="shared" si="30"/>
        <v>#VALUE!</v>
      </c>
      <c r="AR33" s="39" t="s">
        <v>3683</v>
      </c>
      <c r="AS33" s="39" t="e">
        <f t="shared" si="32"/>
        <v>#VALUE!</v>
      </c>
      <c r="AT33" s="39"/>
      <c r="AU33" s="39"/>
      <c r="AZ33" s="39"/>
      <c r="BD33" s="39"/>
      <c r="BL33" s="39"/>
    </row>
    <row r="34" spans="1:64" s="38" customFormat="1" x14ac:dyDescent="0.2">
      <c r="A34" t="s">
        <v>2745</v>
      </c>
      <c r="B34" s="36">
        <v>33</v>
      </c>
      <c r="C34" s="39">
        <v>5</v>
      </c>
      <c r="D34" s="39" t="s">
        <v>2791</v>
      </c>
      <c r="E34" s="39" t="s">
        <v>1973</v>
      </c>
      <c r="F34" s="39" t="s">
        <v>751</v>
      </c>
      <c r="G34" s="36"/>
      <c r="H34" s="45" t="str">
        <f t="shared" si="0"/>
        <v>Jeffrey R.</v>
      </c>
      <c r="I34" s="45" t="str">
        <f t="shared" si="1"/>
        <v>Holland</v>
      </c>
      <c r="J34" s="67" t="str">
        <f t="shared" si="2"/>
        <v>-</v>
      </c>
      <c r="K34" s="36">
        <v>8492</v>
      </c>
      <c r="L34" s="37">
        <f t="shared" si="3"/>
        <v>1127</v>
      </c>
      <c r="M34" s="37">
        <f>VLOOKUP(C34,SessionNumbers,2,FALSE)</f>
        <v>1035</v>
      </c>
      <c r="N34" s="39">
        <v>115</v>
      </c>
      <c r="O34" s="4">
        <v>117</v>
      </c>
      <c r="P34" s="54" t="s">
        <v>3694</v>
      </c>
      <c r="Q34" s="41" t="s">
        <v>3675</v>
      </c>
      <c r="R34" t="str">
        <f t="shared" si="5"/>
        <v>https://www.churchofjesuschrist.org/study/liahona/2021/05/57holland?lang=eng</v>
      </c>
      <c r="S34" s="46" t="str">
        <f t="shared" si="13"/>
        <v>https://www.churchofjesuschrist.org/study/general-conference/2020/11/57holland?lang=eng</v>
      </c>
      <c r="T34" s="40" t="str">
        <f t="shared" si="14"/>
        <v>https://www.churchofjesuschrist.org/study/general-conference/2020/11/57holland?lang=eng</v>
      </c>
      <c r="U34" s="39" t="s">
        <v>2791</v>
      </c>
      <c r="V34" s="36" t="s">
        <v>2309</v>
      </c>
      <c r="W34" s="36" t="s">
        <v>1966</v>
      </c>
      <c r="X34" s="36">
        <v>33</v>
      </c>
      <c r="Y34" s="40" t="str">
        <f t="shared" si="15"/>
        <v>INSERT INTO talk VALUES (8492, 1127, 1035, 115, '2020-11-01', '2020-10-04', 'https://www.churchofjesuschrist.org/study/liahona/2021/05/57holland?lang=eng', 'Waiting on the Lord', 'S', 'G', 33);</v>
      </c>
      <c r="Z34" s="40" t="str">
        <f t="shared" si="16"/>
        <v>INSERT INTO talk VALUES (8492, 'G', 'https://www.churchofjesuschrist.org/study/liahona/2021/05/57holland?lang=eng', 'Waiting on the Lord', '2020-10-04', 1127, 'https://www.churchofjesuschrist.org/study/general-conference/2020/11/57holland?lang=eng', 'https://www.churchofjesuschrist.org/study/general-conference/2020/11/57holland?lang=eng',31,NULL);</v>
      </c>
      <c r="AA34" s="40" t="str">
        <f t="shared" si="17"/>
        <v>INSERT INTO conference_talk VALUES (8492, 1035, 115, 117, 33, 8492);</v>
      </c>
      <c r="AB34" s="40"/>
      <c r="AC34" s="40" t="e">
        <f t="shared" si="18"/>
        <v>#VALUE!</v>
      </c>
      <c r="AD34" s="40" t="e">
        <f t="shared" si="19"/>
        <v>#VALUE!</v>
      </c>
      <c r="AE34" s="40" t="e">
        <f t="shared" si="20"/>
        <v>#VALUE!</v>
      </c>
      <c r="AF34" s="40" t="e">
        <f t="shared" si="21"/>
        <v>#VALUE!</v>
      </c>
      <c r="AG34" s="80" t="e">
        <f t="shared" si="22"/>
        <v>#VALUE!</v>
      </c>
      <c r="AH34" s="80" t="e">
        <f t="shared" si="23"/>
        <v>#VALUE!</v>
      </c>
      <c r="AI34" s="80" t="e">
        <f t="shared" si="24"/>
        <v>#VALUE!</v>
      </c>
      <c r="AJ34" s="80" t="e">
        <f t="shared" si="25"/>
        <v>#VALUE!</v>
      </c>
      <c r="AK34" s="41" t="e">
        <f t="shared" si="26"/>
        <v>#VALUE!</v>
      </c>
      <c r="AL34" s="39" t="str">
        <f t="shared" si="27"/>
        <v>cp 57holland 8492</v>
      </c>
      <c r="AM34" s="39" t="e">
        <f t="shared" si="11"/>
        <v>#VALUE!</v>
      </c>
      <c r="AN34" s="39" t="e">
        <f t="shared" si="12"/>
        <v>#VALUE!</v>
      </c>
      <c r="AO34" s="39" t="e">
        <f t="shared" si="28"/>
        <v>#VALUE!</v>
      </c>
      <c r="AP34" s="39" t="e">
        <f t="shared" si="29"/>
        <v>#VALUE!</v>
      </c>
      <c r="AQ34" s="39" t="e">
        <f t="shared" si="30"/>
        <v>#VALUE!</v>
      </c>
      <c r="AR34" s="39" t="s">
        <v>2485</v>
      </c>
      <c r="AS34" s="39" t="e">
        <f t="shared" ref="AS34" si="53">$AS$1&amp;"/"&amp;$AT$1&amp;AQ34&amp;"-"&amp;AR34</f>
        <v>#VALUE!</v>
      </c>
      <c r="AT34" s="39"/>
      <c r="AU34" s="39"/>
      <c r="AZ34" s="39"/>
      <c r="BD34" s="39"/>
      <c r="BL34" s="39"/>
    </row>
    <row r="35" spans="1:64" s="38" customFormat="1" x14ac:dyDescent="0.2">
      <c r="A35" t="s">
        <v>2746</v>
      </c>
      <c r="B35" s="36">
        <v>34</v>
      </c>
      <c r="C35" s="39">
        <v>5</v>
      </c>
      <c r="D35" s="39" t="s">
        <v>2792</v>
      </c>
      <c r="E35" s="39" t="s">
        <v>1968</v>
      </c>
      <c r="F35" s="41" t="s">
        <v>1148</v>
      </c>
      <c r="G35" s="36"/>
      <c r="H35" s="45" t="str">
        <f t="shared" si="0"/>
        <v>Russell M.</v>
      </c>
      <c r="I35" s="45" t="str">
        <f t="shared" si="1"/>
        <v>Nelson</v>
      </c>
      <c r="J35" s="67" t="str">
        <f t="shared" si="2"/>
        <v>-</v>
      </c>
      <c r="K35" s="36">
        <v>8493</v>
      </c>
      <c r="L35" s="37">
        <f t="shared" si="3"/>
        <v>1188</v>
      </c>
      <c r="M35" s="37">
        <f t="shared" si="4"/>
        <v>1035</v>
      </c>
      <c r="N35" s="39">
        <v>118</v>
      </c>
      <c r="O35" s="4">
        <v>119</v>
      </c>
      <c r="P35" s="54" t="s">
        <v>3694</v>
      </c>
      <c r="Q35" s="41" t="s">
        <v>3675</v>
      </c>
      <c r="R35" t="str">
        <f t="shared" si="5"/>
        <v>https://www.churchofjesuschrist.org/study/liahona/2021/05/58nelson?lang=eng</v>
      </c>
      <c r="S35" s="46" t="str">
        <f t="shared" si="13"/>
        <v>https://www.churchofjesuschrist.org/study/general-conference/2020/11/58nelson?lang=eng</v>
      </c>
      <c r="T35" s="40" t="str">
        <f t="shared" si="14"/>
        <v>https://www.churchofjesuschrist.org/study/general-conference/2020/11/58nelson?lang=eng</v>
      </c>
      <c r="U35" s="39" t="s">
        <v>2792</v>
      </c>
      <c r="V35" s="36" t="s">
        <v>2309</v>
      </c>
      <c r="W35" s="36" t="s">
        <v>1966</v>
      </c>
      <c r="X35" s="36">
        <v>34</v>
      </c>
      <c r="Y35" s="40" t="str">
        <f t="shared" si="15"/>
        <v>INSERT INTO talk VALUES (8493, 1188, 1035, 118, '2020-11-01', '2020-10-04', 'https://www.churchofjesuschrist.org/study/liahona/2021/05/58nelson?lang=eng', 'A New Normal', 'S', 'G', 34);</v>
      </c>
      <c r="Z35" s="40" t="str">
        <f t="shared" si="16"/>
        <v>INSERT INTO talk VALUES (8493, 'G', 'https://www.churchofjesuschrist.org/study/liahona/2021/05/58nelson?lang=eng', 'A New Normal', '2020-10-04', 1188, 'https://www.churchofjesuschrist.org/study/general-conference/2020/11/58nelson?lang=eng', 'https://www.churchofjesuschrist.org/study/general-conference/2020/11/58nelson?lang=eng',31,NULL);</v>
      </c>
      <c r="AA35" s="40" t="str">
        <f t="shared" si="17"/>
        <v>INSERT INTO conference_talk VALUES (8493, 1035, 118, 119, 34, 8493);</v>
      </c>
      <c r="AB35" s="40"/>
      <c r="AC35" s="40" t="e">
        <f t="shared" si="18"/>
        <v>#VALUE!</v>
      </c>
      <c r="AD35" s="40" t="e">
        <f t="shared" si="19"/>
        <v>#VALUE!</v>
      </c>
      <c r="AE35" s="40" t="e">
        <f t="shared" si="20"/>
        <v>#VALUE!</v>
      </c>
      <c r="AF35" s="40" t="e">
        <f t="shared" si="21"/>
        <v>#VALUE!</v>
      </c>
      <c r="AG35" s="80" t="e">
        <f t="shared" si="22"/>
        <v>#VALUE!</v>
      </c>
      <c r="AH35" s="80" t="e">
        <f t="shared" si="23"/>
        <v>#VALUE!</v>
      </c>
      <c r="AI35" s="80" t="e">
        <f t="shared" si="24"/>
        <v>#VALUE!</v>
      </c>
      <c r="AJ35" s="80" t="e">
        <f t="shared" si="25"/>
        <v>#VALUE!</v>
      </c>
      <c r="AK35" s="41" t="e">
        <f t="shared" si="26"/>
        <v>#VALUE!</v>
      </c>
      <c r="AL35" s="39" t="str">
        <f t="shared" si="27"/>
        <v>cp 58nelson 8493</v>
      </c>
      <c r="AM35" s="39" t="e">
        <f t="shared" si="11"/>
        <v>#VALUE!</v>
      </c>
      <c r="AN35" s="39" t="e">
        <f t="shared" si="12"/>
        <v>#VALUE!</v>
      </c>
      <c r="AO35" s="39" t="e">
        <f t="shared" si="28"/>
        <v>#VALUE!</v>
      </c>
      <c r="AP35" s="39" t="e">
        <f t="shared" si="29"/>
        <v>#VALUE!</v>
      </c>
      <c r="AQ35" s="39" t="e">
        <f t="shared" si="30"/>
        <v>#VALUE!</v>
      </c>
      <c r="AR35" s="39" t="s">
        <v>2490</v>
      </c>
      <c r="AS35" s="39" t="e">
        <f t="shared" si="31"/>
        <v>#VALUE!</v>
      </c>
      <c r="AT35" s="39"/>
      <c r="AU35" s="39"/>
      <c r="AZ35" s="39"/>
      <c r="BD35" s="39"/>
      <c r="BL35" s="39"/>
    </row>
    <row r="36" spans="1:64" x14ac:dyDescent="0.2">
      <c r="A36" s="42"/>
      <c r="D36" s="43" t="s">
        <v>2112</v>
      </c>
      <c r="E36" s="42"/>
      <c r="F36" s="42"/>
      <c r="J36" s="37"/>
      <c r="L36" s="37"/>
      <c r="P36" s="44"/>
      <c r="Q36" s="44"/>
      <c r="R36" s="42"/>
      <c r="U36" s="42"/>
    </row>
    <row r="37" spans="1:64" x14ac:dyDescent="0.2">
      <c r="A37" s="42"/>
      <c r="D37" s="42"/>
      <c r="E37" s="43" t="s">
        <v>2093</v>
      </c>
      <c r="J37" s="37"/>
      <c r="L37" s="37"/>
      <c r="P37" s="44"/>
      <c r="Q37" s="44"/>
      <c r="R37" s="42"/>
      <c r="S37" s="42"/>
      <c r="T37" s="42"/>
      <c r="Z37" s="47" t="s">
        <v>2261</v>
      </c>
      <c r="AA37" s="38" t="s">
        <v>2138</v>
      </c>
      <c r="AB37" s="38"/>
      <c r="AC37" s="38"/>
      <c r="AD37" s="38"/>
      <c r="AE37" s="38"/>
      <c r="AF37" s="38"/>
      <c r="AG37" s="39"/>
      <c r="AH37" s="38"/>
      <c r="AI37" s="38"/>
      <c r="AJ37" s="38"/>
    </row>
    <row r="38" spans="1:64" x14ac:dyDescent="0.2">
      <c r="A38" s="38" t="s">
        <v>1974</v>
      </c>
      <c r="B38" s="38" t="s">
        <v>2</v>
      </c>
      <c r="C38" s="38" t="s">
        <v>1975</v>
      </c>
      <c r="D38" s="38" t="s">
        <v>0</v>
      </c>
      <c r="E38" s="40">
        <f>MAX(Speakers!C:C)</f>
        <v>1555</v>
      </c>
      <c r="F38" s="43" t="s">
        <v>2094</v>
      </c>
      <c r="J38" s="37"/>
      <c r="K38" s="37"/>
      <c r="L38" s="37"/>
      <c r="O38" s="63" t="s">
        <v>2235</v>
      </c>
      <c r="P38" s="40" t="s">
        <v>2236</v>
      </c>
      <c r="Z38" s="69" t="s">
        <v>3672</v>
      </c>
      <c r="AA38" s="40" t="str">
        <f>"INSERT INTO conference VALUES ("&amp;Z38&amp;", '"&amp;Z39&amp;" "&amp;Z41&amp;" General Conference', '"&amp;Z39&amp;" "&amp;Z41&amp;"', "&amp;Z39&amp;", '"&amp;Z40&amp;"', '"&amp;Z39&amp;"-"&amp;Z42&amp;"-01');"</f>
        <v>INSERT INTO conference VALUES (157, '2020 Semi-Annual General Conference', '2020 Semi-Annual', 2020, 'S', '2020-11-01');</v>
      </c>
    </row>
    <row r="39" spans="1:64" x14ac:dyDescent="0.2">
      <c r="A39" s="40" t="s">
        <v>3826</v>
      </c>
      <c r="B39" s="70" t="s">
        <v>3812</v>
      </c>
      <c r="C39" s="40" t="s">
        <v>3813</v>
      </c>
      <c r="D39" s="39" t="s">
        <v>3814</v>
      </c>
      <c r="E39" s="40" t="str">
        <f>"("&amp;$E$38+J39&amp;", '"&amp;B39&amp;"', '"&amp;C39&amp;"', '"&amp;M39&amp;"', NULL),"</f>
        <v>(1556, 'Jan E.', 'Newman', 'Newman, Jan E.', NULL),</v>
      </c>
      <c r="F39" s="40" t="str">
        <f t="shared" ref="F39:F42" si="54">"INSERT INTO speaker VALUES ("&amp;$E$38+J39&amp;", '"&amp;B39&amp;"', '"&amp;C39&amp;"', '"&amp;D39&amp;"', NULL, '"&amp;M39&amp;"');"</f>
        <v>INSERT INTO speaker VALUES (1556, 'Jan E.', 'Newman', 'JEN', NULL, 'Newman, Jan E.');</v>
      </c>
      <c r="J39" s="37">
        <v>1</v>
      </c>
      <c r="K39" s="39" t="s">
        <v>3814</v>
      </c>
      <c r="L39" s="45" t="str">
        <f>C39&amp;", "&amp;B39</f>
        <v>Newman, Jan E.</v>
      </c>
      <c r="M39" s="40" t="str">
        <f>IF(CONCATENATE(O39,P39,Q39,R39,S39)="",L39,CONCATENATE(O39,P39,Q39,R39,S39))</f>
        <v>Newman, Jan E.</v>
      </c>
      <c r="O39" s="66" t="str">
        <f>IF(ISERROR(FIND($E$52,$L39)),"",REPLACE($L39,FIND($E$52,$L39),LEN($E$52),$F$52))</f>
        <v/>
      </c>
      <c r="P39" s="60" t="str">
        <f>IF(ISERROR(FIND($E$53,$L39)),"",REPLACE($L39,FIND($E$53,$L39),LEN($E$53),$F$53))</f>
        <v/>
      </c>
      <c r="Q39" s="60" t="str">
        <f>IF(ISERROR(FIND($E$54,$L39)),"",REPLACE($L39,FIND($E$54,$L39),LEN($E$54),$F$54))</f>
        <v/>
      </c>
      <c r="R39" s="60" t="str">
        <f t="shared" ref="R39:R47" si="55">IF(ISERROR(FIND($E$55,$L39)),"",REPLACE($L39,FIND($E$55,$L39),LEN($E$55),$F$55))</f>
        <v/>
      </c>
      <c r="S39" s="60" t="str">
        <f>IF(ISERROR(FIND($E$56,$L39)),"",REPLACE($L39,FIND($E$56,$L39),LEN($E$56),$F$56))</f>
        <v/>
      </c>
      <c r="Z39" s="69" t="s">
        <v>2716</v>
      </c>
      <c r="AA39" s="78" t="s">
        <v>2363</v>
      </c>
      <c r="AB39" s="78"/>
      <c r="AC39" s="78"/>
      <c r="AD39" s="78"/>
      <c r="AE39" s="78"/>
      <c r="AF39" s="78"/>
      <c r="AG39" s="78"/>
      <c r="AH39" s="78"/>
      <c r="AI39" s="78"/>
      <c r="AJ39" s="78"/>
    </row>
    <row r="40" spans="1:64" x14ac:dyDescent="0.2">
      <c r="B40" s="70" t="s">
        <v>3815</v>
      </c>
      <c r="C40" s="40" t="s">
        <v>3816</v>
      </c>
      <c r="D40" s="39" t="s">
        <v>3817</v>
      </c>
      <c r="E40" s="40" t="str">
        <f t="shared" ref="E40:E42" si="56">"("&amp;$E$38+J40&amp;", '"&amp;B40&amp;"', '"&amp;C40&amp;"', '"&amp;M40&amp;"', NULL),"</f>
        <v>(1557, 'Jorge T.', 'Becerra', 'Becerra, Jorge T.', NULL),</v>
      </c>
      <c r="F40" s="40" t="str">
        <f t="shared" si="54"/>
        <v>INSERT INTO speaker VALUES (1557, 'Jorge T.', 'Becerra', 'JTB', NULL, 'Becerra, Jorge T.');</v>
      </c>
      <c r="J40" s="37">
        <v>2</v>
      </c>
      <c r="K40" s="39" t="s">
        <v>3817</v>
      </c>
      <c r="L40" s="45" t="str">
        <f t="shared" ref="L40:L43" si="57">C40&amp;", "&amp;B40</f>
        <v>Becerra, Jorge T.</v>
      </c>
      <c r="M40" s="40" t="str">
        <f t="shared" ref="M40:M43" si="58">IF(CONCATENATE(O40,P40,Q40,R40,S40)="",L40,CONCATENATE(O40,P40,Q40,R40,S40))</f>
        <v>Becerra, Jorge T.</v>
      </c>
      <c r="O40" s="66" t="str">
        <f t="shared" ref="O40:O47" si="59">IF(ISERROR(FIND($E$52,$L40)),"",REPLACE($L40,FIND($E$52,$L40),LEN($E$52),$F$52))</f>
        <v/>
      </c>
      <c r="P40" s="60" t="str">
        <f t="shared" ref="P40:P47" si="60">IF(ISERROR(FIND($E$53,$L40)),"",REPLACE($L40,FIND($E$53,$L40),LEN($E$53),$F$53))</f>
        <v/>
      </c>
      <c r="Q40" s="60" t="str">
        <f t="shared" ref="Q40:Q47" si="61">IF(ISERROR(FIND($E$54,$L40)),"",REPLACE($L40,FIND($E$54,$L40),LEN($E$54),$F$54))</f>
        <v/>
      </c>
      <c r="R40" s="60" t="str">
        <f t="shared" si="55"/>
        <v/>
      </c>
      <c r="S40" s="60" t="str">
        <f t="shared" ref="S40:S47" si="62">IF(ISERROR(FIND($E$56,$L40)),"",REPLACE($L40,FIND($E$56,$L40),LEN($E$56),$F$56))</f>
        <v/>
      </c>
      <c r="Z40" s="77" t="str">
        <f>IF(Z42="05","A","S")</f>
        <v>S</v>
      </c>
      <c r="AA40" s="38" t="s">
        <v>2364</v>
      </c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64" x14ac:dyDescent="0.2">
      <c r="A41" s="38" t="s">
        <v>1976</v>
      </c>
      <c r="B41" s="70" t="s">
        <v>3818</v>
      </c>
      <c r="C41" s="40" t="s">
        <v>3819</v>
      </c>
      <c r="D41" s="39" t="s">
        <v>3820</v>
      </c>
      <c r="E41" s="40" t="str">
        <f t="shared" si="56"/>
        <v>(1558, 'Thierry K.', 'Mutombo', 'Mutombo, Thierry K.', NULL),</v>
      </c>
      <c r="F41" s="40" t="str">
        <f t="shared" si="54"/>
        <v>INSERT INTO speaker VALUES (1558, 'Thierry K.', 'Mutombo', 'TKM', NULL, 'Mutombo, Thierry K.');</v>
      </c>
      <c r="J41" s="37">
        <v>3</v>
      </c>
      <c r="K41" s="39" t="s">
        <v>3820</v>
      </c>
      <c r="L41" s="45" t="str">
        <f t="shared" si="57"/>
        <v>Mutombo, Thierry K.</v>
      </c>
      <c r="M41" s="40" t="str">
        <f t="shared" si="58"/>
        <v>Mutombo, Thierry K.</v>
      </c>
      <c r="O41" s="66" t="str">
        <f t="shared" si="59"/>
        <v/>
      </c>
      <c r="P41" s="60" t="str">
        <f t="shared" si="60"/>
        <v/>
      </c>
      <c r="Q41" s="60" t="str">
        <f t="shared" si="61"/>
        <v/>
      </c>
      <c r="R41" s="60" t="str">
        <f t="shared" si="55"/>
        <v/>
      </c>
      <c r="S41" s="60" t="str">
        <f t="shared" si="62"/>
        <v/>
      </c>
      <c r="Z41" s="77" t="str">
        <f>IF(Z42="05","Annual","Semi-Annual")</f>
        <v>Semi-Annual</v>
      </c>
      <c r="AA41" s="38" t="s">
        <v>2365</v>
      </c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64" x14ac:dyDescent="0.2">
      <c r="A42" s="40" t="s">
        <v>1977</v>
      </c>
      <c r="B42" s="70" t="s">
        <v>3821</v>
      </c>
      <c r="C42" s="45" t="s">
        <v>3822</v>
      </c>
      <c r="D42" s="39" t="s">
        <v>3823</v>
      </c>
      <c r="E42" s="40" t="str">
        <f t="shared" si="56"/>
        <v>(1559, 'Ahmad S.', 'Corbitt', 'Corbitt, Ahmad S.', NULL),</v>
      </c>
      <c r="F42" s="40" t="str">
        <f t="shared" si="54"/>
        <v>INSERT INTO speaker VALUES (1559, 'Ahmad S.', 'Corbitt', 'ASC', NULL, 'Corbitt, Ahmad S.');</v>
      </c>
      <c r="J42" s="37">
        <v>4</v>
      </c>
      <c r="K42" s="39" t="s">
        <v>3823</v>
      </c>
      <c r="L42" s="45" t="str">
        <f t="shared" si="57"/>
        <v>Corbitt, Ahmad S.</v>
      </c>
      <c r="M42" s="40" t="str">
        <f t="shared" si="58"/>
        <v>Corbitt, Ahmad S.</v>
      </c>
      <c r="O42" s="66" t="str">
        <f t="shared" si="59"/>
        <v/>
      </c>
      <c r="P42" s="60" t="str">
        <f t="shared" si="60"/>
        <v/>
      </c>
      <c r="Q42" s="60" t="str">
        <f t="shared" si="61"/>
        <v/>
      </c>
      <c r="R42" s="60" t="str">
        <f t="shared" si="55"/>
        <v/>
      </c>
      <c r="S42" s="60" t="str">
        <f t="shared" si="62"/>
        <v/>
      </c>
      <c r="Z42" s="69" t="s">
        <v>3673</v>
      </c>
      <c r="AA42" s="78" t="s">
        <v>2362</v>
      </c>
      <c r="AB42" s="78"/>
      <c r="AC42" s="78"/>
      <c r="AD42" s="78"/>
      <c r="AE42" s="78"/>
      <c r="AF42" s="78"/>
      <c r="AG42" s="78"/>
      <c r="AH42" s="78"/>
      <c r="AI42" s="78"/>
      <c r="AJ42" s="78"/>
    </row>
    <row r="43" spans="1:64" x14ac:dyDescent="0.2">
      <c r="B43" s="70" t="s">
        <v>3824</v>
      </c>
      <c r="C43" s="40" t="s">
        <v>1323</v>
      </c>
      <c r="D43" s="39" t="s">
        <v>3825</v>
      </c>
      <c r="E43" s="40" t="str">
        <f t="shared" ref="E43" si="63">"("&amp;$E$38+J43&amp;", '"&amp;B43&amp;"', '"&amp;C43&amp;"', '"&amp;M43&amp;"', NULL),"</f>
        <v>(1560, 'Alan R.', 'Walker', 'Walker, Alan R.', NULL),</v>
      </c>
      <c r="F43" s="40" t="str">
        <f t="shared" ref="F43" si="64">"INSERT INTO speaker VALUES ("&amp;$E$38+J43&amp;", '"&amp;B43&amp;"', '"&amp;C43&amp;"', '"&amp;D43&amp;"', NULL, '"&amp;M43&amp;"');"</f>
        <v>INSERT INTO speaker VALUES (1560, 'Alan R.', 'Walker', 'ARW', NULL, 'Walker, Alan R.');</v>
      </c>
      <c r="J43" s="37">
        <v>5</v>
      </c>
      <c r="K43" s="39" t="s">
        <v>3825</v>
      </c>
      <c r="L43" s="45" t="str">
        <f t="shared" si="57"/>
        <v>Walker, Alan R.</v>
      </c>
      <c r="M43" s="40" t="str">
        <f t="shared" si="58"/>
        <v>Walker, Alan R.</v>
      </c>
      <c r="O43" s="66" t="str">
        <f t="shared" si="59"/>
        <v/>
      </c>
      <c r="P43" s="60" t="str">
        <f t="shared" si="60"/>
        <v/>
      </c>
      <c r="Q43" s="60" t="str">
        <f t="shared" si="61"/>
        <v/>
      </c>
      <c r="R43" s="60" t="str">
        <f t="shared" si="55"/>
        <v/>
      </c>
      <c r="S43" s="60" t="str">
        <f t="shared" si="62"/>
        <v/>
      </c>
      <c r="Z43" s="47" t="str">
        <f>IF(OR(AND(Z40="A",Z41&lt;&gt;"Annual"),AND(Z40="A",Z42&lt;&gt;"05"),AND(Z40="S",Z41&lt;&gt;"Semi-Annual"),AND(Z40="S",Z42&lt;&gt;"11")),"Check values above","Values make sense")</f>
        <v>Values make sense</v>
      </c>
    </row>
    <row r="44" spans="1:64" x14ac:dyDescent="0.2">
      <c r="A44" s="38" t="s">
        <v>2504</v>
      </c>
      <c r="B44" s="70"/>
      <c r="D44" s="39"/>
      <c r="J44" s="37"/>
      <c r="K44" s="39"/>
      <c r="L44" s="45"/>
      <c r="O44" s="66" t="str">
        <f t="shared" si="59"/>
        <v/>
      </c>
      <c r="P44" s="60" t="str">
        <f t="shared" si="60"/>
        <v/>
      </c>
      <c r="Q44" s="60" t="str">
        <f t="shared" si="61"/>
        <v/>
      </c>
      <c r="R44" s="60" t="str">
        <f t="shared" si="55"/>
        <v/>
      </c>
      <c r="S44" s="60" t="str">
        <f t="shared" si="62"/>
        <v/>
      </c>
    </row>
    <row r="45" spans="1:64" x14ac:dyDescent="0.2">
      <c r="A45" s="40" t="s">
        <v>2503</v>
      </c>
      <c r="B45" s="70"/>
      <c r="D45" s="41"/>
      <c r="J45" s="37"/>
      <c r="K45" s="41"/>
      <c r="L45" s="45"/>
      <c r="O45" s="66" t="str">
        <f t="shared" si="59"/>
        <v/>
      </c>
      <c r="P45" s="60" t="str">
        <f t="shared" si="60"/>
        <v/>
      </c>
      <c r="Q45" s="60" t="str">
        <f t="shared" si="61"/>
        <v/>
      </c>
      <c r="R45" s="60" t="str">
        <f t="shared" si="55"/>
        <v/>
      </c>
      <c r="S45" s="60" t="str">
        <f t="shared" si="62"/>
        <v/>
      </c>
    </row>
    <row r="46" spans="1:64" x14ac:dyDescent="0.2">
      <c r="D46" s="45"/>
      <c r="J46" s="37"/>
      <c r="K46" s="45"/>
      <c r="L46" s="45"/>
      <c r="O46" s="66" t="str">
        <f t="shared" si="59"/>
        <v/>
      </c>
      <c r="P46" s="60" t="str">
        <f t="shared" si="60"/>
        <v/>
      </c>
      <c r="Q46" s="60" t="str">
        <f t="shared" si="61"/>
        <v/>
      </c>
      <c r="R46" s="60" t="str">
        <f t="shared" si="55"/>
        <v/>
      </c>
      <c r="S46" s="60" t="str">
        <f t="shared" si="62"/>
        <v/>
      </c>
    </row>
    <row r="47" spans="1:64" x14ac:dyDescent="0.2">
      <c r="D47" s="45"/>
      <c r="J47" s="37"/>
      <c r="K47" s="37"/>
      <c r="L47" s="45"/>
      <c r="O47" s="66" t="str">
        <f t="shared" si="59"/>
        <v/>
      </c>
      <c r="P47" s="60" t="str">
        <f t="shared" si="60"/>
        <v/>
      </c>
      <c r="Q47" s="60" t="str">
        <f t="shared" si="61"/>
        <v/>
      </c>
      <c r="R47" s="60" t="str">
        <f t="shared" si="55"/>
        <v/>
      </c>
      <c r="S47" s="60" t="str">
        <f t="shared" si="62"/>
        <v/>
      </c>
    </row>
    <row r="48" spans="1:64" x14ac:dyDescent="0.2">
      <c r="D48" s="45"/>
      <c r="J48" s="37"/>
      <c r="K48" s="37"/>
      <c r="L48"/>
    </row>
    <row r="49" spans="1:36" x14ac:dyDescent="0.2">
      <c r="D49" s="45"/>
      <c r="J49" s="37"/>
      <c r="K49" s="37"/>
      <c r="L49"/>
    </row>
    <row r="50" spans="1:36" x14ac:dyDescent="0.2">
      <c r="A50" s="47" t="s">
        <v>2113</v>
      </c>
      <c r="G50" s="40"/>
      <c r="AA50" s="48" t="s">
        <v>2139</v>
      </c>
      <c r="AB50" s="48"/>
      <c r="AC50" s="48"/>
      <c r="AD50" s="48"/>
      <c r="AE50" s="48"/>
      <c r="AF50" s="48"/>
      <c r="AG50" s="48"/>
      <c r="AH50" s="48"/>
      <c r="AI50" s="48"/>
      <c r="AJ50" s="48"/>
    </row>
    <row r="51" spans="1:36" x14ac:dyDescent="0.2">
      <c r="A51" s="40">
        <f>1</f>
        <v>1</v>
      </c>
      <c r="B51" s="49">
        <v>1031</v>
      </c>
      <c r="C51" s="40" t="s">
        <v>2357</v>
      </c>
      <c r="E51" s="38" t="s">
        <v>2233</v>
      </c>
      <c r="F51" s="38" t="s">
        <v>2234</v>
      </c>
      <c r="V51" s="40">
        <v>1</v>
      </c>
      <c r="W51" s="40" t="s">
        <v>2097</v>
      </c>
      <c r="X51" s="59" t="s">
        <v>3674</v>
      </c>
      <c r="Y51" s="40" t="s">
        <v>2089</v>
      </c>
      <c r="Z51" s="84" t="s">
        <v>3677</v>
      </c>
      <c r="AA51" s="40" t="str">
        <f t="shared" ref="AA51:AA55" si="65">"INSERT INTO conf_session VALUES ("&amp;B51&amp;", '"&amp;W51&amp;", "&amp;Z51&amp;"', '"&amp;Y51&amp;"', '"&amp;X51&amp;"', "&amp;A51&amp;", "&amp;Z$38&amp;");"</f>
        <v>INSERT INTO conf_session VALUES (1031, 'Saturday Morning Session, 3 October 2020', 'Saturday Morning', '2020-10-03', 1, 157);</v>
      </c>
    </row>
    <row r="52" spans="1:36" x14ac:dyDescent="0.2">
      <c r="A52" s="40">
        <f>2</f>
        <v>2</v>
      </c>
      <c r="B52" s="49">
        <v>1032</v>
      </c>
      <c r="C52" s="40" t="s">
        <v>2358</v>
      </c>
      <c r="E52" s="40" t="s">
        <v>2223</v>
      </c>
      <c r="F52" s="40" t="s">
        <v>2228</v>
      </c>
      <c r="V52" s="40">
        <v>2</v>
      </c>
      <c r="W52" s="40" t="s">
        <v>2098</v>
      </c>
      <c r="X52" s="59" t="s">
        <v>3674</v>
      </c>
      <c r="Y52" s="40" t="s">
        <v>2090</v>
      </c>
      <c r="Z52" s="84" t="s">
        <v>3677</v>
      </c>
      <c r="AA52" s="40" t="str">
        <f t="shared" si="65"/>
        <v>INSERT INTO conf_session VALUES (1032, 'Saturday Afternoon Session, 3 October 2020', 'Saturday Afternoon', '2020-10-03', 2, 157);</v>
      </c>
    </row>
    <row r="53" spans="1:36" x14ac:dyDescent="0.2">
      <c r="A53" s="40">
        <f>3</f>
        <v>3</v>
      </c>
      <c r="B53" s="49">
        <v>1033</v>
      </c>
      <c r="C53" s="40" t="s">
        <v>2805</v>
      </c>
      <c r="E53" s="40" t="s">
        <v>2224</v>
      </c>
      <c r="F53" s="40" t="s">
        <v>2229</v>
      </c>
      <c r="V53" s="40">
        <v>3</v>
      </c>
      <c r="W53" s="40" t="s">
        <v>3676</v>
      </c>
      <c r="X53" s="59" t="s">
        <v>3674</v>
      </c>
      <c r="Y53" s="40" t="s">
        <v>3676</v>
      </c>
      <c r="Z53" s="84" t="s">
        <v>3677</v>
      </c>
      <c r="AA53" s="40" t="str">
        <f t="shared" si="65"/>
        <v>INSERT INTO conf_session VALUES (1033, 'Women&amp;rsquo;s Session, 3 October 2020', 'Women&amp;rsquo;s Session', '2020-10-03', 3, 157);</v>
      </c>
    </row>
    <row r="54" spans="1:36" x14ac:dyDescent="0.2">
      <c r="A54" s="40">
        <f>4</f>
        <v>4</v>
      </c>
      <c r="B54" s="49">
        <v>1034</v>
      </c>
      <c r="C54" s="40" t="s">
        <v>2359</v>
      </c>
      <c r="E54" s="40" t="s">
        <v>2225</v>
      </c>
      <c r="F54" s="40" t="s">
        <v>2230</v>
      </c>
      <c r="V54" s="40">
        <v>4</v>
      </c>
      <c r="W54" s="40" t="s">
        <v>2096</v>
      </c>
      <c r="X54" s="59" t="s">
        <v>3675</v>
      </c>
      <c r="Y54" s="40" t="s">
        <v>2091</v>
      </c>
      <c r="Z54" s="84" t="s">
        <v>3678</v>
      </c>
      <c r="AA54" s="40" t="str">
        <f t="shared" si="65"/>
        <v>INSERT INTO conf_session VALUES (1034, 'Sunday Morning Session, 4 October 2020', 'Sunday Morning', '2020-10-04', 4, 157);</v>
      </c>
    </row>
    <row r="55" spans="1:36" x14ac:dyDescent="0.2">
      <c r="A55" s="40">
        <f>5</f>
        <v>5</v>
      </c>
      <c r="B55" s="49">
        <v>1035</v>
      </c>
      <c r="C55" s="40" t="s">
        <v>2360</v>
      </c>
      <c r="E55" s="40" t="s">
        <v>2226</v>
      </c>
      <c r="F55" s="40" t="s">
        <v>2231</v>
      </c>
      <c r="V55" s="40">
        <v>5</v>
      </c>
      <c r="W55" s="40" t="s">
        <v>2095</v>
      </c>
      <c r="X55" s="59" t="s">
        <v>3675</v>
      </c>
      <c r="Y55" s="40" t="s">
        <v>2092</v>
      </c>
      <c r="Z55" s="84" t="s">
        <v>3678</v>
      </c>
      <c r="AA55" s="40" t="str">
        <f t="shared" si="65"/>
        <v>INSERT INTO conf_session VALUES (1035, 'Sunday Afternoon Session, 4 October 2020', 'Sunday Afternoon', '2020-10-04', 5, 157);</v>
      </c>
    </row>
    <row r="56" spans="1:36" x14ac:dyDescent="0.2">
      <c r="B56" s="49"/>
      <c r="E56" s="40" t="s">
        <v>2227</v>
      </c>
      <c r="F56" s="40" t="s">
        <v>2232</v>
      </c>
      <c r="X56" s="59"/>
      <c r="Z56" s="46"/>
    </row>
    <row r="58" spans="1:36" x14ac:dyDescent="0.2">
      <c r="W58" s="97" t="s">
        <v>2361</v>
      </c>
      <c r="X58" s="97"/>
      <c r="Y58" s="97"/>
      <c r="AA58" s="38" t="s">
        <v>2140</v>
      </c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x14ac:dyDescent="0.2">
      <c r="AA59" s="38" t="s">
        <v>2104</v>
      </c>
      <c r="AB59" s="38"/>
      <c r="AC59" s="38"/>
      <c r="AD59" s="38"/>
      <c r="AE59" s="38"/>
      <c r="AF59" s="38"/>
      <c r="AG59" s="38"/>
      <c r="AH59" s="38"/>
      <c r="AI59" s="38"/>
      <c r="AJ59" s="38"/>
    </row>
    <row r="73" spans="5:5" x14ac:dyDescent="0.2">
      <c r="E73" s="40" t="s">
        <v>2172</v>
      </c>
    </row>
  </sheetData>
  <sortState xmlns:xlrd2="http://schemas.microsoft.com/office/spreadsheetml/2017/richdata2" ref="V49:AA54">
    <sortCondition ref="V49:V54"/>
  </sortState>
  <mergeCells count="2">
    <mergeCell ref="H1:I1"/>
    <mergeCell ref="W58:Y58"/>
  </mergeCells>
  <phoneticPr fontId="6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BAB9-E11A-F14A-9572-71B5B12F39FD}">
  <dimension ref="A1:Y136"/>
  <sheetViews>
    <sheetView zoomScaleNormal="100" workbookViewId="0">
      <selection activeCell="S11" sqref="S11"/>
    </sheetView>
  </sheetViews>
  <sheetFormatPr baseColWidth="10" defaultRowHeight="16" x14ac:dyDescent="0.2"/>
  <cols>
    <col min="1" max="1" width="3" customWidth="1"/>
    <col min="2" max="2" width="5.33203125" bestFit="1" customWidth="1"/>
    <col min="3" max="3" width="55.83203125" bestFit="1" customWidth="1"/>
    <col min="4" max="4" width="23.33203125" bestFit="1" customWidth="1"/>
    <col min="5" max="5" width="10.83203125" bestFit="1" customWidth="1"/>
    <col min="6" max="6" width="9.33203125" style="4" bestFit="1" customWidth="1"/>
    <col min="7" max="7" width="12.6640625" bestFit="1" customWidth="1"/>
    <col min="8" max="8" width="5.83203125" customWidth="1"/>
    <col min="9" max="9" width="7.83203125" customWidth="1"/>
    <col min="10" max="10" width="4.1640625" customWidth="1"/>
    <col min="11" max="11" width="5.33203125" bestFit="1" customWidth="1"/>
    <col min="12" max="12" width="7" style="4" bestFit="1" customWidth="1"/>
    <col min="13" max="13" width="8.1640625" customWidth="1"/>
    <col min="14" max="14" width="55.83203125" bestFit="1" customWidth="1"/>
    <col min="15" max="15" width="10.83203125" customWidth="1"/>
    <col min="16" max="16" width="9.83203125" customWidth="1"/>
    <col min="17" max="17" width="10.6640625" customWidth="1"/>
    <col min="18" max="18" width="11.1640625" customWidth="1"/>
    <col min="19" max="19" width="19.83203125" customWidth="1"/>
    <col min="20" max="20" width="6.6640625" customWidth="1"/>
    <col min="21" max="21" width="10.83203125" customWidth="1"/>
  </cols>
  <sheetData>
    <row r="1" spans="2:25" x14ac:dyDescent="0.2">
      <c r="B1" s="98" t="s">
        <v>2288</v>
      </c>
      <c r="C1" s="98"/>
      <c r="D1" t="s">
        <v>2556</v>
      </c>
      <c r="F1" s="4" t="s">
        <v>2295</v>
      </c>
      <c r="K1" s="98" t="s">
        <v>2290</v>
      </c>
      <c r="L1" s="98"/>
    </row>
    <row r="2" spans="2:25" s="1" customFormat="1" x14ac:dyDescent="0.2">
      <c r="B2" s="1" t="s">
        <v>1</v>
      </c>
      <c r="C2" s="1" t="s">
        <v>2311</v>
      </c>
      <c r="D2" s="1" t="s">
        <v>2312</v>
      </c>
      <c r="E2" s="1" t="s">
        <v>2287</v>
      </c>
      <c r="F2" s="55" t="s">
        <v>1963</v>
      </c>
      <c r="G2" s="1" t="s">
        <v>1960</v>
      </c>
      <c r="I2" s="1" t="s">
        <v>2317</v>
      </c>
      <c r="K2" s="1" t="s">
        <v>1</v>
      </c>
      <c r="L2" s="55" t="s">
        <v>1964</v>
      </c>
      <c r="M2" s="1" t="s">
        <v>2314</v>
      </c>
      <c r="N2" s="1" t="s">
        <v>2313</v>
      </c>
      <c r="O2" s="1" t="s">
        <v>2291</v>
      </c>
      <c r="P2" s="1" t="s">
        <v>1957</v>
      </c>
      <c r="Q2" s="1" t="s">
        <v>2315</v>
      </c>
      <c r="R2" s="1" t="s">
        <v>2316</v>
      </c>
      <c r="S2" s="1" t="s">
        <v>2293</v>
      </c>
      <c r="T2" s="1" t="s">
        <v>2294</v>
      </c>
      <c r="V2" s="1" t="s">
        <v>2317</v>
      </c>
    </row>
    <row r="3" spans="2:25" x14ac:dyDescent="0.2">
      <c r="B3">
        <v>151</v>
      </c>
      <c r="C3" t="s">
        <v>2299</v>
      </c>
      <c r="D3" t="s">
        <v>2300</v>
      </c>
      <c r="E3">
        <v>2017</v>
      </c>
      <c r="F3" s="4" t="s">
        <v>2309</v>
      </c>
      <c r="G3" t="s">
        <v>2301</v>
      </c>
      <c r="I3" s="40" t="str">
        <f t="shared" ref="I3:I5" si="0">"INSERT INTO conference_es VALUES ("&amp;B3&amp;", '"&amp;C3&amp;"', '"&amp;D3&amp;"', '"&amp;E3&amp;"', '"&amp;F3&amp;"', '"&amp;G3&amp;"');"</f>
        <v>INSERT INTO conference_es VALUES (151, '2017 Conferencia General Semestral', '2017 Semestral', '2017', 'S', '2017-11-01');</v>
      </c>
      <c r="J3" s="74" t="s">
        <v>2085</v>
      </c>
      <c r="K3" s="36">
        <v>8460</v>
      </c>
      <c r="L3" s="4" t="s">
        <v>1966</v>
      </c>
      <c r="M3" s="70" t="s">
        <v>3710</v>
      </c>
      <c r="N3" t="s">
        <v>3778</v>
      </c>
      <c r="O3" s="41" t="s">
        <v>3674</v>
      </c>
      <c r="P3" s="37">
        <v>1188</v>
      </c>
      <c r="Q3" s="70" t="s">
        <v>3744</v>
      </c>
      <c r="R3" s="70" t="s">
        <v>3744</v>
      </c>
      <c r="S3" s="70">
        <v>62</v>
      </c>
      <c r="T3" s="70" t="s">
        <v>2310</v>
      </c>
      <c r="U3" s="70"/>
      <c r="V3" s="40" t="str">
        <f>"INSERT INTO talk_es VALUES ("&amp;K3&amp;", '"&amp;L3&amp;"', '"&amp;M3&amp;"', '"&amp;N3&amp;"', '"&amp;O3&amp;"', "&amp;P3&amp;", '"&amp;Q3&amp;"', '"&amp;R3&amp;"',"&amp;S3&amp;",NULL);"</f>
        <v>INSERT INTO talk_es VALUES (8460, 'G', 'https://www.churchofjesuschrist.org/study/liahona/2020/11/11nelson?lang=spa', 'Seguir adelante', '2020-10-03', 1188, 'https://www.churchofjesuschrist.org/study/general-conference/2020/11/11nelson?lang=spa', 'https://www.churchofjesuschrist.org/study/general-conference/2020/11/11nelson?lang=spa',62,NULL);</v>
      </c>
    </row>
    <row r="4" spans="2:25" x14ac:dyDescent="0.2">
      <c r="B4">
        <v>152</v>
      </c>
      <c r="C4" t="s">
        <v>2302</v>
      </c>
      <c r="D4" t="s">
        <v>2557</v>
      </c>
      <c r="E4">
        <v>2018</v>
      </c>
      <c r="F4" s="4" t="s">
        <v>2285</v>
      </c>
      <c r="G4" t="s">
        <v>2282</v>
      </c>
      <c r="I4" s="40" t="str">
        <f t="shared" si="0"/>
        <v>INSERT INTO conference_es VALUES (152, '2018 Conferencia General Annual', '2018 Anual', '2018', 'A', '2018-05-01');</v>
      </c>
      <c r="J4" s="74" t="s">
        <v>2085</v>
      </c>
      <c r="K4" s="36">
        <v>8461</v>
      </c>
      <c r="L4" s="4" t="s">
        <v>1966</v>
      </c>
      <c r="M4" t="s">
        <v>3711</v>
      </c>
      <c r="N4" t="s">
        <v>3779</v>
      </c>
      <c r="O4" s="41" t="s">
        <v>3674</v>
      </c>
      <c r="P4" s="37">
        <v>1348</v>
      </c>
      <c r="Q4" t="s">
        <v>3745</v>
      </c>
      <c r="R4" t="s">
        <v>3745</v>
      </c>
      <c r="S4" s="70">
        <v>62</v>
      </c>
      <c r="T4" s="70" t="s">
        <v>2310</v>
      </c>
      <c r="V4" s="40" t="str">
        <f t="shared" ref="V4:V36" si="1">"INSERT INTO talk_es VALUES ("&amp;K4&amp;", '"&amp;L4&amp;"', '"&amp;M4&amp;"', '"&amp;N4&amp;"', '"&amp;O4&amp;"', "&amp;P4&amp;", '"&amp;Q4&amp;"', '"&amp;R4&amp;"',"&amp;S4&amp;",NULL);"</f>
        <v>INSERT INTO talk_es VALUES (8461, 'G', 'https://www.churchofjesuschrist.org/study/liahona/2020/11/12bednar?lang=spa', 'Con esto los probaremos', '2020-10-03', 1348, 'https://www.churchofjesuschrist.org/study/general-conference/2020/11/12bednar?lang=spa', 'https://www.churchofjesuschrist.org/study/general-conference/2020/11/12bednar?lang=spa',62,NULL);</v>
      </c>
    </row>
    <row r="5" spans="2:25" x14ac:dyDescent="0.2">
      <c r="B5">
        <v>153</v>
      </c>
      <c r="C5" t="s">
        <v>2371</v>
      </c>
      <c r="D5" t="s">
        <v>2372</v>
      </c>
      <c r="E5">
        <v>2018</v>
      </c>
      <c r="F5" s="4" t="s">
        <v>2309</v>
      </c>
      <c r="G5" s="81" t="s">
        <v>2406</v>
      </c>
      <c r="I5" s="40" t="str">
        <f t="shared" si="0"/>
        <v>INSERT INTO conference_es VALUES (153, '2018 Conferencia General Semestral', '2018 Semestral', '2018', 'S', '2018-11-01');</v>
      </c>
      <c r="J5" s="74" t="s">
        <v>2085</v>
      </c>
      <c r="K5" s="36">
        <v>8462</v>
      </c>
      <c r="L5" s="4" t="s">
        <v>1966</v>
      </c>
      <c r="M5" t="s">
        <v>3712</v>
      </c>
      <c r="N5" t="s">
        <v>3780</v>
      </c>
      <c r="O5" s="41" t="s">
        <v>3674</v>
      </c>
      <c r="P5" s="37">
        <v>1472</v>
      </c>
      <c r="Q5" t="s">
        <v>3746</v>
      </c>
      <c r="R5" t="s">
        <v>3746</v>
      </c>
      <c r="S5" s="70">
        <v>62</v>
      </c>
      <c r="T5" s="70" t="s">
        <v>2310</v>
      </c>
      <c r="V5" s="40" t="str">
        <f t="shared" si="1"/>
        <v>INSERT INTO talk_es VALUES (8462, 'G', 'https://www.churchofjesuschrist.org/study/liahona/2020/11/13whiting?lang=spa', 'Llegar a ser como Él', '2020-10-03', 1472, 'https://www.churchofjesuschrist.org/study/general-conference/2020/11/13whiting?lang=spa', 'https://www.churchofjesuschrist.org/study/general-conference/2020/11/13whiting?lang=spa',62,NULL);</v>
      </c>
    </row>
    <row r="6" spans="2:25" x14ac:dyDescent="0.2">
      <c r="B6">
        <v>154</v>
      </c>
      <c r="C6" t="s">
        <v>2405</v>
      </c>
      <c r="D6" t="s">
        <v>2558</v>
      </c>
      <c r="E6">
        <v>2019</v>
      </c>
      <c r="F6" s="4" t="s">
        <v>2285</v>
      </c>
      <c r="G6" s="81" t="s">
        <v>2395</v>
      </c>
      <c r="I6" s="40" t="str">
        <f>"INSERT INTO conference_es VALUES ("&amp;B6&amp;", '"&amp;C6&amp;"', '"&amp;D6&amp;"', '"&amp;E6&amp;"', '"&amp;F6&amp;"', '"&amp;G6&amp;"');"</f>
        <v>INSERT INTO conference_es VALUES (154, '2019 Conferencia General Annual', '2019 Anual', '2019', 'A', '2019-05-01');</v>
      </c>
      <c r="J6" s="74" t="s">
        <v>2085</v>
      </c>
      <c r="K6" s="36">
        <v>8463</v>
      </c>
      <c r="L6" s="4" t="s">
        <v>1966</v>
      </c>
      <c r="M6" t="s">
        <v>3713</v>
      </c>
      <c r="N6" t="s">
        <v>3781</v>
      </c>
      <c r="O6" s="41" t="s">
        <v>3674</v>
      </c>
      <c r="P6" s="37">
        <v>1527</v>
      </c>
      <c r="Q6" t="s">
        <v>3747</v>
      </c>
      <c r="R6" t="s">
        <v>3747</v>
      </c>
      <c r="S6" s="70">
        <v>62</v>
      </c>
      <c r="T6" s="70" t="s">
        <v>2310</v>
      </c>
      <c r="V6" s="40" t="str">
        <f t="shared" si="1"/>
        <v>INSERT INTO talk_es VALUES (8463, 'G', 'https://www.churchofjesuschrist.org/study/liahona/2020/11/14craig?lang=spa', 'Ojos para ver', '2020-10-03', 1527, 'https://www.churchofjesuschrist.org/study/general-conference/2020/11/14craig?lang=spa', 'https://www.churchofjesuschrist.org/study/general-conference/2020/11/14craig?lang=spa',62,NULL);</v>
      </c>
    </row>
    <row r="7" spans="2:25" s="1" customFormat="1" x14ac:dyDescent="0.2">
      <c r="B7">
        <v>155</v>
      </c>
      <c r="C7" t="s">
        <v>2559</v>
      </c>
      <c r="D7" t="s">
        <v>2560</v>
      </c>
      <c r="E7">
        <v>2019</v>
      </c>
      <c r="F7" s="4" t="s">
        <v>2309</v>
      </c>
      <c r="G7" s="81" t="s">
        <v>2481</v>
      </c>
      <c r="H7"/>
      <c r="I7" s="40" t="str">
        <f t="shared" ref="I7:I9" si="2">"INSERT INTO conference_es VALUES ("&amp;B7&amp;", '"&amp;C7&amp;"', '"&amp;D7&amp;"', '"&amp;E7&amp;"', '"&amp;F7&amp;"', '"&amp;G7&amp;"');"</f>
        <v>INSERT INTO conference_es VALUES (155, '2019 Conferencia General Semestral', '2019 Semestral', '2019', 'S', '2019-11-01');</v>
      </c>
      <c r="J7" s="74" t="s">
        <v>2085</v>
      </c>
      <c r="K7" s="36">
        <v>8464</v>
      </c>
      <c r="L7" s="4" t="s">
        <v>1966</v>
      </c>
      <c r="M7" t="s">
        <v>3714</v>
      </c>
      <c r="N7" t="s">
        <v>3782</v>
      </c>
      <c r="O7" s="41" t="s">
        <v>3674</v>
      </c>
      <c r="P7" s="37">
        <v>1062</v>
      </c>
      <c r="Q7" t="s">
        <v>3748</v>
      </c>
      <c r="R7" t="s">
        <v>3748</v>
      </c>
      <c r="S7" s="70">
        <v>62</v>
      </c>
      <c r="T7" s="70" t="s">
        <v>2310</v>
      </c>
      <c r="V7" s="40" t="str">
        <f t="shared" si="1"/>
        <v>INSERT INTO talk_es VALUES (8464, 'G', 'https://www.churchofjesuschrist.org/study/liahona/2020/11/15cook?lang=spa', 'Corazones entrelazados con rectitud y unidad', '2020-10-03', 1062, 'https://www.churchofjesuschrist.org/study/general-conference/2020/11/15cook?lang=spa', 'https://www.churchofjesuschrist.org/study/general-conference/2020/11/15cook?lang=spa',62,NULL);</v>
      </c>
      <c r="W7" s="70"/>
      <c r="X7" s="70"/>
      <c r="Y7" s="70"/>
    </row>
    <row r="8" spans="2:25" s="70" customFormat="1" x14ac:dyDescent="0.2">
      <c r="B8" s="70">
        <v>156</v>
      </c>
      <c r="C8" t="s">
        <v>3696</v>
      </c>
      <c r="D8" s="70" t="s">
        <v>3698</v>
      </c>
      <c r="E8" s="70">
        <v>2020</v>
      </c>
      <c r="F8" s="71" t="s">
        <v>2285</v>
      </c>
      <c r="G8" s="79" t="s">
        <v>2713</v>
      </c>
      <c r="I8" s="39" t="str">
        <f t="shared" si="2"/>
        <v>INSERT INTO conference_es VALUES (156, '2020 Conferencia General Annual', '2020 Annual', '2020', 'A', '2020-05-01');</v>
      </c>
      <c r="J8" s="74" t="s">
        <v>2085</v>
      </c>
      <c r="K8" s="36">
        <v>8465</v>
      </c>
      <c r="L8" s="4" t="s">
        <v>1966</v>
      </c>
      <c r="M8" t="s">
        <v>3715</v>
      </c>
      <c r="N8" t="s">
        <v>3783</v>
      </c>
      <c r="O8" s="41" t="s">
        <v>3674</v>
      </c>
      <c r="P8" s="37">
        <v>1216</v>
      </c>
      <c r="Q8" t="s">
        <v>3749</v>
      </c>
      <c r="R8" t="s">
        <v>3749</v>
      </c>
      <c r="S8" s="70">
        <v>62</v>
      </c>
      <c r="T8" s="70" t="s">
        <v>2310</v>
      </c>
      <c r="V8" s="40" t="str">
        <f t="shared" si="1"/>
        <v>INSERT INTO talk_es VALUES (8465, 'G', 'https://www.churchofjesuschrist.org/study/liahona/2020/11/16rasband?lang=spa', 'Recomendados al Señor', '2020-10-03', 1216, 'https://www.churchofjesuschrist.org/study/general-conference/2020/11/16rasband?lang=spa', 'https://www.churchofjesuschrist.org/study/general-conference/2020/11/16rasband?lang=spa',62,NULL);</v>
      </c>
    </row>
    <row r="9" spans="2:25" s="70" customFormat="1" x14ac:dyDescent="0.2">
      <c r="B9" s="70">
        <v>157</v>
      </c>
      <c r="C9" t="s">
        <v>3697</v>
      </c>
      <c r="D9" s="70" t="s">
        <v>3699</v>
      </c>
      <c r="E9" s="70">
        <v>2020</v>
      </c>
      <c r="F9" s="71" t="s">
        <v>2309</v>
      </c>
      <c r="G9" s="79" t="s">
        <v>3694</v>
      </c>
      <c r="I9" s="39" t="str">
        <f t="shared" si="2"/>
        <v>INSERT INTO conference_es VALUES (157, '2020 Conferencia General Semestral', '2020 Semestral', '2020', 'S', '2020-11-01');</v>
      </c>
      <c r="J9" s="74" t="s">
        <v>2085</v>
      </c>
      <c r="K9" s="36">
        <v>8466</v>
      </c>
      <c r="L9" s="4" t="s">
        <v>1966</v>
      </c>
      <c r="M9" t="s">
        <v>3716</v>
      </c>
      <c r="N9" t="s">
        <v>3784</v>
      </c>
      <c r="O9" s="41" t="s">
        <v>3674</v>
      </c>
      <c r="P9" s="37">
        <v>1190</v>
      </c>
      <c r="Q9" t="s">
        <v>3750</v>
      </c>
      <c r="R9" t="s">
        <v>3750</v>
      </c>
      <c r="S9" s="70">
        <v>62</v>
      </c>
      <c r="T9" s="70" t="s">
        <v>2310</v>
      </c>
      <c r="V9" s="40" t="str">
        <f t="shared" si="1"/>
        <v>INSERT INTO talk_es VALUES (8466, 'G', 'https://www.churchofjesuschrist.org/study/liahona/2020/11/17oaks?lang=spa', 'Amad a vuestros enemigos', '2020-10-03', 1190, 'https://www.churchofjesuschrist.org/study/general-conference/2020/11/17oaks?lang=spa', 'https://www.churchofjesuschrist.org/study/general-conference/2020/11/17oaks?lang=spa',62,NULL);</v>
      </c>
    </row>
    <row r="10" spans="2:25" s="70" customFormat="1" x14ac:dyDescent="0.2">
      <c r="J10" s="74" t="s">
        <v>2085</v>
      </c>
      <c r="K10" s="36">
        <v>8467</v>
      </c>
      <c r="L10" s="4" t="s">
        <v>1966</v>
      </c>
      <c r="M10" t="s">
        <v>3717</v>
      </c>
      <c r="N10" t="s">
        <v>3785</v>
      </c>
      <c r="O10" s="41" t="s">
        <v>3674</v>
      </c>
      <c r="P10" s="37">
        <v>1052</v>
      </c>
      <c r="Q10" t="s">
        <v>3751</v>
      </c>
      <c r="R10" t="s">
        <v>3751</v>
      </c>
      <c r="S10" s="70">
        <v>62</v>
      </c>
      <c r="T10" s="70" t="s">
        <v>2310</v>
      </c>
      <c r="V10" s="40" t="str">
        <f t="shared" si="1"/>
        <v>INSERT INTO talk_es VALUES (8467, 'G', 'https://www.churchofjesuschrist.org/study/liahona/2020/11/22christofferson?lang=spa', 'Sociedades sostenibles', '2020-10-03', 1052, 'https://www.churchofjesuschrist.org/study/general-conference/2020/11/22christofferson?lang=spa', 'https://www.churchofjesuschrist.org/study/general-conference/2020/11/22christofferson?lang=spa',62,NULL);</v>
      </c>
    </row>
    <row r="11" spans="2:25" s="70" customFormat="1" x14ac:dyDescent="0.2">
      <c r="J11" s="74" t="s">
        <v>2085</v>
      </c>
      <c r="K11" s="36">
        <v>8468</v>
      </c>
      <c r="L11" s="4" t="s">
        <v>1966</v>
      </c>
      <c r="M11" t="s">
        <v>3718</v>
      </c>
      <c r="N11" t="s">
        <v>3786</v>
      </c>
      <c r="O11" s="41" t="s">
        <v>3674</v>
      </c>
      <c r="P11" s="37">
        <v>1551</v>
      </c>
      <c r="Q11" t="s">
        <v>3752</v>
      </c>
      <c r="R11" t="s">
        <v>3752</v>
      </c>
      <c r="S11" s="70">
        <v>62</v>
      </c>
      <c r="T11" s="70" t="s">
        <v>2310</v>
      </c>
      <c r="V11" s="40" t="str">
        <f t="shared" si="1"/>
        <v>INSERT INTO talk_es VALUES (8468, 'G', 'https://www.churchofjesuschrist.org/study/liahona/2020/11/23lund?lang=spa', 'Cómo hallar gozo en Cristo', '2020-10-03', 1551, 'https://www.churchofjesuschrist.org/study/general-conference/2020/11/23lund?lang=spa', 'https://www.churchofjesuschrist.org/study/general-conference/2020/11/23lund?lang=spa',62,NULL);</v>
      </c>
    </row>
    <row r="12" spans="2:25" s="70" customFormat="1" x14ac:dyDescent="0.2">
      <c r="B12" s="98" t="s">
        <v>2289</v>
      </c>
      <c r="C12" s="98"/>
      <c r="D12"/>
      <c r="E12"/>
      <c r="F12" s="4"/>
      <c r="G12"/>
      <c r="H12"/>
      <c r="I12"/>
      <c r="J12" s="74" t="s">
        <v>2085</v>
      </c>
      <c r="K12" s="36">
        <v>8469</v>
      </c>
      <c r="L12" s="4" t="s">
        <v>1966</v>
      </c>
      <c r="M12" t="s">
        <v>3719</v>
      </c>
      <c r="N12" t="s">
        <v>3787</v>
      </c>
      <c r="O12" s="41" t="s">
        <v>3674</v>
      </c>
      <c r="P12" s="37">
        <v>1453</v>
      </c>
      <c r="Q12" t="s">
        <v>3753</v>
      </c>
      <c r="R12" t="s">
        <v>3753</v>
      </c>
      <c r="S12" s="70">
        <v>62</v>
      </c>
      <c r="T12" s="70" t="s">
        <v>2310</v>
      </c>
      <c r="V12" s="40" t="str">
        <f t="shared" si="1"/>
        <v>INSERT INTO talk_es VALUES (8469, 'G', 'https://www.churchofjesuschrist.org/study/liahona/2020/11/24gong?lang=spa', 'Todas las naciones, tribus y lenguas', '2020-10-03', 1453, 'https://www.churchofjesuschrist.org/study/general-conference/2020/11/24gong?lang=spa', 'https://www.churchofjesuschrist.org/study/general-conference/2020/11/24gong?lang=spa',62,NULL);</v>
      </c>
    </row>
    <row r="13" spans="2:25" s="70" customFormat="1" x14ac:dyDescent="0.2">
      <c r="B13" s="1" t="s">
        <v>1</v>
      </c>
      <c r="C13" s="1" t="s">
        <v>2311</v>
      </c>
      <c r="D13" s="1" t="s">
        <v>2312</v>
      </c>
      <c r="E13" s="1" t="s">
        <v>2291</v>
      </c>
      <c r="F13" s="55" t="s">
        <v>1349</v>
      </c>
      <c r="G13" s="1" t="s">
        <v>2292</v>
      </c>
      <c r="H13" s="1"/>
      <c r="I13" s="1"/>
      <c r="J13" s="74" t="s">
        <v>2085</v>
      </c>
      <c r="K13" s="36">
        <v>8470</v>
      </c>
      <c r="L13" s="4" t="s">
        <v>1966</v>
      </c>
      <c r="M13" t="s">
        <v>3720</v>
      </c>
      <c r="N13" t="s">
        <v>3788</v>
      </c>
      <c r="O13" s="41" t="s">
        <v>3674</v>
      </c>
      <c r="P13" s="37">
        <v>1461</v>
      </c>
      <c r="Q13" t="s">
        <v>3754</v>
      </c>
      <c r="R13" t="s">
        <v>3754</v>
      </c>
      <c r="S13" s="70">
        <v>62</v>
      </c>
      <c r="T13" s="70" t="s">
        <v>2310</v>
      </c>
      <c r="V13" s="40" t="str">
        <f t="shared" si="1"/>
        <v>INSERT INTO talk_es VALUES (8470, 'G', 'https://www.churchofjesuschrist.org/study/liahona/2020/11/25waddell?lang=spa', 'Había pan', '2020-10-03', 1461, 'https://www.churchofjesuschrist.org/study/general-conference/2020/11/25waddell?lang=spa', 'https://www.churchofjesuschrist.org/study/general-conference/2020/11/25waddell?lang=spa',62,NULL);</v>
      </c>
    </row>
    <row r="14" spans="2:25" s="70" customFormat="1" x14ac:dyDescent="0.2">
      <c r="B14" s="72">
        <v>1000</v>
      </c>
      <c r="C14" s="70" t="s">
        <v>2318</v>
      </c>
      <c r="D14" s="70" t="s">
        <v>2298</v>
      </c>
      <c r="E14" s="73" t="s">
        <v>2303</v>
      </c>
      <c r="F14" s="71">
        <v>1</v>
      </c>
      <c r="G14" s="70">
        <v>151</v>
      </c>
      <c r="I14" s="40" t="str">
        <f>"INSERT INTO conf_session_es VALUES ("&amp;B14&amp;", '"&amp;C14&amp;"', '"&amp;D14&amp;"', '"&amp;E14&amp;"', '"&amp;F14&amp;"', "&amp;G14&amp;");"</f>
        <v>INSERT INTO conf_session_es VALUES (1000, 'Sesión General de las Mujeres, 23 Septiembre 2017', 'Sesión de las Mujeres', '2017-09-23', '1', 151);</v>
      </c>
      <c r="J14" s="74" t="s">
        <v>2085</v>
      </c>
      <c r="K14" s="36">
        <v>8471</v>
      </c>
      <c r="L14" s="4" t="s">
        <v>1966</v>
      </c>
      <c r="M14" t="s">
        <v>3721</v>
      </c>
      <c r="N14" t="s">
        <v>3789</v>
      </c>
      <c r="O14" s="41" t="s">
        <v>3674</v>
      </c>
      <c r="P14" s="37">
        <v>1128</v>
      </c>
      <c r="Q14" t="s">
        <v>3755</v>
      </c>
      <c r="R14" t="s">
        <v>3755</v>
      </c>
      <c r="S14" s="70">
        <v>62</v>
      </c>
      <c r="T14" s="70" t="s">
        <v>2310</v>
      </c>
      <c r="V14" s="40" t="str">
        <f t="shared" si="1"/>
        <v>INSERT INTO talk_es VALUES (8471, 'G', 'https://www.churchofjesuschrist.org/study/liahona/2020/11/26holland?lang=spa', 'La exquisita dádiva del Hijo', '2020-10-03', 1128, 'https://www.churchofjesuschrist.org/study/general-conference/2020/11/26holland?lang=spa', 'https://www.churchofjesuschrist.org/study/general-conference/2020/11/26holland?lang=spa',62,NULL);</v>
      </c>
    </row>
    <row r="15" spans="2:25" s="70" customFormat="1" x14ac:dyDescent="0.2">
      <c r="B15" s="72">
        <v>1001</v>
      </c>
      <c r="C15" s="70" t="s">
        <v>2326</v>
      </c>
      <c r="D15" s="70" t="s">
        <v>2304</v>
      </c>
      <c r="E15" s="73" t="s">
        <v>2305</v>
      </c>
      <c r="F15" s="71">
        <v>2</v>
      </c>
      <c r="G15" s="70">
        <v>151</v>
      </c>
      <c r="I15" s="40" t="str">
        <f t="shared" ref="I15:I29" si="3">"INSERT INTO conf_session_es VALUES ("&amp;B15&amp;", '"&amp;C15&amp;"', '"&amp;D15&amp;"', '"&amp;E15&amp;"', '"&amp;F15&amp;"', "&amp;G15&amp;");"</f>
        <v>INSERT INTO conf_session_es VALUES (1001, 'Sesión del Sábado por la Mañana, 30 Septiembre 2017', 'Sábado por la Mañana', '2017-09-30', '2', 151);</v>
      </c>
      <c r="J15" s="74" t="s">
        <v>2085</v>
      </c>
      <c r="K15" s="36">
        <v>8472</v>
      </c>
      <c r="L15" s="4" t="s">
        <v>1966</v>
      </c>
      <c r="M15" t="s">
        <v>3722</v>
      </c>
      <c r="N15" t="s">
        <v>3790</v>
      </c>
      <c r="O15" s="41" t="s">
        <v>3674</v>
      </c>
      <c r="P15" s="37">
        <v>1552</v>
      </c>
      <c r="Q15" t="s">
        <v>3756</v>
      </c>
      <c r="R15" t="s">
        <v>3756</v>
      </c>
      <c r="S15" s="70">
        <v>62</v>
      </c>
      <c r="T15" s="70" t="s">
        <v>2310</v>
      </c>
      <c r="V15" s="40" t="str">
        <f t="shared" si="1"/>
        <v>INSERT INTO talk_es VALUES (8472, 'G', 'https://www.churchofjesuschrist.org/study/liahona/2020/11/27jackson?lang=spa', 'La cultura de Cristo', '2020-10-03', 1552, 'https://www.churchofjesuschrist.org/study/general-conference/2020/11/27jackson?lang=spa', 'https://www.churchofjesuschrist.org/study/general-conference/2020/11/27jackson?lang=spa',62,NULL);</v>
      </c>
    </row>
    <row r="16" spans="2:25" s="70" customFormat="1" x14ac:dyDescent="0.2">
      <c r="B16" s="72">
        <v>1002</v>
      </c>
      <c r="C16" s="70" t="s">
        <v>2327</v>
      </c>
      <c r="D16" s="70" t="s">
        <v>2306</v>
      </c>
      <c r="E16" s="73" t="s">
        <v>2305</v>
      </c>
      <c r="F16" s="71">
        <v>3</v>
      </c>
      <c r="G16" s="70">
        <v>151</v>
      </c>
      <c r="I16" s="40" t="str">
        <f t="shared" si="3"/>
        <v>INSERT INTO conf_session_es VALUES (1002, 'Sesión del Sábado por la Tarde, 30 Septiembre 2017', 'Sábado por la Tarde', '2017-09-30', '3', 151);</v>
      </c>
      <c r="J16" s="74" t="s">
        <v>2085</v>
      </c>
      <c r="K16" s="36">
        <v>8473</v>
      </c>
      <c r="L16" s="4" t="s">
        <v>1966</v>
      </c>
      <c r="M16" t="s">
        <v>3723</v>
      </c>
      <c r="N16" t="s">
        <v>3791</v>
      </c>
      <c r="O16" s="41" t="s">
        <v>3674</v>
      </c>
      <c r="P16" s="37">
        <v>1270</v>
      </c>
      <c r="Q16" t="s">
        <v>3757</v>
      </c>
      <c r="R16" t="s">
        <v>3757</v>
      </c>
      <c r="S16" s="70">
        <v>62</v>
      </c>
      <c r="T16" s="70" t="s">
        <v>2310</v>
      </c>
      <c r="V16" s="40" t="str">
        <f t="shared" si="1"/>
        <v>INSERT INTO talk_es VALUES (8473, 'G', 'https://www.churchofjesuschrist.org/study/liahona/2020/11/28uchtdorf?lang=spa', 'Dios hará algo inimaginable', '2020-10-03', 1270, 'https://www.churchofjesuschrist.org/study/general-conference/2020/11/28uchtdorf?lang=spa', 'https://www.churchofjesuschrist.org/study/general-conference/2020/11/28uchtdorf?lang=spa',62,NULL);</v>
      </c>
    </row>
    <row r="17" spans="2:22" s="70" customFormat="1" x14ac:dyDescent="0.2">
      <c r="B17" s="72">
        <v>1003</v>
      </c>
      <c r="C17" s="70" t="s">
        <v>2328</v>
      </c>
      <c r="D17" s="70" t="s">
        <v>2297</v>
      </c>
      <c r="E17" s="73" t="s">
        <v>2305</v>
      </c>
      <c r="F17" s="71">
        <v>4</v>
      </c>
      <c r="G17" s="70">
        <v>151</v>
      </c>
      <c r="I17" s="40" t="str">
        <f t="shared" si="3"/>
        <v>INSERT INTO conf_session_es VALUES (1003, 'Sesión del Sacerdocio, 30 Septiembre 2017', 'Sesión del Sacerdocio', '2017-09-30', '4', 151);</v>
      </c>
      <c r="J17" s="74" t="s">
        <v>2085</v>
      </c>
      <c r="K17" s="36">
        <v>8474</v>
      </c>
      <c r="L17" s="4" t="s">
        <v>1966</v>
      </c>
      <c r="M17" t="s">
        <v>3724</v>
      </c>
      <c r="N17" t="s">
        <v>3792</v>
      </c>
      <c r="O17" s="41" t="s">
        <v>3674</v>
      </c>
      <c r="P17" s="37">
        <v>1515</v>
      </c>
      <c r="Q17" t="s">
        <v>3758</v>
      </c>
      <c r="R17" t="s">
        <v>3758</v>
      </c>
      <c r="S17" s="70">
        <v>62</v>
      </c>
      <c r="T17" s="70" t="s">
        <v>2310</v>
      </c>
      <c r="V17" s="40" t="str">
        <f t="shared" si="1"/>
        <v>INSERT INTO talk_es VALUES (8474, 'G', 'https://www.churchofjesuschrist.org/study/liahona/2020/11/31eubank?lang=spa', 'Por la unidad de sentimientos, obtenemos poder con Dios', '2020-10-03', 1515, 'https://www.churchofjesuschrist.org/study/general-conference/2020/11/31eubank?lang=spa', 'https://www.churchofjesuschrist.org/study/general-conference/2020/11/31eubank?lang=spa',62,NULL);</v>
      </c>
    </row>
    <row r="18" spans="2:22" s="70" customFormat="1" x14ac:dyDescent="0.2">
      <c r="B18" s="72">
        <v>1004</v>
      </c>
      <c r="C18" s="70" t="s">
        <v>2319</v>
      </c>
      <c r="D18" s="70" t="s">
        <v>2320</v>
      </c>
      <c r="E18" s="73" t="s">
        <v>2307</v>
      </c>
      <c r="F18" s="71">
        <v>5</v>
      </c>
      <c r="G18" s="70">
        <v>151</v>
      </c>
      <c r="I18" s="40" t="str">
        <f t="shared" si="3"/>
        <v>INSERT INTO conf_session_es VALUES (1004, 'Sesión del Domingo por la Mañana, 1 Octubre 2017', 'Domingo por la Mañana ', '2017-10-01', '5', 151);</v>
      </c>
      <c r="J18" s="74" t="s">
        <v>2085</v>
      </c>
      <c r="K18" s="36">
        <v>8475</v>
      </c>
      <c r="L18" s="4" t="s">
        <v>1966</v>
      </c>
      <c r="M18" t="s">
        <v>3725</v>
      </c>
      <c r="N18" t="s">
        <v>3793</v>
      </c>
      <c r="O18" s="41" t="s">
        <v>3674</v>
      </c>
      <c r="P18" s="37">
        <v>1531</v>
      </c>
      <c r="Q18" t="s">
        <v>3759</v>
      </c>
      <c r="R18" t="s">
        <v>3759</v>
      </c>
      <c r="S18" s="70">
        <v>62</v>
      </c>
      <c r="T18" s="70" t="s">
        <v>2310</v>
      </c>
      <c r="V18" s="40" t="str">
        <f t="shared" si="1"/>
        <v>INSERT INTO talk_es VALUES (8475, 'G', 'https://www.churchofjesuschrist.org/study/liahona/2020/11/32craven?lang=spa', 'Quédense con el cambio', '2020-10-03', 1531, 'https://www.churchofjesuschrist.org/study/general-conference/2020/11/32craven?lang=spa', 'https://www.churchofjesuschrist.org/study/general-conference/2020/11/32craven?lang=spa',62,NULL);</v>
      </c>
    </row>
    <row r="19" spans="2:22" s="70" customFormat="1" x14ac:dyDescent="0.2">
      <c r="B19" s="72">
        <v>1005</v>
      </c>
      <c r="C19" s="70" t="s">
        <v>2321</v>
      </c>
      <c r="D19" s="70" t="s">
        <v>2322</v>
      </c>
      <c r="E19" s="73" t="s">
        <v>2307</v>
      </c>
      <c r="F19" s="71">
        <v>6</v>
      </c>
      <c r="G19" s="70">
        <v>151</v>
      </c>
      <c r="I19" s="40" t="str">
        <f t="shared" si="3"/>
        <v>INSERT INTO conf_session_es VALUES (1005, 'Sesión del Domingo por la Tarde, 1 Octubre 2017', 'Domingo por la Tarde ', '2017-10-01', '6', 151);</v>
      </c>
      <c r="J19" s="74" t="s">
        <v>2085</v>
      </c>
      <c r="K19" s="36">
        <v>8476</v>
      </c>
      <c r="L19" s="4" t="s">
        <v>1966</v>
      </c>
      <c r="M19" t="s">
        <v>3726</v>
      </c>
      <c r="N19" t="s">
        <v>3794</v>
      </c>
      <c r="O19" s="41" t="s">
        <v>3674</v>
      </c>
      <c r="P19" s="37">
        <v>1528</v>
      </c>
      <c r="Q19" t="s">
        <v>3760</v>
      </c>
      <c r="R19" t="s">
        <v>3760</v>
      </c>
      <c r="S19" s="70">
        <v>62</v>
      </c>
      <c r="T19" s="70" t="s">
        <v>2310</v>
      </c>
      <c r="V19" s="40" t="str">
        <f t="shared" si="1"/>
        <v>INSERT INTO talk_es VALUES (8476, 'G', 'https://www.churchofjesuschrist.org/study/liahona/2020/11/34franco?lang=spa', 'El poder sanador de Jesucristo', '2020-10-03', 1528, 'https://www.churchofjesuschrist.org/study/general-conference/2020/11/34franco?lang=spa', 'https://www.churchofjesuschrist.org/study/general-conference/2020/11/34franco?lang=spa',62,NULL);</v>
      </c>
    </row>
    <row r="20" spans="2:22" s="70" customFormat="1" x14ac:dyDescent="0.2">
      <c r="B20" s="72">
        <v>1006</v>
      </c>
      <c r="C20" s="70" t="s">
        <v>2329</v>
      </c>
      <c r="D20" s="70" t="s">
        <v>2304</v>
      </c>
      <c r="E20" s="73" t="s">
        <v>2283</v>
      </c>
      <c r="F20" s="71">
        <v>1</v>
      </c>
      <c r="G20" s="70">
        <v>152</v>
      </c>
      <c r="I20" s="40" t="str">
        <f t="shared" si="3"/>
        <v>INSERT INTO conf_session_es VALUES (1006, 'Sesión del Sábado por la Mañana, 31 Marzo 2018', 'Sábado por la Mañana', '2018-03-31', '1', 152);</v>
      </c>
      <c r="J20" s="74" t="s">
        <v>2085</v>
      </c>
      <c r="K20" s="36">
        <v>8477</v>
      </c>
      <c r="L20" s="4" t="s">
        <v>1966</v>
      </c>
      <c r="M20" t="s">
        <v>3727</v>
      </c>
      <c r="N20" t="s">
        <v>3795</v>
      </c>
      <c r="O20" s="41" t="s">
        <v>3674</v>
      </c>
      <c r="P20" s="37">
        <v>1092</v>
      </c>
      <c r="Q20" t="s">
        <v>3761</v>
      </c>
      <c r="R20" t="s">
        <v>3761</v>
      </c>
      <c r="S20" s="70">
        <v>62</v>
      </c>
      <c r="T20" s="70" t="s">
        <v>2310</v>
      </c>
      <c r="V20" s="40" t="str">
        <f t="shared" si="1"/>
        <v>INSERT INTO talk_es VALUES (8477, 'G', 'https://www.churchofjesuschrist.org/study/liahona/2020/11/35eyring?lang=spa', 'Hermanas en Sion', '2020-10-03', 1092, 'https://www.churchofjesuschrist.org/study/general-conference/2020/11/35eyring?lang=spa', 'https://www.churchofjesuschrist.org/study/general-conference/2020/11/35eyring?lang=spa',62,NULL);</v>
      </c>
    </row>
    <row r="21" spans="2:22" s="70" customFormat="1" x14ac:dyDescent="0.2">
      <c r="B21" s="72">
        <v>1007</v>
      </c>
      <c r="C21" s="70" t="s">
        <v>2330</v>
      </c>
      <c r="D21" s="70" t="s">
        <v>2306</v>
      </c>
      <c r="E21" s="73" t="s">
        <v>2283</v>
      </c>
      <c r="F21" s="71">
        <v>2</v>
      </c>
      <c r="G21" s="70">
        <v>152</v>
      </c>
      <c r="I21" s="40" t="str">
        <f t="shared" si="3"/>
        <v>INSERT INTO conf_session_es VALUES (1007, 'Sesión del Sábado por la Tarde, 31 Marzo 2018', 'Sábado por la Tarde', '2018-03-31', '2', 152);</v>
      </c>
      <c r="J21" s="74" t="s">
        <v>2085</v>
      </c>
      <c r="K21" s="36">
        <v>8478</v>
      </c>
      <c r="L21" s="4" t="s">
        <v>1966</v>
      </c>
      <c r="M21" t="s">
        <v>3728</v>
      </c>
      <c r="N21" t="s">
        <v>3796</v>
      </c>
      <c r="O21" s="41" t="s">
        <v>3674</v>
      </c>
      <c r="P21" s="37">
        <v>1190</v>
      </c>
      <c r="Q21" t="s">
        <v>3762</v>
      </c>
      <c r="R21" t="s">
        <v>3762</v>
      </c>
      <c r="S21" s="70">
        <v>62</v>
      </c>
      <c r="T21" s="70" t="s">
        <v>2310</v>
      </c>
      <c r="V21" s="40" t="str">
        <f t="shared" si="1"/>
        <v>INSERT INTO talk_es VALUES (8478, 'G', 'https://www.churchofjesuschrist.org/study/liahona/2020/11/36oaks?lang=spa', 'Sed de buen ánimo', '2020-10-03', 1190, 'https://www.churchofjesuschrist.org/study/general-conference/2020/11/36oaks?lang=spa', 'https://www.churchofjesuschrist.org/study/general-conference/2020/11/36oaks?lang=spa',62,NULL);</v>
      </c>
    </row>
    <row r="22" spans="2:22" s="70" customFormat="1" x14ac:dyDescent="0.2">
      <c r="B22" s="72">
        <v>1008</v>
      </c>
      <c r="C22" s="70" t="s">
        <v>2331</v>
      </c>
      <c r="D22" s="70" t="s">
        <v>2323</v>
      </c>
      <c r="E22" s="73" t="s">
        <v>2283</v>
      </c>
      <c r="F22" s="71">
        <v>3</v>
      </c>
      <c r="G22" s="70">
        <v>152</v>
      </c>
      <c r="I22" s="40" t="str">
        <f t="shared" si="3"/>
        <v>INSERT INTO conf_session_es VALUES (1008, 'Sesión del Sacerdocio, 31 Marzo 2018', 'Sesión del Sacerdocio ', '2018-03-31', '3', 152);</v>
      </c>
      <c r="J22" s="74" t="s">
        <v>2085</v>
      </c>
      <c r="K22" s="36">
        <v>8479</v>
      </c>
      <c r="L22" s="4" t="s">
        <v>1966</v>
      </c>
      <c r="M22" t="s">
        <v>3729</v>
      </c>
      <c r="N22" t="s">
        <v>3797</v>
      </c>
      <c r="O22" s="41" t="s">
        <v>3674</v>
      </c>
      <c r="P22" s="37">
        <v>1188</v>
      </c>
      <c r="Q22" t="s">
        <v>3763</v>
      </c>
      <c r="R22" t="s">
        <v>3763</v>
      </c>
      <c r="S22" s="70">
        <v>62</v>
      </c>
      <c r="T22" s="70" t="s">
        <v>2310</v>
      </c>
      <c r="V22" s="40" t="str">
        <f t="shared" si="1"/>
        <v>INSERT INTO talk_es VALUES (8479, 'G', 'https://www.churchofjesuschrist.org/study/liahona/2020/11/37nelson?lang=spa', 'Acoger el futuro con fe', '2020-10-03', 1188, 'https://www.churchofjesuschrist.org/study/general-conference/2020/11/37nelson?lang=spa', 'https://www.churchofjesuschrist.org/study/general-conference/2020/11/37nelson?lang=spa',62,NULL);</v>
      </c>
    </row>
    <row r="23" spans="2:22" s="70" customFormat="1" x14ac:dyDescent="0.2">
      <c r="B23" s="72">
        <v>1009</v>
      </c>
      <c r="C23" s="70" t="s">
        <v>2324</v>
      </c>
      <c r="D23" s="70" t="s">
        <v>2296</v>
      </c>
      <c r="E23" s="73" t="s">
        <v>2284</v>
      </c>
      <c r="F23" s="71">
        <v>4</v>
      </c>
      <c r="G23" s="70">
        <v>152</v>
      </c>
      <c r="I23" s="40" t="str">
        <f t="shared" si="3"/>
        <v>INSERT INTO conf_session_es VALUES (1009, 'Sesión del Domingo por la Mañana, 1 Abril 2018', 'Domingo por la Mañana', '2018-04-01', '4', 152);</v>
      </c>
      <c r="J23" s="74" t="s">
        <v>2085</v>
      </c>
      <c r="K23" s="36">
        <v>8480</v>
      </c>
      <c r="L23" s="4" t="s">
        <v>1966</v>
      </c>
      <c r="M23" t="s">
        <v>3730</v>
      </c>
      <c r="N23" t="s">
        <v>3798</v>
      </c>
      <c r="O23" s="41" t="s">
        <v>3675</v>
      </c>
      <c r="P23" s="37">
        <v>1017</v>
      </c>
      <c r="Q23" t="s">
        <v>3764</v>
      </c>
      <c r="R23" t="s">
        <v>3764</v>
      </c>
      <c r="S23" s="70">
        <v>62</v>
      </c>
      <c r="T23" s="70" t="s">
        <v>2310</v>
      </c>
      <c r="V23" s="40" t="str">
        <f t="shared" si="1"/>
        <v>INSERT INTO talk_es VALUES (8480, 'G', 'https://www.churchofjesuschrist.org/study/liahona/2020/11/41ballard?lang=spa', 'Velad, pues, orando en todo tiempo', '2020-10-04', 1017, 'https://www.churchofjesuschrist.org/study/general-conference/2020/11/41ballard?lang=spa', 'https://www.churchofjesuschrist.org/study/general-conference/2020/11/41ballard?lang=spa',62,NULL);</v>
      </c>
    </row>
    <row r="24" spans="2:22" s="70" customFormat="1" x14ac:dyDescent="0.2">
      <c r="B24" s="72">
        <v>1010</v>
      </c>
      <c r="C24" s="70" t="s">
        <v>2325</v>
      </c>
      <c r="D24" s="70" t="s">
        <v>2308</v>
      </c>
      <c r="E24" s="73" t="s">
        <v>2284</v>
      </c>
      <c r="F24" s="71">
        <v>5</v>
      </c>
      <c r="G24" s="70">
        <v>152</v>
      </c>
      <c r="I24" s="40" t="str">
        <f t="shared" si="3"/>
        <v>INSERT INTO conf_session_es VALUES (1010, 'Sesión del Domingo por la Tarde, 1 Abril 2018', 'Domingo por la Tarde', '2018-04-01', '5', 152);</v>
      </c>
      <c r="J24" s="74" t="s">
        <v>2085</v>
      </c>
      <c r="K24" s="36">
        <v>8481</v>
      </c>
      <c r="L24" s="4" t="s">
        <v>1966</v>
      </c>
      <c r="M24" t="s">
        <v>3731</v>
      </c>
      <c r="N24" t="s">
        <v>3799</v>
      </c>
      <c r="O24" s="41" t="s">
        <v>3675</v>
      </c>
      <c r="P24" s="37">
        <v>1542</v>
      </c>
      <c r="Q24" t="s">
        <v>3765</v>
      </c>
      <c r="R24" t="s">
        <v>3765</v>
      </c>
      <c r="S24" s="70">
        <v>62</v>
      </c>
      <c r="T24" s="70" t="s">
        <v>2310</v>
      </c>
      <c r="V24" s="40" t="str">
        <f t="shared" si="1"/>
        <v>INSERT INTO talk_es VALUES (8481, 'G', 'https://www.churchofjesuschrist.org/study/liahona/2020/11/42harkness?lang=spa', '¡Calla, enmudece!', '2020-10-04', 1542, 'https://www.churchofjesuschrist.org/study/general-conference/2020/11/42harkness?lang=spa', 'https://www.churchofjesuschrist.org/study/general-conference/2020/11/42harkness?lang=spa',62,NULL);</v>
      </c>
    </row>
    <row r="25" spans="2:22" s="70" customFormat="1" x14ac:dyDescent="0.2">
      <c r="B25" s="72">
        <v>1011</v>
      </c>
      <c r="C25" s="70" t="s">
        <v>2366</v>
      </c>
      <c r="D25" s="70" t="s">
        <v>2304</v>
      </c>
      <c r="E25" s="79" t="s">
        <v>2340</v>
      </c>
      <c r="F25" s="71">
        <v>1</v>
      </c>
      <c r="G25" s="70">
        <v>153</v>
      </c>
      <c r="I25" s="39" t="str">
        <f t="shared" si="3"/>
        <v>INSERT INTO conf_session_es VALUES (1011, 'Sesión del Sábado por la Mañana, 6 Octubre 2018', 'Sábado por la Mañana', '2018-10-06', '1', 153);</v>
      </c>
      <c r="J25" s="74" t="s">
        <v>2085</v>
      </c>
      <c r="K25" s="36">
        <v>8482</v>
      </c>
      <c r="L25" s="4" t="s">
        <v>1966</v>
      </c>
      <c r="M25" t="s">
        <v>3732</v>
      </c>
      <c r="N25" t="s">
        <v>3800</v>
      </c>
      <c r="O25" s="41" t="s">
        <v>3675</v>
      </c>
      <c r="P25" s="37">
        <v>356</v>
      </c>
      <c r="Q25" t="s">
        <v>3766</v>
      </c>
      <c r="R25" t="s">
        <v>3766</v>
      </c>
      <c r="S25" s="70">
        <v>62</v>
      </c>
      <c r="T25" s="70" t="s">
        <v>2310</v>
      </c>
      <c r="V25" s="40" t="str">
        <f t="shared" si="1"/>
        <v>INSERT INTO talk_es VALUES (8482, 'G', 'https://www.churchofjesuschrist.org/study/liahona/2020/11/43soares?lang=spa', 'Buscar a Cristo en todo pensamiento', '2020-10-04', 356, 'https://www.churchofjesuschrist.org/study/general-conference/2020/11/43soares?lang=spa', 'https://www.churchofjesuschrist.org/study/general-conference/2020/11/43soares?lang=spa',62,NULL);</v>
      </c>
    </row>
    <row r="26" spans="2:22" s="70" customFormat="1" x14ac:dyDescent="0.2">
      <c r="B26" s="72">
        <v>1012</v>
      </c>
      <c r="C26" s="70" t="s">
        <v>2367</v>
      </c>
      <c r="D26" s="70" t="s">
        <v>2306</v>
      </c>
      <c r="E26" s="79" t="s">
        <v>2340</v>
      </c>
      <c r="F26" s="71">
        <v>2</v>
      </c>
      <c r="G26" s="70">
        <v>153</v>
      </c>
      <c r="I26" s="39" t="str">
        <f t="shared" si="3"/>
        <v>INSERT INTO conf_session_es VALUES (1012, 'Sesión del Sábado por la Tarde, 6 Octubre 2018', 'Sábado por la Tarde', '2018-10-06', '2', 153);</v>
      </c>
      <c r="J26" s="74" t="s">
        <v>2085</v>
      </c>
      <c r="K26" s="36">
        <v>8483</v>
      </c>
      <c r="L26" s="4" t="s">
        <v>1966</v>
      </c>
      <c r="M26" t="s">
        <v>3733</v>
      </c>
      <c r="N26" t="s">
        <v>3801</v>
      </c>
      <c r="O26" s="41" t="s">
        <v>3675</v>
      </c>
      <c r="P26" s="37">
        <v>1420</v>
      </c>
      <c r="Q26" t="s">
        <v>3767</v>
      </c>
      <c r="R26" t="s">
        <v>3767</v>
      </c>
      <c r="S26" s="70">
        <v>62</v>
      </c>
      <c r="T26" s="70" t="s">
        <v>2310</v>
      </c>
      <c r="V26" s="40" t="str">
        <f t="shared" si="1"/>
        <v>INSERT INTO talk_es VALUES (8483, 'G', 'https://www.churchofjesuschrist.org/study/liahona/2020/11/44godoy?lang=spa', 'Creo en los ángeles', '2020-10-04', 1420, 'https://www.churchofjesuschrist.org/study/general-conference/2020/11/44godoy?lang=spa', 'https://www.churchofjesuschrist.org/study/general-conference/2020/11/44godoy?lang=spa',62,NULL);</v>
      </c>
    </row>
    <row r="27" spans="2:22" s="70" customFormat="1" x14ac:dyDescent="0.2">
      <c r="B27" s="72">
        <v>1013</v>
      </c>
      <c r="C27" s="70" t="s">
        <v>2368</v>
      </c>
      <c r="D27" s="70" t="s">
        <v>2566</v>
      </c>
      <c r="E27" s="79" t="s">
        <v>2340</v>
      </c>
      <c r="F27" s="71">
        <v>3</v>
      </c>
      <c r="G27" s="70">
        <v>153</v>
      </c>
      <c r="I27" s="39" t="str">
        <f t="shared" si="3"/>
        <v>INSERT INTO conf_session_es VALUES (1013, 'Sesión General de las Mujeres, 6 Octubre 2018', 'Sesión de Mujeres', '2018-10-06', '3', 153);</v>
      </c>
      <c r="J27" s="74" t="s">
        <v>2085</v>
      </c>
      <c r="K27" s="36">
        <v>8484</v>
      </c>
      <c r="L27" s="4" t="s">
        <v>1966</v>
      </c>
      <c r="M27" t="s">
        <v>3734</v>
      </c>
      <c r="N27" t="s">
        <v>3802</v>
      </c>
      <c r="O27" s="41" t="s">
        <v>3675</v>
      </c>
      <c r="P27" s="37">
        <v>1008</v>
      </c>
      <c r="Q27" t="s">
        <v>3768</v>
      </c>
      <c r="R27" t="s">
        <v>3768</v>
      </c>
      <c r="S27" s="70">
        <v>62</v>
      </c>
      <c r="T27" s="70" t="s">
        <v>2310</v>
      </c>
      <c r="V27" s="40" t="str">
        <f t="shared" si="1"/>
        <v>INSERT INTO talk_es VALUES (8484, 'G', 'https://www.churchofjesuschrist.org/study/liahona/2020/11/45andersen?lang=spa', 'Hablamos de Cristo', '2020-10-04', 1008, 'https://www.churchofjesuschrist.org/study/general-conference/2020/11/45andersen?lang=spa', 'https://www.churchofjesuschrist.org/study/general-conference/2020/11/45andersen?lang=spa',62,NULL);</v>
      </c>
    </row>
    <row r="28" spans="2:22" s="70" customFormat="1" x14ac:dyDescent="0.2">
      <c r="B28" s="72">
        <v>1014</v>
      </c>
      <c r="C28" s="70" t="s">
        <v>2369</v>
      </c>
      <c r="D28" s="70" t="s">
        <v>2296</v>
      </c>
      <c r="E28" s="79" t="s">
        <v>2341</v>
      </c>
      <c r="F28" s="71">
        <v>4</v>
      </c>
      <c r="G28" s="70">
        <v>153</v>
      </c>
      <c r="I28" s="39" t="str">
        <f t="shared" si="3"/>
        <v>INSERT INTO conf_session_es VALUES (1014, 'Sesión del Domingo por la Mañana, 7 Octubre 2018', 'Domingo por la Mañana', '2018-10-07', '4', 153);</v>
      </c>
      <c r="J28" s="74" t="s">
        <v>2085</v>
      </c>
      <c r="K28" s="36">
        <v>8485</v>
      </c>
      <c r="L28" s="4" t="s">
        <v>1966</v>
      </c>
      <c r="M28" t="s">
        <v>3735</v>
      </c>
      <c r="N28" t="s">
        <v>3803</v>
      </c>
      <c r="O28" s="41" t="s">
        <v>3675</v>
      </c>
      <c r="P28" s="37">
        <v>1188</v>
      </c>
      <c r="Q28" t="s">
        <v>3769</v>
      </c>
      <c r="R28" t="s">
        <v>3769</v>
      </c>
      <c r="S28" s="70">
        <v>62</v>
      </c>
      <c r="T28" s="70" t="s">
        <v>2310</v>
      </c>
      <c r="V28" s="40" t="str">
        <f t="shared" si="1"/>
        <v>INSERT INTO talk_es VALUES (8485, 'G', 'https://www.churchofjesuschrist.org/study/liahona/2020/11/46nelson?lang=spa', 'Que Dios prevalezca', '2020-10-04', 1188, 'https://www.churchofjesuschrist.org/study/general-conference/2020/11/46nelson?lang=spa', 'https://www.churchofjesuschrist.org/study/general-conference/2020/11/46nelson?lang=spa',62,NULL);</v>
      </c>
    </row>
    <row r="29" spans="2:22" s="70" customFormat="1" x14ac:dyDescent="0.2">
      <c r="B29" s="72">
        <v>1015</v>
      </c>
      <c r="C29" s="70" t="s">
        <v>2370</v>
      </c>
      <c r="D29" s="70" t="s">
        <v>2308</v>
      </c>
      <c r="E29" s="79" t="s">
        <v>2341</v>
      </c>
      <c r="F29" s="71">
        <v>5</v>
      </c>
      <c r="G29" s="70">
        <v>153</v>
      </c>
      <c r="I29" s="39" t="str">
        <f t="shared" si="3"/>
        <v>INSERT INTO conf_session_es VALUES (1015, 'Sesión del Domingo por la Tarde, 7 Octubre 2018', 'Domingo por la Tarde', '2018-10-07', '5', 153);</v>
      </c>
      <c r="J29" s="74" t="s">
        <v>2085</v>
      </c>
      <c r="K29" s="36">
        <v>8486</v>
      </c>
      <c r="L29" s="4" t="s">
        <v>1966</v>
      </c>
      <c r="M29" t="s">
        <v>3736</v>
      </c>
      <c r="N29" t="s">
        <v>3804</v>
      </c>
      <c r="O29" s="41" t="s">
        <v>3675</v>
      </c>
      <c r="P29" s="37">
        <v>1092</v>
      </c>
      <c r="Q29" t="s">
        <v>3770</v>
      </c>
      <c r="R29" t="s">
        <v>3770</v>
      </c>
      <c r="S29" s="70">
        <v>62</v>
      </c>
      <c r="T29" s="70" t="s">
        <v>2310</v>
      </c>
      <c r="V29" s="40" t="str">
        <f t="shared" si="1"/>
        <v>INSERT INTO talk_es VALUES (8486, 'G', 'https://www.churchofjesuschrist.org/study/liahona/2020/11/51eyring?lang=spa', 'Ser probados, probarnos y ser pulidos', '2020-10-04', 1092, 'https://www.churchofjesuschrist.org/study/general-conference/2020/11/51eyring?lang=spa', 'https://www.churchofjesuschrist.org/study/general-conference/2020/11/51eyring?lang=spa',62,NULL);</v>
      </c>
    </row>
    <row r="30" spans="2:22" s="70" customFormat="1" x14ac:dyDescent="0.2">
      <c r="B30" s="72">
        <v>1016</v>
      </c>
      <c r="C30" s="70" t="s">
        <v>2407</v>
      </c>
      <c r="D30" s="70" t="s">
        <v>2304</v>
      </c>
      <c r="E30" s="79" t="s">
        <v>2393</v>
      </c>
      <c r="F30" s="71">
        <v>1</v>
      </c>
      <c r="G30" s="70">
        <v>154</v>
      </c>
      <c r="I30" s="39" t="str">
        <f t="shared" ref="I30:I34" si="4">"INSERT INTO conf_session_es VALUES ("&amp;B30&amp;", '"&amp;C30&amp;"', '"&amp;D30&amp;"', '"&amp;E30&amp;"', '"&amp;F30&amp;"', "&amp;G30&amp;");"</f>
        <v>INSERT INTO conf_session_es VALUES (1016, 'Sesión del Sábado por la Mañana, 6 Abril 2019', 'Sábado por la Mañana', '2019-04-06', '1', 154);</v>
      </c>
      <c r="J30" s="74" t="s">
        <v>2085</v>
      </c>
      <c r="K30" s="36">
        <v>8487</v>
      </c>
      <c r="L30" s="4" t="s">
        <v>1966</v>
      </c>
      <c r="M30" t="s">
        <v>3737</v>
      </c>
      <c r="N30" t="s">
        <v>3805</v>
      </c>
      <c r="O30" s="41" t="s">
        <v>3675</v>
      </c>
      <c r="P30" s="37">
        <v>1553</v>
      </c>
      <c r="Q30" t="s">
        <v>3771</v>
      </c>
      <c r="R30" t="s">
        <v>3771</v>
      </c>
      <c r="S30" s="70">
        <v>62</v>
      </c>
      <c r="T30" s="70" t="s">
        <v>2310</v>
      </c>
      <c r="V30" s="40" t="str">
        <f t="shared" si="1"/>
        <v>INSERT INTO talk_es VALUES (8487, 'G', 'https://www.churchofjesuschrist.org/study/liahona/2020/11/52jaggi?lang=spa', 'Tenga la paciencia su obra perfecta, y ¡tenedlo como gozo pleno!', '2020-10-04', 1553, 'https://www.churchofjesuschrist.org/study/general-conference/2020/11/52jaggi?lang=spa', 'https://www.churchofjesuschrist.org/study/general-conference/2020/11/52jaggi?lang=spa',62,NULL);</v>
      </c>
    </row>
    <row r="31" spans="2:22" s="70" customFormat="1" x14ac:dyDescent="0.2">
      <c r="B31" s="72">
        <v>1017</v>
      </c>
      <c r="C31" s="70" t="s">
        <v>2408</v>
      </c>
      <c r="D31" s="70" t="s">
        <v>2306</v>
      </c>
      <c r="E31" s="79" t="s">
        <v>2393</v>
      </c>
      <c r="F31" s="71">
        <v>2</v>
      </c>
      <c r="G31" s="70">
        <v>154</v>
      </c>
      <c r="I31" s="39" t="str">
        <f t="shared" si="4"/>
        <v>INSERT INTO conf_session_es VALUES (1017, 'Sesión del Sábado por la Tarde, 6 Abril 2019', 'Sábado por la Tarde', '2019-04-06', '2', 154);</v>
      </c>
      <c r="J31" s="74" t="s">
        <v>2085</v>
      </c>
      <c r="K31" s="36">
        <v>8488</v>
      </c>
      <c r="L31" s="4" t="s">
        <v>1966</v>
      </c>
      <c r="M31" t="s">
        <v>3738</v>
      </c>
      <c r="N31" t="s">
        <v>3806</v>
      </c>
      <c r="O31" s="41" t="s">
        <v>3675</v>
      </c>
      <c r="P31" s="37">
        <v>1427</v>
      </c>
      <c r="Q31" t="s">
        <v>3772</v>
      </c>
      <c r="R31" t="s">
        <v>3772</v>
      </c>
      <c r="S31" s="70">
        <v>62</v>
      </c>
      <c r="T31" s="70" t="s">
        <v>2310</v>
      </c>
      <c r="V31" s="40" t="str">
        <f t="shared" si="1"/>
        <v>INSERT INTO talk_es VALUES (8488, 'G', 'https://www.churchofjesuschrist.org/study/liahona/2020/11/53stevenson?lang=spa', 'Altamente favorecidos del Señor', '2020-10-04', 1427, 'https://www.churchofjesuschrist.org/study/general-conference/2020/11/53stevenson?lang=spa', 'https://www.churchofjesuschrist.org/study/general-conference/2020/11/53stevenson?lang=spa',62,NULL);</v>
      </c>
    </row>
    <row r="32" spans="2:22" s="70" customFormat="1" x14ac:dyDescent="0.2">
      <c r="B32" s="72">
        <v>1018</v>
      </c>
      <c r="C32" s="70" t="s">
        <v>2411</v>
      </c>
      <c r="D32" s="70" t="s">
        <v>2297</v>
      </c>
      <c r="E32" s="79" t="s">
        <v>2393</v>
      </c>
      <c r="F32" s="71">
        <v>3</v>
      </c>
      <c r="G32" s="70">
        <v>154</v>
      </c>
      <c r="I32" s="39" t="str">
        <f t="shared" si="4"/>
        <v>INSERT INTO conf_session_es VALUES (1018, 'Sesión del Sacerdocio, 6 Abril 2019', 'Sesión del Sacerdocio', '2019-04-06', '3', 154);</v>
      </c>
      <c r="J32" s="74" t="s">
        <v>2085</v>
      </c>
      <c r="K32" s="36">
        <v>8489</v>
      </c>
      <c r="L32" s="4" t="s">
        <v>1966</v>
      </c>
      <c r="M32" t="s">
        <v>3739</v>
      </c>
      <c r="N32" t="s">
        <v>3807</v>
      </c>
      <c r="O32" s="41" t="s">
        <v>3675</v>
      </c>
      <c r="P32" s="37">
        <v>1554</v>
      </c>
      <c r="Q32" t="s">
        <v>3773</v>
      </c>
      <c r="R32" t="s">
        <v>3773</v>
      </c>
      <c r="S32" s="70">
        <v>62</v>
      </c>
      <c r="T32" s="70" t="s">
        <v>2310</v>
      </c>
      <c r="V32" s="40" t="str">
        <f t="shared" si="1"/>
        <v>INSERT INTO talk_es VALUES (8489, 'G', 'https://www.churchofjesuschrist.org/study/liahona/2020/11/54camargo?lang=spa', 'Pedid, buscad y llamad', '2020-10-04', 1554, 'https://www.churchofjesuschrist.org/study/general-conference/2020/11/54camargo?lang=spa', 'https://www.churchofjesuschrist.org/study/general-conference/2020/11/54camargo?lang=spa',62,NULL);</v>
      </c>
    </row>
    <row r="33" spans="1:22" s="70" customFormat="1" x14ac:dyDescent="0.2">
      <c r="B33" s="72">
        <v>1019</v>
      </c>
      <c r="C33" s="70" t="s">
        <v>2409</v>
      </c>
      <c r="D33" s="70" t="s">
        <v>2296</v>
      </c>
      <c r="E33" s="79" t="s">
        <v>2394</v>
      </c>
      <c r="F33" s="71">
        <v>4</v>
      </c>
      <c r="G33" s="70">
        <v>154</v>
      </c>
      <c r="I33" s="39" t="str">
        <f t="shared" si="4"/>
        <v>INSERT INTO conf_session_es VALUES (1019, 'Sesión del Domingo por la Mañana, 7 Abril 2019', 'Domingo por la Mañana', '2019-04-07', '4', 154);</v>
      </c>
      <c r="J33" s="74" t="s">
        <v>2085</v>
      </c>
      <c r="K33" s="36">
        <v>8490</v>
      </c>
      <c r="L33" s="4" t="s">
        <v>1966</v>
      </c>
      <c r="M33" t="s">
        <v>3740</v>
      </c>
      <c r="N33" t="s">
        <v>3808</v>
      </c>
      <c r="O33" s="41" t="s">
        <v>3675</v>
      </c>
      <c r="P33" s="37">
        <v>1434</v>
      </c>
      <c r="Q33" t="s">
        <v>3774</v>
      </c>
      <c r="R33" t="s">
        <v>3774</v>
      </c>
      <c r="S33" s="70">
        <v>62</v>
      </c>
      <c r="T33" s="70" t="s">
        <v>2310</v>
      </c>
      <c r="V33" s="40" t="str">
        <f t="shared" si="1"/>
        <v>INSERT INTO talk_es VALUES (8490, 'G', 'https://www.churchofjesuschrist.org/study/liahona/2020/11/55renlund?lang=spa', 'Haz justicia, ama la misericordia y humíllate para andar con Dios', '2020-10-04', 1434, 'https://www.churchofjesuschrist.org/study/general-conference/2020/11/55renlund?lang=spa', 'https://www.churchofjesuschrist.org/study/general-conference/2020/11/55renlund?lang=spa',62,NULL);</v>
      </c>
    </row>
    <row r="34" spans="1:22" s="70" customFormat="1" x14ac:dyDescent="0.2">
      <c r="B34" s="72">
        <v>1020</v>
      </c>
      <c r="C34" s="70" t="s">
        <v>2410</v>
      </c>
      <c r="D34" s="70" t="s">
        <v>2308</v>
      </c>
      <c r="E34" s="79" t="s">
        <v>2394</v>
      </c>
      <c r="F34" s="71">
        <v>5</v>
      </c>
      <c r="G34" s="70">
        <v>154</v>
      </c>
      <c r="I34" s="39" t="str">
        <f t="shared" si="4"/>
        <v>INSERT INTO conf_session_es VALUES (1020, 'Sesión del Domingo por la Tarde, 7 Abril 2019', 'Domingo por la Tarde', '2019-04-07', '5', 154);</v>
      </c>
      <c r="J34" s="74" t="s">
        <v>2085</v>
      </c>
      <c r="K34" s="36">
        <v>8491</v>
      </c>
      <c r="L34" s="4" t="s">
        <v>1966</v>
      </c>
      <c r="M34" t="s">
        <v>3741</v>
      </c>
      <c r="N34" t="s">
        <v>3809</v>
      </c>
      <c r="O34" s="41" t="s">
        <v>3675</v>
      </c>
      <c r="P34" s="37">
        <v>1555</v>
      </c>
      <c r="Q34" t="s">
        <v>3775</v>
      </c>
      <c r="R34" t="s">
        <v>3775</v>
      </c>
      <c r="S34" s="70">
        <v>62</v>
      </c>
      <c r="T34" s="70" t="s">
        <v>2310</v>
      </c>
      <c r="V34" s="40" t="str">
        <f t="shared" si="1"/>
        <v>INSERT INTO talk_es VALUES (8491, 'G', 'https://www.churchofjesuschrist.org/study/liahona/2020/11/56johnson?lang=spa', 'Poder duradero', '2020-10-04', 1555, 'https://www.churchofjesuschrist.org/study/general-conference/2020/11/56johnson?lang=spa', 'https://www.churchofjesuschrist.org/study/general-conference/2020/11/56johnson?lang=spa',62,NULL);</v>
      </c>
    </row>
    <row r="35" spans="1:22" s="70" customFormat="1" x14ac:dyDescent="0.2">
      <c r="B35" s="72">
        <v>1021</v>
      </c>
      <c r="C35" s="70" t="s">
        <v>2561</v>
      </c>
      <c r="D35" s="70" t="s">
        <v>2304</v>
      </c>
      <c r="E35" s="79" t="s">
        <v>2482</v>
      </c>
      <c r="F35" s="71">
        <v>1</v>
      </c>
      <c r="G35" s="70">
        <v>155</v>
      </c>
      <c r="I35" s="39" t="str">
        <f t="shared" ref="I35:I49" si="5">"INSERT INTO conf_session_es VALUES ("&amp;B35&amp;", '"&amp;C35&amp;"', '"&amp;D35&amp;"', '"&amp;E35&amp;"', '"&amp;F35&amp;"', "&amp;G35&amp;");"</f>
        <v>INSERT INTO conf_session_es VALUES (1021, 'Sesión del Sábado por la Mañana, 5 Octubre 2019', 'Sábado por la Mañana', '2019-10-05', '1', 155);</v>
      </c>
      <c r="J35" s="74" t="s">
        <v>2085</v>
      </c>
      <c r="K35" s="36">
        <v>8492</v>
      </c>
      <c r="L35" s="4" t="s">
        <v>1966</v>
      </c>
      <c r="M35" s="70" t="s">
        <v>3742</v>
      </c>
      <c r="N35" t="s">
        <v>3810</v>
      </c>
      <c r="O35" s="41" t="s">
        <v>3675</v>
      </c>
      <c r="P35" s="37">
        <v>1127</v>
      </c>
      <c r="Q35" s="70" t="s">
        <v>3776</v>
      </c>
      <c r="R35" s="70" t="s">
        <v>3776</v>
      </c>
      <c r="S35" s="70">
        <v>62</v>
      </c>
      <c r="T35" s="70" t="s">
        <v>2310</v>
      </c>
      <c r="V35" s="40" t="str">
        <f t="shared" si="1"/>
        <v>INSERT INTO talk_es VALUES (8492, 'G', 'https://www.churchofjesuschrist.org/study/liahona/2020/11/57holland?lang=spa', 'Esperar en el Señor', '2020-10-04', 1127, 'https://www.churchofjesuschrist.org/study/general-conference/2020/11/57holland?lang=spa', 'https://www.churchofjesuschrist.org/study/general-conference/2020/11/57holland?lang=spa',62,NULL);</v>
      </c>
    </row>
    <row r="36" spans="1:22" s="70" customFormat="1" x14ac:dyDescent="0.2">
      <c r="B36" s="72">
        <v>1022</v>
      </c>
      <c r="C36" s="70" t="s">
        <v>2562</v>
      </c>
      <c r="D36" s="70" t="s">
        <v>2306</v>
      </c>
      <c r="E36" s="79" t="s">
        <v>2482</v>
      </c>
      <c r="F36" s="71">
        <v>2</v>
      </c>
      <c r="G36" s="70">
        <v>155</v>
      </c>
      <c r="I36" s="39" t="str">
        <f t="shared" si="5"/>
        <v>INSERT INTO conf_session_es VALUES (1022, 'Sesión del Sábado por la Tarde, 5 Octubre 2019', 'Sábado por la Tarde', '2019-10-05', '2', 155);</v>
      </c>
      <c r="J36" s="74" t="s">
        <v>2085</v>
      </c>
      <c r="K36" s="36">
        <v>8493</v>
      </c>
      <c r="L36" s="4" t="s">
        <v>1966</v>
      </c>
      <c r="M36" s="70" t="s">
        <v>3743</v>
      </c>
      <c r="N36" t="s">
        <v>3811</v>
      </c>
      <c r="O36" s="41" t="s">
        <v>3675</v>
      </c>
      <c r="P36" s="37">
        <v>1188</v>
      </c>
      <c r="Q36" s="70" t="s">
        <v>3777</v>
      </c>
      <c r="R36" s="70" t="s">
        <v>3777</v>
      </c>
      <c r="S36" s="70">
        <v>62</v>
      </c>
      <c r="T36" s="70" t="s">
        <v>2310</v>
      </c>
      <c r="V36" s="40" t="str">
        <f t="shared" si="1"/>
        <v>INSERT INTO talk_es VALUES (8493, 'G', 'https://www.churchofjesuschrist.org/study/liahona/2020/11/58nelson?lang=spa', 'Una nueva normalidad', '2020-10-04', 1188, 'https://www.churchofjesuschrist.org/study/general-conference/2020/11/58nelson?lang=spa', 'https://www.churchofjesuschrist.org/study/general-conference/2020/11/58nelson?lang=spa',62,NULL);</v>
      </c>
    </row>
    <row r="37" spans="1:22" s="70" customFormat="1" x14ac:dyDescent="0.2">
      <c r="B37" s="72">
        <v>1023</v>
      </c>
      <c r="C37" s="70" t="s">
        <v>2565</v>
      </c>
      <c r="D37" s="70" t="s">
        <v>2566</v>
      </c>
      <c r="E37" s="79" t="s">
        <v>2482</v>
      </c>
      <c r="F37" s="71">
        <v>3</v>
      </c>
      <c r="G37" s="70">
        <v>155</v>
      </c>
      <c r="I37" s="39" t="str">
        <f t="shared" si="5"/>
        <v>INSERT INTO conf_session_es VALUES (1023, 'Sesión General de Mujeres, 5 Octubre 2019', 'Sesión de Mujeres', '2019-10-05', '3', 155);</v>
      </c>
      <c r="J37" s="74" t="s">
        <v>2085</v>
      </c>
      <c r="L37" s="4"/>
      <c r="V37" s="40"/>
    </row>
    <row r="38" spans="1:22" s="70" customFormat="1" x14ac:dyDescent="0.2">
      <c r="B38" s="72">
        <v>1024</v>
      </c>
      <c r="C38" s="70" t="s">
        <v>2563</v>
      </c>
      <c r="D38" s="70" t="s">
        <v>2296</v>
      </c>
      <c r="E38" s="79" t="s">
        <v>2483</v>
      </c>
      <c r="F38" s="71">
        <v>4</v>
      </c>
      <c r="G38" s="70">
        <v>155</v>
      </c>
      <c r="I38" s="39" t="str">
        <f t="shared" si="5"/>
        <v>INSERT INTO conf_session_es VALUES (1024, 'Sesión del Domingo por la Mañana, 6 Octubre 2019', 'Domingo por la Mañana', '2019-10-06', '4', 155);</v>
      </c>
      <c r="J38" s="74" t="s">
        <v>2085</v>
      </c>
      <c r="L38" s="4"/>
      <c r="V38" s="40"/>
    </row>
    <row r="39" spans="1:22" s="70" customFormat="1" x14ac:dyDescent="0.2">
      <c r="B39" s="72">
        <v>1025</v>
      </c>
      <c r="C39" s="70" t="s">
        <v>2564</v>
      </c>
      <c r="D39" s="70" t="s">
        <v>2308</v>
      </c>
      <c r="E39" s="79" t="s">
        <v>2483</v>
      </c>
      <c r="F39" s="71">
        <v>5</v>
      </c>
      <c r="G39" s="70">
        <v>155</v>
      </c>
      <c r="I39" s="39" t="str">
        <f t="shared" si="5"/>
        <v>INSERT INTO conf_session_es VALUES (1025, 'Sesión del Domingo por la Tarde, 6 Octubre 2019', 'Domingo por la Tarde', '2019-10-06', '5', 155);</v>
      </c>
      <c r="J39" s="74" t="s">
        <v>2085</v>
      </c>
      <c r="L39" s="4"/>
      <c r="V39" s="40"/>
    </row>
    <row r="40" spans="1:22" s="70" customFormat="1" ht="18" x14ac:dyDescent="0.2">
      <c r="A40" s="89"/>
      <c r="B40" s="72">
        <v>1026</v>
      </c>
      <c r="C40" s="70" t="s">
        <v>3700</v>
      </c>
      <c r="D40" s="70" t="s">
        <v>2304</v>
      </c>
      <c r="E40" s="79" t="s">
        <v>2714</v>
      </c>
      <c r="F40" s="71">
        <v>1</v>
      </c>
      <c r="G40" s="70">
        <v>156</v>
      </c>
      <c r="I40" s="39" t="str">
        <f t="shared" si="5"/>
        <v>INSERT INTO conf_session_es VALUES (1026, 'Sesión del Sábado por la Mañana, 4 Abril 2020', 'Sábado por la Mañana', '2020-04-04', '1', 156);</v>
      </c>
      <c r="J40" s="74" t="s">
        <v>2085</v>
      </c>
      <c r="L40" s="4"/>
      <c r="V40" s="40"/>
    </row>
    <row r="41" spans="1:22" s="70" customFormat="1" ht="18" x14ac:dyDescent="0.2">
      <c r="A41" s="89"/>
      <c r="B41" s="72">
        <v>1027</v>
      </c>
      <c r="C41" s="70" t="s">
        <v>3701</v>
      </c>
      <c r="D41" s="70" t="s">
        <v>2306</v>
      </c>
      <c r="E41" s="79" t="s">
        <v>2714</v>
      </c>
      <c r="F41" s="71">
        <v>2</v>
      </c>
      <c r="G41" s="70">
        <v>156</v>
      </c>
      <c r="I41" s="39" t="str">
        <f t="shared" si="5"/>
        <v>INSERT INTO conf_session_es VALUES (1027, 'Sesión del Sábado por la Tarde, 4 Abril 2020', 'Sábado por la Tarde', '2020-04-04', '2', 156);</v>
      </c>
      <c r="J41" s="74" t="s">
        <v>2085</v>
      </c>
      <c r="L41" s="4"/>
      <c r="V41" s="40"/>
    </row>
    <row r="42" spans="1:22" s="70" customFormat="1" ht="18" x14ac:dyDescent="0.2">
      <c r="A42" s="89"/>
      <c r="B42" s="72">
        <v>1028</v>
      </c>
      <c r="C42" s="70" t="s">
        <v>3702</v>
      </c>
      <c r="D42" s="70" t="s">
        <v>2297</v>
      </c>
      <c r="E42" s="79" t="s">
        <v>2714</v>
      </c>
      <c r="F42" s="71">
        <v>3</v>
      </c>
      <c r="G42" s="70">
        <v>156</v>
      </c>
      <c r="I42" s="39" t="str">
        <f t="shared" si="5"/>
        <v>INSERT INTO conf_session_es VALUES (1028, 'Sesión del Sacerdocio, 4 Abril 2020', 'Sesión del Sacerdocio', '2020-04-04', '3', 156);</v>
      </c>
      <c r="J42" s="74" t="s">
        <v>2085</v>
      </c>
      <c r="L42" s="4"/>
      <c r="V42" s="40"/>
    </row>
    <row r="43" spans="1:22" s="70" customFormat="1" ht="18" x14ac:dyDescent="0.2">
      <c r="A43" s="89"/>
      <c r="B43" s="72">
        <v>1029</v>
      </c>
      <c r="C43" s="70" t="s">
        <v>3703</v>
      </c>
      <c r="D43" s="70" t="s">
        <v>2296</v>
      </c>
      <c r="E43" s="79" t="s">
        <v>2715</v>
      </c>
      <c r="F43" s="71">
        <v>4</v>
      </c>
      <c r="G43" s="70">
        <v>156</v>
      </c>
      <c r="I43" s="39" t="str">
        <f t="shared" si="5"/>
        <v>INSERT INTO conf_session_es VALUES (1029, 'Sesión del Domingo por la Mañana, 5 Abril 2020', 'Domingo por la Mañana', '2020-04-05', '4', 156);</v>
      </c>
      <c r="J43" s="74" t="s">
        <v>2085</v>
      </c>
      <c r="L43" s="4"/>
      <c r="V43" s="40"/>
    </row>
    <row r="44" spans="1:22" s="70" customFormat="1" ht="18" x14ac:dyDescent="0.2">
      <c r="A44" s="89"/>
      <c r="B44" s="72">
        <v>1030</v>
      </c>
      <c r="C44" s="70" t="s">
        <v>3704</v>
      </c>
      <c r="D44" s="70" t="s">
        <v>2308</v>
      </c>
      <c r="E44" s="79" t="s">
        <v>2715</v>
      </c>
      <c r="F44" s="71">
        <v>5</v>
      </c>
      <c r="G44" s="70">
        <v>156</v>
      </c>
      <c r="I44" s="39" t="str">
        <f t="shared" si="5"/>
        <v>INSERT INTO conf_session_es VALUES (1030, 'Sesión del Domingo por la Tarde, 5 Abril 2020', 'Domingo por la Tarde', '2020-04-05', '5', 156);</v>
      </c>
      <c r="J44" s="74" t="s">
        <v>2085</v>
      </c>
      <c r="L44" s="4"/>
      <c r="V44" s="40"/>
    </row>
    <row r="45" spans="1:22" s="70" customFormat="1" ht="18" x14ac:dyDescent="0.2">
      <c r="A45" s="89"/>
      <c r="B45" s="72">
        <v>1031</v>
      </c>
      <c r="C45" s="70" t="s">
        <v>3705</v>
      </c>
      <c r="D45" s="70" t="s">
        <v>2304</v>
      </c>
      <c r="E45" s="79" t="s">
        <v>3674</v>
      </c>
      <c r="F45" s="71">
        <v>1</v>
      </c>
      <c r="G45" s="70">
        <v>157</v>
      </c>
      <c r="I45" s="39" t="str">
        <f t="shared" si="5"/>
        <v>INSERT INTO conf_session_es VALUES (1031, 'Sesión del Sábado por la Mañana, 3 Octubre 2020', 'Sábado por la Mañana', '2020-10-03', '1', 157);</v>
      </c>
      <c r="J45" s="74" t="s">
        <v>2085</v>
      </c>
      <c r="L45" s="4"/>
      <c r="V45" s="40"/>
    </row>
    <row r="46" spans="1:22" s="70" customFormat="1" ht="18" x14ac:dyDescent="0.2">
      <c r="A46" s="89"/>
      <c r="B46" s="72">
        <v>1032</v>
      </c>
      <c r="C46" s="70" t="s">
        <v>3706</v>
      </c>
      <c r="D46" s="70" t="s">
        <v>2306</v>
      </c>
      <c r="E46" s="79" t="s">
        <v>3674</v>
      </c>
      <c r="F46" s="71">
        <v>2</v>
      </c>
      <c r="G46" s="70">
        <v>157</v>
      </c>
      <c r="I46" s="39" t="str">
        <f t="shared" si="5"/>
        <v>INSERT INTO conf_session_es VALUES (1032, 'Sesión del Sábado por la Tarde, 3 Octubre 2020', 'Sábado por la Tarde', '2020-10-03', '2', 157);</v>
      </c>
      <c r="J46" s="74" t="s">
        <v>2085</v>
      </c>
      <c r="L46" s="4"/>
      <c r="V46" s="40"/>
    </row>
    <row r="47" spans="1:22" s="70" customFormat="1" ht="18" x14ac:dyDescent="0.2">
      <c r="A47" s="89"/>
      <c r="B47" s="72">
        <v>1033</v>
      </c>
      <c r="C47" s="70" t="s">
        <v>3707</v>
      </c>
      <c r="D47" s="70" t="s">
        <v>2566</v>
      </c>
      <c r="E47" s="79" t="s">
        <v>3674</v>
      </c>
      <c r="F47" s="71">
        <v>3</v>
      </c>
      <c r="G47" s="70">
        <v>157</v>
      </c>
      <c r="I47" s="39" t="str">
        <f t="shared" si="5"/>
        <v>INSERT INTO conf_session_es VALUES (1033, 'Sesión General de Mujeres, 3 Octubre 2020', 'Sesión de Mujeres', '2020-10-03', '3', 157);</v>
      </c>
      <c r="J47" s="74" t="s">
        <v>2085</v>
      </c>
      <c r="L47" s="4"/>
      <c r="V47" s="40"/>
    </row>
    <row r="48" spans="1:22" s="70" customFormat="1" ht="18" x14ac:dyDescent="0.2">
      <c r="A48" s="89"/>
      <c r="B48" s="72">
        <v>1034</v>
      </c>
      <c r="C48" s="70" t="s">
        <v>3708</v>
      </c>
      <c r="D48" s="70" t="s">
        <v>2296</v>
      </c>
      <c r="E48" s="79" t="s">
        <v>3675</v>
      </c>
      <c r="F48" s="71">
        <v>4</v>
      </c>
      <c r="G48" s="70">
        <v>157</v>
      </c>
      <c r="I48" s="39" t="str">
        <f t="shared" si="5"/>
        <v>INSERT INTO conf_session_es VALUES (1034, 'Sesión del Domingo por la Mañana, 4 Octubre 2020', 'Domingo por la Mañana', '2020-10-04', '4', 157);</v>
      </c>
      <c r="J48" s="74" t="s">
        <v>2085</v>
      </c>
      <c r="L48" s="4"/>
      <c r="V48" s="40"/>
    </row>
    <row r="49" spans="1:22" s="70" customFormat="1" ht="18" x14ac:dyDescent="0.2">
      <c r="A49" s="89"/>
      <c r="B49" s="72">
        <v>1035</v>
      </c>
      <c r="C49" s="70" t="s">
        <v>3709</v>
      </c>
      <c r="D49" s="70" t="s">
        <v>2308</v>
      </c>
      <c r="E49" s="79" t="s">
        <v>3675</v>
      </c>
      <c r="F49" s="71">
        <v>5</v>
      </c>
      <c r="G49" s="70">
        <v>157</v>
      </c>
      <c r="I49" s="39" t="str">
        <f t="shared" si="5"/>
        <v>INSERT INTO conf_session_es VALUES (1035, 'Sesión del Domingo por la Tarde, 4 Octubre 2020', 'Domingo por la Tarde', '2020-10-04', '5', 157);</v>
      </c>
      <c r="J49" s="74" t="s">
        <v>2085</v>
      </c>
      <c r="L49" s="4"/>
      <c r="V49" s="40"/>
    </row>
    <row r="50" spans="1:22" s="70" customFormat="1" x14ac:dyDescent="0.2">
      <c r="F50" s="71"/>
      <c r="G50" s="1"/>
      <c r="L50" s="4"/>
      <c r="M50"/>
      <c r="N50"/>
      <c r="V50" s="40"/>
    </row>
    <row r="51" spans="1:22" s="70" customFormat="1" x14ac:dyDescent="0.2">
      <c r="F51" s="71"/>
      <c r="L51" s="4"/>
      <c r="M51"/>
      <c r="N51"/>
      <c r="V51" s="40"/>
    </row>
    <row r="52" spans="1:22" s="70" customFormat="1" x14ac:dyDescent="0.2">
      <c r="F52" s="71"/>
      <c r="L52" s="4"/>
      <c r="M52"/>
      <c r="N52"/>
      <c r="V52" s="40"/>
    </row>
    <row r="53" spans="1:22" s="70" customFormat="1" x14ac:dyDescent="0.2">
      <c r="F53" s="71"/>
      <c r="L53" s="4"/>
      <c r="M53"/>
      <c r="N53"/>
      <c r="V53" s="40"/>
    </row>
    <row r="54" spans="1:22" s="70" customFormat="1" x14ac:dyDescent="0.2">
      <c r="F54" s="71"/>
      <c r="L54" s="4"/>
      <c r="M54"/>
      <c r="N54"/>
      <c r="V54" s="40"/>
    </row>
    <row r="55" spans="1:22" s="70" customFormat="1" x14ac:dyDescent="0.2">
      <c r="F55" s="71"/>
      <c r="L55" s="4"/>
      <c r="M55"/>
      <c r="N55"/>
      <c r="V55" s="40"/>
    </row>
    <row r="56" spans="1:22" s="70" customFormat="1" x14ac:dyDescent="0.2">
      <c r="F56" s="71"/>
      <c r="L56" s="4"/>
      <c r="M56"/>
      <c r="N56"/>
      <c r="V56" s="40"/>
    </row>
    <row r="57" spans="1:22" s="70" customFormat="1" x14ac:dyDescent="0.2">
      <c r="F57" s="71"/>
      <c r="L57" s="4"/>
      <c r="M57"/>
      <c r="N57"/>
      <c r="V57" s="40"/>
    </row>
    <row r="58" spans="1:22" s="70" customFormat="1" x14ac:dyDescent="0.2">
      <c r="F58" s="71"/>
      <c r="L58" s="4"/>
      <c r="M58"/>
      <c r="N58"/>
      <c r="V58" s="40"/>
    </row>
    <row r="59" spans="1:22" s="70" customFormat="1" x14ac:dyDescent="0.2">
      <c r="F59" s="71"/>
      <c r="L59" s="4"/>
      <c r="M59"/>
      <c r="N59"/>
      <c r="V59" s="40"/>
    </row>
    <row r="60" spans="1:22" s="70" customFormat="1" x14ac:dyDescent="0.2">
      <c r="F60" s="71"/>
      <c r="L60" s="4"/>
      <c r="M60"/>
      <c r="N60"/>
      <c r="V60" s="40"/>
    </row>
    <row r="61" spans="1:22" s="70" customFormat="1" x14ac:dyDescent="0.2">
      <c r="F61" s="71"/>
      <c r="L61" s="4"/>
      <c r="M61"/>
      <c r="N61"/>
      <c r="V61" s="40"/>
    </row>
    <row r="62" spans="1:22" s="70" customFormat="1" x14ac:dyDescent="0.2">
      <c r="F62" s="71"/>
      <c r="L62" s="4"/>
      <c r="M62"/>
      <c r="N62"/>
      <c r="V62" s="40"/>
    </row>
    <row r="63" spans="1:22" s="70" customFormat="1" x14ac:dyDescent="0.2">
      <c r="F63" s="71"/>
      <c r="L63" s="4"/>
      <c r="M63"/>
      <c r="N63"/>
      <c r="V63" s="40"/>
    </row>
    <row r="64" spans="1:22" s="70" customFormat="1" x14ac:dyDescent="0.2">
      <c r="F64" s="71"/>
      <c r="L64" s="4"/>
      <c r="M64"/>
      <c r="N64"/>
      <c r="V64" s="40"/>
    </row>
    <row r="65" spans="3:22" s="70" customFormat="1" x14ac:dyDescent="0.2">
      <c r="F65" s="71"/>
      <c r="L65" s="4"/>
      <c r="M65"/>
      <c r="N65"/>
      <c r="V65" s="40"/>
    </row>
    <row r="66" spans="3:22" s="70" customFormat="1" x14ac:dyDescent="0.2">
      <c r="F66" s="71"/>
      <c r="L66" s="4"/>
      <c r="M66"/>
      <c r="N66"/>
      <c r="V66" s="40"/>
    </row>
    <row r="67" spans="3:22" s="70" customFormat="1" x14ac:dyDescent="0.2">
      <c r="F67" s="71"/>
      <c r="L67" s="4"/>
      <c r="M67"/>
      <c r="N67"/>
      <c r="V67" s="40"/>
    </row>
    <row r="68" spans="3:22" s="70" customFormat="1" x14ac:dyDescent="0.2">
      <c r="F68" s="71"/>
      <c r="L68" s="4"/>
      <c r="M68"/>
      <c r="N68"/>
      <c r="V68" s="40"/>
    </row>
    <row r="69" spans="3:22" s="70" customFormat="1" x14ac:dyDescent="0.2">
      <c r="F69" s="71"/>
      <c r="L69" s="4"/>
      <c r="M69"/>
      <c r="N69"/>
      <c r="V69" s="40"/>
    </row>
    <row r="70" spans="3:22" s="70" customFormat="1" x14ac:dyDescent="0.2">
      <c r="F70" s="71"/>
      <c r="L70" s="4"/>
      <c r="M70"/>
      <c r="N70"/>
      <c r="V70" s="40"/>
    </row>
    <row r="71" spans="3:22" s="70" customFormat="1" x14ac:dyDescent="0.2">
      <c r="F71" s="71"/>
      <c r="L71" s="4"/>
      <c r="M71"/>
      <c r="N71"/>
      <c r="V71" s="40"/>
    </row>
    <row r="72" spans="3:22" s="70" customFormat="1" x14ac:dyDescent="0.2">
      <c r="F72" s="71"/>
      <c r="L72" s="4"/>
      <c r="M72"/>
      <c r="N72"/>
      <c r="V72" s="40"/>
    </row>
    <row r="73" spans="3:22" s="70" customFormat="1" x14ac:dyDescent="0.2">
      <c r="F73" s="71"/>
      <c r="L73" s="4"/>
      <c r="M73"/>
      <c r="N73"/>
      <c r="V73" s="40"/>
    </row>
    <row r="74" spans="3:22" s="70" customFormat="1" x14ac:dyDescent="0.2">
      <c r="C74"/>
      <c r="F74" s="71"/>
      <c r="L74" s="4"/>
      <c r="M74"/>
      <c r="N74"/>
      <c r="O74" s="41"/>
      <c r="V74" s="40"/>
    </row>
    <row r="75" spans="3:22" s="70" customFormat="1" x14ac:dyDescent="0.2">
      <c r="C75"/>
      <c r="F75" s="71"/>
      <c r="L75" s="4"/>
      <c r="M75"/>
      <c r="N75"/>
      <c r="O75" s="41"/>
      <c r="V75" s="40"/>
    </row>
    <row r="76" spans="3:22" s="70" customFormat="1" x14ac:dyDescent="0.2">
      <c r="C76"/>
      <c r="F76" s="71"/>
      <c r="L76" s="4"/>
      <c r="M76"/>
      <c r="N76"/>
      <c r="O76" s="41"/>
      <c r="V76" s="40"/>
    </row>
    <row r="77" spans="3:22" s="70" customFormat="1" x14ac:dyDescent="0.2">
      <c r="C77"/>
      <c r="F77" s="71"/>
      <c r="L77" s="4"/>
      <c r="M77"/>
      <c r="N77"/>
      <c r="O77" s="41"/>
      <c r="V77" s="40"/>
    </row>
    <row r="78" spans="3:22" s="70" customFormat="1" x14ac:dyDescent="0.2">
      <c r="C78"/>
      <c r="F78" s="71"/>
      <c r="L78" s="4"/>
      <c r="M78"/>
      <c r="N78"/>
      <c r="O78" s="41"/>
      <c r="V78" s="40"/>
    </row>
    <row r="79" spans="3:22" s="70" customFormat="1" x14ac:dyDescent="0.2">
      <c r="C79"/>
      <c r="F79" s="71"/>
      <c r="L79" s="4"/>
      <c r="M79"/>
      <c r="N79"/>
      <c r="O79" s="41"/>
      <c r="V79" s="40"/>
    </row>
    <row r="80" spans="3:22" s="70" customFormat="1" x14ac:dyDescent="0.2">
      <c r="C80"/>
      <c r="F80" s="71"/>
      <c r="L80" s="4"/>
      <c r="M80"/>
      <c r="N80"/>
      <c r="O80" s="41"/>
      <c r="V80" s="40"/>
    </row>
    <row r="81" spans="3:22" s="70" customFormat="1" x14ac:dyDescent="0.2">
      <c r="C81"/>
      <c r="F81" s="71"/>
      <c r="L81" s="4"/>
      <c r="M81"/>
      <c r="N81"/>
      <c r="O81" s="41"/>
      <c r="V81" s="40"/>
    </row>
    <row r="82" spans="3:22" s="70" customFormat="1" x14ac:dyDescent="0.2">
      <c r="C82"/>
      <c r="F82" s="71"/>
      <c r="L82" s="4"/>
      <c r="M82"/>
      <c r="N82"/>
      <c r="O82" s="41"/>
      <c r="V82" s="40"/>
    </row>
    <row r="83" spans="3:22" s="70" customFormat="1" x14ac:dyDescent="0.2">
      <c r="C83"/>
      <c r="F83" s="71"/>
      <c r="L83" s="4"/>
      <c r="M83"/>
      <c r="N83"/>
      <c r="O83" s="41"/>
      <c r="V83" s="40"/>
    </row>
    <row r="84" spans="3:22" s="70" customFormat="1" x14ac:dyDescent="0.2">
      <c r="C84"/>
      <c r="F84" s="71"/>
      <c r="L84" s="4"/>
      <c r="O84" s="41"/>
      <c r="V84" s="40"/>
    </row>
    <row r="85" spans="3:22" s="70" customFormat="1" x14ac:dyDescent="0.2">
      <c r="C85"/>
      <c r="F85" s="71"/>
      <c r="L85" s="4"/>
      <c r="O85" s="41"/>
      <c r="V85" s="40"/>
    </row>
    <row r="86" spans="3:22" s="70" customFormat="1" x14ac:dyDescent="0.2">
      <c r="C86"/>
      <c r="F86" s="71"/>
      <c r="L86" s="4"/>
      <c r="O86" s="41"/>
      <c r="V86" s="40"/>
    </row>
    <row r="87" spans="3:22" s="70" customFormat="1" x14ac:dyDescent="0.2">
      <c r="C87"/>
      <c r="F87" s="71"/>
      <c r="L87" s="4"/>
      <c r="O87" s="41"/>
      <c r="V87" s="40"/>
    </row>
    <row r="88" spans="3:22" s="70" customFormat="1" x14ac:dyDescent="0.2">
      <c r="C88"/>
      <c r="F88" s="71"/>
      <c r="L88" s="4"/>
      <c r="O88" s="41"/>
      <c r="V88" s="40"/>
    </row>
    <row r="89" spans="3:22" s="70" customFormat="1" x14ac:dyDescent="0.2">
      <c r="C89"/>
      <c r="F89" s="71"/>
      <c r="L89" s="4"/>
      <c r="O89" s="41"/>
      <c r="V89" s="40"/>
    </row>
    <row r="90" spans="3:22" s="70" customFormat="1" x14ac:dyDescent="0.2">
      <c r="C90"/>
      <c r="F90" s="71"/>
      <c r="L90" s="4"/>
      <c r="O90" s="41"/>
      <c r="V90" s="40"/>
    </row>
    <row r="91" spans="3:22" s="70" customFormat="1" x14ac:dyDescent="0.2">
      <c r="C91"/>
      <c r="F91" s="71"/>
      <c r="L91" s="4"/>
      <c r="O91" s="41"/>
      <c r="V91" s="40"/>
    </row>
    <row r="92" spans="3:22" s="70" customFormat="1" x14ac:dyDescent="0.2">
      <c r="C92"/>
      <c r="F92" s="71"/>
      <c r="L92" s="4"/>
      <c r="O92" s="41"/>
      <c r="V92" s="40"/>
    </row>
    <row r="93" spans="3:22" s="70" customFormat="1" x14ac:dyDescent="0.2">
      <c r="C93"/>
      <c r="F93" s="71"/>
      <c r="L93" s="4"/>
      <c r="O93" s="41"/>
      <c r="V93" s="40"/>
    </row>
    <row r="94" spans="3:22" s="70" customFormat="1" x14ac:dyDescent="0.2">
      <c r="C94"/>
      <c r="F94" s="71"/>
      <c r="L94" s="4"/>
      <c r="O94" s="41"/>
      <c r="V94" s="40"/>
    </row>
    <row r="95" spans="3:22" s="70" customFormat="1" x14ac:dyDescent="0.2">
      <c r="C95"/>
      <c r="F95" s="71"/>
      <c r="L95" s="4"/>
      <c r="O95" s="41"/>
      <c r="V95" s="40"/>
    </row>
    <row r="96" spans="3:22" s="70" customFormat="1" x14ac:dyDescent="0.2">
      <c r="C96"/>
      <c r="F96" s="71"/>
      <c r="L96" s="4"/>
      <c r="O96" s="41"/>
      <c r="V96" s="40"/>
    </row>
    <row r="97" spans="3:22" s="70" customFormat="1" x14ac:dyDescent="0.2">
      <c r="C97"/>
      <c r="F97" s="71"/>
      <c r="L97" s="4"/>
      <c r="O97" s="41"/>
      <c r="V97" s="40"/>
    </row>
    <row r="98" spans="3:22" s="70" customFormat="1" x14ac:dyDescent="0.2">
      <c r="C98"/>
      <c r="F98" s="71"/>
      <c r="L98" s="4"/>
      <c r="O98" s="41"/>
      <c r="V98" s="40"/>
    </row>
    <row r="99" spans="3:22" s="70" customFormat="1" x14ac:dyDescent="0.2">
      <c r="C99"/>
      <c r="F99" s="71"/>
      <c r="L99" s="4"/>
      <c r="O99" s="41"/>
      <c r="V99" s="40"/>
    </row>
    <row r="100" spans="3:22" s="70" customFormat="1" x14ac:dyDescent="0.2">
      <c r="C100"/>
      <c r="F100" s="71"/>
      <c r="L100" s="4"/>
      <c r="O100" s="41"/>
      <c r="V100" s="40"/>
    </row>
    <row r="101" spans="3:22" s="70" customFormat="1" x14ac:dyDescent="0.2">
      <c r="C101"/>
      <c r="F101" s="71"/>
      <c r="L101" s="4"/>
      <c r="O101" s="41"/>
      <c r="V101" s="40"/>
    </row>
    <row r="102" spans="3:22" s="70" customFormat="1" x14ac:dyDescent="0.2">
      <c r="C102"/>
      <c r="F102" s="71"/>
      <c r="L102" s="4"/>
      <c r="O102" s="41"/>
      <c r="V102" s="40"/>
    </row>
    <row r="103" spans="3:22" s="70" customFormat="1" x14ac:dyDescent="0.2">
      <c r="C103"/>
      <c r="F103" s="71"/>
      <c r="L103" s="4"/>
      <c r="O103" s="41"/>
      <c r="V103" s="40"/>
    </row>
    <row r="104" spans="3:22" s="70" customFormat="1" x14ac:dyDescent="0.2">
      <c r="C104"/>
      <c r="F104" s="71"/>
      <c r="L104" s="4"/>
      <c r="O104" s="41"/>
      <c r="V104" s="40"/>
    </row>
    <row r="105" spans="3:22" s="70" customFormat="1" x14ac:dyDescent="0.2">
      <c r="C105"/>
      <c r="F105" s="71"/>
      <c r="L105" s="4"/>
      <c r="O105" s="41"/>
      <c r="V105" s="40"/>
    </row>
    <row r="106" spans="3:22" s="70" customFormat="1" x14ac:dyDescent="0.2">
      <c r="C106"/>
      <c r="F106" s="71"/>
    </row>
    <row r="107" spans="3:22" s="70" customFormat="1" x14ac:dyDescent="0.2">
      <c r="F107" s="71"/>
      <c r="L107" s="71"/>
    </row>
    <row r="108" spans="3:22" s="70" customFormat="1" x14ac:dyDescent="0.2">
      <c r="F108" s="71"/>
      <c r="L108" s="71"/>
    </row>
    <row r="109" spans="3:22" s="70" customFormat="1" x14ac:dyDescent="0.2">
      <c r="F109" s="71"/>
      <c r="L109" s="71"/>
    </row>
    <row r="110" spans="3:22" s="70" customFormat="1" x14ac:dyDescent="0.2">
      <c r="F110" s="71"/>
      <c r="L110" s="71"/>
    </row>
    <row r="111" spans="3:22" s="70" customFormat="1" x14ac:dyDescent="0.2">
      <c r="F111" s="71"/>
      <c r="L111" s="71"/>
    </row>
    <row r="112" spans="3:22" s="70" customFormat="1" x14ac:dyDescent="0.2">
      <c r="F112" s="71"/>
      <c r="L112" s="71"/>
    </row>
    <row r="113" spans="6:12" s="70" customFormat="1" x14ac:dyDescent="0.2">
      <c r="F113" s="71"/>
      <c r="L113" s="71"/>
    </row>
    <row r="114" spans="6:12" s="70" customFormat="1" x14ac:dyDescent="0.2">
      <c r="F114" s="71"/>
      <c r="L114" s="71"/>
    </row>
    <row r="115" spans="6:12" s="70" customFormat="1" x14ac:dyDescent="0.2">
      <c r="F115" s="71"/>
      <c r="L115" s="71"/>
    </row>
    <row r="116" spans="6:12" s="70" customFormat="1" x14ac:dyDescent="0.2">
      <c r="F116" s="71"/>
      <c r="L116" s="71"/>
    </row>
    <row r="117" spans="6:12" s="70" customFormat="1" x14ac:dyDescent="0.2">
      <c r="F117" s="71"/>
      <c r="L117" s="71"/>
    </row>
    <row r="118" spans="6:12" s="70" customFormat="1" x14ac:dyDescent="0.2">
      <c r="F118" s="71"/>
      <c r="L118" s="71"/>
    </row>
    <row r="119" spans="6:12" s="70" customFormat="1" x14ac:dyDescent="0.2">
      <c r="F119" s="71"/>
      <c r="L119" s="71"/>
    </row>
    <row r="120" spans="6:12" s="70" customFormat="1" x14ac:dyDescent="0.2">
      <c r="F120" s="71"/>
      <c r="L120" s="71"/>
    </row>
    <row r="121" spans="6:12" s="70" customFormat="1" x14ac:dyDescent="0.2">
      <c r="F121" s="71"/>
      <c r="L121" s="71"/>
    </row>
    <row r="122" spans="6:12" s="70" customFormat="1" x14ac:dyDescent="0.2">
      <c r="F122" s="71"/>
      <c r="L122" s="71"/>
    </row>
    <row r="123" spans="6:12" s="70" customFormat="1" x14ac:dyDescent="0.2">
      <c r="F123" s="71"/>
      <c r="L123" s="71"/>
    </row>
    <row r="124" spans="6:12" s="70" customFormat="1" x14ac:dyDescent="0.2">
      <c r="F124" s="71"/>
      <c r="L124" s="71"/>
    </row>
    <row r="125" spans="6:12" s="70" customFormat="1" x14ac:dyDescent="0.2">
      <c r="F125" s="71"/>
      <c r="L125" s="71"/>
    </row>
    <row r="126" spans="6:12" s="70" customFormat="1" x14ac:dyDescent="0.2">
      <c r="F126" s="71"/>
      <c r="L126" s="71"/>
    </row>
    <row r="127" spans="6:12" s="70" customFormat="1" x14ac:dyDescent="0.2">
      <c r="F127" s="71"/>
      <c r="L127" s="71"/>
    </row>
    <row r="128" spans="6:12" s="70" customFormat="1" x14ac:dyDescent="0.2">
      <c r="F128" s="71"/>
      <c r="L128" s="71"/>
    </row>
    <row r="129" spans="6:12" s="70" customFormat="1" x14ac:dyDescent="0.2">
      <c r="F129" s="71"/>
      <c r="L129" s="71"/>
    </row>
    <row r="130" spans="6:12" s="70" customFormat="1" x14ac:dyDescent="0.2">
      <c r="F130" s="71"/>
      <c r="L130" s="71"/>
    </row>
    <row r="131" spans="6:12" s="70" customFormat="1" x14ac:dyDescent="0.2">
      <c r="F131" s="71"/>
      <c r="L131" s="71"/>
    </row>
    <row r="132" spans="6:12" s="70" customFormat="1" x14ac:dyDescent="0.2">
      <c r="F132" s="71"/>
      <c r="L132" s="71"/>
    </row>
    <row r="133" spans="6:12" s="70" customFormat="1" x14ac:dyDescent="0.2">
      <c r="F133" s="71"/>
      <c r="L133" s="71"/>
    </row>
    <row r="134" spans="6:12" s="70" customFormat="1" x14ac:dyDescent="0.2">
      <c r="F134" s="71"/>
      <c r="L134" s="71"/>
    </row>
    <row r="135" spans="6:12" s="70" customFormat="1" x14ac:dyDescent="0.2">
      <c r="F135" s="71"/>
      <c r="L135" s="71"/>
    </row>
    <row r="136" spans="6:12" s="70" customFormat="1" x14ac:dyDescent="0.2">
      <c r="F136" s="71"/>
      <c r="L136" s="71"/>
    </row>
  </sheetData>
  <mergeCells count="3">
    <mergeCell ref="B1:C1"/>
    <mergeCell ref="B12:C12"/>
    <mergeCell ref="K1:L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100"/>
  <sheetViews>
    <sheetView topLeftCell="A59" workbookViewId="0">
      <selection activeCell="B100" sqref="B100"/>
    </sheetView>
  </sheetViews>
  <sheetFormatPr baseColWidth="10" defaultColWidth="11" defaultRowHeight="16" x14ac:dyDescent="0.2"/>
  <cols>
    <col min="1" max="2" width="9.6640625" bestFit="1" customWidth="1"/>
    <col min="3" max="3" width="14" customWidth="1"/>
    <col min="4" max="4" width="9.33203125" customWidth="1"/>
    <col min="5" max="5" width="7.1640625" customWidth="1"/>
    <col min="6" max="6" width="5.33203125" customWidth="1"/>
    <col min="7" max="7" width="4" customWidth="1"/>
    <col min="8" max="8" width="9.1640625" customWidth="1"/>
    <col min="9" max="9" width="30.33203125" customWidth="1"/>
    <col min="10" max="10" width="20.5" customWidth="1"/>
    <col min="11" max="11" width="11.1640625" customWidth="1"/>
    <col min="12" max="12" width="18.83203125" customWidth="1"/>
    <col min="13" max="13" width="28" bestFit="1" customWidth="1"/>
    <col min="14" max="14" width="18.83203125" bestFit="1" customWidth="1"/>
    <col min="15" max="15" width="20.83203125" bestFit="1" customWidth="1"/>
    <col min="16" max="16" width="13.1640625" bestFit="1" customWidth="1"/>
    <col min="17" max="17" width="27" bestFit="1" customWidth="1"/>
    <col min="18" max="18" width="9.6640625" style="4" bestFit="1" customWidth="1"/>
  </cols>
  <sheetData>
    <row r="1" spans="1:18" x14ac:dyDescent="0.2">
      <c r="A1" s="2"/>
      <c r="B1" s="1" t="s">
        <v>0</v>
      </c>
      <c r="C1" s="1" t="s">
        <v>1345</v>
      </c>
      <c r="D1" s="1" t="s">
        <v>1346</v>
      </c>
      <c r="E1" s="1" t="s">
        <v>1347</v>
      </c>
      <c r="F1" s="1" t="s">
        <v>1348</v>
      </c>
      <c r="G1" s="1" t="s">
        <v>1349</v>
      </c>
      <c r="H1" s="1" t="s">
        <v>1350</v>
      </c>
      <c r="I1" s="1" t="s">
        <v>1351</v>
      </c>
      <c r="J1" s="1" t="s">
        <v>1352</v>
      </c>
      <c r="K1" s="1" t="s">
        <v>1353</v>
      </c>
      <c r="L1" s="1" t="s">
        <v>1354</v>
      </c>
      <c r="M1" s="1" t="s">
        <v>1355</v>
      </c>
      <c r="N1" s="1" t="s">
        <v>1356</v>
      </c>
      <c r="O1" s="1" t="s">
        <v>1357</v>
      </c>
      <c r="P1" s="1" t="s">
        <v>1358</v>
      </c>
      <c r="Q1" s="1" t="s">
        <v>1359</v>
      </c>
      <c r="R1" s="55" t="s">
        <v>2253</v>
      </c>
    </row>
    <row r="2" spans="1:18" x14ac:dyDescent="0.2">
      <c r="A2" s="3" t="s">
        <v>1360</v>
      </c>
      <c r="B2" t="s">
        <v>1360</v>
      </c>
      <c r="C2" t="s">
        <v>1361</v>
      </c>
      <c r="D2">
        <v>51</v>
      </c>
      <c r="E2" t="s">
        <v>1362</v>
      </c>
      <c r="F2" t="s">
        <v>1363</v>
      </c>
      <c r="G2">
        <v>101</v>
      </c>
      <c r="H2" t="s">
        <v>1364</v>
      </c>
      <c r="I2" t="s">
        <v>1365</v>
      </c>
      <c r="K2">
        <v>51</v>
      </c>
      <c r="L2" t="s">
        <v>1366</v>
      </c>
      <c r="M2" t="s">
        <v>1361</v>
      </c>
      <c r="N2" t="s">
        <v>1367</v>
      </c>
      <c r="O2" t="s">
        <v>1361</v>
      </c>
      <c r="P2" t="s">
        <v>1361</v>
      </c>
      <c r="Q2" t="s">
        <v>1361</v>
      </c>
      <c r="R2" s="4" t="s">
        <v>2252</v>
      </c>
    </row>
    <row r="3" spans="1:18" x14ac:dyDescent="0.2">
      <c r="A3" s="3" t="s">
        <v>1368</v>
      </c>
      <c r="B3" t="s">
        <v>1368</v>
      </c>
      <c r="C3" t="s">
        <v>1369</v>
      </c>
      <c r="D3">
        <v>40</v>
      </c>
      <c r="E3" t="s">
        <v>1370</v>
      </c>
      <c r="F3" t="s">
        <v>1363</v>
      </c>
      <c r="G3">
        <v>102</v>
      </c>
      <c r="H3" t="s">
        <v>1371</v>
      </c>
      <c r="I3" t="s">
        <v>1372</v>
      </c>
      <c r="K3">
        <v>40</v>
      </c>
      <c r="L3" t="s">
        <v>1373</v>
      </c>
      <c r="M3" t="s">
        <v>1369</v>
      </c>
      <c r="N3" t="s">
        <v>1367</v>
      </c>
      <c r="O3" t="s">
        <v>1369</v>
      </c>
      <c r="P3" t="s">
        <v>1369</v>
      </c>
      <c r="Q3" t="s">
        <v>1369</v>
      </c>
      <c r="R3" s="4" t="s">
        <v>2252</v>
      </c>
    </row>
    <row r="4" spans="1:18" x14ac:dyDescent="0.2">
      <c r="A4" s="3" t="s">
        <v>1374</v>
      </c>
      <c r="B4" t="s">
        <v>1374</v>
      </c>
      <c r="C4" t="s">
        <v>1375</v>
      </c>
      <c r="D4">
        <v>27</v>
      </c>
      <c r="E4" t="s">
        <v>1376</v>
      </c>
      <c r="F4" t="s">
        <v>1363</v>
      </c>
      <c r="G4">
        <v>103</v>
      </c>
      <c r="H4" t="s">
        <v>1377</v>
      </c>
      <c r="I4" t="s">
        <v>1378</v>
      </c>
      <c r="K4">
        <v>27</v>
      </c>
      <c r="L4" t="s">
        <v>1379</v>
      </c>
      <c r="M4" t="s">
        <v>1375</v>
      </c>
      <c r="N4" t="s">
        <v>1367</v>
      </c>
      <c r="O4" t="s">
        <v>1375</v>
      </c>
      <c r="P4" t="s">
        <v>1377</v>
      </c>
      <c r="Q4" t="s">
        <v>1375</v>
      </c>
      <c r="R4" s="4" t="s">
        <v>2252</v>
      </c>
    </row>
    <row r="5" spans="1:18" x14ac:dyDescent="0.2">
      <c r="A5" s="3" t="s">
        <v>1380</v>
      </c>
      <c r="B5" t="s">
        <v>1380</v>
      </c>
      <c r="C5" t="s">
        <v>1381</v>
      </c>
      <c r="D5">
        <v>36</v>
      </c>
      <c r="E5" t="s">
        <v>1382</v>
      </c>
      <c r="F5" t="s">
        <v>1363</v>
      </c>
      <c r="G5">
        <v>104</v>
      </c>
      <c r="H5" t="s">
        <v>1383</v>
      </c>
      <c r="I5" t="s">
        <v>1384</v>
      </c>
      <c r="K5">
        <v>36</v>
      </c>
      <c r="L5" t="s">
        <v>1385</v>
      </c>
      <c r="M5" t="s">
        <v>1381</v>
      </c>
      <c r="N5" t="s">
        <v>1367</v>
      </c>
      <c r="O5" t="s">
        <v>1381</v>
      </c>
      <c r="P5" t="s">
        <v>1383</v>
      </c>
      <c r="Q5" t="s">
        <v>1381</v>
      </c>
      <c r="R5" s="4" t="s">
        <v>2252</v>
      </c>
    </row>
    <row r="6" spans="1:18" x14ac:dyDescent="0.2">
      <c r="A6" s="3" t="s">
        <v>1386</v>
      </c>
      <c r="B6" t="s">
        <v>1386</v>
      </c>
      <c r="C6" t="s">
        <v>1387</v>
      </c>
      <c r="D6">
        <v>34</v>
      </c>
      <c r="E6" t="s">
        <v>1388</v>
      </c>
      <c r="F6" t="s">
        <v>1363</v>
      </c>
      <c r="G6">
        <v>105</v>
      </c>
      <c r="H6" t="s">
        <v>1389</v>
      </c>
      <c r="I6" t="s">
        <v>1390</v>
      </c>
      <c r="K6">
        <v>34</v>
      </c>
      <c r="L6" t="s">
        <v>1391</v>
      </c>
      <c r="M6" t="s">
        <v>1389</v>
      </c>
      <c r="N6" t="s">
        <v>1367</v>
      </c>
      <c r="O6" t="s">
        <v>1389</v>
      </c>
      <c r="P6" t="s">
        <v>1389</v>
      </c>
      <c r="Q6" t="s">
        <v>1387</v>
      </c>
      <c r="R6" s="4" t="s">
        <v>2252</v>
      </c>
    </row>
    <row r="7" spans="1:18" x14ac:dyDescent="0.2">
      <c r="A7" s="3" t="s">
        <v>1392</v>
      </c>
      <c r="B7" t="s">
        <v>1392</v>
      </c>
      <c r="C7" t="s">
        <v>1393</v>
      </c>
      <c r="D7">
        <v>24</v>
      </c>
      <c r="E7" t="s">
        <v>1394</v>
      </c>
      <c r="F7" t="s">
        <v>1363</v>
      </c>
      <c r="G7">
        <v>106</v>
      </c>
      <c r="H7" t="s">
        <v>1395</v>
      </c>
      <c r="I7" t="s">
        <v>1396</v>
      </c>
      <c r="K7">
        <v>24</v>
      </c>
      <c r="L7" t="s">
        <v>1397</v>
      </c>
      <c r="M7" t="s">
        <v>1393</v>
      </c>
      <c r="N7" t="s">
        <v>1367</v>
      </c>
      <c r="O7" t="s">
        <v>1393</v>
      </c>
      <c r="P7" t="s">
        <v>1393</v>
      </c>
      <c r="Q7" t="s">
        <v>1393</v>
      </c>
      <c r="R7" s="4" t="s">
        <v>2252</v>
      </c>
    </row>
    <row r="8" spans="1:18" x14ac:dyDescent="0.2">
      <c r="A8" s="3" t="s">
        <v>1398</v>
      </c>
      <c r="B8" t="s">
        <v>1398</v>
      </c>
      <c r="C8" t="s">
        <v>1399</v>
      </c>
      <c r="D8">
        <v>21</v>
      </c>
      <c r="E8" t="s">
        <v>1400</v>
      </c>
      <c r="F8" t="s">
        <v>1363</v>
      </c>
      <c r="G8">
        <v>107</v>
      </c>
      <c r="H8" t="s">
        <v>1401</v>
      </c>
      <c r="I8" t="s">
        <v>1402</v>
      </c>
      <c r="K8">
        <v>21</v>
      </c>
      <c r="L8" t="s">
        <v>1403</v>
      </c>
      <c r="M8" t="s">
        <v>1399</v>
      </c>
      <c r="N8" t="s">
        <v>1367</v>
      </c>
      <c r="O8" t="s">
        <v>1399</v>
      </c>
      <c r="P8" t="s">
        <v>1399</v>
      </c>
      <c r="Q8" t="s">
        <v>1399</v>
      </c>
      <c r="R8" s="4" t="s">
        <v>2252</v>
      </c>
    </row>
    <row r="9" spans="1:18" x14ac:dyDescent="0.2">
      <c r="A9" s="3" t="s">
        <v>1404</v>
      </c>
      <c r="B9" t="s">
        <v>1404</v>
      </c>
      <c r="C9" t="s">
        <v>1405</v>
      </c>
      <c r="D9">
        <v>4</v>
      </c>
      <c r="E9" t="s">
        <v>1406</v>
      </c>
      <c r="F9" t="s">
        <v>1363</v>
      </c>
      <c r="G9">
        <v>108</v>
      </c>
      <c r="H9" t="s">
        <v>1405</v>
      </c>
      <c r="I9" t="s">
        <v>1407</v>
      </c>
      <c r="K9">
        <v>4</v>
      </c>
      <c r="L9" t="s">
        <v>1405</v>
      </c>
      <c r="M9" t="s">
        <v>1405</v>
      </c>
      <c r="N9" t="s">
        <v>1367</v>
      </c>
      <c r="O9" t="s">
        <v>1405</v>
      </c>
      <c r="P9" t="s">
        <v>1405</v>
      </c>
      <c r="Q9" t="s">
        <v>1405</v>
      </c>
      <c r="R9" s="4" t="s">
        <v>2252</v>
      </c>
    </row>
    <row r="10" spans="1:18" x14ac:dyDescent="0.2">
      <c r="A10" s="3" t="s">
        <v>1408</v>
      </c>
      <c r="B10" t="s">
        <v>1409</v>
      </c>
      <c r="C10" t="s">
        <v>1410</v>
      </c>
      <c r="D10">
        <v>31</v>
      </c>
      <c r="E10" t="s">
        <v>1411</v>
      </c>
      <c r="F10" t="s">
        <v>1363</v>
      </c>
      <c r="G10">
        <v>109</v>
      </c>
      <c r="H10" t="s">
        <v>1412</v>
      </c>
      <c r="I10" t="s">
        <v>1413</v>
      </c>
      <c r="K10">
        <v>31</v>
      </c>
      <c r="L10" t="s">
        <v>1414</v>
      </c>
      <c r="M10" t="s">
        <v>1410</v>
      </c>
      <c r="N10" t="s">
        <v>1367</v>
      </c>
      <c r="O10" t="s">
        <v>1410</v>
      </c>
      <c r="P10" t="s">
        <v>1412</v>
      </c>
      <c r="Q10" t="s">
        <v>1410</v>
      </c>
      <c r="R10" s="4" t="s">
        <v>2252</v>
      </c>
    </row>
    <row r="11" spans="1:18" x14ac:dyDescent="0.2">
      <c r="A11" s="3" t="s">
        <v>1415</v>
      </c>
      <c r="B11" t="s">
        <v>1416</v>
      </c>
      <c r="C11" t="s">
        <v>1417</v>
      </c>
      <c r="D11">
        <v>24</v>
      </c>
      <c r="E11" t="s">
        <v>1418</v>
      </c>
      <c r="F11" t="s">
        <v>1363</v>
      </c>
      <c r="G11">
        <v>110</v>
      </c>
      <c r="H11" t="s">
        <v>1419</v>
      </c>
      <c r="I11" t="s">
        <v>1420</v>
      </c>
      <c r="K11">
        <v>24</v>
      </c>
      <c r="L11" t="s">
        <v>1421</v>
      </c>
      <c r="M11" t="s">
        <v>1417</v>
      </c>
      <c r="N11" t="s">
        <v>1367</v>
      </c>
      <c r="O11" t="s">
        <v>1417</v>
      </c>
      <c r="P11" t="s">
        <v>1419</v>
      </c>
      <c r="Q11" t="s">
        <v>1417</v>
      </c>
      <c r="R11" s="4" t="s">
        <v>2252</v>
      </c>
    </row>
    <row r="12" spans="1:18" x14ac:dyDescent="0.2">
      <c r="A12" s="3" t="s">
        <v>1422</v>
      </c>
      <c r="B12" t="s">
        <v>1423</v>
      </c>
      <c r="C12" t="s">
        <v>1424</v>
      </c>
      <c r="D12">
        <v>22</v>
      </c>
      <c r="E12" t="s">
        <v>1425</v>
      </c>
      <c r="F12" t="s">
        <v>1363</v>
      </c>
      <c r="G12">
        <v>111</v>
      </c>
      <c r="H12" t="s">
        <v>1426</v>
      </c>
      <c r="I12" t="s">
        <v>1427</v>
      </c>
      <c r="K12">
        <v>22</v>
      </c>
      <c r="L12" t="s">
        <v>1428</v>
      </c>
      <c r="M12" t="s">
        <v>1424</v>
      </c>
      <c r="N12" t="s">
        <v>1367</v>
      </c>
      <c r="O12" t="s">
        <v>1424</v>
      </c>
      <c r="P12" t="s">
        <v>1424</v>
      </c>
      <c r="Q12" t="s">
        <v>1424</v>
      </c>
      <c r="R12" s="4" t="s">
        <v>2252</v>
      </c>
    </row>
    <row r="13" spans="1:18" x14ac:dyDescent="0.2">
      <c r="A13" s="3" t="s">
        <v>1429</v>
      </c>
      <c r="B13" t="s">
        <v>1430</v>
      </c>
      <c r="C13" t="s">
        <v>1431</v>
      </c>
      <c r="D13">
        <v>25</v>
      </c>
      <c r="E13" t="s">
        <v>1432</v>
      </c>
      <c r="F13" t="s">
        <v>1363</v>
      </c>
      <c r="G13">
        <v>112</v>
      </c>
      <c r="H13" t="s">
        <v>1433</v>
      </c>
      <c r="I13" t="s">
        <v>1434</v>
      </c>
      <c r="K13">
        <v>25</v>
      </c>
      <c r="L13" t="s">
        <v>1435</v>
      </c>
      <c r="M13" t="s">
        <v>1431</v>
      </c>
      <c r="N13" t="s">
        <v>1367</v>
      </c>
      <c r="O13" t="s">
        <v>1431</v>
      </c>
      <c r="P13" t="s">
        <v>1431</v>
      </c>
      <c r="Q13" t="s">
        <v>1431</v>
      </c>
      <c r="R13" s="4" t="s">
        <v>2252</v>
      </c>
    </row>
    <row r="14" spans="1:18" x14ac:dyDescent="0.2">
      <c r="A14" s="3" t="s">
        <v>1436</v>
      </c>
      <c r="B14" t="s">
        <v>1437</v>
      </c>
      <c r="C14" t="s">
        <v>1438</v>
      </c>
      <c r="D14">
        <v>29</v>
      </c>
      <c r="E14" t="s">
        <v>1439</v>
      </c>
      <c r="F14" t="s">
        <v>1363</v>
      </c>
      <c r="G14">
        <v>113</v>
      </c>
      <c r="H14" t="s">
        <v>1440</v>
      </c>
      <c r="I14" t="s">
        <v>1441</v>
      </c>
      <c r="K14">
        <v>29</v>
      </c>
      <c r="L14" t="s">
        <v>1442</v>
      </c>
      <c r="M14" t="s">
        <v>1438</v>
      </c>
      <c r="N14" t="s">
        <v>1367</v>
      </c>
      <c r="O14" t="s">
        <v>1438</v>
      </c>
      <c r="P14" t="s">
        <v>1440</v>
      </c>
      <c r="Q14" t="s">
        <v>1438</v>
      </c>
      <c r="R14" s="4" t="s">
        <v>2252</v>
      </c>
    </row>
    <row r="15" spans="1:18" x14ac:dyDescent="0.2">
      <c r="A15" s="3" t="s">
        <v>1443</v>
      </c>
      <c r="B15" t="s">
        <v>1444</v>
      </c>
      <c r="C15" t="s">
        <v>1445</v>
      </c>
      <c r="D15">
        <v>36</v>
      </c>
      <c r="E15" t="s">
        <v>1446</v>
      </c>
      <c r="F15" t="s">
        <v>1363</v>
      </c>
      <c r="G15">
        <v>114</v>
      </c>
      <c r="H15" t="s">
        <v>1447</v>
      </c>
      <c r="I15" t="s">
        <v>1448</v>
      </c>
      <c r="K15">
        <v>36</v>
      </c>
      <c r="L15" t="s">
        <v>1449</v>
      </c>
      <c r="M15" t="s">
        <v>1445</v>
      </c>
      <c r="N15" t="s">
        <v>1367</v>
      </c>
      <c r="O15" t="s">
        <v>1445</v>
      </c>
      <c r="P15" t="s">
        <v>1447</v>
      </c>
      <c r="Q15" t="s">
        <v>1445</v>
      </c>
      <c r="R15" s="4" t="s">
        <v>2252</v>
      </c>
    </row>
    <row r="16" spans="1:18" x14ac:dyDescent="0.2">
      <c r="A16" s="3" t="s">
        <v>1450</v>
      </c>
      <c r="B16" t="s">
        <v>1450</v>
      </c>
      <c r="C16" t="s">
        <v>1451</v>
      </c>
      <c r="D16">
        <v>10</v>
      </c>
      <c r="E16" t="s">
        <v>1452</v>
      </c>
      <c r="F16" t="s">
        <v>1363</v>
      </c>
      <c r="G16">
        <v>115</v>
      </c>
      <c r="H16" t="s">
        <v>1451</v>
      </c>
      <c r="I16" t="s">
        <v>1453</v>
      </c>
      <c r="K16">
        <v>10</v>
      </c>
      <c r="L16" t="s">
        <v>1451</v>
      </c>
      <c r="M16" t="s">
        <v>1451</v>
      </c>
      <c r="N16" t="s">
        <v>1367</v>
      </c>
      <c r="O16" t="s">
        <v>1451</v>
      </c>
      <c r="P16" t="s">
        <v>1451</v>
      </c>
      <c r="Q16" t="s">
        <v>1451</v>
      </c>
      <c r="R16" s="4" t="s">
        <v>2252</v>
      </c>
    </row>
    <row r="17" spans="1:18" x14ac:dyDescent="0.2">
      <c r="A17" s="3" t="s">
        <v>1454</v>
      </c>
      <c r="B17" t="s">
        <v>1454</v>
      </c>
      <c r="C17" t="s">
        <v>1455</v>
      </c>
      <c r="D17">
        <v>13</v>
      </c>
      <c r="E17" t="s">
        <v>1456</v>
      </c>
      <c r="F17" t="s">
        <v>1363</v>
      </c>
      <c r="G17">
        <v>116</v>
      </c>
      <c r="H17" t="s">
        <v>1457</v>
      </c>
      <c r="I17" t="s">
        <v>1458</v>
      </c>
      <c r="K17">
        <v>13</v>
      </c>
      <c r="L17" t="s">
        <v>1459</v>
      </c>
      <c r="M17" t="s">
        <v>1455</v>
      </c>
      <c r="N17" t="s">
        <v>1367</v>
      </c>
      <c r="O17" t="s">
        <v>1455</v>
      </c>
      <c r="P17" t="s">
        <v>1457</v>
      </c>
      <c r="Q17" t="s">
        <v>1455</v>
      </c>
      <c r="R17" s="4" t="s">
        <v>2252</v>
      </c>
    </row>
    <row r="18" spans="1:18" x14ac:dyDescent="0.2">
      <c r="A18" s="3" t="s">
        <v>1460</v>
      </c>
      <c r="B18" t="s">
        <v>1460</v>
      </c>
      <c r="C18" t="s">
        <v>1461</v>
      </c>
      <c r="D18">
        <v>10</v>
      </c>
      <c r="E18" t="s">
        <v>1462</v>
      </c>
      <c r="F18" t="s">
        <v>1363</v>
      </c>
      <c r="G18">
        <v>117</v>
      </c>
      <c r="H18" t="s">
        <v>1463</v>
      </c>
      <c r="I18" t="s">
        <v>1464</v>
      </c>
      <c r="K18">
        <v>10</v>
      </c>
      <c r="L18" t="s">
        <v>1465</v>
      </c>
      <c r="M18" t="s">
        <v>1461</v>
      </c>
      <c r="N18" t="s">
        <v>1367</v>
      </c>
      <c r="O18" t="s">
        <v>1461</v>
      </c>
      <c r="P18" t="s">
        <v>1461</v>
      </c>
      <c r="Q18" t="s">
        <v>1461</v>
      </c>
      <c r="R18" s="4" t="s">
        <v>2252</v>
      </c>
    </row>
    <row r="19" spans="1:18" x14ac:dyDescent="0.2">
      <c r="A19" s="3" t="s">
        <v>1466</v>
      </c>
      <c r="B19" t="s">
        <v>1466</v>
      </c>
      <c r="C19" t="s">
        <v>1467</v>
      </c>
      <c r="D19">
        <v>42</v>
      </c>
      <c r="E19" t="s">
        <v>1468</v>
      </c>
      <c r="F19" t="s">
        <v>1363</v>
      </c>
      <c r="G19">
        <v>118</v>
      </c>
      <c r="H19" t="s">
        <v>1467</v>
      </c>
      <c r="I19" t="s">
        <v>1469</v>
      </c>
      <c r="K19">
        <v>42</v>
      </c>
      <c r="L19" t="s">
        <v>1467</v>
      </c>
      <c r="M19" t="s">
        <v>1467</v>
      </c>
      <c r="N19" t="s">
        <v>1367</v>
      </c>
      <c r="O19" t="s">
        <v>1467</v>
      </c>
      <c r="P19" t="s">
        <v>1467</v>
      </c>
      <c r="Q19" t="s">
        <v>1467</v>
      </c>
      <c r="R19" s="4" t="s">
        <v>2252</v>
      </c>
    </row>
    <row r="20" spans="1:18" x14ac:dyDescent="0.2">
      <c r="A20" s="3" t="s">
        <v>1470</v>
      </c>
      <c r="B20" t="s">
        <v>1470</v>
      </c>
      <c r="C20" t="s">
        <v>1471</v>
      </c>
      <c r="D20">
        <v>150</v>
      </c>
      <c r="E20" t="s">
        <v>1472</v>
      </c>
      <c r="F20" t="s">
        <v>1363</v>
      </c>
      <c r="G20">
        <v>119</v>
      </c>
      <c r="H20" t="s">
        <v>1473</v>
      </c>
      <c r="I20" t="s">
        <v>1474</v>
      </c>
      <c r="K20">
        <v>150</v>
      </c>
      <c r="L20" t="s">
        <v>1475</v>
      </c>
      <c r="M20" t="s">
        <v>1471</v>
      </c>
      <c r="N20" t="s">
        <v>1476</v>
      </c>
      <c r="O20" t="s">
        <v>1476</v>
      </c>
      <c r="P20" t="s">
        <v>1471</v>
      </c>
      <c r="Q20" t="s">
        <v>1471</v>
      </c>
      <c r="R20" s="4" t="s">
        <v>2252</v>
      </c>
    </row>
    <row r="21" spans="1:18" x14ac:dyDescent="0.2">
      <c r="A21" s="3" t="s">
        <v>1477</v>
      </c>
      <c r="B21" t="s">
        <v>1477</v>
      </c>
      <c r="C21" t="s">
        <v>1478</v>
      </c>
      <c r="D21">
        <v>31</v>
      </c>
      <c r="E21" t="s">
        <v>1479</v>
      </c>
      <c r="F21" t="s">
        <v>1363</v>
      </c>
      <c r="G21">
        <v>120</v>
      </c>
      <c r="H21" t="s">
        <v>1480</v>
      </c>
      <c r="I21" t="s">
        <v>1481</v>
      </c>
      <c r="K21">
        <v>31</v>
      </c>
      <c r="L21" t="s">
        <v>1482</v>
      </c>
      <c r="M21" t="s">
        <v>1478</v>
      </c>
      <c r="N21" t="s">
        <v>1367</v>
      </c>
      <c r="O21" t="s">
        <v>1478</v>
      </c>
      <c r="P21" t="s">
        <v>1480</v>
      </c>
      <c r="Q21" t="s">
        <v>1478</v>
      </c>
      <c r="R21" s="4" t="s">
        <v>2252</v>
      </c>
    </row>
    <row r="22" spans="1:18" x14ac:dyDescent="0.2">
      <c r="A22" s="3" t="s">
        <v>1483</v>
      </c>
      <c r="B22" t="s">
        <v>1483</v>
      </c>
      <c r="C22" t="s">
        <v>1484</v>
      </c>
      <c r="D22">
        <v>12</v>
      </c>
      <c r="E22" t="s">
        <v>1485</v>
      </c>
      <c r="F22" t="s">
        <v>1363</v>
      </c>
      <c r="G22">
        <v>121</v>
      </c>
      <c r="H22" t="s">
        <v>1486</v>
      </c>
      <c r="I22" t="s">
        <v>1487</v>
      </c>
      <c r="K22">
        <v>12</v>
      </c>
      <c r="L22" t="s">
        <v>1488</v>
      </c>
      <c r="M22" t="s">
        <v>1484</v>
      </c>
      <c r="N22" t="s">
        <v>1367</v>
      </c>
      <c r="O22" t="s">
        <v>1484</v>
      </c>
      <c r="P22" t="s">
        <v>1486</v>
      </c>
      <c r="Q22" t="s">
        <v>1484</v>
      </c>
      <c r="R22" s="4" t="s">
        <v>2252</v>
      </c>
    </row>
    <row r="23" spans="1:18" x14ac:dyDescent="0.2">
      <c r="A23" s="3" t="s">
        <v>1489</v>
      </c>
      <c r="B23" t="s">
        <v>1489</v>
      </c>
      <c r="C23" t="s">
        <v>1490</v>
      </c>
      <c r="D23">
        <v>8</v>
      </c>
      <c r="E23" t="s">
        <v>1491</v>
      </c>
      <c r="F23" t="s">
        <v>1363</v>
      </c>
      <c r="G23">
        <v>122</v>
      </c>
      <c r="H23" t="s">
        <v>1492</v>
      </c>
      <c r="I23" t="s">
        <v>1493</v>
      </c>
      <c r="K23">
        <v>8</v>
      </c>
      <c r="L23" t="s">
        <v>1494</v>
      </c>
      <c r="M23" t="s">
        <v>1495</v>
      </c>
      <c r="N23" t="s">
        <v>1367</v>
      </c>
      <c r="O23" t="s">
        <v>1495</v>
      </c>
      <c r="P23" t="s">
        <v>1492</v>
      </c>
      <c r="Q23" t="s">
        <v>1495</v>
      </c>
      <c r="R23" s="4" t="s">
        <v>2252</v>
      </c>
    </row>
    <row r="24" spans="1:18" x14ac:dyDescent="0.2">
      <c r="A24" s="3" t="s">
        <v>1496</v>
      </c>
      <c r="B24" t="s">
        <v>1496</v>
      </c>
      <c r="C24" t="s">
        <v>1497</v>
      </c>
      <c r="D24">
        <v>66</v>
      </c>
      <c r="E24" t="s">
        <v>1498</v>
      </c>
      <c r="F24" t="s">
        <v>1363</v>
      </c>
      <c r="G24">
        <v>123</v>
      </c>
      <c r="H24" t="s">
        <v>1499</v>
      </c>
      <c r="I24" t="s">
        <v>1500</v>
      </c>
      <c r="K24">
        <v>66</v>
      </c>
      <c r="L24" t="s">
        <v>1501</v>
      </c>
      <c r="M24" t="s">
        <v>1497</v>
      </c>
      <c r="N24" t="s">
        <v>1367</v>
      </c>
      <c r="O24" t="s">
        <v>1497</v>
      </c>
      <c r="P24" t="s">
        <v>1497</v>
      </c>
      <c r="Q24" t="s">
        <v>1497</v>
      </c>
      <c r="R24" s="4" t="s">
        <v>2252</v>
      </c>
    </row>
    <row r="25" spans="1:18" x14ac:dyDescent="0.2">
      <c r="A25" s="3" t="s">
        <v>1502</v>
      </c>
      <c r="B25" t="s">
        <v>1502</v>
      </c>
      <c r="C25" t="s">
        <v>1503</v>
      </c>
      <c r="D25">
        <v>52</v>
      </c>
      <c r="E25" t="s">
        <v>1504</v>
      </c>
      <c r="F25" t="s">
        <v>1363</v>
      </c>
      <c r="G25">
        <v>124</v>
      </c>
      <c r="H25" t="s">
        <v>1505</v>
      </c>
      <c r="I25" t="s">
        <v>1506</v>
      </c>
      <c r="K25">
        <v>52</v>
      </c>
      <c r="L25" t="s">
        <v>1507</v>
      </c>
      <c r="M25" t="s">
        <v>1503</v>
      </c>
      <c r="N25" t="s">
        <v>1367</v>
      </c>
      <c r="O25" t="s">
        <v>1503</v>
      </c>
      <c r="P25" t="s">
        <v>1505</v>
      </c>
      <c r="Q25" t="s">
        <v>1503</v>
      </c>
      <c r="R25" s="4" t="s">
        <v>2252</v>
      </c>
    </row>
    <row r="26" spans="1:18" x14ac:dyDescent="0.2">
      <c r="A26" s="3" t="s">
        <v>1508</v>
      </c>
      <c r="B26" t="s">
        <v>1508</v>
      </c>
      <c r="C26" t="s">
        <v>1509</v>
      </c>
      <c r="D26">
        <v>5</v>
      </c>
      <c r="E26" t="s">
        <v>1510</v>
      </c>
      <c r="F26" t="s">
        <v>1363</v>
      </c>
      <c r="G26">
        <v>125</v>
      </c>
      <c r="H26" t="s">
        <v>1511</v>
      </c>
      <c r="I26" t="s">
        <v>1512</v>
      </c>
      <c r="K26">
        <v>5</v>
      </c>
      <c r="L26" t="s">
        <v>1513</v>
      </c>
      <c r="M26" t="s">
        <v>1509</v>
      </c>
      <c r="N26" t="s">
        <v>1367</v>
      </c>
      <c r="O26" t="s">
        <v>1509</v>
      </c>
      <c r="P26" t="s">
        <v>1511</v>
      </c>
      <c r="Q26" t="s">
        <v>1509</v>
      </c>
      <c r="R26" s="4" t="s">
        <v>2252</v>
      </c>
    </row>
    <row r="27" spans="1:18" x14ac:dyDescent="0.2">
      <c r="A27" s="3" t="s">
        <v>1514</v>
      </c>
      <c r="B27" t="s">
        <v>1514</v>
      </c>
      <c r="C27" t="s">
        <v>1515</v>
      </c>
      <c r="D27">
        <v>48</v>
      </c>
      <c r="E27" t="s">
        <v>1516</v>
      </c>
      <c r="F27" t="s">
        <v>1363</v>
      </c>
      <c r="G27">
        <v>126</v>
      </c>
      <c r="H27" t="s">
        <v>1517</v>
      </c>
      <c r="I27" t="s">
        <v>1518</v>
      </c>
      <c r="K27">
        <v>48</v>
      </c>
      <c r="L27" t="s">
        <v>1519</v>
      </c>
      <c r="M27" t="s">
        <v>1515</v>
      </c>
      <c r="N27" t="s">
        <v>1367</v>
      </c>
      <c r="O27" t="s">
        <v>1515</v>
      </c>
      <c r="P27" t="s">
        <v>1515</v>
      </c>
      <c r="Q27" t="s">
        <v>1515</v>
      </c>
      <c r="R27" s="4" t="s">
        <v>2252</v>
      </c>
    </row>
    <row r="28" spans="1:18" x14ac:dyDescent="0.2">
      <c r="A28" s="3" t="s">
        <v>1520</v>
      </c>
      <c r="B28" t="s">
        <v>1520</v>
      </c>
      <c r="C28" t="s">
        <v>362</v>
      </c>
      <c r="D28">
        <v>12</v>
      </c>
      <c r="E28" t="s">
        <v>1521</v>
      </c>
      <c r="F28" t="s">
        <v>1363</v>
      </c>
      <c r="G28">
        <v>127</v>
      </c>
      <c r="H28" t="s">
        <v>1522</v>
      </c>
      <c r="I28" t="s">
        <v>1523</v>
      </c>
      <c r="K28">
        <v>12</v>
      </c>
      <c r="L28" t="s">
        <v>1524</v>
      </c>
      <c r="M28" t="s">
        <v>362</v>
      </c>
      <c r="N28" t="s">
        <v>1367</v>
      </c>
      <c r="O28" t="s">
        <v>362</v>
      </c>
      <c r="P28" t="s">
        <v>362</v>
      </c>
      <c r="Q28" t="s">
        <v>362</v>
      </c>
      <c r="R28" s="4" t="s">
        <v>2252</v>
      </c>
    </row>
    <row r="29" spans="1:18" x14ac:dyDescent="0.2">
      <c r="A29" s="3" t="s">
        <v>1525</v>
      </c>
      <c r="B29" t="s">
        <v>1525</v>
      </c>
      <c r="C29" t="s">
        <v>1526</v>
      </c>
      <c r="D29">
        <v>14</v>
      </c>
      <c r="E29" t="s">
        <v>1527</v>
      </c>
      <c r="F29" t="s">
        <v>1363</v>
      </c>
      <c r="G29">
        <v>128</v>
      </c>
      <c r="H29" t="s">
        <v>1526</v>
      </c>
      <c r="I29" t="s">
        <v>1528</v>
      </c>
      <c r="K29">
        <v>14</v>
      </c>
      <c r="L29" t="s">
        <v>1526</v>
      </c>
      <c r="M29" t="s">
        <v>1526</v>
      </c>
      <c r="N29" t="s">
        <v>1367</v>
      </c>
      <c r="O29" t="s">
        <v>1526</v>
      </c>
      <c r="P29" t="s">
        <v>1526</v>
      </c>
      <c r="Q29" t="s">
        <v>1526</v>
      </c>
      <c r="R29" s="4" t="s">
        <v>2252</v>
      </c>
    </row>
    <row r="30" spans="1:18" x14ac:dyDescent="0.2">
      <c r="A30" s="3" t="s">
        <v>1529</v>
      </c>
      <c r="B30" t="s">
        <v>1529</v>
      </c>
      <c r="C30" t="s">
        <v>1530</v>
      </c>
      <c r="D30">
        <v>3</v>
      </c>
      <c r="E30" t="s">
        <v>1531</v>
      </c>
      <c r="F30" t="s">
        <v>1363</v>
      </c>
      <c r="G30">
        <v>129</v>
      </c>
      <c r="H30" t="s">
        <v>1530</v>
      </c>
      <c r="I30" t="s">
        <v>1532</v>
      </c>
      <c r="K30">
        <v>3</v>
      </c>
      <c r="L30" t="s">
        <v>1530</v>
      </c>
      <c r="M30" t="s">
        <v>1530</v>
      </c>
      <c r="N30" t="s">
        <v>1367</v>
      </c>
      <c r="O30" t="s">
        <v>1530</v>
      </c>
      <c r="P30" t="s">
        <v>1530</v>
      </c>
      <c r="Q30" t="s">
        <v>1530</v>
      </c>
      <c r="R30" s="4" t="s">
        <v>2252</v>
      </c>
    </row>
    <row r="31" spans="1:18" x14ac:dyDescent="0.2">
      <c r="A31" s="3" t="s">
        <v>1533</v>
      </c>
      <c r="B31" t="s">
        <v>1533</v>
      </c>
      <c r="C31" t="s">
        <v>1534</v>
      </c>
      <c r="D31">
        <v>9</v>
      </c>
      <c r="E31" t="s">
        <v>1535</v>
      </c>
      <c r="F31" t="s">
        <v>1363</v>
      </c>
      <c r="G31">
        <v>130</v>
      </c>
      <c r="H31" t="s">
        <v>1534</v>
      </c>
      <c r="I31" t="s">
        <v>1536</v>
      </c>
      <c r="K31">
        <v>9</v>
      </c>
      <c r="L31" t="s">
        <v>1534</v>
      </c>
      <c r="M31" t="s">
        <v>1534</v>
      </c>
      <c r="N31" t="s">
        <v>1367</v>
      </c>
      <c r="O31" t="s">
        <v>1534</v>
      </c>
      <c r="P31" t="s">
        <v>1534</v>
      </c>
      <c r="Q31" t="s">
        <v>1534</v>
      </c>
      <c r="R31" s="4" t="s">
        <v>2252</v>
      </c>
    </row>
    <row r="32" spans="1:18" x14ac:dyDescent="0.2">
      <c r="A32" s="3" t="s">
        <v>1537</v>
      </c>
      <c r="B32" t="s">
        <v>1537</v>
      </c>
      <c r="C32" t="s">
        <v>1538</v>
      </c>
      <c r="D32">
        <v>1</v>
      </c>
      <c r="E32" t="s">
        <v>1539</v>
      </c>
      <c r="F32" t="s">
        <v>1363</v>
      </c>
      <c r="G32">
        <v>131</v>
      </c>
      <c r="H32" t="s">
        <v>1540</v>
      </c>
      <c r="I32" t="s">
        <v>1541</v>
      </c>
      <c r="K32">
        <v>1</v>
      </c>
      <c r="L32" t="s">
        <v>1542</v>
      </c>
      <c r="M32" t="s">
        <v>1538</v>
      </c>
      <c r="N32" t="s">
        <v>1367</v>
      </c>
      <c r="O32" t="s">
        <v>1538</v>
      </c>
      <c r="P32" t="s">
        <v>1538</v>
      </c>
      <c r="Q32" t="s">
        <v>1538</v>
      </c>
      <c r="R32" s="4" t="s">
        <v>2252</v>
      </c>
    </row>
    <row r="33" spans="1:18" x14ac:dyDescent="0.2">
      <c r="A33" s="3" t="s">
        <v>1543</v>
      </c>
      <c r="B33" t="s">
        <v>1543</v>
      </c>
      <c r="C33" t="s">
        <v>1544</v>
      </c>
      <c r="D33">
        <v>4</v>
      </c>
      <c r="E33" t="s">
        <v>1545</v>
      </c>
      <c r="F33" t="s">
        <v>1363</v>
      </c>
      <c r="G33">
        <v>132</v>
      </c>
      <c r="H33" t="s">
        <v>1544</v>
      </c>
      <c r="I33" t="s">
        <v>1546</v>
      </c>
      <c r="K33">
        <v>4</v>
      </c>
      <c r="L33" t="s">
        <v>1544</v>
      </c>
      <c r="M33" t="s">
        <v>1544</v>
      </c>
      <c r="N33" t="s">
        <v>1367</v>
      </c>
      <c r="O33" t="s">
        <v>1544</v>
      </c>
      <c r="P33" t="s">
        <v>1544</v>
      </c>
      <c r="Q33" t="s">
        <v>1544</v>
      </c>
      <c r="R33" s="4" t="s">
        <v>2252</v>
      </c>
    </row>
    <row r="34" spans="1:18" x14ac:dyDescent="0.2">
      <c r="A34" s="3" t="s">
        <v>1547</v>
      </c>
      <c r="B34" t="s">
        <v>1547</v>
      </c>
      <c r="C34" t="s">
        <v>1548</v>
      </c>
      <c r="D34">
        <v>7</v>
      </c>
      <c r="E34" t="s">
        <v>1549</v>
      </c>
      <c r="F34" t="s">
        <v>1363</v>
      </c>
      <c r="G34">
        <v>133</v>
      </c>
      <c r="H34" t="s">
        <v>1548</v>
      </c>
      <c r="I34" t="s">
        <v>1550</v>
      </c>
      <c r="K34">
        <v>7</v>
      </c>
      <c r="L34" t="s">
        <v>1548</v>
      </c>
      <c r="M34" t="s">
        <v>1548</v>
      </c>
      <c r="N34" t="s">
        <v>1367</v>
      </c>
      <c r="O34" t="s">
        <v>1548</v>
      </c>
      <c r="P34" t="s">
        <v>1548</v>
      </c>
      <c r="Q34" t="s">
        <v>1548</v>
      </c>
      <c r="R34" s="4" t="s">
        <v>2252</v>
      </c>
    </row>
    <row r="35" spans="1:18" x14ac:dyDescent="0.2">
      <c r="A35" s="3" t="s">
        <v>1551</v>
      </c>
      <c r="B35" t="s">
        <v>1551</v>
      </c>
      <c r="C35" t="s">
        <v>1552</v>
      </c>
      <c r="D35">
        <v>3</v>
      </c>
      <c r="E35" t="s">
        <v>1553</v>
      </c>
      <c r="F35" t="s">
        <v>1363</v>
      </c>
      <c r="G35">
        <v>134</v>
      </c>
      <c r="H35" t="s">
        <v>1552</v>
      </c>
      <c r="I35" t="s">
        <v>1554</v>
      </c>
      <c r="K35">
        <v>3</v>
      </c>
      <c r="L35" t="s">
        <v>1552</v>
      </c>
      <c r="M35" t="s">
        <v>1552</v>
      </c>
      <c r="N35" t="s">
        <v>1367</v>
      </c>
      <c r="O35" t="s">
        <v>1552</v>
      </c>
      <c r="P35" t="s">
        <v>1552</v>
      </c>
      <c r="Q35" t="s">
        <v>1552</v>
      </c>
      <c r="R35" s="4" t="s">
        <v>2252</v>
      </c>
    </row>
    <row r="36" spans="1:18" x14ac:dyDescent="0.2">
      <c r="A36" s="3" t="s">
        <v>1555</v>
      </c>
      <c r="B36" t="s">
        <v>1555</v>
      </c>
      <c r="C36" t="s">
        <v>1556</v>
      </c>
      <c r="D36">
        <v>3</v>
      </c>
      <c r="E36" t="s">
        <v>1557</v>
      </c>
      <c r="F36" t="s">
        <v>1363</v>
      </c>
      <c r="G36">
        <v>135</v>
      </c>
      <c r="H36" t="s">
        <v>1558</v>
      </c>
      <c r="I36" t="s">
        <v>1559</v>
      </c>
      <c r="K36">
        <v>3</v>
      </c>
      <c r="L36" t="s">
        <v>1560</v>
      </c>
      <c r="M36" t="s">
        <v>1556</v>
      </c>
      <c r="N36" t="s">
        <v>1367</v>
      </c>
      <c r="O36" t="s">
        <v>1556</v>
      </c>
      <c r="P36" t="s">
        <v>1558</v>
      </c>
      <c r="Q36" t="s">
        <v>1556</v>
      </c>
      <c r="R36" s="4" t="s">
        <v>2252</v>
      </c>
    </row>
    <row r="37" spans="1:18" x14ac:dyDescent="0.2">
      <c r="A37" s="3" t="s">
        <v>1561</v>
      </c>
      <c r="B37" t="s">
        <v>1561</v>
      </c>
      <c r="C37" t="s">
        <v>1562</v>
      </c>
      <c r="D37">
        <v>3</v>
      </c>
      <c r="E37" t="s">
        <v>1563</v>
      </c>
      <c r="F37" t="s">
        <v>1363</v>
      </c>
      <c r="G37">
        <v>136</v>
      </c>
      <c r="H37" t="s">
        <v>1564</v>
      </c>
      <c r="I37" t="s">
        <v>1565</v>
      </c>
      <c r="K37">
        <v>3</v>
      </c>
      <c r="L37" t="s">
        <v>1566</v>
      </c>
      <c r="M37" t="s">
        <v>1562</v>
      </c>
      <c r="N37" t="s">
        <v>1367</v>
      </c>
      <c r="O37" t="s">
        <v>1562</v>
      </c>
      <c r="P37" t="s">
        <v>1564</v>
      </c>
      <c r="Q37" t="s">
        <v>1562</v>
      </c>
      <c r="R37" s="4" t="s">
        <v>2252</v>
      </c>
    </row>
    <row r="38" spans="1:18" x14ac:dyDescent="0.2">
      <c r="A38" s="3" t="s">
        <v>1567</v>
      </c>
      <c r="B38" t="s">
        <v>1567</v>
      </c>
      <c r="C38" t="s">
        <v>1568</v>
      </c>
      <c r="D38">
        <v>2</v>
      </c>
      <c r="E38" t="s">
        <v>1569</v>
      </c>
      <c r="F38" t="s">
        <v>1363</v>
      </c>
      <c r="G38">
        <v>137</v>
      </c>
      <c r="H38" t="s">
        <v>1570</v>
      </c>
      <c r="I38" t="s">
        <v>1571</v>
      </c>
      <c r="K38">
        <v>2</v>
      </c>
      <c r="L38" t="s">
        <v>1572</v>
      </c>
      <c r="M38" t="s">
        <v>1568</v>
      </c>
      <c r="N38" t="s">
        <v>1367</v>
      </c>
      <c r="O38" t="s">
        <v>1568</v>
      </c>
      <c r="P38" t="s">
        <v>1568</v>
      </c>
      <c r="Q38" t="s">
        <v>1568</v>
      </c>
      <c r="R38" s="4" t="s">
        <v>2252</v>
      </c>
    </row>
    <row r="39" spans="1:18" x14ac:dyDescent="0.2">
      <c r="A39" s="3" t="s">
        <v>1573</v>
      </c>
      <c r="B39" t="s">
        <v>1573</v>
      </c>
      <c r="C39" t="s">
        <v>1574</v>
      </c>
      <c r="D39">
        <v>14</v>
      </c>
      <c r="E39" t="s">
        <v>1575</v>
      </c>
      <c r="F39" t="s">
        <v>1363</v>
      </c>
      <c r="G39">
        <v>138</v>
      </c>
      <c r="H39" t="s">
        <v>1576</v>
      </c>
      <c r="I39" t="s">
        <v>1577</v>
      </c>
      <c r="K39">
        <v>14</v>
      </c>
      <c r="L39" t="s">
        <v>1578</v>
      </c>
      <c r="M39" t="s">
        <v>1574</v>
      </c>
      <c r="N39" t="s">
        <v>1367</v>
      </c>
      <c r="O39" t="s">
        <v>1574</v>
      </c>
      <c r="P39" t="s">
        <v>1576</v>
      </c>
      <c r="Q39" t="s">
        <v>1574</v>
      </c>
      <c r="R39" s="4" t="s">
        <v>2252</v>
      </c>
    </row>
    <row r="40" spans="1:18" x14ac:dyDescent="0.2">
      <c r="A40" s="3" t="s">
        <v>1579</v>
      </c>
      <c r="B40" t="s">
        <v>1579</v>
      </c>
      <c r="C40" t="s">
        <v>1580</v>
      </c>
      <c r="D40">
        <v>4</v>
      </c>
      <c r="E40" t="s">
        <v>1581</v>
      </c>
      <c r="F40" t="s">
        <v>1363</v>
      </c>
      <c r="G40">
        <v>139</v>
      </c>
      <c r="H40" t="s">
        <v>1582</v>
      </c>
      <c r="I40" t="s">
        <v>1583</v>
      </c>
      <c r="K40">
        <v>4</v>
      </c>
      <c r="L40" t="s">
        <v>1584</v>
      </c>
      <c r="M40" t="s">
        <v>1580</v>
      </c>
      <c r="N40" t="s">
        <v>1367</v>
      </c>
      <c r="O40" t="s">
        <v>1580</v>
      </c>
      <c r="P40" t="s">
        <v>1580</v>
      </c>
      <c r="Q40" t="s">
        <v>1580</v>
      </c>
      <c r="R40" s="4" t="s">
        <v>2252</v>
      </c>
    </row>
    <row r="41" spans="1:18" x14ac:dyDescent="0.2">
      <c r="A41" s="3" t="s">
        <v>1585</v>
      </c>
      <c r="B41" t="s">
        <v>1585</v>
      </c>
      <c r="C41" t="s">
        <v>914</v>
      </c>
      <c r="D41">
        <v>28</v>
      </c>
      <c r="E41" t="s">
        <v>1586</v>
      </c>
      <c r="F41" t="s">
        <v>1587</v>
      </c>
      <c r="G41">
        <v>140</v>
      </c>
      <c r="H41" t="s">
        <v>1588</v>
      </c>
      <c r="I41" t="s">
        <v>1589</v>
      </c>
      <c r="J41" t="s">
        <v>1590</v>
      </c>
      <c r="K41">
        <v>28</v>
      </c>
      <c r="L41" t="s">
        <v>1591</v>
      </c>
      <c r="M41" t="s">
        <v>914</v>
      </c>
      <c r="N41" t="s">
        <v>1367</v>
      </c>
      <c r="O41" t="s">
        <v>914</v>
      </c>
      <c r="P41" t="s">
        <v>1588</v>
      </c>
      <c r="Q41" t="s">
        <v>914</v>
      </c>
      <c r="R41" s="4" t="s">
        <v>2252</v>
      </c>
    </row>
    <row r="42" spans="1:18" x14ac:dyDescent="0.2">
      <c r="A42" s="3" t="s">
        <v>1592</v>
      </c>
      <c r="B42" t="s">
        <v>1592</v>
      </c>
      <c r="C42" t="s">
        <v>1593</v>
      </c>
      <c r="D42">
        <v>16</v>
      </c>
      <c r="E42" t="s">
        <v>1594</v>
      </c>
      <c r="F42" t="s">
        <v>1587</v>
      </c>
      <c r="G42">
        <v>141</v>
      </c>
      <c r="H42" t="s">
        <v>1593</v>
      </c>
      <c r="I42" t="s">
        <v>1595</v>
      </c>
      <c r="J42" t="s">
        <v>1596</v>
      </c>
      <c r="K42">
        <v>16</v>
      </c>
      <c r="L42" t="s">
        <v>1593</v>
      </c>
      <c r="M42" t="s">
        <v>1593</v>
      </c>
      <c r="N42" t="s">
        <v>1367</v>
      </c>
      <c r="O42" t="s">
        <v>1593</v>
      </c>
      <c r="P42" t="s">
        <v>1593</v>
      </c>
      <c r="Q42" t="s">
        <v>1593</v>
      </c>
      <c r="R42" s="4" t="s">
        <v>2252</v>
      </c>
    </row>
    <row r="43" spans="1:18" x14ac:dyDescent="0.2">
      <c r="A43" s="3" t="s">
        <v>1597</v>
      </c>
      <c r="B43" t="s">
        <v>1597</v>
      </c>
      <c r="C43" t="s">
        <v>1598</v>
      </c>
      <c r="D43">
        <v>24</v>
      </c>
      <c r="E43" t="s">
        <v>1599</v>
      </c>
      <c r="F43" t="s">
        <v>1587</v>
      </c>
      <c r="G43">
        <v>142</v>
      </c>
      <c r="H43" t="s">
        <v>1598</v>
      </c>
      <c r="I43" t="s">
        <v>1600</v>
      </c>
      <c r="J43" t="s">
        <v>1601</v>
      </c>
      <c r="K43">
        <v>24</v>
      </c>
      <c r="L43" t="s">
        <v>1598</v>
      </c>
      <c r="M43" t="s">
        <v>1598</v>
      </c>
      <c r="N43" t="s">
        <v>1367</v>
      </c>
      <c r="O43" t="s">
        <v>1598</v>
      </c>
      <c r="P43" t="s">
        <v>1598</v>
      </c>
      <c r="Q43" t="s">
        <v>1598</v>
      </c>
      <c r="R43" s="4" t="s">
        <v>2252</v>
      </c>
    </row>
    <row r="44" spans="1:18" x14ac:dyDescent="0.2">
      <c r="A44" s="3" t="s">
        <v>1602</v>
      </c>
      <c r="B44" t="s">
        <v>1602</v>
      </c>
      <c r="C44" t="s">
        <v>713</v>
      </c>
      <c r="D44">
        <v>21</v>
      </c>
      <c r="E44" t="s">
        <v>1603</v>
      </c>
      <c r="F44" t="s">
        <v>1587</v>
      </c>
      <c r="G44">
        <v>143</v>
      </c>
      <c r="H44" t="s">
        <v>713</v>
      </c>
      <c r="I44" t="s">
        <v>1604</v>
      </c>
      <c r="J44" t="s">
        <v>1605</v>
      </c>
      <c r="K44">
        <v>21</v>
      </c>
      <c r="L44" t="s">
        <v>713</v>
      </c>
      <c r="M44" t="s">
        <v>713</v>
      </c>
      <c r="N44" t="s">
        <v>1367</v>
      </c>
      <c r="O44" t="s">
        <v>713</v>
      </c>
      <c r="P44" t="s">
        <v>713</v>
      </c>
      <c r="Q44" t="s">
        <v>713</v>
      </c>
      <c r="R44" s="4" t="s">
        <v>2252</v>
      </c>
    </row>
    <row r="45" spans="1:18" x14ac:dyDescent="0.2">
      <c r="A45" s="3" t="s">
        <v>1606</v>
      </c>
      <c r="B45" t="s">
        <v>1606</v>
      </c>
      <c r="C45" t="s">
        <v>1607</v>
      </c>
      <c r="D45">
        <v>28</v>
      </c>
      <c r="E45" t="s">
        <v>1608</v>
      </c>
      <c r="F45" t="s">
        <v>1587</v>
      </c>
      <c r="G45">
        <v>144</v>
      </c>
      <c r="H45" t="s">
        <v>1609</v>
      </c>
      <c r="I45" t="s">
        <v>1610</v>
      </c>
      <c r="K45">
        <v>28</v>
      </c>
      <c r="L45" t="s">
        <v>1611</v>
      </c>
      <c r="M45" t="s">
        <v>1609</v>
      </c>
      <c r="N45" t="s">
        <v>1367</v>
      </c>
      <c r="O45" t="s">
        <v>1609</v>
      </c>
      <c r="P45" t="s">
        <v>1609</v>
      </c>
      <c r="Q45" t="s">
        <v>1609</v>
      </c>
      <c r="R45" s="4" t="s">
        <v>2252</v>
      </c>
    </row>
    <row r="46" spans="1:18" x14ac:dyDescent="0.2">
      <c r="A46" s="3" t="s">
        <v>1612</v>
      </c>
      <c r="B46" t="s">
        <v>1612</v>
      </c>
      <c r="C46" t="s">
        <v>1613</v>
      </c>
      <c r="D46">
        <v>16</v>
      </c>
      <c r="E46" t="s">
        <v>1614</v>
      </c>
      <c r="F46" t="s">
        <v>1587</v>
      </c>
      <c r="G46">
        <v>145</v>
      </c>
      <c r="H46" t="s">
        <v>1615</v>
      </c>
      <c r="I46" t="s">
        <v>1616</v>
      </c>
      <c r="K46">
        <v>16</v>
      </c>
      <c r="L46" t="s">
        <v>1617</v>
      </c>
      <c r="M46" t="s">
        <v>1618</v>
      </c>
      <c r="N46" t="s">
        <v>1367</v>
      </c>
      <c r="O46" t="s">
        <v>1618</v>
      </c>
      <c r="P46" t="s">
        <v>1618</v>
      </c>
      <c r="Q46" t="s">
        <v>1618</v>
      </c>
      <c r="R46" s="4" t="s">
        <v>2252</v>
      </c>
    </row>
    <row r="47" spans="1:18" x14ac:dyDescent="0.2">
      <c r="A47" s="3" t="s">
        <v>1619</v>
      </c>
      <c r="B47" t="s">
        <v>1620</v>
      </c>
      <c r="C47" t="s">
        <v>1621</v>
      </c>
      <c r="D47">
        <v>16</v>
      </c>
      <c r="E47" t="s">
        <v>1622</v>
      </c>
      <c r="F47" t="s">
        <v>1587</v>
      </c>
      <c r="G47">
        <v>146</v>
      </c>
      <c r="H47" t="s">
        <v>1623</v>
      </c>
      <c r="I47" t="s">
        <v>1624</v>
      </c>
      <c r="K47">
        <v>16</v>
      </c>
      <c r="L47" t="s">
        <v>1625</v>
      </c>
      <c r="M47" t="s">
        <v>1621</v>
      </c>
      <c r="N47" t="s">
        <v>1367</v>
      </c>
      <c r="O47" t="s">
        <v>1621</v>
      </c>
      <c r="P47" t="s">
        <v>1623</v>
      </c>
      <c r="Q47" t="s">
        <v>1621</v>
      </c>
      <c r="R47" s="4" t="s">
        <v>2252</v>
      </c>
    </row>
    <row r="48" spans="1:18" x14ac:dyDescent="0.2">
      <c r="A48" s="3" t="s">
        <v>1626</v>
      </c>
      <c r="B48" t="s">
        <v>1627</v>
      </c>
      <c r="C48" t="s">
        <v>1628</v>
      </c>
      <c r="D48">
        <v>13</v>
      </c>
      <c r="E48" t="s">
        <v>1629</v>
      </c>
      <c r="F48" t="s">
        <v>1587</v>
      </c>
      <c r="G48">
        <v>147</v>
      </c>
      <c r="H48" t="s">
        <v>1630</v>
      </c>
      <c r="I48" t="s">
        <v>1631</v>
      </c>
      <c r="K48">
        <v>13</v>
      </c>
      <c r="L48" t="s">
        <v>1632</v>
      </c>
      <c r="M48" t="s">
        <v>1628</v>
      </c>
      <c r="N48" t="s">
        <v>1367</v>
      </c>
      <c r="O48" t="s">
        <v>1628</v>
      </c>
      <c r="P48" t="s">
        <v>1630</v>
      </c>
      <c r="Q48" t="s">
        <v>1628</v>
      </c>
      <c r="R48" s="4" t="s">
        <v>2252</v>
      </c>
    </row>
    <row r="49" spans="1:18" x14ac:dyDescent="0.2">
      <c r="A49" s="3" t="s">
        <v>1633</v>
      </c>
      <c r="B49" t="s">
        <v>1633</v>
      </c>
      <c r="C49" t="s">
        <v>1634</v>
      </c>
      <c r="D49">
        <v>6</v>
      </c>
      <c r="E49" t="s">
        <v>1635</v>
      </c>
      <c r="F49" t="s">
        <v>1587</v>
      </c>
      <c r="G49">
        <v>148</v>
      </c>
      <c r="H49" t="s">
        <v>1636</v>
      </c>
      <c r="I49" t="s">
        <v>1637</v>
      </c>
      <c r="K49">
        <v>6</v>
      </c>
      <c r="L49" t="s">
        <v>1638</v>
      </c>
      <c r="M49" t="s">
        <v>1634</v>
      </c>
      <c r="N49" t="s">
        <v>1367</v>
      </c>
      <c r="O49" t="s">
        <v>1634</v>
      </c>
      <c r="P49" t="s">
        <v>1636</v>
      </c>
      <c r="Q49" t="s">
        <v>1634</v>
      </c>
      <c r="R49" s="4" t="s">
        <v>2252</v>
      </c>
    </row>
    <row r="50" spans="1:18" x14ac:dyDescent="0.2">
      <c r="A50" s="3" t="s">
        <v>1639</v>
      </c>
      <c r="B50" t="s">
        <v>1639</v>
      </c>
      <c r="C50" t="s">
        <v>1640</v>
      </c>
      <c r="D50">
        <v>6</v>
      </c>
      <c r="E50" t="s">
        <v>1641</v>
      </c>
      <c r="F50" t="s">
        <v>1587</v>
      </c>
      <c r="G50">
        <v>149</v>
      </c>
      <c r="H50" t="s">
        <v>1642</v>
      </c>
      <c r="I50" t="s">
        <v>1643</v>
      </c>
      <c r="K50">
        <v>6</v>
      </c>
      <c r="L50" t="s">
        <v>1644</v>
      </c>
      <c r="M50" t="s">
        <v>1640</v>
      </c>
      <c r="N50" t="s">
        <v>1367</v>
      </c>
      <c r="O50" t="s">
        <v>1640</v>
      </c>
      <c r="P50" t="s">
        <v>1642</v>
      </c>
      <c r="Q50" t="s">
        <v>1640</v>
      </c>
      <c r="R50" s="4" t="s">
        <v>2252</v>
      </c>
    </row>
    <row r="51" spans="1:18" x14ac:dyDescent="0.2">
      <c r="A51" s="3" t="s">
        <v>1645</v>
      </c>
      <c r="B51" t="s">
        <v>1645</v>
      </c>
      <c r="C51" t="s">
        <v>1646</v>
      </c>
      <c r="D51">
        <v>4</v>
      </c>
      <c r="E51" t="s">
        <v>1647</v>
      </c>
      <c r="F51" t="s">
        <v>1587</v>
      </c>
      <c r="G51">
        <v>150</v>
      </c>
      <c r="H51" t="s">
        <v>1648</v>
      </c>
      <c r="I51" t="s">
        <v>1649</v>
      </c>
      <c r="K51">
        <v>4</v>
      </c>
      <c r="L51" t="s">
        <v>1650</v>
      </c>
      <c r="M51" t="s">
        <v>1646</v>
      </c>
      <c r="N51" t="s">
        <v>1367</v>
      </c>
      <c r="O51" t="s">
        <v>1646</v>
      </c>
      <c r="P51" t="s">
        <v>1648</v>
      </c>
      <c r="Q51" t="s">
        <v>1646</v>
      </c>
      <c r="R51" s="4" t="s">
        <v>2252</v>
      </c>
    </row>
    <row r="52" spans="1:18" x14ac:dyDescent="0.2">
      <c r="A52" s="3" t="s">
        <v>1651</v>
      </c>
      <c r="B52" t="s">
        <v>1651</v>
      </c>
      <c r="C52" t="s">
        <v>1652</v>
      </c>
      <c r="D52">
        <v>4</v>
      </c>
      <c r="E52" t="s">
        <v>1653</v>
      </c>
      <c r="F52" t="s">
        <v>1587</v>
      </c>
      <c r="G52">
        <v>151</v>
      </c>
      <c r="H52" t="s">
        <v>1654</v>
      </c>
      <c r="I52" t="s">
        <v>1655</v>
      </c>
      <c r="K52">
        <v>4</v>
      </c>
      <c r="L52" t="s">
        <v>1656</v>
      </c>
      <c r="M52" t="s">
        <v>1652</v>
      </c>
      <c r="N52" t="s">
        <v>1367</v>
      </c>
      <c r="O52" t="s">
        <v>1652</v>
      </c>
      <c r="P52" t="s">
        <v>1654</v>
      </c>
      <c r="Q52" t="s">
        <v>1652</v>
      </c>
      <c r="R52" s="4" t="s">
        <v>2252</v>
      </c>
    </row>
    <row r="53" spans="1:18" x14ac:dyDescent="0.2">
      <c r="A53" s="3" t="s">
        <v>1657</v>
      </c>
      <c r="B53" t="s">
        <v>1658</v>
      </c>
      <c r="C53" t="s">
        <v>1659</v>
      </c>
      <c r="D53">
        <v>5</v>
      </c>
      <c r="E53" t="s">
        <v>1660</v>
      </c>
      <c r="F53" t="s">
        <v>1587</v>
      </c>
      <c r="G53">
        <v>152</v>
      </c>
      <c r="H53" t="s">
        <v>1661</v>
      </c>
      <c r="I53" t="s">
        <v>1662</v>
      </c>
      <c r="K53">
        <v>5</v>
      </c>
      <c r="L53" t="s">
        <v>1663</v>
      </c>
      <c r="M53" t="s">
        <v>1659</v>
      </c>
      <c r="N53" t="s">
        <v>1367</v>
      </c>
      <c r="O53" t="s">
        <v>1659</v>
      </c>
      <c r="P53" t="s">
        <v>1661</v>
      </c>
      <c r="Q53" t="s">
        <v>1659</v>
      </c>
      <c r="R53" s="4" t="s">
        <v>2252</v>
      </c>
    </row>
    <row r="54" spans="1:18" x14ac:dyDescent="0.2">
      <c r="A54" s="3" t="s">
        <v>1664</v>
      </c>
      <c r="B54" t="s">
        <v>1665</v>
      </c>
      <c r="C54" t="s">
        <v>1666</v>
      </c>
      <c r="D54">
        <v>3</v>
      </c>
      <c r="E54" t="s">
        <v>1667</v>
      </c>
      <c r="F54" t="s">
        <v>1587</v>
      </c>
      <c r="G54">
        <v>153</v>
      </c>
      <c r="H54" t="s">
        <v>1668</v>
      </c>
      <c r="I54" t="s">
        <v>1669</v>
      </c>
      <c r="K54">
        <v>3</v>
      </c>
      <c r="L54" t="s">
        <v>1670</v>
      </c>
      <c r="M54" t="s">
        <v>1666</v>
      </c>
      <c r="N54" t="s">
        <v>1367</v>
      </c>
      <c r="O54" t="s">
        <v>1666</v>
      </c>
      <c r="P54" t="s">
        <v>1668</v>
      </c>
      <c r="Q54" t="s">
        <v>1666</v>
      </c>
      <c r="R54" s="4" t="s">
        <v>2252</v>
      </c>
    </row>
    <row r="55" spans="1:18" x14ac:dyDescent="0.2">
      <c r="A55" s="3" t="s">
        <v>1671</v>
      </c>
      <c r="B55" t="s">
        <v>1672</v>
      </c>
      <c r="C55" t="s">
        <v>1673</v>
      </c>
      <c r="D55">
        <v>6</v>
      </c>
      <c r="E55" t="s">
        <v>1674</v>
      </c>
      <c r="F55" t="s">
        <v>1587</v>
      </c>
      <c r="G55">
        <v>154</v>
      </c>
      <c r="H55" t="s">
        <v>1675</v>
      </c>
      <c r="I55" t="s">
        <v>1676</v>
      </c>
      <c r="K55">
        <v>6</v>
      </c>
      <c r="L55" t="s">
        <v>1677</v>
      </c>
      <c r="M55" t="s">
        <v>1673</v>
      </c>
      <c r="N55" t="s">
        <v>1367</v>
      </c>
      <c r="O55" t="s">
        <v>1673</v>
      </c>
      <c r="P55" t="s">
        <v>1675</v>
      </c>
      <c r="Q55" t="s">
        <v>1673</v>
      </c>
      <c r="R55" s="4" t="s">
        <v>2252</v>
      </c>
    </row>
    <row r="56" spans="1:18" x14ac:dyDescent="0.2">
      <c r="A56" s="3" t="s">
        <v>1678</v>
      </c>
      <c r="B56" t="s">
        <v>1679</v>
      </c>
      <c r="C56" t="s">
        <v>1680</v>
      </c>
      <c r="D56">
        <v>4</v>
      </c>
      <c r="E56" t="s">
        <v>1681</v>
      </c>
      <c r="F56" t="s">
        <v>1587</v>
      </c>
      <c r="G56">
        <v>155</v>
      </c>
      <c r="H56" t="s">
        <v>1682</v>
      </c>
      <c r="I56" t="s">
        <v>1683</v>
      </c>
      <c r="K56">
        <v>4</v>
      </c>
      <c r="L56" t="s">
        <v>1684</v>
      </c>
      <c r="M56" t="s">
        <v>1680</v>
      </c>
      <c r="N56" t="s">
        <v>1367</v>
      </c>
      <c r="O56" t="s">
        <v>1680</v>
      </c>
      <c r="P56" t="s">
        <v>1682</v>
      </c>
      <c r="Q56" t="s">
        <v>1680</v>
      </c>
      <c r="R56" s="4" t="s">
        <v>2252</v>
      </c>
    </row>
    <row r="57" spans="1:18" x14ac:dyDescent="0.2">
      <c r="A57" s="3" t="s">
        <v>1685</v>
      </c>
      <c r="B57" t="s">
        <v>1685</v>
      </c>
      <c r="C57" t="s">
        <v>1686</v>
      </c>
      <c r="D57">
        <v>3</v>
      </c>
      <c r="E57" t="s">
        <v>1687</v>
      </c>
      <c r="F57" t="s">
        <v>1587</v>
      </c>
      <c r="G57">
        <v>156</v>
      </c>
      <c r="H57" t="s">
        <v>1686</v>
      </c>
      <c r="I57" t="s">
        <v>1688</v>
      </c>
      <c r="K57">
        <v>3</v>
      </c>
      <c r="L57" t="s">
        <v>1686</v>
      </c>
      <c r="M57" t="s">
        <v>1686</v>
      </c>
      <c r="N57" t="s">
        <v>1367</v>
      </c>
      <c r="O57" t="s">
        <v>1686</v>
      </c>
      <c r="P57" t="s">
        <v>1686</v>
      </c>
      <c r="Q57" t="s">
        <v>1686</v>
      </c>
      <c r="R57" s="4" t="s">
        <v>2252</v>
      </c>
    </row>
    <row r="58" spans="1:18" x14ac:dyDescent="0.2">
      <c r="A58" s="3" t="s">
        <v>1689</v>
      </c>
      <c r="B58" t="s">
        <v>1689</v>
      </c>
      <c r="C58" t="s">
        <v>1690</v>
      </c>
      <c r="D58">
        <v>1</v>
      </c>
      <c r="E58" t="s">
        <v>1691</v>
      </c>
      <c r="F58" t="s">
        <v>1587</v>
      </c>
      <c r="G58">
        <v>157</v>
      </c>
      <c r="H58" t="s">
        <v>1692</v>
      </c>
      <c r="I58" t="s">
        <v>1693</v>
      </c>
      <c r="K58">
        <v>1</v>
      </c>
      <c r="L58" t="s">
        <v>1694</v>
      </c>
      <c r="M58" t="s">
        <v>1690</v>
      </c>
      <c r="N58" t="s">
        <v>1367</v>
      </c>
      <c r="O58" t="s">
        <v>1690</v>
      </c>
      <c r="P58" t="s">
        <v>1692</v>
      </c>
      <c r="Q58" t="s">
        <v>1690</v>
      </c>
      <c r="R58" s="4" t="s">
        <v>2252</v>
      </c>
    </row>
    <row r="59" spans="1:18" x14ac:dyDescent="0.2">
      <c r="A59" s="3" t="s">
        <v>1695</v>
      </c>
      <c r="B59" t="s">
        <v>1695</v>
      </c>
      <c r="C59" t="s">
        <v>1696</v>
      </c>
      <c r="D59">
        <v>13</v>
      </c>
      <c r="E59" t="s">
        <v>1697</v>
      </c>
      <c r="F59" t="s">
        <v>1587</v>
      </c>
      <c r="G59">
        <v>158</v>
      </c>
      <c r="H59" t="s">
        <v>1698</v>
      </c>
      <c r="I59" t="s">
        <v>1699</v>
      </c>
      <c r="K59">
        <v>13</v>
      </c>
      <c r="L59" t="s">
        <v>1700</v>
      </c>
      <c r="M59" t="s">
        <v>1701</v>
      </c>
      <c r="N59" t="s">
        <v>1367</v>
      </c>
      <c r="O59" t="s">
        <v>1701</v>
      </c>
      <c r="P59" t="s">
        <v>1698</v>
      </c>
      <c r="Q59" t="s">
        <v>1701</v>
      </c>
      <c r="R59" s="4" t="s">
        <v>2252</v>
      </c>
    </row>
    <row r="60" spans="1:18" x14ac:dyDescent="0.2">
      <c r="A60" s="3" t="s">
        <v>1702</v>
      </c>
      <c r="B60" t="s">
        <v>1702</v>
      </c>
      <c r="C60" t="s">
        <v>1703</v>
      </c>
      <c r="D60">
        <v>5</v>
      </c>
      <c r="E60" t="s">
        <v>1704</v>
      </c>
      <c r="F60" t="s">
        <v>1587</v>
      </c>
      <c r="G60">
        <v>159</v>
      </c>
      <c r="H60" t="s">
        <v>1705</v>
      </c>
      <c r="I60" t="s">
        <v>1706</v>
      </c>
      <c r="K60">
        <v>5</v>
      </c>
      <c r="L60" t="s">
        <v>1707</v>
      </c>
      <c r="M60" t="s">
        <v>1705</v>
      </c>
      <c r="N60" t="s">
        <v>1367</v>
      </c>
      <c r="O60" t="s">
        <v>1705</v>
      </c>
      <c r="P60" t="s">
        <v>1705</v>
      </c>
      <c r="Q60" t="s">
        <v>1705</v>
      </c>
      <c r="R60" s="4" t="s">
        <v>2252</v>
      </c>
    </row>
    <row r="61" spans="1:18" x14ac:dyDescent="0.2">
      <c r="A61" s="3" t="s">
        <v>1708</v>
      </c>
      <c r="B61" t="s">
        <v>1709</v>
      </c>
      <c r="C61" t="s">
        <v>1710</v>
      </c>
      <c r="D61">
        <v>5</v>
      </c>
      <c r="E61" t="s">
        <v>1711</v>
      </c>
      <c r="F61" t="s">
        <v>1587</v>
      </c>
      <c r="G61">
        <v>160</v>
      </c>
      <c r="H61" t="s">
        <v>1712</v>
      </c>
      <c r="I61" t="s">
        <v>1713</v>
      </c>
      <c r="K61">
        <v>5</v>
      </c>
      <c r="L61" t="s">
        <v>1714</v>
      </c>
      <c r="M61" t="s">
        <v>1710</v>
      </c>
      <c r="N61" t="s">
        <v>1367</v>
      </c>
      <c r="O61" t="s">
        <v>1710</v>
      </c>
      <c r="P61" t="s">
        <v>1710</v>
      </c>
      <c r="Q61" t="s">
        <v>1710</v>
      </c>
      <c r="R61" s="4" t="s">
        <v>2252</v>
      </c>
    </row>
    <row r="62" spans="1:18" x14ac:dyDescent="0.2">
      <c r="A62" s="3" t="s">
        <v>1715</v>
      </c>
      <c r="B62" t="s">
        <v>1716</v>
      </c>
      <c r="C62" t="s">
        <v>1717</v>
      </c>
      <c r="D62">
        <v>3</v>
      </c>
      <c r="E62" t="s">
        <v>1718</v>
      </c>
      <c r="F62" t="s">
        <v>1587</v>
      </c>
      <c r="G62">
        <v>161</v>
      </c>
      <c r="H62" t="s">
        <v>1719</v>
      </c>
      <c r="I62" t="s">
        <v>1720</v>
      </c>
      <c r="K62">
        <v>3</v>
      </c>
      <c r="L62" t="s">
        <v>1721</v>
      </c>
      <c r="M62" t="s">
        <v>1717</v>
      </c>
      <c r="N62" t="s">
        <v>1367</v>
      </c>
      <c r="O62" t="s">
        <v>1717</v>
      </c>
      <c r="P62" t="s">
        <v>1717</v>
      </c>
      <c r="Q62" t="s">
        <v>1717</v>
      </c>
      <c r="R62" s="4" t="s">
        <v>2252</v>
      </c>
    </row>
    <row r="63" spans="1:18" x14ac:dyDescent="0.2">
      <c r="A63" s="3" t="s">
        <v>1722</v>
      </c>
      <c r="B63" t="s">
        <v>1723</v>
      </c>
      <c r="C63" t="s">
        <v>1724</v>
      </c>
      <c r="D63">
        <v>5</v>
      </c>
      <c r="E63" t="s">
        <v>1725</v>
      </c>
      <c r="F63" t="s">
        <v>1587</v>
      </c>
      <c r="G63">
        <v>162</v>
      </c>
      <c r="H63" t="s">
        <v>1726</v>
      </c>
      <c r="I63" t="s">
        <v>1727</v>
      </c>
      <c r="K63">
        <v>5</v>
      </c>
      <c r="L63" t="s">
        <v>1728</v>
      </c>
      <c r="M63" t="s">
        <v>1724</v>
      </c>
      <c r="N63" t="s">
        <v>1367</v>
      </c>
      <c r="O63" t="s">
        <v>1724</v>
      </c>
      <c r="P63" t="s">
        <v>1724</v>
      </c>
      <c r="Q63" t="s">
        <v>1724</v>
      </c>
      <c r="R63" s="4" t="s">
        <v>2252</v>
      </c>
    </row>
    <row r="64" spans="1:18" x14ac:dyDescent="0.2">
      <c r="A64" s="3" t="s">
        <v>1729</v>
      </c>
      <c r="B64" t="s">
        <v>1730</v>
      </c>
      <c r="C64" t="s">
        <v>1731</v>
      </c>
      <c r="D64">
        <v>1</v>
      </c>
      <c r="E64" t="s">
        <v>1732</v>
      </c>
      <c r="F64" t="s">
        <v>1587</v>
      </c>
      <c r="G64">
        <v>163</v>
      </c>
      <c r="H64" t="s">
        <v>1733</v>
      </c>
      <c r="I64" t="s">
        <v>1734</v>
      </c>
      <c r="K64">
        <v>1</v>
      </c>
      <c r="L64" t="s">
        <v>1735</v>
      </c>
      <c r="M64" t="s">
        <v>1731</v>
      </c>
      <c r="N64" t="s">
        <v>1367</v>
      </c>
      <c r="O64" t="s">
        <v>1731</v>
      </c>
      <c r="P64" t="s">
        <v>1731</v>
      </c>
      <c r="Q64" t="s">
        <v>1731</v>
      </c>
      <c r="R64" s="4" t="s">
        <v>2252</v>
      </c>
    </row>
    <row r="65" spans="1:18" x14ac:dyDescent="0.2">
      <c r="A65" s="3" t="s">
        <v>1736</v>
      </c>
      <c r="B65" t="s">
        <v>1737</v>
      </c>
      <c r="C65" t="s">
        <v>1738</v>
      </c>
      <c r="D65">
        <v>1</v>
      </c>
      <c r="E65" t="s">
        <v>1739</v>
      </c>
      <c r="F65" t="s">
        <v>1587</v>
      </c>
      <c r="G65">
        <v>164</v>
      </c>
      <c r="H65" t="s">
        <v>1740</v>
      </c>
      <c r="I65" t="s">
        <v>1741</v>
      </c>
      <c r="K65">
        <v>1</v>
      </c>
      <c r="L65" t="s">
        <v>1742</v>
      </c>
      <c r="M65" t="s">
        <v>1738</v>
      </c>
      <c r="N65" t="s">
        <v>1367</v>
      </c>
      <c r="O65" t="s">
        <v>1738</v>
      </c>
      <c r="P65" t="s">
        <v>1738</v>
      </c>
      <c r="Q65" t="s">
        <v>1738</v>
      </c>
      <c r="R65" s="4" t="s">
        <v>2252</v>
      </c>
    </row>
    <row r="66" spans="1:18" x14ac:dyDescent="0.2">
      <c r="A66" s="3" t="s">
        <v>1743</v>
      </c>
      <c r="B66" t="s">
        <v>1743</v>
      </c>
      <c r="C66" t="s">
        <v>1744</v>
      </c>
      <c r="D66">
        <v>1</v>
      </c>
      <c r="E66" t="s">
        <v>1745</v>
      </c>
      <c r="F66" t="s">
        <v>1587</v>
      </c>
      <c r="G66">
        <v>165</v>
      </c>
      <c r="H66" t="s">
        <v>1744</v>
      </c>
      <c r="I66" t="s">
        <v>1746</v>
      </c>
      <c r="K66">
        <v>1</v>
      </c>
      <c r="L66" t="s">
        <v>1744</v>
      </c>
      <c r="M66" t="s">
        <v>1744</v>
      </c>
      <c r="N66" t="s">
        <v>1367</v>
      </c>
      <c r="O66" t="s">
        <v>1744</v>
      </c>
      <c r="P66" t="s">
        <v>1744</v>
      </c>
      <c r="Q66" t="s">
        <v>1744</v>
      </c>
      <c r="R66" s="4" t="s">
        <v>2252</v>
      </c>
    </row>
    <row r="67" spans="1:18" x14ac:dyDescent="0.2">
      <c r="A67" s="3" t="s">
        <v>1747</v>
      </c>
      <c r="B67" t="s">
        <v>1747</v>
      </c>
      <c r="C67" t="s">
        <v>1748</v>
      </c>
      <c r="D67">
        <v>22</v>
      </c>
      <c r="E67" t="s">
        <v>1749</v>
      </c>
      <c r="F67" t="s">
        <v>1587</v>
      </c>
      <c r="G67">
        <v>166</v>
      </c>
      <c r="H67" t="s">
        <v>1750</v>
      </c>
      <c r="I67" t="s">
        <v>1751</v>
      </c>
      <c r="K67">
        <v>22</v>
      </c>
      <c r="L67" t="s">
        <v>1752</v>
      </c>
      <c r="M67" t="s">
        <v>1748</v>
      </c>
      <c r="N67" t="s">
        <v>1367</v>
      </c>
      <c r="O67" t="s">
        <v>1748</v>
      </c>
      <c r="P67" t="s">
        <v>1750</v>
      </c>
      <c r="Q67" t="s">
        <v>1748</v>
      </c>
      <c r="R67" s="4" t="s">
        <v>2252</v>
      </c>
    </row>
    <row r="68" spans="1:18" x14ac:dyDescent="0.2">
      <c r="A68" s="3" t="s">
        <v>1753</v>
      </c>
      <c r="B68" t="s">
        <v>1754</v>
      </c>
      <c r="C68" t="s">
        <v>1755</v>
      </c>
      <c r="D68">
        <v>22</v>
      </c>
      <c r="E68" t="s">
        <v>1756</v>
      </c>
      <c r="F68" t="s">
        <v>1757</v>
      </c>
      <c r="G68">
        <v>205</v>
      </c>
      <c r="H68" t="s">
        <v>1758</v>
      </c>
      <c r="I68" t="s">
        <v>1759</v>
      </c>
      <c r="K68">
        <v>22</v>
      </c>
      <c r="L68" t="s">
        <v>1760</v>
      </c>
      <c r="M68" t="s">
        <v>1761</v>
      </c>
      <c r="N68" t="s">
        <v>1367</v>
      </c>
      <c r="O68" t="s">
        <v>1761</v>
      </c>
      <c r="P68" t="s">
        <v>1761</v>
      </c>
      <c r="Q68" t="s">
        <v>1761</v>
      </c>
      <c r="R68" s="4" t="s">
        <v>2252</v>
      </c>
    </row>
    <row r="69" spans="1:18" x14ac:dyDescent="0.2">
      <c r="A69" s="3" t="s">
        <v>1762</v>
      </c>
      <c r="B69" t="s">
        <v>1763</v>
      </c>
      <c r="C69" t="s">
        <v>1764</v>
      </c>
      <c r="D69">
        <v>33</v>
      </c>
      <c r="E69" t="s">
        <v>1765</v>
      </c>
      <c r="F69" t="s">
        <v>1757</v>
      </c>
      <c r="G69">
        <v>206</v>
      </c>
      <c r="H69" t="s">
        <v>1766</v>
      </c>
      <c r="I69" t="s">
        <v>1767</v>
      </c>
      <c r="K69">
        <v>33</v>
      </c>
      <c r="L69" t="s">
        <v>1768</v>
      </c>
      <c r="M69" t="s">
        <v>1769</v>
      </c>
      <c r="N69" t="s">
        <v>1367</v>
      </c>
      <c r="O69" t="s">
        <v>1769</v>
      </c>
      <c r="P69" t="s">
        <v>1769</v>
      </c>
      <c r="Q69" t="s">
        <v>1769</v>
      </c>
      <c r="R69" s="4" t="s">
        <v>2252</v>
      </c>
    </row>
    <row r="70" spans="1:18" x14ac:dyDescent="0.2">
      <c r="A70" s="3" t="s">
        <v>1770</v>
      </c>
      <c r="B70" t="s">
        <v>1770</v>
      </c>
      <c r="C70" t="s">
        <v>653</v>
      </c>
      <c r="D70">
        <v>7</v>
      </c>
      <c r="E70" t="s">
        <v>1771</v>
      </c>
      <c r="F70" t="s">
        <v>1757</v>
      </c>
      <c r="G70">
        <v>207</v>
      </c>
      <c r="H70" t="s">
        <v>653</v>
      </c>
      <c r="I70" t="s">
        <v>1772</v>
      </c>
      <c r="K70">
        <v>7</v>
      </c>
      <c r="L70" t="s">
        <v>653</v>
      </c>
      <c r="M70" t="s">
        <v>653</v>
      </c>
      <c r="N70" t="s">
        <v>1367</v>
      </c>
      <c r="O70" t="s">
        <v>653</v>
      </c>
      <c r="P70" t="s">
        <v>653</v>
      </c>
      <c r="Q70" t="s">
        <v>653</v>
      </c>
      <c r="R70" s="4" t="s">
        <v>2252</v>
      </c>
    </row>
    <row r="71" spans="1:18" x14ac:dyDescent="0.2">
      <c r="A71" s="3" t="s">
        <v>1773</v>
      </c>
      <c r="B71" t="s">
        <v>1773</v>
      </c>
      <c r="C71" t="s">
        <v>1774</v>
      </c>
      <c r="D71">
        <v>1</v>
      </c>
      <c r="E71" t="s">
        <v>1775</v>
      </c>
      <c r="F71" t="s">
        <v>1757</v>
      </c>
      <c r="G71">
        <v>208</v>
      </c>
      <c r="H71" t="s">
        <v>1774</v>
      </c>
      <c r="I71" t="s">
        <v>1776</v>
      </c>
      <c r="K71">
        <v>1</v>
      </c>
      <c r="L71" t="s">
        <v>1774</v>
      </c>
      <c r="M71" t="s">
        <v>1774</v>
      </c>
      <c r="N71" t="s">
        <v>1367</v>
      </c>
      <c r="O71" t="s">
        <v>1774</v>
      </c>
      <c r="P71" t="s">
        <v>1774</v>
      </c>
      <c r="Q71" t="s">
        <v>1774</v>
      </c>
      <c r="R71" s="4" t="s">
        <v>2252</v>
      </c>
    </row>
    <row r="72" spans="1:18" x14ac:dyDescent="0.2">
      <c r="A72" s="3" t="s">
        <v>1777</v>
      </c>
      <c r="B72" t="s">
        <v>1777</v>
      </c>
      <c r="C72" t="s">
        <v>1778</v>
      </c>
      <c r="D72">
        <v>1</v>
      </c>
      <c r="E72" t="s">
        <v>1779</v>
      </c>
      <c r="F72" t="s">
        <v>1757</v>
      </c>
      <c r="G72">
        <v>209</v>
      </c>
      <c r="H72" t="s">
        <v>1778</v>
      </c>
      <c r="I72" t="s">
        <v>1780</v>
      </c>
      <c r="K72">
        <v>1</v>
      </c>
      <c r="L72" t="s">
        <v>1778</v>
      </c>
      <c r="M72" t="s">
        <v>1778</v>
      </c>
      <c r="N72" t="s">
        <v>1367</v>
      </c>
      <c r="O72" t="s">
        <v>1778</v>
      </c>
      <c r="P72" t="s">
        <v>1778</v>
      </c>
      <c r="Q72" t="s">
        <v>1778</v>
      </c>
      <c r="R72" s="4" t="s">
        <v>2252</v>
      </c>
    </row>
    <row r="73" spans="1:18" x14ac:dyDescent="0.2">
      <c r="A73" s="3" t="s">
        <v>1781</v>
      </c>
      <c r="B73" t="s">
        <v>1781</v>
      </c>
      <c r="C73" t="s">
        <v>1782</v>
      </c>
      <c r="D73">
        <v>1</v>
      </c>
      <c r="E73" t="s">
        <v>1783</v>
      </c>
      <c r="F73" t="s">
        <v>1757</v>
      </c>
      <c r="G73">
        <v>210</v>
      </c>
      <c r="H73" t="s">
        <v>1782</v>
      </c>
      <c r="I73" t="s">
        <v>1784</v>
      </c>
      <c r="K73">
        <v>1</v>
      </c>
      <c r="L73" t="s">
        <v>1782</v>
      </c>
      <c r="M73" t="s">
        <v>1782</v>
      </c>
      <c r="N73" t="s">
        <v>1367</v>
      </c>
      <c r="O73" t="s">
        <v>1782</v>
      </c>
      <c r="P73" t="s">
        <v>1782</v>
      </c>
      <c r="Q73" t="s">
        <v>1782</v>
      </c>
      <c r="R73" s="4" t="s">
        <v>2252</v>
      </c>
    </row>
    <row r="74" spans="1:18" x14ac:dyDescent="0.2">
      <c r="A74" s="3" t="s">
        <v>1785</v>
      </c>
      <c r="B74" t="s">
        <v>1786</v>
      </c>
      <c r="C74" t="s">
        <v>1787</v>
      </c>
      <c r="D74">
        <v>1</v>
      </c>
      <c r="E74" t="s">
        <v>1788</v>
      </c>
      <c r="F74" t="s">
        <v>1757</v>
      </c>
      <c r="G74">
        <v>211</v>
      </c>
      <c r="H74" t="s">
        <v>1789</v>
      </c>
      <c r="I74" t="s">
        <v>1790</v>
      </c>
      <c r="K74">
        <v>1</v>
      </c>
      <c r="L74" t="s">
        <v>1791</v>
      </c>
      <c r="M74" t="s">
        <v>1787</v>
      </c>
      <c r="N74" t="s">
        <v>1367</v>
      </c>
      <c r="O74" t="s">
        <v>1792</v>
      </c>
      <c r="P74" t="s">
        <v>1789</v>
      </c>
      <c r="Q74" t="s">
        <v>1787</v>
      </c>
      <c r="R74" s="4" t="s">
        <v>2252</v>
      </c>
    </row>
    <row r="75" spans="1:18" x14ac:dyDescent="0.2">
      <c r="A75" s="3" t="s">
        <v>1793</v>
      </c>
      <c r="B75" t="s">
        <v>1793</v>
      </c>
      <c r="C75" t="s">
        <v>1794</v>
      </c>
      <c r="D75">
        <v>29</v>
      </c>
      <c r="E75" t="s">
        <v>1795</v>
      </c>
      <c r="F75" t="s">
        <v>1757</v>
      </c>
      <c r="G75">
        <v>212</v>
      </c>
      <c r="H75" t="s">
        <v>1794</v>
      </c>
      <c r="I75" t="s">
        <v>1796</v>
      </c>
      <c r="K75">
        <v>29</v>
      </c>
      <c r="L75" t="s">
        <v>1794</v>
      </c>
      <c r="M75" t="s">
        <v>1794</v>
      </c>
      <c r="N75" t="s">
        <v>1367</v>
      </c>
      <c r="O75" t="s">
        <v>1794</v>
      </c>
      <c r="P75" t="s">
        <v>1794</v>
      </c>
      <c r="Q75" t="s">
        <v>1794</v>
      </c>
      <c r="R75" s="4" t="s">
        <v>2252</v>
      </c>
    </row>
    <row r="76" spans="1:18" x14ac:dyDescent="0.2">
      <c r="A76" s="3" t="s">
        <v>1797</v>
      </c>
      <c r="B76" t="s">
        <v>1797</v>
      </c>
      <c r="C76" t="s">
        <v>91</v>
      </c>
      <c r="D76">
        <v>63</v>
      </c>
      <c r="E76" t="s">
        <v>1798</v>
      </c>
      <c r="F76" t="s">
        <v>1757</v>
      </c>
      <c r="G76">
        <v>213</v>
      </c>
      <c r="H76" t="s">
        <v>91</v>
      </c>
      <c r="I76" t="s">
        <v>1799</v>
      </c>
      <c r="K76">
        <v>63</v>
      </c>
      <c r="L76" t="s">
        <v>91</v>
      </c>
      <c r="M76" t="s">
        <v>91</v>
      </c>
      <c r="N76" t="s">
        <v>1367</v>
      </c>
      <c r="O76" t="s">
        <v>91</v>
      </c>
      <c r="P76" t="s">
        <v>91</v>
      </c>
      <c r="Q76" t="s">
        <v>91</v>
      </c>
      <c r="R76" s="4" t="s">
        <v>2252</v>
      </c>
    </row>
    <row r="77" spans="1:18" x14ac:dyDescent="0.2">
      <c r="A77" s="3" t="s">
        <v>1800</v>
      </c>
      <c r="B77" t="s">
        <v>1800</v>
      </c>
      <c r="C77" t="s">
        <v>1801</v>
      </c>
      <c r="D77">
        <v>16</v>
      </c>
      <c r="E77" t="s">
        <v>1802</v>
      </c>
      <c r="F77" t="s">
        <v>1757</v>
      </c>
      <c r="G77">
        <v>214</v>
      </c>
      <c r="H77" t="s">
        <v>1803</v>
      </c>
      <c r="I77" t="s">
        <v>1804</v>
      </c>
      <c r="K77">
        <v>16</v>
      </c>
      <c r="L77" t="s">
        <v>1805</v>
      </c>
      <c r="M77" t="s">
        <v>1801</v>
      </c>
      <c r="N77" t="s">
        <v>1367</v>
      </c>
      <c r="O77" t="s">
        <v>1801</v>
      </c>
      <c r="P77" t="s">
        <v>1803</v>
      </c>
      <c r="Q77" t="s">
        <v>1801</v>
      </c>
      <c r="R77" s="4" t="s">
        <v>2252</v>
      </c>
    </row>
    <row r="78" spans="1:18" x14ac:dyDescent="0.2">
      <c r="A78" s="3" t="s">
        <v>1806</v>
      </c>
      <c r="B78" t="s">
        <v>1807</v>
      </c>
      <c r="C78" t="s">
        <v>1808</v>
      </c>
      <c r="D78">
        <v>30</v>
      </c>
      <c r="E78" t="s">
        <v>1809</v>
      </c>
      <c r="F78" t="s">
        <v>1757</v>
      </c>
      <c r="G78">
        <v>215</v>
      </c>
      <c r="H78" t="s">
        <v>1810</v>
      </c>
      <c r="I78" t="s">
        <v>1811</v>
      </c>
      <c r="K78">
        <v>30</v>
      </c>
      <c r="L78" t="s">
        <v>1812</v>
      </c>
      <c r="M78" t="s">
        <v>1813</v>
      </c>
      <c r="N78" t="s">
        <v>1367</v>
      </c>
      <c r="O78" t="s">
        <v>1813</v>
      </c>
      <c r="P78" t="s">
        <v>1813</v>
      </c>
      <c r="Q78" t="s">
        <v>1813</v>
      </c>
      <c r="R78" s="4" t="s">
        <v>2252</v>
      </c>
    </row>
    <row r="79" spans="1:18" x14ac:dyDescent="0.2">
      <c r="A79" s="3" t="s">
        <v>1814</v>
      </c>
      <c r="B79" t="s">
        <v>1815</v>
      </c>
      <c r="C79" t="s">
        <v>1816</v>
      </c>
      <c r="D79">
        <v>1</v>
      </c>
      <c r="E79" t="s">
        <v>1817</v>
      </c>
      <c r="F79" t="s">
        <v>1757</v>
      </c>
      <c r="G79">
        <v>216</v>
      </c>
      <c r="H79" t="s">
        <v>1818</v>
      </c>
      <c r="I79" t="s">
        <v>1819</v>
      </c>
      <c r="K79">
        <v>1</v>
      </c>
      <c r="L79" t="s">
        <v>1820</v>
      </c>
      <c r="M79" t="s">
        <v>1821</v>
      </c>
      <c r="N79" t="s">
        <v>1367</v>
      </c>
      <c r="O79" t="s">
        <v>1821</v>
      </c>
      <c r="P79" t="s">
        <v>1821</v>
      </c>
      <c r="Q79" t="s">
        <v>1821</v>
      </c>
      <c r="R79" s="4" t="s">
        <v>2252</v>
      </c>
    </row>
    <row r="80" spans="1:18" x14ac:dyDescent="0.2">
      <c r="A80" s="3" t="s">
        <v>1822</v>
      </c>
      <c r="B80" t="s">
        <v>1822</v>
      </c>
      <c r="C80" t="s">
        <v>1823</v>
      </c>
      <c r="D80">
        <v>9</v>
      </c>
      <c r="E80" t="s">
        <v>1824</v>
      </c>
      <c r="F80" t="s">
        <v>1757</v>
      </c>
      <c r="G80">
        <v>217</v>
      </c>
      <c r="H80" t="s">
        <v>1825</v>
      </c>
      <c r="I80" t="s">
        <v>1826</v>
      </c>
      <c r="K80">
        <v>9</v>
      </c>
      <c r="L80" t="s">
        <v>1827</v>
      </c>
      <c r="M80" t="s">
        <v>1823</v>
      </c>
      <c r="N80" t="s">
        <v>1367</v>
      </c>
      <c r="O80" t="s">
        <v>1823</v>
      </c>
      <c r="P80" t="s">
        <v>1825</v>
      </c>
      <c r="Q80" t="s">
        <v>1823</v>
      </c>
      <c r="R80" s="4" t="s">
        <v>2252</v>
      </c>
    </row>
    <row r="81" spans="1:18" x14ac:dyDescent="0.2">
      <c r="A81" s="3" t="s">
        <v>1828</v>
      </c>
      <c r="B81" t="s">
        <v>1828</v>
      </c>
      <c r="C81" t="s">
        <v>1829</v>
      </c>
      <c r="D81">
        <v>15</v>
      </c>
      <c r="E81" t="s">
        <v>1830</v>
      </c>
      <c r="F81" t="s">
        <v>1757</v>
      </c>
      <c r="G81">
        <v>218</v>
      </c>
      <c r="H81" t="s">
        <v>1829</v>
      </c>
      <c r="I81" t="s">
        <v>1831</v>
      </c>
      <c r="K81">
        <v>15</v>
      </c>
      <c r="L81" t="s">
        <v>1829</v>
      </c>
      <c r="M81" t="s">
        <v>1829</v>
      </c>
      <c r="N81" t="s">
        <v>1367</v>
      </c>
      <c r="O81" t="s">
        <v>1829</v>
      </c>
      <c r="P81" t="s">
        <v>1829</v>
      </c>
      <c r="Q81" t="s">
        <v>1829</v>
      </c>
      <c r="R81" s="4" t="s">
        <v>2252</v>
      </c>
    </row>
    <row r="82" spans="1:18" x14ac:dyDescent="0.2">
      <c r="A82" s="3" t="s">
        <v>1832</v>
      </c>
      <c r="B82" t="s">
        <v>1832</v>
      </c>
      <c r="C82" t="s">
        <v>1833</v>
      </c>
      <c r="D82">
        <v>10</v>
      </c>
      <c r="E82" t="s">
        <v>1834</v>
      </c>
      <c r="F82" t="s">
        <v>1757</v>
      </c>
      <c r="G82">
        <v>219</v>
      </c>
      <c r="H82" t="s">
        <v>1835</v>
      </c>
      <c r="I82" t="s">
        <v>1836</v>
      </c>
      <c r="K82">
        <v>10</v>
      </c>
      <c r="L82" t="s">
        <v>1837</v>
      </c>
      <c r="M82" t="s">
        <v>1833</v>
      </c>
      <c r="N82" t="s">
        <v>1367</v>
      </c>
      <c r="O82" t="s">
        <v>1833</v>
      </c>
      <c r="P82" t="s">
        <v>1833</v>
      </c>
      <c r="Q82" t="s">
        <v>1833</v>
      </c>
      <c r="R82" s="4" t="s">
        <v>2252</v>
      </c>
    </row>
    <row r="83" spans="1:18" x14ac:dyDescent="0.2">
      <c r="A83" s="3" t="s">
        <v>1838</v>
      </c>
      <c r="B83" t="s">
        <v>1839</v>
      </c>
      <c r="C83" t="s">
        <v>1840</v>
      </c>
      <c r="D83">
        <v>138</v>
      </c>
      <c r="E83" t="s">
        <v>1841</v>
      </c>
      <c r="F83" t="s">
        <v>1838</v>
      </c>
      <c r="G83">
        <v>302</v>
      </c>
      <c r="H83" t="s">
        <v>1842</v>
      </c>
      <c r="I83" t="s">
        <v>1843</v>
      </c>
      <c r="K83">
        <v>138</v>
      </c>
      <c r="L83" t="s">
        <v>1844</v>
      </c>
      <c r="M83" t="s">
        <v>1840</v>
      </c>
      <c r="N83" t="s">
        <v>1845</v>
      </c>
      <c r="O83" t="s">
        <v>1845</v>
      </c>
      <c r="P83" t="s">
        <v>1840</v>
      </c>
      <c r="Q83" t="s">
        <v>1846</v>
      </c>
      <c r="R83" s="4" t="s">
        <v>2252</v>
      </c>
    </row>
    <row r="84" spans="1:18" x14ac:dyDescent="0.2">
      <c r="A84" s="3" t="s">
        <v>1838</v>
      </c>
      <c r="B84" t="s">
        <v>1838</v>
      </c>
      <c r="C84" t="s">
        <v>1847</v>
      </c>
      <c r="D84">
        <v>138</v>
      </c>
      <c r="E84" t="s">
        <v>1841</v>
      </c>
      <c r="G84">
        <v>4</v>
      </c>
      <c r="H84" t="s">
        <v>1842</v>
      </c>
      <c r="I84" t="s">
        <v>1843</v>
      </c>
      <c r="K84">
        <v>138</v>
      </c>
      <c r="L84" t="s">
        <v>1848</v>
      </c>
      <c r="M84" t="s">
        <v>1847</v>
      </c>
      <c r="N84" t="s">
        <v>1845</v>
      </c>
      <c r="O84" t="s">
        <v>1847</v>
      </c>
      <c r="P84" t="s">
        <v>1849</v>
      </c>
      <c r="Q84" t="s">
        <v>1847</v>
      </c>
      <c r="R84" s="4" t="s">
        <v>2252</v>
      </c>
    </row>
    <row r="85" spans="1:18" x14ac:dyDescent="0.2">
      <c r="A85" s="3" t="s">
        <v>1850</v>
      </c>
      <c r="B85" t="s">
        <v>1850</v>
      </c>
      <c r="C85" t="s">
        <v>1851</v>
      </c>
      <c r="D85">
        <v>2</v>
      </c>
      <c r="E85" t="s">
        <v>1852</v>
      </c>
      <c r="F85" t="s">
        <v>1838</v>
      </c>
      <c r="G85">
        <v>303</v>
      </c>
      <c r="H85" t="s">
        <v>1853</v>
      </c>
      <c r="I85" t="s">
        <v>1851</v>
      </c>
      <c r="K85">
        <v>2</v>
      </c>
      <c r="L85" t="s">
        <v>1854</v>
      </c>
      <c r="M85" t="s">
        <v>1851</v>
      </c>
      <c r="N85" t="s">
        <v>1855</v>
      </c>
      <c r="O85" t="s">
        <v>1856</v>
      </c>
      <c r="P85" t="s">
        <v>1853</v>
      </c>
      <c r="Q85" t="s">
        <v>1855</v>
      </c>
      <c r="R85" s="4" t="s">
        <v>2254</v>
      </c>
    </row>
    <row r="86" spans="1:18" x14ac:dyDescent="0.2">
      <c r="A86" s="3" t="s">
        <v>1857</v>
      </c>
      <c r="B86" t="s">
        <v>1857</v>
      </c>
      <c r="C86" t="s">
        <v>1858</v>
      </c>
      <c r="D86">
        <v>8</v>
      </c>
      <c r="E86" t="s">
        <v>1859</v>
      </c>
      <c r="F86" t="s">
        <v>1860</v>
      </c>
      <c r="G86">
        <v>401</v>
      </c>
      <c r="H86" t="s">
        <v>983</v>
      </c>
      <c r="I86" t="s">
        <v>1861</v>
      </c>
      <c r="K86">
        <v>8</v>
      </c>
      <c r="L86" t="s">
        <v>1862</v>
      </c>
      <c r="M86" t="s">
        <v>983</v>
      </c>
      <c r="N86" t="s">
        <v>1367</v>
      </c>
      <c r="O86" t="s">
        <v>983</v>
      </c>
      <c r="P86" t="s">
        <v>983</v>
      </c>
      <c r="Q86" t="s">
        <v>983</v>
      </c>
      <c r="R86" s="4" t="s">
        <v>2252</v>
      </c>
    </row>
    <row r="87" spans="1:18" x14ac:dyDescent="0.2">
      <c r="A87" s="3" t="s">
        <v>1863</v>
      </c>
      <c r="B87" t="s">
        <v>1863</v>
      </c>
      <c r="C87" t="s">
        <v>1864</v>
      </c>
      <c r="D87">
        <v>5</v>
      </c>
      <c r="E87" t="s">
        <v>1865</v>
      </c>
      <c r="F87" t="s">
        <v>1860</v>
      </c>
      <c r="G87">
        <v>402</v>
      </c>
      <c r="H87" t="s">
        <v>1866</v>
      </c>
      <c r="I87" t="s">
        <v>1864</v>
      </c>
      <c r="K87">
        <v>5</v>
      </c>
      <c r="L87" t="s">
        <v>1867</v>
      </c>
      <c r="M87" t="s">
        <v>1868</v>
      </c>
      <c r="N87" t="s">
        <v>1367</v>
      </c>
      <c r="O87" t="s">
        <v>1868</v>
      </c>
      <c r="P87" t="s">
        <v>1866</v>
      </c>
      <c r="Q87" t="s">
        <v>1868</v>
      </c>
      <c r="R87" s="4" t="s">
        <v>2252</v>
      </c>
    </row>
    <row r="88" spans="1:18" x14ac:dyDescent="0.2">
      <c r="A88" s="3" t="s">
        <v>1869</v>
      </c>
      <c r="B88" t="s">
        <v>1870</v>
      </c>
      <c r="C88" t="s">
        <v>1871</v>
      </c>
      <c r="D88">
        <v>1</v>
      </c>
      <c r="E88" t="s">
        <v>1872</v>
      </c>
      <c r="F88" t="s">
        <v>1860</v>
      </c>
      <c r="G88">
        <v>404</v>
      </c>
      <c r="H88" t="s">
        <v>1873</v>
      </c>
      <c r="I88" t="s">
        <v>1874</v>
      </c>
      <c r="K88">
        <v>1</v>
      </c>
      <c r="L88" t="s">
        <v>1875</v>
      </c>
      <c r="M88" t="s">
        <v>2255</v>
      </c>
      <c r="N88" t="s">
        <v>2257</v>
      </c>
      <c r="O88" t="s">
        <v>2257</v>
      </c>
      <c r="P88" t="s">
        <v>2259</v>
      </c>
      <c r="Q88" t="s">
        <v>2255</v>
      </c>
      <c r="R88" s="4" t="s">
        <v>2252</v>
      </c>
    </row>
    <row r="89" spans="1:18" x14ac:dyDescent="0.2">
      <c r="A89" s="3" t="s">
        <v>1876</v>
      </c>
      <c r="B89" t="s">
        <v>1877</v>
      </c>
      <c r="C89" t="s">
        <v>1878</v>
      </c>
      <c r="D89">
        <v>1</v>
      </c>
      <c r="E89" t="s">
        <v>1879</v>
      </c>
      <c r="F89" t="s">
        <v>1860</v>
      </c>
      <c r="G89">
        <v>405</v>
      </c>
      <c r="H89" t="s">
        <v>1880</v>
      </c>
      <c r="I89" t="s">
        <v>1881</v>
      </c>
      <c r="K89">
        <v>1</v>
      </c>
      <c r="L89" t="s">
        <v>1882</v>
      </c>
      <c r="M89" t="s">
        <v>2256</v>
      </c>
      <c r="N89" t="s">
        <v>2258</v>
      </c>
      <c r="O89" t="s">
        <v>2258</v>
      </c>
      <c r="P89" t="s">
        <v>2260</v>
      </c>
      <c r="Q89" t="s">
        <v>2256</v>
      </c>
      <c r="R89" s="4" t="s">
        <v>2252</v>
      </c>
    </row>
    <row r="90" spans="1:18" x14ac:dyDescent="0.2">
      <c r="A90" s="3" t="s">
        <v>1883</v>
      </c>
      <c r="B90" t="s">
        <v>1884</v>
      </c>
      <c r="C90" t="s">
        <v>1885</v>
      </c>
      <c r="D90">
        <v>1</v>
      </c>
      <c r="E90" t="s">
        <v>1886</v>
      </c>
      <c r="F90" t="s">
        <v>1860</v>
      </c>
      <c r="G90">
        <v>406</v>
      </c>
      <c r="H90" t="s">
        <v>1887</v>
      </c>
      <c r="I90" t="s">
        <v>1888</v>
      </c>
      <c r="K90">
        <v>1</v>
      </c>
      <c r="L90" t="s">
        <v>1889</v>
      </c>
      <c r="M90" t="s">
        <v>1890</v>
      </c>
      <c r="N90" t="s">
        <v>1890</v>
      </c>
      <c r="O90" t="s">
        <v>1890</v>
      </c>
      <c r="P90" t="s">
        <v>1887</v>
      </c>
      <c r="Q90" t="s">
        <v>1890</v>
      </c>
      <c r="R90" s="4" t="s">
        <v>2252</v>
      </c>
    </row>
    <row r="91" spans="1:18" x14ac:dyDescent="0.2">
      <c r="A91" s="3" t="s">
        <v>1757</v>
      </c>
      <c r="B91" t="s">
        <v>1757</v>
      </c>
      <c r="C91" t="s">
        <v>1891</v>
      </c>
      <c r="E91" t="s">
        <v>1892</v>
      </c>
      <c r="G91">
        <v>3</v>
      </c>
      <c r="H91" t="s">
        <v>1893</v>
      </c>
      <c r="I91" t="s">
        <v>1826</v>
      </c>
      <c r="L91" t="s">
        <v>1894</v>
      </c>
      <c r="M91" t="s">
        <v>1891</v>
      </c>
      <c r="O91" t="s">
        <v>1891</v>
      </c>
      <c r="P91" t="s">
        <v>1893</v>
      </c>
      <c r="Q91" t="s">
        <v>1891</v>
      </c>
      <c r="R91" s="4" t="s">
        <v>2254</v>
      </c>
    </row>
    <row r="92" spans="1:18" x14ac:dyDescent="0.2">
      <c r="A92" s="3" t="s">
        <v>1895</v>
      </c>
      <c r="B92" t="s">
        <v>1895</v>
      </c>
      <c r="C92" t="s">
        <v>1896</v>
      </c>
      <c r="D92">
        <v>3</v>
      </c>
      <c r="E92" t="s">
        <v>1897</v>
      </c>
      <c r="F92" t="s">
        <v>1860</v>
      </c>
      <c r="G92">
        <v>403</v>
      </c>
      <c r="H92" t="s">
        <v>1898</v>
      </c>
      <c r="I92" t="s">
        <v>1899</v>
      </c>
      <c r="K92">
        <v>3</v>
      </c>
      <c r="L92" t="s">
        <v>1900</v>
      </c>
      <c r="M92" t="s">
        <v>1896</v>
      </c>
      <c r="N92" t="s">
        <v>1901</v>
      </c>
      <c r="O92" t="s">
        <v>1901</v>
      </c>
      <c r="P92" t="s">
        <v>1898</v>
      </c>
      <c r="Q92" t="s">
        <v>1901</v>
      </c>
      <c r="R92" s="4" t="s">
        <v>2254</v>
      </c>
    </row>
    <row r="93" spans="1:18" x14ac:dyDescent="0.2">
      <c r="A93" s="3" t="s">
        <v>1860</v>
      </c>
      <c r="B93" t="s">
        <v>1860</v>
      </c>
      <c r="C93" t="s">
        <v>1902</v>
      </c>
      <c r="E93" t="s">
        <v>1903</v>
      </c>
      <c r="G93">
        <v>5</v>
      </c>
      <c r="H93" t="s">
        <v>1904</v>
      </c>
      <c r="I93" t="s">
        <v>1905</v>
      </c>
      <c r="L93" t="s">
        <v>1906</v>
      </c>
      <c r="M93" t="s">
        <v>1902</v>
      </c>
      <c r="O93" t="s">
        <v>1902</v>
      </c>
      <c r="P93" t="s">
        <v>1904</v>
      </c>
      <c r="Q93" t="s">
        <v>1902</v>
      </c>
      <c r="R93" s="4" t="s">
        <v>2254</v>
      </c>
    </row>
    <row r="94" spans="1:18" x14ac:dyDescent="0.2">
      <c r="A94" s="3" t="s">
        <v>1363</v>
      </c>
      <c r="B94" t="s">
        <v>1363</v>
      </c>
      <c r="C94" t="s">
        <v>1907</v>
      </c>
      <c r="E94" t="s">
        <v>1908</v>
      </c>
      <c r="G94">
        <v>1</v>
      </c>
      <c r="H94" t="s">
        <v>1017</v>
      </c>
      <c r="I94" t="s">
        <v>1909</v>
      </c>
      <c r="L94" t="s">
        <v>1910</v>
      </c>
      <c r="M94" t="s">
        <v>1907</v>
      </c>
      <c r="O94" t="s">
        <v>1907</v>
      </c>
      <c r="P94" t="s">
        <v>1017</v>
      </c>
      <c r="Q94" t="s">
        <v>1907</v>
      </c>
      <c r="R94" s="4" t="s">
        <v>2254</v>
      </c>
    </row>
    <row r="95" spans="1:18" x14ac:dyDescent="0.2">
      <c r="A95" s="3" t="s">
        <v>1587</v>
      </c>
      <c r="B95" t="s">
        <v>1587</v>
      </c>
      <c r="C95" t="s">
        <v>1911</v>
      </c>
      <c r="E95" t="s">
        <v>1912</v>
      </c>
      <c r="G95">
        <v>2</v>
      </c>
      <c r="H95" t="s">
        <v>1913</v>
      </c>
      <c r="I95" t="s">
        <v>1914</v>
      </c>
      <c r="L95" t="s">
        <v>1915</v>
      </c>
      <c r="M95" t="s">
        <v>1911</v>
      </c>
      <c r="O95" t="s">
        <v>1911</v>
      </c>
      <c r="P95" t="s">
        <v>1913</v>
      </c>
      <c r="Q95" t="s">
        <v>1911</v>
      </c>
      <c r="R95" s="4" t="s">
        <v>2254</v>
      </c>
    </row>
    <row r="96" spans="1:18" x14ac:dyDescent="0.2">
      <c r="A96" s="3" t="s">
        <v>1916</v>
      </c>
      <c r="B96" t="s">
        <v>1916</v>
      </c>
      <c r="C96" t="s">
        <v>1917</v>
      </c>
      <c r="E96" t="s">
        <v>1918</v>
      </c>
      <c r="F96" t="s">
        <v>1838</v>
      </c>
      <c r="G96">
        <v>301</v>
      </c>
      <c r="H96" t="s">
        <v>1919</v>
      </c>
      <c r="I96" t="s">
        <v>1920</v>
      </c>
      <c r="L96" t="s">
        <v>1921</v>
      </c>
      <c r="M96" t="s">
        <v>1922</v>
      </c>
      <c r="O96" t="s">
        <v>1922</v>
      </c>
      <c r="P96" t="s">
        <v>1923</v>
      </c>
      <c r="Q96" t="s">
        <v>1922</v>
      </c>
      <c r="R96" s="4" t="s">
        <v>2254</v>
      </c>
    </row>
    <row r="97" spans="1:18" x14ac:dyDescent="0.2">
      <c r="A97" s="3" t="s">
        <v>1924</v>
      </c>
      <c r="B97" t="s">
        <v>1924</v>
      </c>
      <c r="C97" t="s">
        <v>1925</v>
      </c>
      <c r="E97" t="s">
        <v>1926</v>
      </c>
      <c r="F97" t="s">
        <v>1757</v>
      </c>
      <c r="G97">
        <v>201</v>
      </c>
      <c r="H97" t="s">
        <v>1927</v>
      </c>
      <c r="I97" t="s">
        <v>1826</v>
      </c>
      <c r="L97" t="s">
        <v>1928</v>
      </c>
      <c r="M97" t="s">
        <v>1925</v>
      </c>
      <c r="O97" t="s">
        <v>1925</v>
      </c>
      <c r="P97" t="s">
        <v>1929</v>
      </c>
      <c r="Q97" t="s">
        <v>1925</v>
      </c>
      <c r="R97" s="4" t="s">
        <v>2254</v>
      </c>
    </row>
    <row r="98" spans="1:18" x14ac:dyDescent="0.2">
      <c r="A98" s="3" t="s">
        <v>1930</v>
      </c>
      <c r="B98" t="s">
        <v>1930</v>
      </c>
      <c r="C98" t="s">
        <v>1931</v>
      </c>
      <c r="E98" t="s">
        <v>1932</v>
      </c>
      <c r="F98" t="s">
        <v>1757</v>
      </c>
      <c r="G98">
        <v>203</v>
      </c>
      <c r="H98" t="s">
        <v>1933</v>
      </c>
      <c r="I98" t="s">
        <v>1931</v>
      </c>
      <c r="L98" t="s">
        <v>1934</v>
      </c>
      <c r="M98" t="s">
        <v>1935</v>
      </c>
      <c r="O98" t="s">
        <v>1935</v>
      </c>
      <c r="P98" t="s">
        <v>1936</v>
      </c>
      <c r="Q98" t="s">
        <v>1935</v>
      </c>
      <c r="R98" s="4" t="s">
        <v>2254</v>
      </c>
    </row>
    <row r="99" spans="1:18" x14ac:dyDescent="0.2">
      <c r="A99" s="3" t="s">
        <v>1937</v>
      </c>
      <c r="B99" t="s">
        <v>1937</v>
      </c>
      <c r="C99" t="s">
        <v>1938</v>
      </c>
      <c r="E99" t="s">
        <v>1939</v>
      </c>
      <c r="F99" t="s">
        <v>1757</v>
      </c>
      <c r="G99">
        <v>204</v>
      </c>
      <c r="H99" t="s">
        <v>1940</v>
      </c>
      <c r="I99" t="s">
        <v>1938</v>
      </c>
      <c r="L99" t="s">
        <v>1941</v>
      </c>
      <c r="M99" t="s">
        <v>1942</v>
      </c>
      <c r="O99" t="s">
        <v>1942</v>
      </c>
      <c r="P99" t="s">
        <v>1943</v>
      </c>
      <c r="Q99" t="s">
        <v>1942</v>
      </c>
      <c r="R99" s="4" t="s">
        <v>2254</v>
      </c>
    </row>
    <row r="100" spans="1:18" x14ac:dyDescent="0.2">
      <c r="A100" s="3" t="s">
        <v>1944</v>
      </c>
      <c r="B100" t="s">
        <v>1944</v>
      </c>
      <c r="C100" t="s">
        <v>1922</v>
      </c>
      <c r="E100" t="s">
        <v>1945</v>
      </c>
      <c r="F100" t="s">
        <v>1757</v>
      </c>
      <c r="G100">
        <v>202</v>
      </c>
      <c r="H100" t="s">
        <v>1946</v>
      </c>
      <c r="I100" t="s">
        <v>1947</v>
      </c>
      <c r="L100" t="s">
        <v>1948</v>
      </c>
      <c r="M100" t="s">
        <v>1922</v>
      </c>
      <c r="O100" t="s">
        <v>1922</v>
      </c>
      <c r="P100" t="s">
        <v>1923</v>
      </c>
      <c r="Q100" t="s">
        <v>1922</v>
      </c>
      <c r="R100" s="4" t="s">
        <v>2254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2313"/>
  <sheetViews>
    <sheetView topLeftCell="A909" workbookViewId="0">
      <selection activeCell="E956" sqref="E956"/>
    </sheetView>
  </sheetViews>
  <sheetFormatPr baseColWidth="10" defaultColWidth="11" defaultRowHeight="16" x14ac:dyDescent="0.2"/>
  <cols>
    <col min="1" max="1" width="10" style="4" bestFit="1" customWidth="1"/>
    <col min="2" max="2" width="7.83203125" style="4" bestFit="1" customWidth="1"/>
    <col min="3" max="3" width="10" style="4" bestFit="1" customWidth="1"/>
    <col min="4" max="4" width="28" bestFit="1" customWidth="1"/>
    <col min="8" max="9" width="10.5" customWidth="1"/>
    <col min="10" max="10" width="12.6640625" bestFit="1" customWidth="1"/>
    <col min="11" max="11" width="10" bestFit="1" customWidth="1"/>
  </cols>
  <sheetData>
    <row r="1" spans="1:11" x14ac:dyDescent="0.2">
      <c r="A1" s="15" t="s">
        <v>2002</v>
      </c>
      <c r="B1" s="18" t="s">
        <v>1367</v>
      </c>
      <c r="C1" s="18" t="s">
        <v>2001</v>
      </c>
      <c r="F1" s="31" t="s">
        <v>0</v>
      </c>
      <c r="G1" s="31" t="s">
        <v>1367</v>
      </c>
      <c r="H1" s="31" t="s">
        <v>2115</v>
      </c>
      <c r="I1" s="31"/>
      <c r="J1" s="50" t="s">
        <v>2135</v>
      </c>
      <c r="K1" s="50" t="s">
        <v>2001</v>
      </c>
    </row>
    <row r="2" spans="1:11" x14ac:dyDescent="0.2">
      <c r="A2" s="16" t="s">
        <v>1360</v>
      </c>
      <c r="B2" s="19">
        <v>1</v>
      </c>
      <c r="C2" s="21">
        <v>31</v>
      </c>
      <c r="F2" s="31" t="s">
        <v>1360</v>
      </c>
      <c r="G2" s="31">
        <v>1</v>
      </c>
      <c r="H2" s="31">
        <v>33</v>
      </c>
      <c r="I2" s="31"/>
      <c r="J2" t="str">
        <f>F2&amp;"_"&amp;G2&amp;"_"</f>
        <v>gen_1_</v>
      </c>
      <c r="K2">
        <f>H2</f>
        <v>33</v>
      </c>
    </row>
    <row r="3" spans="1:11" x14ac:dyDescent="0.2">
      <c r="A3" s="16" t="s">
        <v>1360</v>
      </c>
      <c r="B3" s="19">
        <v>2</v>
      </c>
      <c r="C3" s="21">
        <v>25</v>
      </c>
      <c r="F3" s="31" t="s">
        <v>1360</v>
      </c>
      <c r="G3" s="31">
        <v>2</v>
      </c>
      <c r="H3" s="31">
        <v>31</v>
      </c>
      <c r="I3" s="31"/>
      <c r="J3" t="str">
        <f t="shared" ref="J3:J66" si="0">F3&amp;"_"&amp;G3&amp;"_"</f>
        <v>gen_2_</v>
      </c>
      <c r="K3">
        <f t="shared" ref="K3:K66" si="1">H3</f>
        <v>31</v>
      </c>
    </row>
    <row r="4" spans="1:11" x14ac:dyDescent="0.2">
      <c r="A4" s="16" t="s">
        <v>1360</v>
      </c>
      <c r="B4" s="19">
        <v>3</v>
      </c>
      <c r="C4" s="21">
        <v>24</v>
      </c>
      <c r="F4" s="31" t="s">
        <v>1360</v>
      </c>
      <c r="G4" s="31">
        <v>3</v>
      </c>
      <c r="H4" s="31">
        <v>33</v>
      </c>
      <c r="I4" s="31"/>
      <c r="J4" t="str">
        <f t="shared" si="0"/>
        <v>gen_3_</v>
      </c>
      <c r="K4">
        <f t="shared" si="1"/>
        <v>33</v>
      </c>
    </row>
    <row r="5" spans="1:11" x14ac:dyDescent="0.2">
      <c r="A5" s="16" t="s">
        <v>1360</v>
      </c>
      <c r="B5" s="19">
        <v>4</v>
      </c>
      <c r="C5" s="21">
        <v>26</v>
      </c>
      <c r="F5" s="31" t="s">
        <v>1360</v>
      </c>
      <c r="G5" s="31">
        <v>4</v>
      </c>
      <c r="H5" s="31">
        <v>26</v>
      </c>
      <c r="I5" s="31"/>
      <c r="J5" t="str">
        <f t="shared" si="0"/>
        <v>gen_4_</v>
      </c>
      <c r="K5">
        <f t="shared" si="1"/>
        <v>26</v>
      </c>
    </row>
    <row r="6" spans="1:11" x14ac:dyDescent="0.2">
      <c r="A6" s="16" t="s">
        <v>1360</v>
      </c>
      <c r="B6" s="19">
        <v>5</v>
      </c>
      <c r="C6" s="21">
        <v>32</v>
      </c>
      <c r="F6" s="31" t="s">
        <v>1360</v>
      </c>
      <c r="G6" s="31">
        <v>5</v>
      </c>
      <c r="H6" s="31">
        <v>45</v>
      </c>
      <c r="I6" s="31"/>
      <c r="J6" t="str">
        <f t="shared" si="0"/>
        <v>gen_5_</v>
      </c>
      <c r="K6">
        <f t="shared" si="1"/>
        <v>45</v>
      </c>
    </row>
    <row r="7" spans="1:11" x14ac:dyDescent="0.2">
      <c r="A7" s="16" t="s">
        <v>1360</v>
      </c>
      <c r="B7" s="19">
        <v>6</v>
      </c>
      <c r="C7" s="21">
        <v>22</v>
      </c>
      <c r="F7" s="31" t="s">
        <v>1360</v>
      </c>
      <c r="G7" s="31">
        <v>6</v>
      </c>
      <c r="H7" s="31">
        <v>71</v>
      </c>
      <c r="I7" s="31"/>
      <c r="J7" t="str">
        <f t="shared" si="0"/>
        <v>gen_6_</v>
      </c>
      <c r="K7">
        <f t="shared" si="1"/>
        <v>71</v>
      </c>
    </row>
    <row r="8" spans="1:11" x14ac:dyDescent="0.2">
      <c r="A8" s="16" t="s">
        <v>1360</v>
      </c>
      <c r="B8" s="19">
        <v>7</v>
      </c>
      <c r="C8" s="21">
        <v>24</v>
      </c>
      <c r="F8" s="31" t="s">
        <v>1360</v>
      </c>
      <c r="G8" s="31">
        <v>7</v>
      </c>
      <c r="H8" s="31">
        <v>84</v>
      </c>
      <c r="I8" s="31"/>
      <c r="J8" t="str">
        <f t="shared" si="0"/>
        <v>gen_7_</v>
      </c>
      <c r="K8">
        <f t="shared" si="1"/>
        <v>84</v>
      </c>
    </row>
    <row r="9" spans="1:11" x14ac:dyDescent="0.2">
      <c r="A9" s="16" t="s">
        <v>1360</v>
      </c>
      <c r="B9" s="19">
        <v>8</v>
      </c>
      <c r="C9" s="21">
        <v>22</v>
      </c>
      <c r="F9" s="31" t="s">
        <v>1360</v>
      </c>
      <c r="G9" s="31">
        <v>8</v>
      </c>
      <c r="H9" s="31">
        <v>56</v>
      </c>
      <c r="I9" s="31"/>
      <c r="J9" t="str">
        <f t="shared" si="0"/>
        <v>gen_8_</v>
      </c>
      <c r="K9">
        <f t="shared" si="1"/>
        <v>56</v>
      </c>
    </row>
    <row r="10" spans="1:11" x14ac:dyDescent="0.2">
      <c r="A10" s="16" t="s">
        <v>1360</v>
      </c>
      <c r="B10" s="19">
        <v>9</v>
      </c>
      <c r="C10" s="21">
        <v>29</v>
      </c>
      <c r="F10" s="31" t="s">
        <v>1360</v>
      </c>
      <c r="G10" s="31">
        <v>9</v>
      </c>
      <c r="H10" s="31">
        <v>32</v>
      </c>
      <c r="I10" s="31"/>
      <c r="J10" t="str">
        <f t="shared" si="0"/>
        <v>gen_9_</v>
      </c>
      <c r="K10">
        <f t="shared" si="1"/>
        <v>32</v>
      </c>
    </row>
    <row r="11" spans="1:11" x14ac:dyDescent="0.2">
      <c r="A11" s="16" t="s">
        <v>1360</v>
      </c>
      <c r="B11" s="19">
        <v>10</v>
      </c>
      <c r="C11" s="21">
        <v>32</v>
      </c>
      <c r="F11" s="31" t="s">
        <v>1360</v>
      </c>
      <c r="G11" s="31">
        <v>10</v>
      </c>
      <c r="H11" s="31">
        <v>32</v>
      </c>
      <c r="I11" s="31"/>
      <c r="J11" t="str">
        <f t="shared" si="0"/>
        <v>gen_10_</v>
      </c>
      <c r="K11">
        <f t="shared" si="1"/>
        <v>32</v>
      </c>
    </row>
    <row r="12" spans="1:11" x14ac:dyDescent="0.2">
      <c r="A12" s="16" t="s">
        <v>1360</v>
      </c>
      <c r="B12" s="19">
        <v>11</v>
      </c>
      <c r="C12" s="21">
        <v>32</v>
      </c>
      <c r="F12" s="31" t="s">
        <v>1360</v>
      </c>
      <c r="G12" s="31">
        <v>11</v>
      </c>
      <c r="H12" s="31">
        <v>32</v>
      </c>
      <c r="I12" s="31"/>
      <c r="J12" t="str">
        <f t="shared" si="0"/>
        <v>gen_11_</v>
      </c>
      <c r="K12">
        <f t="shared" si="1"/>
        <v>32</v>
      </c>
    </row>
    <row r="13" spans="1:11" x14ac:dyDescent="0.2">
      <c r="A13" s="16" t="s">
        <v>1360</v>
      </c>
      <c r="B13" s="19">
        <v>12</v>
      </c>
      <c r="C13" s="21">
        <v>20</v>
      </c>
      <c r="F13" s="31" t="s">
        <v>1360</v>
      </c>
      <c r="G13" s="31">
        <v>12</v>
      </c>
      <c r="H13" s="31">
        <v>20</v>
      </c>
      <c r="I13" s="31"/>
      <c r="J13" t="str">
        <f t="shared" si="0"/>
        <v>gen_12_</v>
      </c>
      <c r="K13">
        <f t="shared" si="1"/>
        <v>20</v>
      </c>
    </row>
    <row r="14" spans="1:11" x14ac:dyDescent="0.2">
      <c r="A14" s="16" t="s">
        <v>1360</v>
      </c>
      <c r="B14" s="19">
        <v>13</v>
      </c>
      <c r="C14" s="21">
        <v>18</v>
      </c>
      <c r="F14" s="31" t="s">
        <v>1360</v>
      </c>
      <c r="G14" s="31">
        <v>13</v>
      </c>
      <c r="H14" s="31">
        <v>18</v>
      </c>
      <c r="I14" s="31"/>
      <c r="J14" t="str">
        <f t="shared" si="0"/>
        <v>gen_13_</v>
      </c>
      <c r="K14">
        <f t="shared" si="1"/>
        <v>18</v>
      </c>
    </row>
    <row r="15" spans="1:11" x14ac:dyDescent="0.2">
      <c r="A15" s="16" t="s">
        <v>1360</v>
      </c>
      <c r="B15" s="19">
        <v>14</v>
      </c>
      <c r="C15" s="21">
        <v>24</v>
      </c>
      <c r="F15" s="31" t="s">
        <v>1360</v>
      </c>
      <c r="G15" s="31">
        <v>14</v>
      </c>
      <c r="H15" s="31">
        <v>40</v>
      </c>
      <c r="I15" s="31"/>
      <c r="J15" t="str">
        <f t="shared" si="0"/>
        <v>gen_14_</v>
      </c>
      <c r="K15">
        <f t="shared" si="1"/>
        <v>40</v>
      </c>
    </row>
    <row r="16" spans="1:11" x14ac:dyDescent="0.2">
      <c r="A16" s="16" t="s">
        <v>1360</v>
      </c>
      <c r="B16" s="19">
        <v>15</v>
      </c>
      <c r="C16" s="21">
        <v>21</v>
      </c>
      <c r="F16" s="31" t="s">
        <v>1360</v>
      </c>
      <c r="G16" s="31">
        <v>15</v>
      </c>
      <c r="H16" s="31">
        <v>22</v>
      </c>
      <c r="I16" s="31"/>
      <c r="J16" t="str">
        <f t="shared" si="0"/>
        <v>gen_15_</v>
      </c>
      <c r="K16">
        <f t="shared" si="1"/>
        <v>22</v>
      </c>
    </row>
    <row r="17" spans="1:11" x14ac:dyDescent="0.2">
      <c r="A17" s="16" t="s">
        <v>1360</v>
      </c>
      <c r="B17" s="19">
        <v>16</v>
      </c>
      <c r="C17" s="21">
        <v>16</v>
      </c>
      <c r="F17" s="31" t="s">
        <v>1360</v>
      </c>
      <c r="G17" s="31">
        <v>16</v>
      </c>
      <c r="H17" s="31">
        <v>20</v>
      </c>
      <c r="I17" s="31"/>
      <c r="J17" t="str">
        <f t="shared" si="0"/>
        <v>gen_16_</v>
      </c>
      <c r="K17">
        <f t="shared" si="1"/>
        <v>20</v>
      </c>
    </row>
    <row r="18" spans="1:11" x14ac:dyDescent="0.2">
      <c r="A18" s="16" t="s">
        <v>1360</v>
      </c>
      <c r="B18" s="19">
        <v>17</v>
      </c>
      <c r="C18" s="21">
        <v>27</v>
      </c>
      <c r="F18" s="31" t="s">
        <v>1360</v>
      </c>
      <c r="G18" s="31">
        <v>17</v>
      </c>
      <c r="H18" s="31">
        <v>33</v>
      </c>
      <c r="I18" s="31"/>
      <c r="J18" t="str">
        <f t="shared" si="0"/>
        <v>gen_17_</v>
      </c>
      <c r="K18">
        <f t="shared" si="1"/>
        <v>33</v>
      </c>
    </row>
    <row r="19" spans="1:11" x14ac:dyDescent="0.2">
      <c r="A19" s="16" t="s">
        <v>1360</v>
      </c>
      <c r="B19" s="19">
        <v>18</v>
      </c>
      <c r="C19" s="21">
        <v>33</v>
      </c>
      <c r="F19" s="31" t="s">
        <v>1360</v>
      </c>
      <c r="G19" s="31">
        <v>18</v>
      </c>
      <c r="H19" s="31">
        <v>42</v>
      </c>
      <c r="I19" s="31"/>
      <c r="J19" t="str">
        <f t="shared" si="0"/>
        <v>gen_18_</v>
      </c>
      <c r="K19">
        <f t="shared" si="1"/>
        <v>42</v>
      </c>
    </row>
    <row r="20" spans="1:11" x14ac:dyDescent="0.2">
      <c r="A20" s="16" t="s">
        <v>1360</v>
      </c>
      <c r="B20" s="19">
        <v>19</v>
      </c>
      <c r="C20" s="21">
        <v>38</v>
      </c>
      <c r="F20" s="31" t="s">
        <v>1360</v>
      </c>
      <c r="G20" s="31">
        <v>19</v>
      </c>
      <c r="H20" s="31">
        <v>44</v>
      </c>
      <c r="I20" s="31"/>
      <c r="J20" t="str">
        <f t="shared" si="0"/>
        <v>gen_19_</v>
      </c>
      <c r="K20">
        <f t="shared" si="1"/>
        <v>44</v>
      </c>
    </row>
    <row r="21" spans="1:11" x14ac:dyDescent="0.2">
      <c r="A21" s="16" t="s">
        <v>1360</v>
      </c>
      <c r="B21" s="19">
        <v>20</v>
      </c>
      <c r="C21" s="21">
        <v>18</v>
      </c>
      <c r="F21" s="31" t="s">
        <v>1360</v>
      </c>
      <c r="G21" s="31">
        <v>20</v>
      </c>
      <c r="H21" s="31">
        <v>19</v>
      </c>
      <c r="I21" s="31"/>
      <c r="J21" t="str">
        <f t="shared" si="0"/>
        <v>gen_20_</v>
      </c>
      <c r="K21">
        <f t="shared" si="1"/>
        <v>19</v>
      </c>
    </row>
    <row r="22" spans="1:11" x14ac:dyDescent="0.2">
      <c r="A22" s="16" t="s">
        <v>1360</v>
      </c>
      <c r="B22" s="19">
        <v>21</v>
      </c>
      <c r="C22" s="21">
        <v>34</v>
      </c>
      <c r="F22" s="31" t="s">
        <v>1360</v>
      </c>
      <c r="G22" s="31">
        <v>21</v>
      </c>
      <c r="H22" s="31">
        <v>34</v>
      </c>
      <c r="I22" s="31"/>
      <c r="J22" t="str">
        <f t="shared" si="0"/>
        <v>gen_21_</v>
      </c>
      <c r="K22">
        <f t="shared" si="1"/>
        <v>34</v>
      </c>
    </row>
    <row r="23" spans="1:11" x14ac:dyDescent="0.2">
      <c r="A23" s="16" t="s">
        <v>1360</v>
      </c>
      <c r="B23" s="19">
        <v>22</v>
      </c>
      <c r="C23" s="21">
        <v>24</v>
      </c>
      <c r="F23" s="31" t="s">
        <v>1360</v>
      </c>
      <c r="G23" s="31">
        <v>22</v>
      </c>
      <c r="H23" s="31">
        <v>28</v>
      </c>
      <c r="I23" s="31"/>
      <c r="J23" t="str">
        <f t="shared" si="0"/>
        <v>gen_22_</v>
      </c>
      <c r="K23">
        <f t="shared" si="1"/>
        <v>28</v>
      </c>
    </row>
    <row r="24" spans="1:11" x14ac:dyDescent="0.2">
      <c r="A24" s="16" t="s">
        <v>1360</v>
      </c>
      <c r="B24" s="19">
        <v>23</v>
      </c>
      <c r="C24" s="21">
        <v>20</v>
      </c>
      <c r="F24" s="31" t="s">
        <v>1360</v>
      </c>
      <c r="G24" s="31">
        <v>23</v>
      </c>
      <c r="H24" s="31">
        <v>20</v>
      </c>
      <c r="I24" s="31"/>
      <c r="J24" t="str">
        <f t="shared" si="0"/>
        <v>gen_23_</v>
      </c>
      <c r="K24">
        <f t="shared" si="1"/>
        <v>20</v>
      </c>
    </row>
    <row r="25" spans="1:11" x14ac:dyDescent="0.2">
      <c r="A25" s="16" t="s">
        <v>1360</v>
      </c>
      <c r="B25" s="19">
        <v>24</v>
      </c>
      <c r="C25" s="21">
        <v>67</v>
      </c>
      <c r="F25" s="31" t="s">
        <v>1360</v>
      </c>
      <c r="G25" s="31">
        <v>24</v>
      </c>
      <c r="H25" s="31">
        <v>73</v>
      </c>
      <c r="I25" s="31"/>
      <c r="J25" t="str">
        <f t="shared" si="0"/>
        <v>gen_24_</v>
      </c>
      <c r="K25">
        <f t="shared" si="1"/>
        <v>73</v>
      </c>
    </row>
    <row r="26" spans="1:11" x14ac:dyDescent="0.2">
      <c r="A26" s="16" t="s">
        <v>1360</v>
      </c>
      <c r="B26" s="19">
        <v>25</v>
      </c>
      <c r="C26" s="21">
        <v>34</v>
      </c>
      <c r="F26" s="31" t="s">
        <v>1360</v>
      </c>
      <c r="G26" s="31">
        <v>25</v>
      </c>
      <c r="H26" s="31">
        <v>34</v>
      </c>
      <c r="I26" s="31"/>
      <c r="J26" t="str">
        <f t="shared" si="0"/>
        <v>gen_25_</v>
      </c>
      <c r="K26">
        <f t="shared" si="1"/>
        <v>34</v>
      </c>
    </row>
    <row r="27" spans="1:11" x14ac:dyDescent="0.2">
      <c r="A27" s="16" t="s">
        <v>1360</v>
      </c>
      <c r="B27" s="19">
        <v>26</v>
      </c>
      <c r="C27" s="21">
        <v>35</v>
      </c>
      <c r="F27" s="31" t="s">
        <v>1360</v>
      </c>
      <c r="G27" s="31">
        <v>26</v>
      </c>
      <c r="H27" s="31">
        <v>35</v>
      </c>
      <c r="I27" s="31"/>
      <c r="J27" t="str">
        <f t="shared" si="0"/>
        <v>gen_26_</v>
      </c>
      <c r="K27">
        <f t="shared" si="1"/>
        <v>35</v>
      </c>
    </row>
    <row r="28" spans="1:11" x14ac:dyDescent="0.2">
      <c r="A28" s="16" t="s">
        <v>1360</v>
      </c>
      <c r="B28" s="19">
        <v>27</v>
      </c>
      <c r="C28" s="21">
        <v>46</v>
      </c>
      <c r="F28" s="31" t="s">
        <v>1360</v>
      </c>
      <c r="G28" s="31">
        <v>27</v>
      </c>
      <c r="H28" s="31">
        <v>46</v>
      </c>
      <c r="I28" s="31"/>
      <c r="J28" t="str">
        <f t="shared" si="0"/>
        <v>gen_27_</v>
      </c>
      <c r="K28">
        <f t="shared" si="1"/>
        <v>46</v>
      </c>
    </row>
    <row r="29" spans="1:11" x14ac:dyDescent="0.2">
      <c r="A29" s="16" t="s">
        <v>1360</v>
      </c>
      <c r="B29" s="19">
        <v>28</v>
      </c>
      <c r="C29" s="21">
        <v>22</v>
      </c>
      <c r="F29" s="31" t="s">
        <v>1360</v>
      </c>
      <c r="G29" s="31">
        <v>28</v>
      </c>
      <c r="H29" s="31">
        <v>22</v>
      </c>
      <c r="I29" s="31"/>
      <c r="J29" t="str">
        <f t="shared" si="0"/>
        <v>gen_28_</v>
      </c>
      <c r="K29">
        <f t="shared" si="1"/>
        <v>22</v>
      </c>
    </row>
    <row r="30" spans="1:11" x14ac:dyDescent="0.2">
      <c r="A30" s="16" t="s">
        <v>1360</v>
      </c>
      <c r="B30" s="19">
        <v>29</v>
      </c>
      <c r="C30" s="21">
        <v>35</v>
      </c>
      <c r="F30" s="31" t="s">
        <v>1360</v>
      </c>
      <c r="G30" s="31">
        <v>29</v>
      </c>
      <c r="H30" s="31">
        <v>35</v>
      </c>
      <c r="I30" s="31"/>
      <c r="J30" t="str">
        <f t="shared" si="0"/>
        <v>gen_29_</v>
      </c>
      <c r="K30">
        <f t="shared" si="1"/>
        <v>35</v>
      </c>
    </row>
    <row r="31" spans="1:11" x14ac:dyDescent="0.2">
      <c r="A31" s="16" t="s">
        <v>1360</v>
      </c>
      <c r="B31" s="19">
        <v>30</v>
      </c>
      <c r="C31" s="21">
        <v>43</v>
      </c>
      <c r="F31" s="31" t="s">
        <v>1360</v>
      </c>
      <c r="G31" s="31">
        <v>30</v>
      </c>
      <c r="H31" s="31">
        <v>43</v>
      </c>
      <c r="I31" s="31"/>
      <c r="J31" t="str">
        <f t="shared" si="0"/>
        <v>gen_30_</v>
      </c>
      <c r="K31">
        <f t="shared" si="1"/>
        <v>43</v>
      </c>
    </row>
    <row r="32" spans="1:11" x14ac:dyDescent="0.2">
      <c r="A32" s="16" t="s">
        <v>1360</v>
      </c>
      <c r="B32" s="19">
        <v>31</v>
      </c>
      <c r="C32" s="21">
        <v>55</v>
      </c>
      <c r="F32" s="31" t="s">
        <v>1360</v>
      </c>
      <c r="G32" s="31">
        <v>31</v>
      </c>
      <c r="H32" s="31">
        <v>55</v>
      </c>
      <c r="I32" s="31"/>
      <c r="J32" t="str">
        <f t="shared" si="0"/>
        <v>gen_31_</v>
      </c>
      <c r="K32">
        <f t="shared" si="1"/>
        <v>55</v>
      </c>
    </row>
    <row r="33" spans="1:11" x14ac:dyDescent="0.2">
      <c r="A33" s="16" t="s">
        <v>1360</v>
      </c>
      <c r="B33" s="19">
        <v>32</v>
      </c>
      <c r="C33" s="21">
        <v>32</v>
      </c>
      <c r="F33" s="31" t="s">
        <v>1360</v>
      </c>
      <c r="G33" s="31">
        <v>32</v>
      </c>
      <c r="H33" s="31">
        <v>32</v>
      </c>
      <c r="I33" s="31"/>
      <c r="J33" t="str">
        <f t="shared" si="0"/>
        <v>gen_32_</v>
      </c>
      <c r="K33">
        <f t="shared" si="1"/>
        <v>32</v>
      </c>
    </row>
    <row r="34" spans="1:11" x14ac:dyDescent="0.2">
      <c r="A34" s="16" t="s">
        <v>1360</v>
      </c>
      <c r="B34" s="19">
        <v>33</v>
      </c>
      <c r="C34" s="21">
        <v>20</v>
      </c>
      <c r="F34" s="31" t="s">
        <v>1360</v>
      </c>
      <c r="G34" s="31">
        <v>33</v>
      </c>
      <c r="H34" s="31">
        <v>20</v>
      </c>
      <c r="I34" s="31"/>
      <c r="J34" t="str">
        <f t="shared" si="0"/>
        <v>gen_33_</v>
      </c>
      <c r="K34">
        <f t="shared" si="1"/>
        <v>20</v>
      </c>
    </row>
    <row r="35" spans="1:11" x14ac:dyDescent="0.2">
      <c r="A35" s="16" t="s">
        <v>1360</v>
      </c>
      <c r="B35" s="19">
        <v>34</v>
      </c>
      <c r="C35" s="21">
        <v>31</v>
      </c>
      <c r="F35" s="31" t="s">
        <v>1360</v>
      </c>
      <c r="G35" s="31">
        <v>34</v>
      </c>
      <c r="H35" s="31">
        <v>31</v>
      </c>
      <c r="I35" s="31"/>
      <c r="J35" t="str">
        <f t="shared" si="0"/>
        <v>gen_34_</v>
      </c>
      <c r="K35">
        <f t="shared" si="1"/>
        <v>31</v>
      </c>
    </row>
    <row r="36" spans="1:11" x14ac:dyDescent="0.2">
      <c r="A36" s="16" t="s">
        <v>1360</v>
      </c>
      <c r="B36" s="19">
        <v>35</v>
      </c>
      <c r="C36" s="21">
        <v>29</v>
      </c>
      <c r="F36" s="31" t="s">
        <v>1360</v>
      </c>
      <c r="G36" s="31">
        <v>35</v>
      </c>
      <c r="H36" s="31">
        <v>29</v>
      </c>
      <c r="I36" s="31"/>
      <c r="J36" t="str">
        <f t="shared" si="0"/>
        <v>gen_35_</v>
      </c>
      <c r="K36">
        <f t="shared" si="1"/>
        <v>29</v>
      </c>
    </row>
    <row r="37" spans="1:11" x14ac:dyDescent="0.2">
      <c r="A37" s="16" t="s">
        <v>1360</v>
      </c>
      <c r="B37" s="19">
        <v>36</v>
      </c>
      <c r="C37" s="21">
        <v>43</v>
      </c>
      <c r="F37" s="31" t="s">
        <v>1360</v>
      </c>
      <c r="G37" s="31">
        <v>36</v>
      </c>
      <c r="H37" s="31">
        <v>43</v>
      </c>
      <c r="I37" s="31"/>
      <c r="J37" t="str">
        <f t="shared" si="0"/>
        <v>gen_36_</v>
      </c>
      <c r="K37">
        <f t="shared" si="1"/>
        <v>43</v>
      </c>
    </row>
    <row r="38" spans="1:11" x14ac:dyDescent="0.2">
      <c r="A38" s="16" t="s">
        <v>1360</v>
      </c>
      <c r="B38" s="19">
        <v>37</v>
      </c>
      <c r="C38" s="21">
        <v>36</v>
      </c>
      <c r="F38" s="31" t="s">
        <v>1360</v>
      </c>
      <c r="G38" s="31">
        <v>37</v>
      </c>
      <c r="H38" s="31">
        <v>36</v>
      </c>
      <c r="I38" s="31"/>
      <c r="J38" t="str">
        <f t="shared" si="0"/>
        <v>gen_37_</v>
      </c>
      <c r="K38">
        <f t="shared" si="1"/>
        <v>36</v>
      </c>
    </row>
    <row r="39" spans="1:11" x14ac:dyDescent="0.2">
      <c r="A39" s="16" t="s">
        <v>1360</v>
      </c>
      <c r="B39" s="19">
        <v>38</v>
      </c>
      <c r="C39" s="21">
        <v>30</v>
      </c>
      <c r="F39" s="31" t="s">
        <v>1360</v>
      </c>
      <c r="G39" s="31">
        <v>38</v>
      </c>
      <c r="H39" s="31">
        <v>30</v>
      </c>
      <c r="I39" s="31"/>
      <c r="J39" t="str">
        <f t="shared" si="0"/>
        <v>gen_38_</v>
      </c>
      <c r="K39">
        <f t="shared" si="1"/>
        <v>30</v>
      </c>
    </row>
    <row r="40" spans="1:11" x14ac:dyDescent="0.2">
      <c r="A40" s="16" t="s">
        <v>1360</v>
      </c>
      <c r="B40" s="19">
        <v>39</v>
      </c>
      <c r="C40" s="21">
        <v>23</v>
      </c>
      <c r="F40" s="31" t="s">
        <v>1360</v>
      </c>
      <c r="G40" s="31">
        <v>39</v>
      </c>
      <c r="H40" s="31">
        <v>23</v>
      </c>
      <c r="I40" s="31"/>
      <c r="J40" t="str">
        <f t="shared" si="0"/>
        <v>gen_39_</v>
      </c>
      <c r="K40">
        <f t="shared" si="1"/>
        <v>23</v>
      </c>
    </row>
    <row r="41" spans="1:11" x14ac:dyDescent="0.2">
      <c r="A41" s="16" t="s">
        <v>1360</v>
      </c>
      <c r="B41" s="19">
        <v>40</v>
      </c>
      <c r="C41" s="21">
        <v>23</v>
      </c>
      <c r="F41" s="31" t="s">
        <v>1360</v>
      </c>
      <c r="G41" s="31">
        <v>40</v>
      </c>
      <c r="H41" s="31">
        <v>23</v>
      </c>
      <c r="I41" s="31"/>
      <c r="J41" t="str">
        <f t="shared" si="0"/>
        <v>gen_40_</v>
      </c>
      <c r="K41">
        <f t="shared" si="1"/>
        <v>23</v>
      </c>
    </row>
    <row r="42" spans="1:11" x14ac:dyDescent="0.2">
      <c r="A42" s="16" t="s">
        <v>1360</v>
      </c>
      <c r="B42" s="19">
        <v>41</v>
      </c>
      <c r="C42" s="21">
        <v>57</v>
      </c>
      <c r="F42" s="31" t="s">
        <v>1360</v>
      </c>
      <c r="G42" s="31">
        <v>41</v>
      </c>
      <c r="H42" s="31">
        <v>57</v>
      </c>
      <c r="I42" s="31"/>
      <c r="J42" t="str">
        <f t="shared" si="0"/>
        <v>gen_41_</v>
      </c>
      <c r="K42">
        <f t="shared" si="1"/>
        <v>57</v>
      </c>
    </row>
    <row r="43" spans="1:11" x14ac:dyDescent="0.2">
      <c r="A43" s="16" t="s">
        <v>1360</v>
      </c>
      <c r="B43" s="19">
        <v>42</v>
      </c>
      <c r="C43" s="21">
        <v>38</v>
      </c>
      <c r="F43" s="31" t="s">
        <v>1360</v>
      </c>
      <c r="G43" s="31">
        <v>42</v>
      </c>
      <c r="H43" s="31">
        <v>38</v>
      </c>
      <c r="I43" s="31"/>
      <c r="J43" t="str">
        <f t="shared" si="0"/>
        <v>gen_42_</v>
      </c>
      <c r="K43">
        <f t="shared" si="1"/>
        <v>38</v>
      </c>
    </row>
    <row r="44" spans="1:11" x14ac:dyDescent="0.2">
      <c r="A44" s="16" t="s">
        <v>1360</v>
      </c>
      <c r="B44" s="19">
        <v>43</v>
      </c>
      <c r="C44" s="21">
        <v>34</v>
      </c>
      <c r="F44" s="31" t="s">
        <v>1360</v>
      </c>
      <c r="G44" s="31">
        <v>43</v>
      </c>
      <c r="H44" s="31">
        <v>34</v>
      </c>
      <c r="I44" s="31"/>
      <c r="J44" t="str">
        <f t="shared" si="0"/>
        <v>gen_43_</v>
      </c>
      <c r="K44">
        <f t="shared" si="1"/>
        <v>34</v>
      </c>
    </row>
    <row r="45" spans="1:11" x14ac:dyDescent="0.2">
      <c r="A45" s="16" t="s">
        <v>1360</v>
      </c>
      <c r="B45" s="19">
        <v>44</v>
      </c>
      <c r="C45" s="21">
        <v>34</v>
      </c>
      <c r="F45" s="31" t="s">
        <v>1360</v>
      </c>
      <c r="G45" s="31">
        <v>44</v>
      </c>
      <c r="H45" s="31">
        <v>34</v>
      </c>
      <c r="I45" s="31"/>
      <c r="J45" t="str">
        <f t="shared" si="0"/>
        <v>gen_44_</v>
      </c>
      <c r="K45">
        <f t="shared" si="1"/>
        <v>34</v>
      </c>
    </row>
    <row r="46" spans="1:11" x14ac:dyDescent="0.2">
      <c r="A46" s="16" t="s">
        <v>1360</v>
      </c>
      <c r="B46" s="19">
        <v>45</v>
      </c>
      <c r="C46" s="21">
        <v>28</v>
      </c>
      <c r="F46" s="31" t="s">
        <v>1360</v>
      </c>
      <c r="G46" s="31">
        <v>45</v>
      </c>
      <c r="H46" s="31">
        <v>28</v>
      </c>
      <c r="I46" s="31"/>
      <c r="J46" t="str">
        <f t="shared" si="0"/>
        <v>gen_45_</v>
      </c>
      <c r="K46">
        <f t="shared" si="1"/>
        <v>28</v>
      </c>
    </row>
    <row r="47" spans="1:11" x14ac:dyDescent="0.2">
      <c r="A47" s="16" t="s">
        <v>1360</v>
      </c>
      <c r="B47" s="19">
        <v>46</v>
      </c>
      <c r="C47" s="21">
        <v>34</v>
      </c>
      <c r="F47" s="31" t="s">
        <v>1360</v>
      </c>
      <c r="G47" s="31">
        <v>46</v>
      </c>
      <c r="H47" s="31">
        <v>34</v>
      </c>
      <c r="I47" s="31"/>
      <c r="J47" t="str">
        <f t="shared" si="0"/>
        <v>gen_46_</v>
      </c>
      <c r="K47">
        <f t="shared" si="1"/>
        <v>34</v>
      </c>
    </row>
    <row r="48" spans="1:11" x14ac:dyDescent="0.2">
      <c r="A48" s="16" t="s">
        <v>1360</v>
      </c>
      <c r="B48" s="19">
        <v>47</v>
      </c>
      <c r="C48" s="21">
        <v>31</v>
      </c>
      <c r="F48" s="31" t="s">
        <v>1360</v>
      </c>
      <c r="G48" s="31">
        <v>47</v>
      </c>
      <c r="H48" s="31">
        <v>31</v>
      </c>
      <c r="I48" s="31"/>
      <c r="J48" t="str">
        <f t="shared" si="0"/>
        <v>gen_47_</v>
      </c>
      <c r="K48">
        <f t="shared" si="1"/>
        <v>31</v>
      </c>
    </row>
    <row r="49" spans="1:11" x14ac:dyDescent="0.2">
      <c r="A49" s="16" t="s">
        <v>1360</v>
      </c>
      <c r="B49" s="19">
        <v>48</v>
      </c>
      <c r="C49" s="21">
        <v>22</v>
      </c>
      <c r="F49" s="31" t="s">
        <v>1360</v>
      </c>
      <c r="G49" s="31">
        <v>48</v>
      </c>
      <c r="H49" s="31">
        <v>28</v>
      </c>
      <c r="I49" s="31"/>
      <c r="J49" t="str">
        <f t="shared" si="0"/>
        <v>gen_48_</v>
      </c>
      <c r="K49">
        <f t="shared" si="1"/>
        <v>28</v>
      </c>
    </row>
    <row r="50" spans="1:11" x14ac:dyDescent="0.2">
      <c r="A50" s="16" t="s">
        <v>1360</v>
      </c>
      <c r="B50" s="19">
        <v>49</v>
      </c>
      <c r="C50" s="21">
        <v>33</v>
      </c>
      <c r="F50" s="31" t="s">
        <v>1360</v>
      </c>
      <c r="G50" s="31">
        <v>49</v>
      </c>
      <c r="H50" s="31">
        <v>33</v>
      </c>
      <c r="I50" s="31"/>
      <c r="J50" t="str">
        <f t="shared" si="0"/>
        <v>gen_49_</v>
      </c>
      <c r="K50">
        <f t="shared" si="1"/>
        <v>33</v>
      </c>
    </row>
    <row r="51" spans="1:11" x14ac:dyDescent="0.2">
      <c r="A51" s="16" t="s">
        <v>1360</v>
      </c>
      <c r="B51" s="19">
        <v>50</v>
      </c>
      <c r="C51" s="21">
        <v>26</v>
      </c>
      <c r="F51" s="31" t="s">
        <v>1360</v>
      </c>
      <c r="G51" s="31">
        <v>50</v>
      </c>
      <c r="H51" s="31">
        <v>38</v>
      </c>
      <c r="I51" s="31"/>
      <c r="J51" t="str">
        <f t="shared" si="0"/>
        <v>gen_50_</v>
      </c>
      <c r="K51">
        <f t="shared" si="1"/>
        <v>38</v>
      </c>
    </row>
    <row r="52" spans="1:11" x14ac:dyDescent="0.2">
      <c r="A52" s="16" t="s">
        <v>1368</v>
      </c>
      <c r="B52" s="19">
        <v>1</v>
      </c>
      <c r="C52" s="21">
        <v>22</v>
      </c>
      <c r="F52" s="31" t="s">
        <v>1368</v>
      </c>
      <c r="G52" s="31">
        <v>1</v>
      </c>
      <c r="H52" s="31">
        <v>22</v>
      </c>
      <c r="I52" s="31"/>
      <c r="J52" t="str">
        <f t="shared" si="0"/>
        <v>ex_1_</v>
      </c>
      <c r="K52">
        <f t="shared" si="1"/>
        <v>22</v>
      </c>
    </row>
    <row r="53" spans="1:11" x14ac:dyDescent="0.2">
      <c r="A53" s="16" t="s">
        <v>1368</v>
      </c>
      <c r="B53" s="19">
        <v>2</v>
      </c>
      <c r="C53" s="21">
        <v>25</v>
      </c>
      <c r="F53" s="31" t="s">
        <v>1368</v>
      </c>
      <c r="G53" s="31">
        <v>2</v>
      </c>
      <c r="H53" s="31">
        <v>25</v>
      </c>
      <c r="I53" s="31"/>
      <c r="J53" t="str">
        <f t="shared" si="0"/>
        <v>ex_2_</v>
      </c>
      <c r="K53">
        <f t="shared" si="1"/>
        <v>25</v>
      </c>
    </row>
    <row r="54" spans="1:11" x14ac:dyDescent="0.2">
      <c r="A54" s="16" t="s">
        <v>1368</v>
      </c>
      <c r="B54" s="19">
        <v>3</v>
      </c>
      <c r="C54" s="21">
        <v>22</v>
      </c>
      <c r="F54" s="31" t="s">
        <v>1368</v>
      </c>
      <c r="G54" s="31">
        <v>3</v>
      </c>
      <c r="H54" s="31">
        <v>22</v>
      </c>
      <c r="I54" s="31"/>
      <c r="J54" t="str">
        <f t="shared" si="0"/>
        <v>ex_3_</v>
      </c>
      <c r="K54">
        <f t="shared" si="1"/>
        <v>22</v>
      </c>
    </row>
    <row r="55" spans="1:11" x14ac:dyDescent="0.2">
      <c r="A55" s="16" t="s">
        <v>1368</v>
      </c>
      <c r="B55" s="19">
        <v>4</v>
      </c>
      <c r="C55" s="21">
        <v>31</v>
      </c>
      <c r="F55" s="31" t="s">
        <v>1368</v>
      </c>
      <c r="G55" s="31">
        <v>4</v>
      </c>
      <c r="H55" s="31">
        <v>31</v>
      </c>
      <c r="I55" s="31"/>
      <c r="J55" t="str">
        <f t="shared" si="0"/>
        <v>ex_4_</v>
      </c>
      <c r="K55">
        <f t="shared" si="1"/>
        <v>31</v>
      </c>
    </row>
    <row r="56" spans="1:11" x14ac:dyDescent="0.2">
      <c r="A56" s="16" t="s">
        <v>1368</v>
      </c>
      <c r="B56" s="19">
        <v>5</v>
      </c>
      <c r="C56" s="21">
        <v>23</v>
      </c>
      <c r="F56" s="31" t="s">
        <v>1368</v>
      </c>
      <c r="G56" s="31">
        <v>5</v>
      </c>
      <c r="H56" s="31">
        <v>23</v>
      </c>
      <c r="I56" s="31"/>
      <c r="J56" t="str">
        <f t="shared" si="0"/>
        <v>ex_5_</v>
      </c>
      <c r="K56">
        <f t="shared" si="1"/>
        <v>23</v>
      </c>
    </row>
    <row r="57" spans="1:11" x14ac:dyDescent="0.2">
      <c r="A57" s="16" t="s">
        <v>1368</v>
      </c>
      <c r="B57" s="19">
        <v>6</v>
      </c>
      <c r="C57" s="21">
        <v>30</v>
      </c>
      <c r="F57" s="31" t="s">
        <v>1368</v>
      </c>
      <c r="G57" s="31">
        <v>6</v>
      </c>
      <c r="H57" s="31">
        <v>30</v>
      </c>
      <c r="I57" s="31"/>
      <c r="J57" t="str">
        <f t="shared" si="0"/>
        <v>ex_6_</v>
      </c>
      <c r="K57">
        <f t="shared" si="1"/>
        <v>30</v>
      </c>
    </row>
    <row r="58" spans="1:11" x14ac:dyDescent="0.2">
      <c r="A58" s="16" t="s">
        <v>1368</v>
      </c>
      <c r="B58" s="19">
        <v>7</v>
      </c>
      <c r="C58" s="21">
        <v>25</v>
      </c>
      <c r="F58" s="31" t="s">
        <v>1368</v>
      </c>
      <c r="G58" s="31">
        <v>7</v>
      </c>
      <c r="H58" s="31">
        <v>25</v>
      </c>
      <c r="I58" s="31"/>
      <c r="J58" t="str">
        <f t="shared" si="0"/>
        <v>ex_7_</v>
      </c>
      <c r="K58">
        <f t="shared" si="1"/>
        <v>25</v>
      </c>
    </row>
    <row r="59" spans="1:11" x14ac:dyDescent="0.2">
      <c r="A59" s="16" t="s">
        <v>1368</v>
      </c>
      <c r="B59" s="19">
        <v>8</v>
      </c>
      <c r="C59" s="21">
        <v>32</v>
      </c>
      <c r="F59" s="31" t="s">
        <v>1368</v>
      </c>
      <c r="G59" s="31">
        <v>8</v>
      </c>
      <c r="H59" s="31">
        <v>32</v>
      </c>
      <c r="I59" s="31"/>
      <c r="J59" t="str">
        <f t="shared" si="0"/>
        <v>ex_8_</v>
      </c>
      <c r="K59">
        <f t="shared" si="1"/>
        <v>32</v>
      </c>
    </row>
    <row r="60" spans="1:11" x14ac:dyDescent="0.2">
      <c r="A60" s="16" t="s">
        <v>1368</v>
      </c>
      <c r="B60" s="19">
        <v>9</v>
      </c>
      <c r="C60" s="21">
        <v>35</v>
      </c>
      <c r="F60" s="31" t="s">
        <v>1368</v>
      </c>
      <c r="G60" s="31">
        <v>9</v>
      </c>
      <c r="H60" s="31">
        <v>35</v>
      </c>
      <c r="I60" s="31"/>
      <c r="J60" t="str">
        <f t="shared" si="0"/>
        <v>ex_9_</v>
      </c>
      <c r="K60">
        <f t="shared" si="1"/>
        <v>35</v>
      </c>
    </row>
    <row r="61" spans="1:11" x14ac:dyDescent="0.2">
      <c r="A61" s="16" t="s">
        <v>1368</v>
      </c>
      <c r="B61" s="19">
        <v>10</v>
      </c>
      <c r="C61" s="21">
        <v>29</v>
      </c>
      <c r="F61" s="31" t="s">
        <v>1368</v>
      </c>
      <c r="G61" s="31">
        <v>10</v>
      </c>
      <c r="H61" s="31">
        <v>29</v>
      </c>
      <c r="I61" s="31"/>
      <c r="J61" t="str">
        <f t="shared" si="0"/>
        <v>ex_10_</v>
      </c>
      <c r="K61">
        <f t="shared" si="1"/>
        <v>29</v>
      </c>
    </row>
    <row r="62" spans="1:11" x14ac:dyDescent="0.2">
      <c r="A62" s="16" t="s">
        <v>1368</v>
      </c>
      <c r="B62" s="19">
        <v>11</v>
      </c>
      <c r="C62" s="21">
        <v>10</v>
      </c>
      <c r="F62" s="31" t="s">
        <v>1368</v>
      </c>
      <c r="G62" s="31">
        <v>11</v>
      </c>
      <c r="H62" s="31">
        <v>10</v>
      </c>
      <c r="I62" s="31"/>
      <c r="J62" t="str">
        <f t="shared" si="0"/>
        <v>ex_11_</v>
      </c>
      <c r="K62">
        <f t="shared" si="1"/>
        <v>10</v>
      </c>
    </row>
    <row r="63" spans="1:11" x14ac:dyDescent="0.2">
      <c r="A63" s="16" t="s">
        <v>1368</v>
      </c>
      <c r="B63" s="19">
        <v>12</v>
      </c>
      <c r="C63" s="21">
        <v>51</v>
      </c>
      <c r="F63" s="31" t="s">
        <v>1368</v>
      </c>
      <c r="G63" s="31">
        <v>12</v>
      </c>
      <c r="H63" s="31">
        <v>51</v>
      </c>
      <c r="I63" s="31"/>
      <c r="J63" t="str">
        <f t="shared" si="0"/>
        <v>ex_12_</v>
      </c>
      <c r="K63">
        <f t="shared" si="1"/>
        <v>51</v>
      </c>
    </row>
    <row r="64" spans="1:11" x14ac:dyDescent="0.2">
      <c r="A64" s="16" t="s">
        <v>1368</v>
      </c>
      <c r="B64" s="19">
        <v>13</v>
      </c>
      <c r="C64" s="21">
        <v>22</v>
      </c>
      <c r="F64" s="31" t="s">
        <v>1368</v>
      </c>
      <c r="G64" s="31">
        <v>13</v>
      </c>
      <c r="H64" s="31">
        <v>22</v>
      </c>
      <c r="I64" s="31"/>
      <c r="J64" t="str">
        <f t="shared" si="0"/>
        <v>ex_13_</v>
      </c>
      <c r="K64">
        <f t="shared" si="1"/>
        <v>22</v>
      </c>
    </row>
    <row r="65" spans="1:11" x14ac:dyDescent="0.2">
      <c r="A65" s="16" t="s">
        <v>1368</v>
      </c>
      <c r="B65" s="19">
        <v>14</v>
      </c>
      <c r="C65" s="21">
        <v>31</v>
      </c>
      <c r="F65" s="31" t="s">
        <v>1368</v>
      </c>
      <c r="G65" s="31">
        <v>14</v>
      </c>
      <c r="H65" s="31">
        <v>31</v>
      </c>
      <c r="I65" s="31"/>
      <c r="J65" t="str">
        <f t="shared" si="0"/>
        <v>ex_14_</v>
      </c>
      <c r="K65">
        <f t="shared" si="1"/>
        <v>31</v>
      </c>
    </row>
    <row r="66" spans="1:11" x14ac:dyDescent="0.2">
      <c r="A66" s="16" t="s">
        <v>1368</v>
      </c>
      <c r="B66" s="19">
        <v>15</v>
      </c>
      <c r="C66" s="21">
        <v>27</v>
      </c>
      <c r="F66" s="31" t="s">
        <v>1368</v>
      </c>
      <c r="G66" s="31">
        <v>15</v>
      </c>
      <c r="H66" s="31">
        <v>27</v>
      </c>
      <c r="I66" s="31"/>
      <c r="J66" t="str">
        <f t="shared" si="0"/>
        <v>ex_15_</v>
      </c>
      <c r="K66">
        <f t="shared" si="1"/>
        <v>27</v>
      </c>
    </row>
    <row r="67" spans="1:11" x14ac:dyDescent="0.2">
      <c r="A67" s="16" t="s">
        <v>1368</v>
      </c>
      <c r="B67" s="19">
        <v>16</v>
      </c>
      <c r="C67" s="21">
        <v>36</v>
      </c>
      <c r="F67" s="31" t="s">
        <v>1368</v>
      </c>
      <c r="G67" s="31">
        <v>16</v>
      </c>
      <c r="H67" s="31">
        <v>36</v>
      </c>
      <c r="I67" s="31"/>
      <c r="J67" t="str">
        <f t="shared" ref="J67:J130" si="2">F67&amp;"_"&amp;G67&amp;"_"</f>
        <v>ex_16_</v>
      </c>
      <c r="K67">
        <f t="shared" ref="K67:K130" si="3">H67</f>
        <v>36</v>
      </c>
    </row>
    <row r="68" spans="1:11" x14ac:dyDescent="0.2">
      <c r="A68" s="16" t="s">
        <v>1368</v>
      </c>
      <c r="B68" s="19">
        <v>17</v>
      </c>
      <c r="C68" s="21">
        <v>16</v>
      </c>
      <c r="F68" s="31" t="s">
        <v>1368</v>
      </c>
      <c r="G68" s="31">
        <v>17</v>
      </c>
      <c r="H68" s="31">
        <v>16</v>
      </c>
      <c r="I68" s="31"/>
      <c r="J68" t="str">
        <f t="shared" si="2"/>
        <v>ex_17_</v>
      </c>
      <c r="K68">
        <f t="shared" si="3"/>
        <v>16</v>
      </c>
    </row>
    <row r="69" spans="1:11" x14ac:dyDescent="0.2">
      <c r="A69" s="16" t="s">
        <v>1368</v>
      </c>
      <c r="B69" s="19">
        <v>18</v>
      </c>
      <c r="C69" s="21">
        <v>27</v>
      </c>
      <c r="F69" s="31" t="s">
        <v>1368</v>
      </c>
      <c r="G69" s="31">
        <v>18</v>
      </c>
      <c r="H69" s="31">
        <v>27</v>
      </c>
      <c r="I69" s="31"/>
      <c r="J69" t="str">
        <f t="shared" si="2"/>
        <v>ex_18_</v>
      </c>
      <c r="K69">
        <f t="shared" si="3"/>
        <v>27</v>
      </c>
    </row>
    <row r="70" spans="1:11" x14ac:dyDescent="0.2">
      <c r="A70" s="16" t="s">
        <v>1368</v>
      </c>
      <c r="B70" s="19">
        <v>19</v>
      </c>
      <c r="C70" s="21">
        <v>25</v>
      </c>
      <c r="F70" s="31" t="s">
        <v>1368</v>
      </c>
      <c r="G70" s="31">
        <v>19</v>
      </c>
      <c r="H70" s="31">
        <v>25</v>
      </c>
      <c r="I70" s="31"/>
      <c r="J70" t="str">
        <f t="shared" si="2"/>
        <v>ex_19_</v>
      </c>
      <c r="K70">
        <f t="shared" si="3"/>
        <v>25</v>
      </c>
    </row>
    <row r="71" spans="1:11" x14ac:dyDescent="0.2">
      <c r="A71" s="16" t="s">
        <v>1368</v>
      </c>
      <c r="B71" s="19">
        <v>20</v>
      </c>
      <c r="C71" s="21">
        <v>26</v>
      </c>
      <c r="F71" s="31" t="s">
        <v>1368</v>
      </c>
      <c r="G71" s="31">
        <v>20</v>
      </c>
      <c r="H71" s="31">
        <v>26</v>
      </c>
      <c r="I71" s="31"/>
      <c r="J71" t="str">
        <f t="shared" si="2"/>
        <v>ex_20_</v>
      </c>
      <c r="K71">
        <f t="shared" si="3"/>
        <v>26</v>
      </c>
    </row>
    <row r="72" spans="1:11" x14ac:dyDescent="0.2">
      <c r="A72" s="16" t="s">
        <v>1368</v>
      </c>
      <c r="B72" s="19">
        <v>21</v>
      </c>
      <c r="C72" s="21">
        <v>36</v>
      </c>
      <c r="F72" s="31" t="s">
        <v>1368</v>
      </c>
      <c r="G72" s="31">
        <v>21</v>
      </c>
      <c r="H72" s="31">
        <v>36</v>
      </c>
      <c r="I72" s="31"/>
      <c r="J72" t="str">
        <f t="shared" si="2"/>
        <v>ex_21_</v>
      </c>
      <c r="K72">
        <f t="shared" si="3"/>
        <v>36</v>
      </c>
    </row>
    <row r="73" spans="1:11" x14ac:dyDescent="0.2">
      <c r="A73" s="16" t="s">
        <v>1368</v>
      </c>
      <c r="B73" s="19">
        <v>22</v>
      </c>
      <c r="C73" s="21">
        <v>31</v>
      </c>
      <c r="F73" s="31" t="s">
        <v>1368</v>
      </c>
      <c r="G73" s="31">
        <v>22</v>
      </c>
      <c r="H73" s="31">
        <v>31</v>
      </c>
      <c r="I73" s="31"/>
      <c r="J73" t="str">
        <f t="shared" si="2"/>
        <v>ex_22_</v>
      </c>
      <c r="K73">
        <f t="shared" si="3"/>
        <v>31</v>
      </c>
    </row>
    <row r="74" spans="1:11" x14ac:dyDescent="0.2">
      <c r="A74" s="16" t="s">
        <v>1368</v>
      </c>
      <c r="B74" s="19">
        <v>23</v>
      </c>
      <c r="C74" s="21">
        <v>33</v>
      </c>
      <c r="F74" s="31" t="s">
        <v>1368</v>
      </c>
      <c r="G74" s="31">
        <v>23</v>
      </c>
      <c r="H74" s="31">
        <v>33</v>
      </c>
      <c r="I74" s="31"/>
      <c r="J74" t="str">
        <f t="shared" si="2"/>
        <v>ex_23_</v>
      </c>
      <c r="K74">
        <f t="shared" si="3"/>
        <v>33</v>
      </c>
    </row>
    <row r="75" spans="1:11" x14ac:dyDescent="0.2">
      <c r="A75" s="16" t="s">
        <v>1368</v>
      </c>
      <c r="B75" s="19">
        <v>24</v>
      </c>
      <c r="C75" s="21">
        <v>18</v>
      </c>
      <c r="F75" s="31" t="s">
        <v>1368</v>
      </c>
      <c r="G75" s="31">
        <v>24</v>
      </c>
      <c r="H75" s="31">
        <v>18</v>
      </c>
      <c r="I75" s="31"/>
      <c r="J75" t="str">
        <f t="shared" si="2"/>
        <v>ex_24_</v>
      </c>
      <c r="K75">
        <f t="shared" si="3"/>
        <v>18</v>
      </c>
    </row>
    <row r="76" spans="1:11" x14ac:dyDescent="0.2">
      <c r="A76" s="16" t="s">
        <v>1368</v>
      </c>
      <c r="B76" s="19">
        <v>25</v>
      </c>
      <c r="C76" s="21">
        <v>40</v>
      </c>
      <c r="F76" s="31" t="s">
        <v>1368</v>
      </c>
      <c r="G76" s="31">
        <v>25</v>
      </c>
      <c r="H76" s="31">
        <v>40</v>
      </c>
      <c r="I76" s="31"/>
      <c r="J76" t="str">
        <f t="shared" si="2"/>
        <v>ex_25_</v>
      </c>
      <c r="K76">
        <f t="shared" si="3"/>
        <v>40</v>
      </c>
    </row>
    <row r="77" spans="1:11" x14ac:dyDescent="0.2">
      <c r="A77" s="16" t="s">
        <v>1368</v>
      </c>
      <c r="B77" s="19">
        <v>26</v>
      </c>
      <c r="C77" s="21">
        <v>37</v>
      </c>
      <c r="F77" s="31" t="s">
        <v>1368</v>
      </c>
      <c r="G77" s="31">
        <v>26</v>
      </c>
      <c r="H77" s="31">
        <v>37</v>
      </c>
      <c r="I77" s="31"/>
      <c r="J77" t="str">
        <f t="shared" si="2"/>
        <v>ex_26_</v>
      </c>
      <c r="K77">
        <f t="shared" si="3"/>
        <v>37</v>
      </c>
    </row>
    <row r="78" spans="1:11" x14ac:dyDescent="0.2">
      <c r="A78" s="16" t="s">
        <v>1368</v>
      </c>
      <c r="B78" s="19">
        <v>27</v>
      </c>
      <c r="C78" s="21">
        <v>21</v>
      </c>
      <c r="F78" s="31" t="s">
        <v>1368</v>
      </c>
      <c r="G78" s="31">
        <v>27</v>
      </c>
      <c r="H78" s="31">
        <v>21</v>
      </c>
      <c r="I78" s="31"/>
      <c r="J78" t="str">
        <f t="shared" si="2"/>
        <v>ex_27_</v>
      </c>
      <c r="K78">
        <f t="shared" si="3"/>
        <v>21</v>
      </c>
    </row>
    <row r="79" spans="1:11" x14ac:dyDescent="0.2">
      <c r="A79" s="16" t="s">
        <v>1368</v>
      </c>
      <c r="B79" s="19">
        <v>28</v>
      </c>
      <c r="C79" s="21">
        <v>43</v>
      </c>
      <c r="F79" s="31" t="s">
        <v>1368</v>
      </c>
      <c r="G79" s="31">
        <v>28</v>
      </c>
      <c r="H79" s="31">
        <v>43</v>
      </c>
      <c r="I79" s="31"/>
      <c r="J79" t="str">
        <f t="shared" si="2"/>
        <v>ex_28_</v>
      </c>
      <c r="K79">
        <f t="shared" si="3"/>
        <v>43</v>
      </c>
    </row>
    <row r="80" spans="1:11" x14ac:dyDescent="0.2">
      <c r="A80" s="16" t="s">
        <v>1368</v>
      </c>
      <c r="B80" s="19">
        <v>29</v>
      </c>
      <c r="C80" s="21">
        <v>46</v>
      </c>
      <c r="F80" s="31" t="s">
        <v>1368</v>
      </c>
      <c r="G80" s="31">
        <v>29</v>
      </c>
      <c r="H80" s="31">
        <v>46</v>
      </c>
      <c r="I80" s="31"/>
      <c r="J80" t="str">
        <f t="shared" si="2"/>
        <v>ex_29_</v>
      </c>
      <c r="K80">
        <f t="shared" si="3"/>
        <v>46</v>
      </c>
    </row>
    <row r="81" spans="1:11" x14ac:dyDescent="0.2">
      <c r="A81" s="16" t="s">
        <v>1368</v>
      </c>
      <c r="B81" s="19">
        <v>30</v>
      </c>
      <c r="C81" s="21">
        <v>38</v>
      </c>
      <c r="F81" s="31" t="s">
        <v>1368</v>
      </c>
      <c r="G81" s="31">
        <v>30</v>
      </c>
      <c r="H81" s="31">
        <v>38</v>
      </c>
      <c r="I81" s="31"/>
      <c r="J81" t="str">
        <f t="shared" si="2"/>
        <v>ex_30_</v>
      </c>
      <c r="K81">
        <f t="shared" si="3"/>
        <v>38</v>
      </c>
    </row>
    <row r="82" spans="1:11" x14ac:dyDescent="0.2">
      <c r="A82" s="16" t="s">
        <v>1368</v>
      </c>
      <c r="B82" s="19">
        <v>31</v>
      </c>
      <c r="C82" s="21">
        <v>18</v>
      </c>
      <c r="F82" s="31" t="s">
        <v>1368</v>
      </c>
      <c r="G82" s="31">
        <v>31</v>
      </c>
      <c r="H82" s="31">
        <v>18</v>
      </c>
      <c r="I82" s="31"/>
      <c r="J82" t="str">
        <f t="shared" si="2"/>
        <v>ex_31_</v>
      </c>
      <c r="K82">
        <f t="shared" si="3"/>
        <v>18</v>
      </c>
    </row>
    <row r="83" spans="1:11" x14ac:dyDescent="0.2">
      <c r="A83" s="16" t="s">
        <v>1368</v>
      </c>
      <c r="B83" s="19">
        <v>32</v>
      </c>
      <c r="C83" s="21">
        <v>35</v>
      </c>
      <c r="F83" s="31" t="s">
        <v>1368</v>
      </c>
      <c r="G83" s="31">
        <v>32</v>
      </c>
      <c r="H83" s="31">
        <v>35</v>
      </c>
      <c r="I83" s="31"/>
      <c r="J83" t="str">
        <f t="shared" si="2"/>
        <v>ex_32_</v>
      </c>
      <c r="K83">
        <f t="shared" si="3"/>
        <v>35</v>
      </c>
    </row>
    <row r="84" spans="1:11" x14ac:dyDescent="0.2">
      <c r="A84" s="16" t="s">
        <v>1368</v>
      </c>
      <c r="B84" s="19">
        <v>33</v>
      </c>
      <c r="C84" s="21">
        <v>23</v>
      </c>
      <c r="F84" s="31" t="s">
        <v>1368</v>
      </c>
      <c r="G84" s="31">
        <v>33</v>
      </c>
      <c r="H84" s="31">
        <v>23</v>
      </c>
      <c r="I84" s="31"/>
      <c r="J84" t="str">
        <f t="shared" si="2"/>
        <v>ex_33_</v>
      </c>
      <c r="K84">
        <f t="shared" si="3"/>
        <v>23</v>
      </c>
    </row>
    <row r="85" spans="1:11" x14ac:dyDescent="0.2">
      <c r="A85" s="16" t="s">
        <v>1368</v>
      </c>
      <c r="B85" s="19">
        <v>34</v>
      </c>
      <c r="C85" s="21">
        <v>35</v>
      </c>
      <c r="F85" s="31" t="s">
        <v>1368</v>
      </c>
      <c r="G85" s="31">
        <v>34</v>
      </c>
      <c r="H85" s="31">
        <v>35</v>
      </c>
      <c r="I85" s="31"/>
      <c r="J85" t="str">
        <f t="shared" si="2"/>
        <v>ex_34_</v>
      </c>
      <c r="K85">
        <f t="shared" si="3"/>
        <v>35</v>
      </c>
    </row>
    <row r="86" spans="1:11" x14ac:dyDescent="0.2">
      <c r="A86" s="16" t="s">
        <v>1368</v>
      </c>
      <c r="B86" s="19">
        <v>35</v>
      </c>
      <c r="C86" s="21">
        <v>35</v>
      </c>
      <c r="F86" s="31" t="s">
        <v>1368</v>
      </c>
      <c r="G86" s="31">
        <v>35</v>
      </c>
      <c r="H86" s="31">
        <v>35</v>
      </c>
      <c r="I86" s="31"/>
      <c r="J86" t="str">
        <f t="shared" si="2"/>
        <v>ex_35_</v>
      </c>
      <c r="K86">
        <f t="shared" si="3"/>
        <v>35</v>
      </c>
    </row>
    <row r="87" spans="1:11" x14ac:dyDescent="0.2">
      <c r="A87" s="16" t="s">
        <v>1368</v>
      </c>
      <c r="B87" s="19">
        <v>36</v>
      </c>
      <c r="C87" s="21">
        <v>38</v>
      </c>
      <c r="F87" s="31" t="s">
        <v>1368</v>
      </c>
      <c r="G87" s="31">
        <v>36</v>
      </c>
      <c r="H87" s="31">
        <v>38</v>
      </c>
      <c r="I87" s="31"/>
      <c r="J87" t="str">
        <f t="shared" si="2"/>
        <v>ex_36_</v>
      </c>
      <c r="K87">
        <f t="shared" si="3"/>
        <v>38</v>
      </c>
    </row>
    <row r="88" spans="1:11" x14ac:dyDescent="0.2">
      <c r="A88" s="16" t="s">
        <v>1368</v>
      </c>
      <c r="B88" s="19">
        <v>37</v>
      </c>
      <c r="C88" s="21">
        <v>29</v>
      </c>
      <c r="F88" s="31" t="s">
        <v>1368</v>
      </c>
      <c r="G88" s="31">
        <v>37</v>
      </c>
      <c r="H88" s="31">
        <v>29</v>
      </c>
      <c r="I88" s="31"/>
      <c r="J88" t="str">
        <f t="shared" si="2"/>
        <v>ex_37_</v>
      </c>
      <c r="K88">
        <f t="shared" si="3"/>
        <v>29</v>
      </c>
    </row>
    <row r="89" spans="1:11" x14ac:dyDescent="0.2">
      <c r="A89" s="16" t="s">
        <v>1368</v>
      </c>
      <c r="B89" s="19">
        <v>38</v>
      </c>
      <c r="C89" s="21">
        <v>31</v>
      </c>
      <c r="F89" s="31" t="s">
        <v>1368</v>
      </c>
      <c r="G89" s="31">
        <v>38</v>
      </c>
      <c r="H89" s="31">
        <v>31</v>
      </c>
      <c r="I89" s="31"/>
      <c r="J89" t="str">
        <f t="shared" si="2"/>
        <v>ex_38_</v>
      </c>
      <c r="K89">
        <f t="shared" si="3"/>
        <v>31</v>
      </c>
    </row>
    <row r="90" spans="1:11" x14ac:dyDescent="0.2">
      <c r="A90" s="16" t="s">
        <v>1368</v>
      </c>
      <c r="B90" s="19">
        <v>39</v>
      </c>
      <c r="C90" s="21">
        <v>43</v>
      </c>
      <c r="F90" s="31" t="s">
        <v>1368</v>
      </c>
      <c r="G90" s="31">
        <v>39</v>
      </c>
      <c r="H90" s="31">
        <v>43</v>
      </c>
      <c r="I90" s="31"/>
      <c r="J90" t="str">
        <f t="shared" si="2"/>
        <v>ex_39_</v>
      </c>
      <c r="K90">
        <f t="shared" si="3"/>
        <v>43</v>
      </c>
    </row>
    <row r="91" spans="1:11" x14ac:dyDescent="0.2">
      <c r="A91" s="16" t="s">
        <v>1368</v>
      </c>
      <c r="B91" s="19">
        <v>40</v>
      </c>
      <c r="C91" s="21">
        <v>38</v>
      </c>
      <c r="F91" s="31" t="s">
        <v>1368</v>
      </c>
      <c r="G91" s="31">
        <v>40</v>
      </c>
      <c r="H91" s="31">
        <v>38</v>
      </c>
      <c r="I91" s="31"/>
      <c r="J91" t="str">
        <f t="shared" si="2"/>
        <v>ex_40_</v>
      </c>
      <c r="K91">
        <f t="shared" si="3"/>
        <v>38</v>
      </c>
    </row>
    <row r="92" spans="1:11" x14ac:dyDescent="0.2">
      <c r="A92" s="16" t="s">
        <v>1374</v>
      </c>
      <c r="B92" s="19">
        <v>1</v>
      </c>
      <c r="C92" s="21">
        <v>17</v>
      </c>
      <c r="F92" s="31" t="s">
        <v>1374</v>
      </c>
      <c r="G92" s="31">
        <v>1</v>
      </c>
      <c r="H92" s="31">
        <v>17</v>
      </c>
      <c r="I92" s="31"/>
      <c r="J92" t="str">
        <f t="shared" si="2"/>
        <v>lev_1_</v>
      </c>
      <c r="K92">
        <f t="shared" si="3"/>
        <v>17</v>
      </c>
    </row>
    <row r="93" spans="1:11" x14ac:dyDescent="0.2">
      <c r="A93" s="16" t="s">
        <v>1374</v>
      </c>
      <c r="B93" s="19">
        <v>2</v>
      </c>
      <c r="C93" s="21">
        <v>16</v>
      </c>
      <c r="F93" s="31" t="s">
        <v>1374</v>
      </c>
      <c r="G93" s="31">
        <v>2</v>
      </c>
      <c r="H93" s="31">
        <v>16</v>
      </c>
      <c r="I93" s="31"/>
      <c r="J93" t="str">
        <f t="shared" si="2"/>
        <v>lev_2_</v>
      </c>
      <c r="K93">
        <f t="shared" si="3"/>
        <v>16</v>
      </c>
    </row>
    <row r="94" spans="1:11" x14ac:dyDescent="0.2">
      <c r="A94" s="16" t="s">
        <v>1374</v>
      </c>
      <c r="B94" s="19">
        <v>3</v>
      </c>
      <c r="C94" s="21">
        <v>17</v>
      </c>
      <c r="F94" s="31" t="s">
        <v>1374</v>
      </c>
      <c r="G94" s="31">
        <v>3</v>
      </c>
      <c r="H94" s="31">
        <v>17</v>
      </c>
      <c r="I94" s="31"/>
      <c r="J94" t="str">
        <f t="shared" si="2"/>
        <v>lev_3_</v>
      </c>
      <c r="K94">
        <f t="shared" si="3"/>
        <v>17</v>
      </c>
    </row>
    <row r="95" spans="1:11" x14ac:dyDescent="0.2">
      <c r="A95" s="16" t="s">
        <v>1374</v>
      </c>
      <c r="B95" s="19">
        <v>4</v>
      </c>
      <c r="C95" s="21">
        <v>35</v>
      </c>
      <c r="F95" s="31" t="s">
        <v>1374</v>
      </c>
      <c r="G95" s="31">
        <v>4</v>
      </c>
      <c r="H95" s="31">
        <v>35</v>
      </c>
      <c r="I95" s="31"/>
      <c r="J95" t="str">
        <f t="shared" si="2"/>
        <v>lev_4_</v>
      </c>
      <c r="K95">
        <f t="shared" si="3"/>
        <v>35</v>
      </c>
    </row>
    <row r="96" spans="1:11" x14ac:dyDescent="0.2">
      <c r="A96" s="16" t="s">
        <v>1374</v>
      </c>
      <c r="B96" s="19">
        <v>5</v>
      </c>
      <c r="C96" s="21">
        <v>19</v>
      </c>
      <c r="F96" s="31" t="s">
        <v>1374</v>
      </c>
      <c r="G96" s="31">
        <v>5</v>
      </c>
      <c r="H96" s="31">
        <v>19</v>
      </c>
      <c r="I96" s="31"/>
      <c r="J96" t="str">
        <f t="shared" si="2"/>
        <v>lev_5_</v>
      </c>
      <c r="K96">
        <f t="shared" si="3"/>
        <v>19</v>
      </c>
    </row>
    <row r="97" spans="1:11" x14ac:dyDescent="0.2">
      <c r="A97" s="16" t="s">
        <v>1374</v>
      </c>
      <c r="B97" s="19">
        <v>6</v>
      </c>
      <c r="C97" s="21">
        <v>30</v>
      </c>
      <c r="F97" s="31" t="s">
        <v>1374</v>
      </c>
      <c r="G97" s="31">
        <v>6</v>
      </c>
      <c r="H97" s="31">
        <v>30</v>
      </c>
      <c r="I97" s="31"/>
      <c r="J97" t="str">
        <f t="shared" si="2"/>
        <v>lev_6_</v>
      </c>
      <c r="K97">
        <f t="shared" si="3"/>
        <v>30</v>
      </c>
    </row>
    <row r="98" spans="1:11" x14ac:dyDescent="0.2">
      <c r="A98" s="16" t="s">
        <v>1374</v>
      </c>
      <c r="B98" s="19">
        <v>7</v>
      </c>
      <c r="C98" s="21">
        <v>38</v>
      </c>
      <c r="F98" s="31" t="s">
        <v>1374</v>
      </c>
      <c r="G98" s="31">
        <v>7</v>
      </c>
      <c r="H98" s="31">
        <v>38</v>
      </c>
      <c r="I98" s="31"/>
      <c r="J98" t="str">
        <f t="shared" si="2"/>
        <v>lev_7_</v>
      </c>
      <c r="K98">
        <f t="shared" si="3"/>
        <v>38</v>
      </c>
    </row>
    <row r="99" spans="1:11" x14ac:dyDescent="0.2">
      <c r="A99" s="16" t="s">
        <v>1374</v>
      </c>
      <c r="B99" s="19">
        <v>8</v>
      </c>
      <c r="C99" s="21">
        <v>36</v>
      </c>
      <c r="F99" s="31" t="s">
        <v>1374</v>
      </c>
      <c r="G99" s="31">
        <v>8</v>
      </c>
      <c r="H99" s="31">
        <v>36</v>
      </c>
      <c r="I99" s="31"/>
      <c r="J99" t="str">
        <f t="shared" si="2"/>
        <v>lev_8_</v>
      </c>
      <c r="K99">
        <f t="shared" si="3"/>
        <v>36</v>
      </c>
    </row>
    <row r="100" spans="1:11" x14ac:dyDescent="0.2">
      <c r="A100" s="16" t="s">
        <v>1374</v>
      </c>
      <c r="B100" s="19">
        <v>9</v>
      </c>
      <c r="C100" s="21">
        <v>24</v>
      </c>
      <c r="F100" s="31" t="s">
        <v>1374</v>
      </c>
      <c r="G100" s="31">
        <v>9</v>
      </c>
      <c r="H100" s="31">
        <v>24</v>
      </c>
      <c r="I100" s="31"/>
      <c r="J100" t="str">
        <f t="shared" si="2"/>
        <v>lev_9_</v>
      </c>
      <c r="K100">
        <f t="shared" si="3"/>
        <v>24</v>
      </c>
    </row>
    <row r="101" spans="1:11" x14ac:dyDescent="0.2">
      <c r="A101" s="16" t="s">
        <v>1374</v>
      </c>
      <c r="B101" s="19">
        <v>10</v>
      </c>
      <c r="C101" s="21">
        <v>20</v>
      </c>
      <c r="F101" s="31" t="s">
        <v>1374</v>
      </c>
      <c r="G101" s="31">
        <v>10</v>
      </c>
      <c r="H101" s="31">
        <v>20</v>
      </c>
      <c r="I101" s="31"/>
      <c r="J101" t="str">
        <f t="shared" si="2"/>
        <v>lev_10_</v>
      </c>
      <c r="K101">
        <f t="shared" si="3"/>
        <v>20</v>
      </c>
    </row>
    <row r="102" spans="1:11" x14ac:dyDescent="0.2">
      <c r="A102" s="16" t="s">
        <v>1374</v>
      </c>
      <c r="B102" s="19">
        <v>11</v>
      </c>
      <c r="C102" s="21">
        <v>47</v>
      </c>
      <c r="F102" s="31" t="s">
        <v>1374</v>
      </c>
      <c r="G102" s="31">
        <v>11</v>
      </c>
      <c r="H102" s="31">
        <v>47</v>
      </c>
      <c r="I102" s="31"/>
      <c r="J102" t="str">
        <f t="shared" si="2"/>
        <v>lev_11_</v>
      </c>
      <c r="K102">
        <f t="shared" si="3"/>
        <v>47</v>
      </c>
    </row>
    <row r="103" spans="1:11" x14ac:dyDescent="0.2">
      <c r="A103" s="16" t="s">
        <v>1374</v>
      </c>
      <c r="B103" s="19">
        <v>12</v>
      </c>
      <c r="C103" s="21">
        <v>8</v>
      </c>
      <c r="F103" s="31" t="s">
        <v>1374</v>
      </c>
      <c r="G103" s="31">
        <v>12</v>
      </c>
      <c r="H103" s="31">
        <v>8</v>
      </c>
      <c r="I103" s="31"/>
      <c r="J103" t="str">
        <f t="shared" si="2"/>
        <v>lev_12_</v>
      </c>
      <c r="K103">
        <f t="shared" si="3"/>
        <v>8</v>
      </c>
    </row>
    <row r="104" spans="1:11" x14ac:dyDescent="0.2">
      <c r="A104" s="16" t="s">
        <v>1374</v>
      </c>
      <c r="B104" s="19">
        <v>13</v>
      </c>
      <c r="C104" s="21">
        <v>59</v>
      </c>
      <c r="F104" s="31" t="s">
        <v>1374</v>
      </c>
      <c r="G104" s="31">
        <v>13</v>
      </c>
      <c r="H104" s="31">
        <v>59</v>
      </c>
      <c r="I104" s="31"/>
      <c r="J104" t="str">
        <f t="shared" si="2"/>
        <v>lev_13_</v>
      </c>
      <c r="K104">
        <f t="shared" si="3"/>
        <v>59</v>
      </c>
    </row>
    <row r="105" spans="1:11" x14ac:dyDescent="0.2">
      <c r="A105" s="16" t="s">
        <v>1374</v>
      </c>
      <c r="B105" s="19">
        <v>14</v>
      </c>
      <c r="C105" s="21">
        <v>57</v>
      </c>
      <c r="F105" s="31" t="s">
        <v>1374</v>
      </c>
      <c r="G105" s="31">
        <v>14</v>
      </c>
      <c r="H105" s="31">
        <v>57</v>
      </c>
      <c r="I105" s="31"/>
      <c r="J105" t="str">
        <f t="shared" si="2"/>
        <v>lev_14_</v>
      </c>
      <c r="K105">
        <f t="shared" si="3"/>
        <v>57</v>
      </c>
    </row>
    <row r="106" spans="1:11" x14ac:dyDescent="0.2">
      <c r="A106" s="16" t="s">
        <v>1374</v>
      </c>
      <c r="B106" s="19">
        <v>15</v>
      </c>
      <c r="C106" s="21">
        <v>33</v>
      </c>
      <c r="F106" s="31" t="s">
        <v>1374</v>
      </c>
      <c r="G106" s="31">
        <v>15</v>
      </c>
      <c r="H106" s="31">
        <v>33</v>
      </c>
      <c r="I106" s="31"/>
      <c r="J106" t="str">
        <f t="shared" si="2"/>
        <v>lev_15_</v>
      </c>
      <c r="K106">
        <f t="shared" si="3"/>
        <v>33</v>
      </c>
    </row>
    <row r="107" spans="1:11" x14ac:dyDescent="0.2">
      <c r="A107" s="16" t="s">
        <v>1374</v>
      </c>
      <c r="B107" s="19">
        <v>16</v>
      </c>
      <c r="C107" s="21">
        <v>34</v>
      </c>
      <c r="F107" s="31" t="s">
        <v>1374</v>
      </c>
      <c r="G107" s="31">
        <v>16</v>
      </c>
      <c r="H107" s="31">
        <v>34</v>
      </c>
      <c r="I107" s="31"/>
      <c r="J107" t="str">
        <f t="shared" si="2"/>
        <v>lev_16_</v>
      </c>
      <c r="K107">
        <f t="shared" si="3"/>
        <v>34</v>
      </c>
    </row>
    <row r="108" spans="1:11" x14ac:dyDescent="0.2">
      <c r="A108" s="16" t="s">
        <v>1374</v>
      </c>
      <c r="B108" s="19">
        <v>17</v>
      </c>
      <c r="C108" s="21">
        <v>16</v>
      </c>
      <c r="F108" s="31" t="s">
        <v>1374</v>
      </c>
      <c r="G108" s="31">
        <v>17</v>
      </c>
      <c r="H108" s="31">
        <v>16</v>
      </c>
      <c r="I108" s="31"/>
      <c r="J108" t="str">
        <f t="shared" si="2"/>
        <v>lev_17_</v>
      </c>
      <c r="K108">
        <f t="shared" si="3"/>
        <v>16</v>
      </c>
    </row>
    <row r="109" spans="1:11" x14ac:dyDescent="0.2">
      <c r="A109" s="16" t="s">
        <v>1374</v>
      </c>
      <c r="B109" s="19">
        <v>18</v>
      </c>
      <c r="C109" s="21">
        <v>30</v>
      </c>
      <c r="F109" s="31" t="s">
        <v>1374</v>
      </c>
      <c r="G109" s="31">
        <v>18</v>
      </c>
      <c r="H109" s="31">
        <v>30</v>
      </c>
      <c r="I109" s="31"/>
      <c r="J109" t="str">
        <f t="shared" si="2"/>
        <v>lev_18_</v>
      </c>
      <c r="K109">
        <f t="shared" si="3"/>
        <v>30</v>
      </c>
    </row>
    <row r="110" spans="1:11" x14ac:dyDescent="0.2">
      <c r="A110" s="16" t="s">
        <v>1374</v>
      </c>
      <c r="B110" s="19">
        <v>19</v>
      </c>
      <c r="C110" s="21">
        <v>37</v>
      </c>
      <c r="F110" s="31" t="s">
        <v>1374</v>
      </c>
      <c r="G110" s="31">
        <v>19</v>
      </c>
      <c r="H110" s="31">
        <v>37</v>
      </c>
      <c r="I110" s="31"/>
      <c r="J110" t="str">
        <f t="shared" si="2"/>
        <v>lev_19_</v>
      </c>
      <c r="K110">
        <f t="shared" si="3"/>
        <v>37</v>
      </c>
    </row>
    <row r="111" spans="1:11" x14ac:dyDescent="0.2">
      <c r="A111" s="16" t="s">
        <v>1374</v>
      </c>
      <c r="B111" s="19">
        <v>20</v>
      </c>
      <c r="C111" s="21">
        <v>27</v>
      </c>
      <c r="F111" s="31" t="s">
        <v>1374</v>
      </c>
      <c r="G111" s="31">
        <v>20</v>
      </c>
      <c r="H111" s="31">
        <v>27</v>
      </c>
      <c r="I111" s="31"/>
      <c r="J111" t="str">
        <f t="shared" si="2"/>
        <v>lev_20_</v>
      </c>
      <c r="K111">
        <f t="shared" si="3"/>
        <v>27</v>
      </c>
    </row>
    <row r="112" spans="1:11" x14ac:dyDescent="0.2">
      <c r="A112" s="16" t="s">
        <v>1374</v>
      </c>
      <c r="B112" s="19">
        <v>21</v>
      </c>
      <c r="C112" s="21">
        <v>24</v>
      </c>
      <c r="F112" s="31" t="s">
        <v>1374</v>
      </c>
      <c r="G112" s="31">
        <v>21</v>
      </c>
      <c r="H112" s="31">
        <v>24</v>
      </c>
      <c r="I112" s="31"/>
      <c r="J112" t="str">
        <f t="shared" si="2"/>
        <v>lev_21_</v>
      </c>
      <c r="K112">
        <f t="shared" si="3"/>
        <v>24</v>
      </c>
    </row>
    <row r="113" spans="1:11" x14ac:dyDescent="0.2">
      <c r="A113" s="16" t="s">
        <v>1374</v>
      </c>
      <c r="B113" s="19">
        <v>22</v>
      </c>
      <c r="C113" s="21">
        <v>33</v>
      </c>
      <c r="F113" s="31" t="s">
        <v>1374</v>
      </c>
      <c r="G113" s="31">
        <v>22</v>
      </c>
      <c r="H113" s="31">
        <v>33</v>
      </c>
      <c r="I113" s="31"/>
      <c r="J113" t="str">
        <f t="shared" si="2"/>
        <v>lev_22_</v>
      </c>
      <c r="K113">
        <f t="shared" si="3"/>
        <v>33</v>
      </c>
    </row>
    <row r="114" spans="1:11" x14ac:dyDescent="0.2">
      <c r="A114" s="16" t="s">
        <v>1374</v>
      </c>
      <c r="B114" s="19">
        <v>23</v>
      </c>
      <c r="C114" s="21">
        <v>44</v>
      </c>
      <c r="F114" s="31" t="s">
        <v>1374</v>
      </c>
      <c r="G114" s="31">
        <v>23</v>
      </c>
      <c r="H114" s="31">
        <v>44</v>
      </c>
      <c r="I114" s="31"/>
      <c r="J114" t="str">
        <f t="shared" si="2"/>
        <v>lev_23_</v>
      </c>
      <c r="K114">
        <f t="shared" si="3"/>
        <v>44</v>
      </c>
    </row>
    <row r="115" spans="1:11" x14ac:dyDescent="0.2">
      <c r="A115" s="16" t="s">
        <v>1374</v>
      </c>
      <c r="B115" s="19">
        <v>24</v>
      </c>
      <c r="C115" s="21">
        <v>23</v>
      </c>
      <c r="F115" s="31" t="s">
        <v>1374</v>
      </c>
      <c r="G115" s="31">
        <v>24</v>
      </c>
      <c r="H115" s="31">
        <v>23</v>
      </c>
      <c r="I115" s="31"/>
      <c r="J115" t="str">
        <f t="shared" si="2"/>
        <v>lev_24_</v>
      </c>
      <c r="K115">
        <f t="shared" si="3"/>
        <v>23</v>
      </c>
    </row>
    <row r="116" spans="1:11" x14ac:dyDescent="0.2">
      <c r="A116" s="16" t="s">
        <v>1374</v>
      </c>
      <c r="B116" s="19">
        <v>25</v>
      </c>
      <c r="C116" s="21">
        <v>55</v>
      </c>
      <c r="F116" s="31" t="s">
        <v>1374</v>
      </c>
      <c r="G116" s="31">
        <v>25</v>
      </c>
      <c r="H116" s="31">
        <v>55</v>
      </c>
      <c r="I116" s="31"/>
      <c r="J116" t="str">
        <f t="shared" si="2"/>
        <v>lev_25_</v>
      </c>
      <c r="K116">
        <f t="shared" si="3"/>
        <v>55</v>
      </c>
    </row>
    <row r="117" spans="1:11" x14ac:dyDescent="0.2">
      <c r="A117" s="16" t="s">
        <v>1374</v>
      </c>
      <c r="B117" s="19">
        <v>26</v>
      </c>
      <c r="C117" s="21">
        <v>46</v>
      </c>
      <c r="F117" s="31" t="s">
        <v>1374</v>
      </c>
      <c r="G117" s="31">
        <v>26</v>
      </c>
      <c r="H117" s="31">
        <v>46</v>
      </c>
      <c r="I117" s="31"/>
      <c r="J117" t="str">
        <f t="shared" si="2"/>
        <v>lev_26_</v>
      </c>
      <c r="K117">
        <f t="shared" si="3"/>
        <v>46</v>
      </c>
    </row>
    <row r="118" spans="1:11" x14ac:dyDescent="0.2">
      <c r="A118" s="16" t="s">
        <v>1374</v>
      </c>
      <c r="B118" s="19">
        <v>27</v>
      </c>
      <c r="C118" s="21">
        <v>34</v>
      </c>
      <c r="F118" s="31" t="s">
        <v>1374</v>
      </c>
      <c r="G118" s="31">
        <v>27</v>
      </c>
      <c r="H118" s="31">
        <v>34</v>
      </c>
      <c r="I118" s="31"/>
      <c r="J118" t="str">
        <f t="shared" si="2"/>
        <v>lev_27_</v>
      </c>
      <c r="K118">
        <f t="shared" si="3"/>
        <v>34</v>
      </c>
    </row>
    <row r="119" spans="1:11" x14ac:dyDescent="0.2">
      <c r="A119" s="16" t="s">
        <v>1380</v>
      </c>
      <c r="B119" s="19">
        <v>1</v>
      </c>
      <c r="C119" s="21">
        <v>54</v>
      </c>
      <c r="F119" s="31" t="s">
        <v>1380</v>
      </c>
      <c r="G119" s="31">
        <v>1</v>
      </c>
      <c r="H119" s="31">
        <v>54</v>
      </c>
      <c r="I119" s="31"/>
      <c r="J119" t="str">
        <f t="shared" si="2"/>
        <v>num_1_</v>
      </c>
      <c r="K119">
        <f t="shared" si="3"/>
        <v>54</v>
      </c>
    </row>
    <row r="120" spans="1:11" x14ac:dyDescent="0.2">
      <c r="A120" s="16" t="s">
        <v>1380</v>
      </c>
      <c r="B120" s="19">
        <v>2</v>
      </c>
      <c r="C120" s="21">
        <v>34</v>
      </c>
      <c r="F120" s="31" t="s">
        <v>1380</v>
      </c>
      <c r="G120" s="31">
        <v>2</v>
      </c>
      <c r="H120" s="31">
        <v>34</v>
      </c>
      <c r="I120" s="31"/>
      <c r="J120" t="str">
        <f t="shared" si="2"/>
        <v>num_2_</v>
      </c>
      <c r="K120">
        <f t="shared" si="3"/>
        <v>34</v>
      </c>
    </row>
    <row r="121" spans="1:11" x14ac:dyDescent="0.2">
      <c r="A121" s="16" t="s">
        <v>1380</v>
      </c>
      <c r="B121" s="19">
        <v>3</v>
      </c>
      <c r="C121" s="21">
        <v>51</v>
      </c>
      <c r="F121" s="31" t="s">
        <v>1380</v>
      </c>
      <c r="G121" s="31">
        <v>3</v>
      </c>
      <c r="H121" s="31">
        <v>51</v>
      </c>
      <c r="I121" s="31"/>
      <c r="J121" t="str">
        <f t="shared" si="2"/>
        <v>num_3_</v>
      </c>
      <c r="K121">
        <f t="shared" si="3"/>
        <v>51</v>
      </c>
    </row>
    <row r="122" spans="1:11" x14ac:dyDescent="0.2">
      <c r="A122" s="16" t="s">
        <v>1380</v>
      </c>
      <c r="B122" s="19">
        <v>4</v>
      </c>
      <c r="C122" s="21">
        <v>49</v>
      </c>
      <c r="F122" s="31" t="s">
        <v>1380</v>
      </c>
      <c r="G122" s="31">
        <v>4</v>
      </c>
      <c r="H122" s="31">
        <v>49</v>
      </c>
      <c r="I122" s="31"/>
      <c r="J122" t="str">
        <f t="shared" si="2"/>
        <v>num_4_</v>
      </c>
      <c r="K122">
        <f t="shared" si="3"/>
        <v>49</v>
      </c>
    </row>
    <row r="123" spans="1:11" x14ac:dyDescent="0.2">
      <c r="A123" s="16" t="s">
        <v>1380</v>
      </c>
      <c r="B123" s="19">
        <v>5</v>
      </c>
      <c r="C123" s="21">
        <v>31</v>
      </c>
      <c r="F123" s="31" t="s">
        <v>1380</v>
      </c>
      <c r="G123" s="31">
        <v>5</v>
      </c>
      <c r="H123" s="31">
        <v>31</v>
      </c>
      <c r="I123" s="31"/>
      <c r="J123" t="str">
        <f t="shared" si="2"/>
        <v>num_5_</v>
      </c>
      <c r="K123">
        <f t="shared" si="3"/>
        <v>31</v>
      </c>
    </row>
    <row r="124" spans="1:11" x14ac:dyDescent="0.2">
      <c r="A124" s="16" t="s">
        <v>1380</v>
      </c>
      <c r="B124" s="19">
        <v>6</v>
      </c>
      <c r="C124" s="21">
        <v>27</v>
      </c>
      <c r="F124" s="31" t="s">
        <v>1380</v>
      </c>
      <c r="G124" s="31">
        <v>6</v>
      </c>
      <c r="H124" s="31">
        <v>27</v>
      </c>
      <c r="I124" s="31"/>
      <c r="J124" t="str">
        <f t="shared" si="2"/>
        <v>num_6_</v>
      </c>
      <c r="K124">
        <f t="shared" si="3"/>
        <v>27</v>
      </c>
    </row>
    <row r="125" spans="1:11" x14ac:dyDescent="0.2">
      <c r="A125" s="16" t="s">
        <v>1380</v>
      </c>
      <c r="B125" s="19">
        <v>7</v>
      </c>
      <c r="C125" s="21">
        <v>89</v>
      </c>
      <c r="F125" s="31" t="s">
        <v>1380</v>
      </c>
      <c r="G125" s="31">
        <v>7</v>
      </c>
      <c r="H125" s="31">
        <v>89</v>
      </c>
      <c r="I125" s="31"/>
      <c r="J125" t="str">
        <f t="shared" si="2"/>
        <v>num_7_</v>
      </c>
      <c r="K125">
        <f t="shared" si="3"/>
        <v>89</v>
      </c>
    </row>
    <row r="126" spans="1:11" x14ac:dyDescent="0.2">
      <c r="A126" s="16" t="s">
        <v>1380</v>
      </c>
      <c r="B126" s="19">
        <v>8</v>
      </c>
      <c r="C126" s="21">
        <v>26</v>
      </c>
      <c r="F126" s="31" t="s">
        <v>1380</v>
      </c>
      <c r="G126" s="31">
        <v>8</v>
      </c>
      <c r="H126" s="31">
        <v>26</v>
      </c>
      <c r="I126" s="31"/>
      <c r="J126" t="str">
        <f t="shared" si="2"/>
        <v>num_8_</v>
      </c>
      <c r="K126">
        <f t="shared" si="3"/>
        <v>26</v>
      </c>
    </row>
    <row r="127" spans="1:11" x14ac:dyDescent="0.2">
      <c r="A127" s="16" t="s">
        <v>1380</v>
      </c>
      <c r="B127" s="19">
        <v>9</v>
      </c>
      <c r="C127" s="21">
        <v>23</v>
      </c>
      <c r="F127" s="31" t="s">
        <v>1380</v>
      </c>
      <c r="G127" s="31">
        <v>9</v>
      </c>
      <c r="H127" s="31">
        <v>23</v>
      </c>
      <c r="I127" s="31"/>
      <c r="J127" t="str">
        <f t="shared" si="2"/>
        <v>num_9_</v>
      </c>
      <c r="K127">
        <f t="shared" si="3"/>
        <v>23</v>
      </c>
    </row>
    <row r="128" spans="1:11" x14ac:dyDescent="0.2">
      <c r="A128" s="16" t="s">
        <v>1380</v>
      </c>
      <c r="B128" s="19">
        <v>10</v>
      </c>
      <c r="C128" s="21">
        <v>36</v>
      </c>
      <c r="F128" s="31" t="s">
        <v>1380</v>
      </c>
      <c r="G128" s="31">
        <v>10</v>
      </c>
      <c r="H128" s="31">
        <v>36</v>
      </c>
      <c r="I128" s="31"/>
      <c r="J128" t="str">
        <f t="shared" si="2"/>
        <v>num_10_</v>
      </c>
      <c r="K128">
        <f t="shared" si="3"/>
        <v>36</v>
      </c>
    </row>
    <row r="129" spans="1:11" x14ac:dyDescent="0.2">
      <c r="A129" s="16" t="s">
        <v>1380</v>
      </c>
      <c r="B129" s="19">
        <v>11</v>
      </c>
      <c r="C129" s="21">
        <v>35</v>
      </c>
      <c r="F129" s="31" t="s">
        <v>1380</v>
      </c>
      <c r="G129" s="31">
        <v>11</v>
      </c>
      <c r="H129" s="31">
        <v>35</v>
      </c>
      <c r="I129" s="31"/>
      <c r="J129" t="str">
        <f t="shared" si="2"/>
        <v>num_11_</v>
      </c>
      <c r="K129">
        <f t="shared" si="3"/>
        <v>35</v>
      </c>
    </row>
    <row r="130" spans="1:11" x14ac:dyDescent="0.2">
      <c r="A130" s="16" t="s">
        <v>1380</v>
      </c>
      <c r="B130" s="19">
        <v>12</v>
      </c>
      <c r="C130" s="21">
        <v>16</v>
      </c>
      <c r="F130" s="31" t="s">
        <v>1380</v>
      </c>
      <c r="G130" s="31">
        <v>12</v>
      </c>
      <c r="H130" s="31">
        <v>16</v>
      </c>
      <c r="I130" s="31"/>
      <c r="J130" t="str">
        <f t="shared" si="2"/>
        <v>num_12_</v>
      </c>
      <c r="K130">
        <f t="shared" si="3"/>
        <v>16</v>
      </c>
    </row>
    <row r="131" spans="1:11" x14ac:dyDescent="0.2">
      <c r="A131" s="16" t="s">
        <v>1380</v>
      </c>
      <c r="B131" s="19">
        <v>13</v>
      </c>
      <c r="C131" s="21">
        <v>33</v>
      </c>
      <c r="F131" s="31" t="s">
        <v>1380</v>
      </c>
      <c r="G131" s="31">
        <v>13</v>
      </c>
      <c r="H131" s="31">
        <v>33</v>
      </c>
      <c r="I131" s="31"/>
      <c r="J131" t="str">
        <f t="shared" ref="J131:J194" si="4">F131&amp;"_"&amp;G131&amp;"_"</f>
        <v>num_13_</v>
      </c>
      <c r="K131">
        <f t="shared" ref="K131:K194" si="5">H131</f>
        <v>33</v>
      </c>
    </row>
    <row r="132" spans="1:11" x14ac:dyDescent="0.2">
      <c r="A132" s="16" t="s">
        <v>1380</v>
      </c>
      <c r="B132" s="19">
        <v>14</v>
      </c>
      <c r="C132" s="21">
        <v>45</v>
      </c>
      <c r="F132" s="31" t="s">
        <v>1380</v>
      </c>
      <c r="G132" s="31">
        <v>14</v>
      </c>
      <c r="H132" s="31">
        <v>45</v>
      </c>
      <c r="I132" s="31"/>
      <c r="J132" t="str">
        <f t="shared" si="4"/>
        <v>num_14_</v>
      </c>
      <c r="K132">
        <f t="shared" si="5"/>
        <v>45</v>
      </c>
    </row>
    <row r="133" spans="1:11" x14ac:dyDescent="0.2">
      <c r="A133" s="16" t="s">
        <v>1380</v>
      </c>
      <c r="B133" s="19">
        <v>15</v>
      </c>
      <c r="C133" s="21">
        <v>41</v>
      </c>
      <c r="F133" s="31" t="s">
        <v>1380</v>
      </c>
      <c r="G133" s="31">
        <v>15</v>
      </c>
      <c r="H133" s="31">
        <v>41</v>
      </c>
      <c r="I133" s="31"/>
      <c r="J133" t="str">
        <f t="shared" si="4"/>
        <v>num_15_</v>
      </c>
      <c r="K133">
        <f t="shared" si="5"/>
        <v>41</v>
      </c>
    </row>
    <row r="134" spans="1:11" x14ac:dyDescent="0.2">
      <c r="A134" s="16" t="s">
        <v>1380</v>
      </c>
      <c r="B134" s="19">
        <v>16</v>
      </c>
      <c r="C134" s="21">
        <v>50</v>
      </c>
      <c r="F134" s="31" t="s">
        <v>1380</v>
      </c>
      <c r="G134" s="31">
        <v>16</v>
      </c>
      <c r="H134" s="31">
        <v>50</v>
      </c>
      <c r="I134" s="31"/>
      <c r="J134" t="str">
        <f t="shared" si="4"/>
        <v>num_16_</v>
      </c>
      <c r="K134">
        <f t="shared" si="5"/>
        <v>50</v>
      </c>
    </row>
    <row r="135" spans="1:11" x14ac:dyDescent="0.2">
      <c r="A135" s="16" t="s">
        <v>1380</v>
      </c>
      <c r="B135" s="19">
        <v>17</v>
      </c>
      <c r="C135" s="21">
        <v>13</v>
      </c>
      <c r="F135" s="31" t="s">
        <v>1380</v>
      </c>
      <c r="G135" s="31">
        <v>17</v>
      </c>
      <c r="H135" s="31">
        <v>13</v>
      </c>
      <c r="I135" s="31"/>
      <c r="J135" t="str">
        <f t="shared" si="4"/>
        <v>num_17_</v>
      </c>
      <c r="K135">
        <f t="shared" si="5"/>
        <v>13</v>
      </c>
    </row>
    <row r="136" spans="1:11" x14ac:dyDescent="0.2">
      <c r="A136" s="16" t="s">
        <v>1380</v>
      </c>
      <c r="B136" s="19">
        <v>18</v>
      </c>
      <c r="C136" s="21">
        <v>32</v>
      </c>
      <c r="F136" s="31" t="s">
        <v>1380</v>
      </c>
      <c r="G136" s="31">
        <v>18</v>
      </c>
      <c r="H136" s="31">
        <v>32</v>
      </c>
      <c r="I136" s="31"/>
      <c r="J136" t="str">
        <f t="shared" si="4"/>
        <v>num_18_</v>
      </c>
      <c r="K136">
        <f t="shared" si="5"/>
        <v>32</v>
      </c>
    </row>
    <row r="137" spans="1:11" x14ac:dyDescent="0.2">
      <c r="A137" s="16" t="s">
        <v>1380</v>
      </c>
      <c r="B137" s="19">
        <v>19</v>
      </c>
      <c r="C137" s="21">
        <v>22</v>
      </c>
      <c r="F137" s="31" t="s">
        <v>1380</v>
      </c>
      <c r="G137" s="31">
        <v>19</v>
      </c>
      <c r="H137" s="31">
        <v>22</v>
      </c>
      <c r="I137" s="31"/>
      <c r="J137" t="str">
        <f t="shared" si="4"/>
        <v>num_19_</v>
      </c>
      <c r="K137">
        <f t="shared" si="5"/>
        <v>22</v>
      </c>
    </row>
    <row r="138" spans="1:11" x14ac:dyDescent="0.2">
      <c r="A138" s="16" t="s">
        <v>1380</v>
      </c>
      <c r="B138" s="19">
        <v>20</v>
      </c>
      <c r="C138" s="21">
        <v>29</v>
      </c>
      <c r="F138" s="31" t="s">
        <v>1380</v>
      </c>
      <c r="G138" s="31">
        <v>20</v>
      </c>
      <c r="H138" s="31">
        <v>29</v>
      </c>
      <c r="I138" s="31"/>
      <c r="J138" t="str">
        <f t="shared" si="4"/>
        <v>num_20_</v>
      </c>
      <c r="K138">
        <f t="shared" si="5"/>
        <v>29</v>
      </c>
    </row>
    <row r="139" spans="1:11" x14ac:dyDescent="0.2">
      <c r="A139" s="16" t="s">
        <v>1380</v>
      </c>
      <c r="B139" s="19">
        <v>21</v>
      </c>
      <c r="C139" s="21">
        <v>35</v>
      </c>
      <c r="F139" s="31" t="s">
        <v>1380</v>
      </c>
      <c r="G139" s="31">
        <v>21</v>
      </c>
      <c r="H139" s="31">
        <v>35</v>
      </c>
      <c r="I139" s="31"/>
      <c r="J139" t="str">
        <f t="shared" si="4"/>
        <v>num_21_</v>
      </c>
      <c r="K139">
        <f t="shared" si="5"/>
        <v>35</v>
      </c>
    </row>
    <row r="140" spans="1:11" x14ac:dyDescent="0.2">
      <c r="A140" s="16" t="s">
        <v>1380</v>
      </c>
      <c r="B140" s="19">
        <v>22</v>
      </c>
      <c r="C140" s="21">
        <v>41</v>
      </c>
      <c r="F140" s="31" t="s">
        <v>1380</v>
      </c>
      <c r="G140" s="31">
        <v>22</v>
      </c>
      <c r="H140" s="31">
        <v>41</v>
      </c>
      <c r="I140" s="31"/>
      <c r="J140" t="str">
        <f t="shared" si="4"/>
        <v>num_22_</v>
      </c>
      <c r="K140">
        <f t="shared" si="5"/>
        <v>41</v>
      </c>
    </row>
    <row r="141" spans="1:11" x14ac:dyDescent="0.2">
      <c r="A141" s="16" t="s">
        <v>1380</v>
      </c>
      <c r="B141" s="19">
        <v>23</v>
      </c>
      <c r="C141" s="21">
        <v>30</v>
      </c>
      <c r="F141" s="31" t="s">
        <v>1380</v>
      </c>
      <c r="G141" s="31">
        <v>23</v>
      </c>
      <c r="H141" s="31">
        <v>30</v>
      </c>
      <c r="I141" s="31"/>
      <c r="J141" t="str">
        <f t="shared" si="4"/>
        <v>num_23_</v>
      </c>
      <c r="K141">
        <f t="shared" si="5"/>
        <v>30</v>
      </c>
    </row>
    <row r="142" spans="1:11" x14ac:dyDescent="0.2">
      <c r="A142" s="16" t="s">
        <v>1380</v>
      </c>
      <c r="B142" s="19">
        <v>24</v>
      </c>
      <c r="C142" s="21">
        <v>25</v>
      </c>
      <c r="F142" s="31" t="s">
        <v>1380</v>
      </c>
      <c r="G142" s="31">
        <v>24</v>
      </c>
      <c r="H142" s="31">
        <v>25</v>
      </c>
      <c r="I142" s="31"/>
      <c r="J142" t="str">
        <f t="shared" si="4"/>
        <v>num_24_</v>
      </c>
      <c r="K142">
        <f t="shared" si="5"/>
        <v>25</v>
      </c>
    </row>
    <row r="143" spans="1:11" x14ac:dyDescent="0.2">
      <c r="A143" s="16" t="s">
        <v>1380</v>
      </c>
      <c r="B143" s="19">
        <v>25</v>
      </c>
      <c r="C143" s="21">
        <v>18</v>
      </c>
      <c r="F143" s="31" t="s">
        <v>1380</v>
      </c>
      <c r="G143" s="31">
        <v>25</v>
      </c>
      <c r="H143" s="31">
        <v>18</v>
      </c>
      <c r="I143" s="31"/>
      <c r="J143" t="str">
        <f t="shared" si="4"/>
        <v>num_25_</v>
      </c>
      <c r="K143">
        <f t="shared" si="5"/>
        <v>18</v>
      </c>
    </row>
    <row r="144" spans="1:11" x14ac:dyDescent="0.2">
      <c r="A144" s="16" t="s">
        <v>1380</v>
      </c>
      <c r="B144" s="19">
        <v>26</v>
      </c>
      <c r="C144" s="21">
        <v>65</v>
      </c>
      <c r="F144" s="31" t="s">
        <v>1380</v>
      </c>
      <c r="G144" s="31">
        <v>26</v>
      </c>
      <c r="H144" s="31">
        <v>65</v>
      </c>
      <c r="I144" s="31"/>
      <c r="J144" t="str">
        <f t="shared" si="4"/>
        <v>num_26_</v>
      </c>
      <c r="K144">
        <f t="shared" si="5"/>
        <v>65</v>
      </c>
    </row>
    <row r="145" spans="1:11" x14ac:dyDescent="0.2">
      <c r="A145" s="16" t="s">
        <v>1380</v>
      </c>
      <c r="B145" s="19">
        <v>27</v>
      </c>
      <c r="C145" s="21">
        <v>23</v>
      </c>
      <c r="F145" s="31" t="s">
        <v>1380</v>
      </c>
      <c r="G145" s="31">
        <v>27</v>
      </c>
      <c r="H145" s="31">
        <v>23</v>
      </c>
      <c r="I145" s="31"/>
      <c r="J145" t="str">
        <f t="shared" si="4"/>
        <v>num_27_</v>
      </c>
      <c r="K145">
        <f t="shared" si="5"/>
        <v>23</v>
      </c>
    </row>
    <row r="146" spans="1:11" x14ac:dyDescent="0.2">
      <c r="A146" s="16" t="s">
        <v>1380</v>
      </c>
      <c r="B146" s="19">
        <v>28</v>
      </c>
      <c r="C146" s="21">
        <v>31</v>
      </c>
      <c r="F146" s="31" t="s">
        <v>1380</v>
      </c>
      <c r="G146" s="31">
        <v>28</v>
      </c>
      <c r="H146" s="31">
        <v>31</v>
      </c>
      <c r="I146" s="31"/>
      <c r="J146" t="str">
        <f t="shared" si="4"/>
        <v>num_28_</v>
      </c>
      <c r="K146">
        <f t="shared" si="5"/>
        <v>31</v>
      </c>
    </row>
    <row r="147" spans="1:11" x14ac:dyDescent="0.2">
      <c r="A147" s="16" t="s">
        <v>1380</v>
      </c>
      <c r="B147" s="19">
        <v>29</v>
      </c>
      <c r="C147" s="21">
        <v>40</v>
      </c>
      <c r="F147" s="31" t="s">
        <v>1380</v>
      </c>
      <c r="G147" s="31">
        <v>29</v>
      </c>
      <c r="H147" s="31">
        <v>40</v>
      </c>
      <c r="I147" s="31"/>
      <c r="J147" t="str">
        <f t="shared" si="4"/>
        <v>num_29_</v>
      </c>
      <c r="K147">
        <f t="shared" si="5"/>
        <v>40</v>
      </c>
    </row>
    <row r="148" spans="1:11" x14ac:dyDescent="0.2">
      <c r="A148" s="16" t="s">
        <v>1380</v>
      </c>
      <c r="B148" s="19">
        <v>30</v>
      </c>
      <c r="C148" s="21">
        <v>16</v>
      </c>
      <c r="F148" s="31" t="s">
        <v>1380</v>
      </c>
      <c r="G148" s="31">
        <v>30</v>
      </c>
      <c r="H148" s="31">
        <v>16</v>
      </c>
      <c r="I148" s="31"/>
      <c r="J148" t="str">
        <f t="shared" si="4"/>
        <v>num_30_</v>
      </c>
      <c r="K148">
        <f t="shared" si="5"/>
        <v>16</v>
      </c>
    </row>
    <row r="149" spans="1:11" x14ac:dyDescent="0.2">
      <c r="A149" s="16" t="s">
        <v>1380</v>
      </c>
      <c r="B149" s="19">
        <v>31</v>
      </c>
      <c r="C149" s="21">
        <v>54</v>
      </c>
      <c r="F149" s="31" t="s">
        <v>1380</v>
      </c>
      <c r="G149" s="31">
        <v>31</v>
      </c>
      <c r="H149" s="31">
        <v>54</v>
      </c>
      <c r="I149" s="31"/>
      <c r="J149" t="str">
        <f t="shared" si="4"/>
        <v>num_31_</v>
      </c>
      <c r="K149">
        <f t="shared" si="5"/>
        <v>54</v>
      </c>
    </row>
    <row r="150" spans="1:11" x14ac:dyDescent="0.2">
      <c r="A150" s="16" t="s">
        <v>1380</v>
      </c>
      <c r="B150" s="19">
        <v>32</v>
      </c>
      <c r="C150" s="21">
        <v>42</v>
      </c>
      <c r="F150" s="31" t="s">
        <v>1380</v>
      </c>
      <c r="G150" s="31">
        <v>32</v>
      </c>
      <c r="H150" s="31">
        <v>42</v>
      </c>
      <c r="I150" s="31"/>
      <c r="J150" t="str">
        <f t="shared" si="4"/>
        <v>num_32_</v>
      </c>
      <c r="K150">
        <f t="shared" si="5"/>
        <v>42</v>
      </c>
    </row>
    <row r="151" spans="1:11" x14ac:dyDescent="0.2">
      <c r="A151" s="16" t="s">
        <v>1380</v>
      </c>
      <c r="B151" s="19">
        <v>33</v>
      </c>
      <c r="C151" s="21">
        <v>56</v>
      </c>
      <c r="F151" s="31" t="s">
        <v>1380</v>
      </c>
      <c r="G151" s="31">
        <v>33</v>
      </c>
      <c r="H151" s="31">
        <v>56</v>
      </c>
      <c r="I151" s="31"/>
      <c r="J151" t="str">
        <f t="shared" si="4"/>
        <v>num_33_</v>
      </c>
      <c r="K151">
        <f t="shared" si="5"/>
        <v>56</v>
      </c>
    </row>
    <row r="152" spans="1:11" x14ac:dyDescent="0.2">
      <c r="A152" s="16" t="s">
        <v>1380</v>
      </c>
      <c r="B152" s="19">
        <v>34</v>
      </c>
      <c r="C152" s="21">
        <v>29</v>
      </c>
      <c r="F152" s="31" t="s">
        <v>1380</v>
      </c>
      <c r="G152" s="31">
        <v>34</v>
      </c>
      <c r="H152" s="31">
        <v>29</v>
      </c>
      <c r="I152" s="31"/>
      <c r="J152" t="str">
        <f t="shared" si="4"/>
        <v>num_34_</v>
      </c>
      <c r="K152">
        <f t="shared" si="5"/>
        <v>29</v>
      </c>
    </row>
    <row r="153" spans="1:11" x14ac:dyDescent="0.2">
      <c r="A153" s="16" t="s">
        <v>1380</v>
      </c>
      <c r="B153" s="19">
        <v>35</v>
      </c>
      <c r="C153" s="21">
        <v>34</v>
      </c>
      <c r="F153" s="31" t="s">
        <v>1380</v>
      </c>
      <c r="G153" s="31">
        <v>35</v>
      </c>
      <c r="H153" s="31">
        <v>34</v>
      </c>
      <c r="I153" s="31"/>
      <c r="J153" t="str">
        <f t="shared" si="4"/>
        <v>num_35_</v>
      </c>
      <c r="K153">
        <f t="shared" si="5"/>
        <v>34</v>
      </c>
    </row>
    <row r="154" spans="1:11" x14ac:dyDescent="0.2">
      <c r="A154" s="16" t="s">
        <v>1380</v>
      </c>
      <c r="B154" s="19">
        <v>36</v>
      </c>
      <c r="C154" s="21">
        <v>13</v>
      </c>
      <c r="F154" s="31" t="s">
        <v>1380</v>
      </c>
      <c r="G154" s="31">
        <v>36</v>
      </c>
      <c r="H154" s="31">
        <v>13</v>
      </c>
      <c r="I154" s="31"/>
      <c r="J154" t="str">
        <f t="shared" si="4"/>
        <v>num_36_</v>
      </c>
      <c r="K154">
        <f t="shared" si="5"/>
        <v>13</v>
      </c>
    </row>
    <row r="155" spans="1:11" x14ac:dyDescent="0.2">
      <c r="A155" s="16" t="s">
        <v>1386</v>
      </c>
      <c r="B155" s="19">
        <v>1</v>
      </c>
      <c r="C155" s="21">
        <v>46</v>
      </c>
      <c r="F155" s="31" t="s">
        <v>1386</v>
      </c>
      <c r="G155" s="31">
        <v>1</v>
      </c>
      <c r="H155" s="31">
        <v>46</v>
      </c>
      <c r="I155" s="31"/>
      <c r="J155" t="str">
        <f t="shared" si="4"/>
        <v>deut_1_</v>
      </c>
      <c r="K155">
        <f t="shared" si="5"/>
        <v>46</v>
      </c>
    </row>
    <row r="156" spans="1:11" x14ac:dyDescent="0.2">
      <c r="A156" s="16" t="s">
        <v>1386</v>
      </c>
      <c r="B156" s="19">
        <v>2</v>
      </c>
      <c r="C156" s="21">
        <v>37</v>
      </c>
      <c r="F156" s="31" t="s">
        <v>1386</v>
      </c>
      <c r="G156" s="31">
        <v>2</v>
      </c>
      <c r="H156" s="31">
        <v>37</v>
      </c>
      <c r="I156" s="31"/>
      <c r="J156" t="str">
        <f t="shared" si="4"/>
        <v>deut_2_</v>
      </c>
      <c r="K156">
        <f t="shared" si="5"/>
        <v>37</v>
      </c>
    </row>
    <row r="157" spans="1:11" x14ac:dyDescent="0.2">
      <c r="A157" s="16" t="s">
        <v>1386</v>
      </c>
      <c r="B157" s="19">
        <v>3</v>
      </c>
      <c r="C157" s="21">
        <v>29</v>
      </c>
      <c r="F157" s="31" t="s">
        <v>1386</v>
      </c>
      <c r="G157" s="31">
        <v>3</v>
      </c>
      <c r="H157" s="31">
        <v>29</v>
      </c>
      <c r="I157" s="31"/>
      <c r="J157" t="str">
        <f t="shared" si="4"/>
        <v>deut_3_</v>
      </c>
      <c r="K157">
        <f t="shared" si="5"/>
        <v>29</v>
      </c>
    </row>
    <row r="158" spans="1:11" x14ac:dyDescent="0.2">
      <c r="A158" s="16" t="s">
        <v>1386</v>
      </c>
      <c r="B158" s="19">
        <v>4</v>
      </c>
      <c r="C158" s="21">
        <v>49</v>
      </c>
      <c r="F158" s="31" t="s">
        <v>1386</v>
      </c>
      <c r="G158" s="31">
        <v>4</v>
      </c>
      <c r="H158" s="31">
        <v>49</v>
      </c>
      <c r="I158" s="31"/>
      <c r="J158" t="str">
        <f t="shared" si="4"/>
        <v>deut_4_</v>
      </c>
      <c r="K158">
        <f t="shared" si="5"/>
        <v>49</v>
      </c>
    </row>
    <row r="159" spans="1:11" x14ac:dyDescent="0.2">
      <c r="A159" s="16" t="s">
        <v>1386</v>
      </c>
      <c r="B159" s="19">
        <v>5</v>
      </c>
      <c r="C159" s="21">
        <v>33</v>
      </c>
      <c r="F159" s="31" t="s">
        <v>1386</v>
      </c>
      <c r="G159" s="31">
        <v>5</v>
      </c>
      <c r="H159" s="31">
        <v>33</v>
      </c>
      <c r="I159" s="31"/>
      <c r="J159" t="str">
        <f t="shared" si="4"/>
        <v>deut_5_</v>
      </c>
      <c r="K159">
        <f t="shared" si="5"/>
        <v>33</v>
      </c>
    </row>
    <row r="160" spans="1:11" x14ac:dyDescent="0.2">
      <c r="A160" s="16" t="s">
        <v>1386</v>
      </c>
      <c r="B160" s="19">
        <v>6</v>
      </c>
      <c r="C160" s="21">
        <v>25</v>
      </c>
      <c r="F160" s="31" t="s">
        <v>1386</v>
      </c>
      <c r="G160" s="31">
        <v>6</v>
      </c>
      <c r="H160" s="31">
        <v>25</v>
      </c>
      <c r="I160" s="31"/>
      <c r="J160" t="str">
        <f t="shared" si="4"/>
        <v>deut_6_</v>
      </c>
      <c r="K160">
        <f t="shared" si="5"/>
        <v>25</v>
      </c>
    </row>
    <row r="161" spans="1:11" x14ac:dyDescent="0.2">
      <c r="A161" s="16" t="s">
        <v>1386</v>
      </c>
      <c r="B161" s="19">
        <v>7</v>
      </c>
      <c r="C161" s="21">
        <v>26</v>
      </c>
      <c r="F161" s="31" t="s">
        <v>1386</v>
      </c>
      <c r="G161" s="31">
        <v>7</v>
      </c>
      <c r="H161" s="31">
        <v>26</v>
      </c>
      <c r="I161" s="31"/>
      <c r="J161" t="str">
        <f t="shared" si="4"/>
        <v>deut_7_</v>
      </c>
      <c r="K161">
        <f t="shared" si="5"/>
        <v>26</v>
      </c>
    </row>
    <row r="162" spans="1:11" x14ac:dyDescent="0.2">
      <c r="A162" s="16" t="s">
        <v>1386</v>
      </c>
      <c r="B162" s="19">
        <v>8</v>
      </c>
      <c r="C162" s="21">
        <v>20</v>
      </c>
      <c r="F162" s="31" t="s">
        <v>1386</v>
      </c>
      <c r="G162" s="31">
        <v>8</v>
      </c>
      <c r="H162" s="31">
        <v>20</v>
      </c>
      <c r="I162" s="31"/>
      <c r="J162" t="str">
        <f t="shared" si="4"/>
        <v>deut_8_</v>
      </c>
      <c r="K162">
        <f t="shared" si="5"/>
        <v>20</v>
      </c>
    </row>
    <row r="163" spans="1:11" x14ac:dyDescent="0.2">
      <c r="A163" s="16" t="s">
        <v>1386</v>
      </c>
      <c r="B163" s="19">
        <v>9</v>
      </c>
      <c r="C163" s="21">
        <v>29</v>
      </c>
      <c r="F163" s="31" t="s">
        <v>1386</v>
      </c>
      <c r="G163" s="31">
        <v>9</v>
      </c>
      <c r="H163" s="31">
        <v>29</v>
      </c>
      <c r="I163" s="31"/>
      <c r="J163" t="str">
        <f t="shared" si="4"/>
        <v>deut_9_</v>
      </c>
      <c r="K163">
        <f t="shared" si="5"/>
        <v>29</v>
      </c>
    </row>
    <row r="164" spans="1:11" x14ac:dyDescent="0.2">
      <c r="A164" s="16" t="s">
        <v>1386</v>
      </c>
      <c r="B164" s="19">
        <v>10</v>
      </c>
      <c r="C164" s="21">
        <v>22</v>
      </c>
      <c r="F164" s="31" t="s">
        <v>1386</v>
      </c>
      <c r="G164" s="31">
        <v>10</v>
      </c>
      <c r="H164" s="31">
        <v>22</v>
      </c>
      <c r="I164" s="31"/>
      <c r="J164" t="str">
        <f t="shared" si="4"/>
        <v>deut_10_</v>
      </c>
      <c r="K164">
        <f t="shared" si="5"/>
        <v>22</v>
      </c>
    </row>
    <row r="165" spans="1:11" x14ac:dyDescent="0.2">
      <c r="A165" s="16" t="s">
        <v>1386</v>
      </c>
      <c r="B165" s="19">
        <v>11</v>
      </c>
      <c r="C165" s="21">
        <v>32</v>
      </c>
      <c r="F165" s="31" t="s">
        <v>1386</v>
      </c>
      <c r="G165" s="31">
        <v>11</v>
      </c>
      <c r="H165" s="31">
        <v>32</v>
      </c>
      <c r="I165" s="31"/>
      <c r="J165" t="str">
        <f t="shared" si="4"/>
        <v>deut_11_</v>
      </c>
      <c r="K165">
        <f t="shared" si="5"/>
        <v>32</v>
      </c>
    </row>
    <row r="166" spans="1:11" x14ac:dyDescent="0.2">
      <c r="A166" s="16" t="s">
        <v>1386</v>
      </c>
      <c r="B166" s="19">
        <v>12</v>
      </c>
      <c r="C166" s="21">
        <v>32</v>
      </c>
      <c r="F166" s="31" t="s">
        <v>1386</v>
      </c>
      <c r="G166" s="31">
        <v>12</v>
      </c>
      <c r="H166" s="31">
        <v>32</v>
      </c>
      <c r="I166" s="31"/>
      <c r="J166" t="str">
        <f t="shared" si="4"/>
        <v>deut_12_</v>
      </c>
      <c r="K166">
        <f t="shared" si="5"/>
        <v>32</v>
      </c>
    </row>
    <row r="167" spans="1:11" x14ac:dyDescent="0.2">
      <c r="A167" s="16" t="s">
        <v>1386</v>
      </c>
      <c r="B167" s="19">
        <v>13</v>
      </c>
      <c r="C167" s="21">
        <v>18</v>
      </c>
      <c r="F167" s="31" t="s">
        <v>1386</v>
      </c>
      <c r="G167" s="31">
        <v>13</v>
      </c>
      <c r="H167" s="31">
        <v>18</v>
      </c>
      <c r="I167" s="31"/>
      <c r="J167" t="str">
        <f t="shared" si="4"/>
        <v>deut_13_</v>
      </c>
      <c r="K167">
        <f t="shared" si="5"/>
        <v>18</v>
      </c>
    </row>
    <row r="168" spans="1:11" x14ac:dyDescent="0.2">
      <c r="A168" s="16" t="s">
        <v>1386</v>
      </c>
      <c r="B168" s="19">
        <v>14</v>
      </c>
      <c r="C168" s="21">
        <v>29</v>
      </c>
      <c r="F168" s="31" t="s">
        <v>1386</v>
      </c>
      <c r="G168" s="31">
        <v>14</v>
      </c>
      <c r="H168" s="31">
        <v>29</v>
      </c>
      <c r="I168" s="31"/>
      <c r="J168" t="str">
        <f t="shared" si="4"/>
        <v>deut_14_</v>
      </c>
      <c r="K168">
        <f t="shared" si="5"/>
        <v>29</v>
      </c>
    </row>
    <row r="169" spans="1:11" x14ac:dyDescent="0.2">
      <c r="A169" s="16" t="s">
        <v>1386</v>
      </c>
      <c r="B169" s="19">
        <v>15</v>
      </c>
      <c r="C169" s="21">
        <v>23</v>
      </c>
      <c r="F169" s="31" t="s">
        <v>1386</v>
      </c>
      <c r="G169" s="31">
        <v>15</v>
      </c>
      <c r="H169" s="31">
        <v>23</v>
      </c>
      <c r="I169" s="31"/>
      <c r="J169" t="str">
        <f t="shared" si="4"/>
        <v>deut_15_</v>
      </c>
      <c r="K169">
        <f t="shared" si="5"/>
        <v>23</v>
      </c>
    </row>
    <row r="170" spans="1:11" x14ac:dyDescent="0.2">
      <c r="A170" s="16" t="s">
        <v>1386</v>
      </c>
      <c r="B170" s="19">
        <v>16</v>
      </c>
      <c r="C170" s="21">
        <v>22</v>
      </c>
      <c r="F170" s="31" t="s">
        <v>1386</v>
      </c>
      <c r="G170" s="31">
        <v>16</v>
      </c>
      <c r="H170" s="31">
        <v>22</v>
      </c>
      <c r="I170" s="31"/>
      <c r="J170" t="str">
        <f t="shared" si="4"/>
        <v>deut_16_</v>
      </c>
      <c r="K170">
        <f t="shared" si="5"/>
        <v>22</v>
      </c>
    </row>
    <row r="171" spans="1:11" x14ac:dyDescent="0.2">
      <c r="A171" s="16" t="s">
        <v>1386</v>
      </c>
      <c r="B171" s="19">
        <v>17</v>
      </c>
      <c r="C171" s="21">
        <v>20</v>
      </c>
      <c r="F171" s="31" t="s">
        <v>1386</v>
      </c>
      <c r="G171" s="31">
        <v>17</v>
      </c>
      <c r="H171" s="31">
        <v>20</v>
      </c>
      <c r="I171" s="31"/>
      <c r="J171" t="str">
        <f t="shared" si="4"/>
        <v>deut_17_</v>
      </c>
      <c r="K171">
        <f t="shared" si="5"/>
        <v>20</v>
      </c>
    </row>
    <row r="172" spans="1:11" x14ac:dyDescent="0.2">
      <c r="A172" s="16" t="s">
        <v>1386</v>
      </c>
      <c r="B172" s="19">
        <v>18</v>
      </c>
      <c r="C172" s="21">
        <v>22</v>
      </c>
      <c r="F172" s="31" t="s">
        <v>1386</v>
      </c>
      <c r="G172" s="31">
        <v>18</v>
      </c>
      <c r="H172" s="31">
        <v>22</v>
      </c>
      <c r="I172" s="31"/>
      <c r="J172" t="str">
        <f t="shared" si="4"/>
        <v>deut_18_</v>
      </c>
      <c r="K172">
        <f t="shared" si="5"/>
        <v>22</v>
      </c>
    </row>
    <row r="173" spans="1:11" x14ac:dyDescent="0.2">
      <c r="A173" s="16" t="s">
        <v>1386</v>
      </c>
      <c r="B173" s="19">
        <v>19</v>
      </c>
      <c r="C173" s="21">
        <v>21</v>
      </c>
      <c r="F173" s="31" t="s">
        <v>1386</v>
      </c>
      <c r="G173" s="31">
        <v>19</v>
      </c>
      <c r="H173" s="31">
        <v>21</v>
      </c>
      <c r="I173" s="31"/>
      <c r="J173" t="str">
        <f t="shared" si="4"/>
        <v>deut_19_</v>
      </c>
      <c r="K173">
        <f t="shared" si="5"/>
        <v>21</v>
      </c>
    </row>
    <row r="174" spans="1:11" x14ac:dyDescent="0.2">
      <c r="A174" s="16" t="s">
        <v>1386</v>
      </c>
      <c r="B174" s="19">
        <v>20</v>
      </c>
      <c r="C174" s="21">
        <v>20</v>
      </c>
      <c r="F174" s="31" t="s">
        <v>1386</v>
      </c>
      <c r="G174" s="31">
        <v>20</v>
      </c>
      <c r="H174" s="31">
        <v>20</v>
      </c>
      <c r="I174" s="31"/>
      <c r="J174" t="str">
        <f t="shared" si="4"/>
        <v>deut_20_</v>
      </c>
      <c r="K174">
        <f t="shared" si="5"/>
        <v>20</v>
      </c>
    </row>
    <row r="175" spans="1:11" x14ac:dyDescent="0.2">
      <c r="A175" s="16" t="s">
        <v>1386</v>
      </c>
      <c r="B175" s="19">
        <v>21</v>
      </c>
      <c r="C175" s="21">
        <v>23</v>
      </c>
      <c r="F175" s="31" t="s">
        <v>1386</v>
      </c>
      <c r="G175" s="31">
        <v>21</v>
      </c>
      <c r="H175" s="31">
        <v>23</v>
      </c>
      <c r="I175" s="31"/>
      <c r="J175" t="str">
        <f t="shared" si="4"/>
        <v>deut_21_</v>
      </c>
      <c r="K175">
        <f t="shared" si="5"/>
        <v>23</v>
      </c>
    </row>
    <row r="176" spans="1:11" x14ac:dyDescent="0.2">
      <c r="A176" s="16" t="s">
        <v>1386</v>
      </c>
      <c r="B176" s="19">
        <v>22</v>
      </c>
      <c r="C176" s="21">
        <v>30</v>
      </c>
      <c r="F176" s="31" t="s">
        <v>1386</v>
      </c>
      <c r="G176" s="31">
        <v>22</v>
      </c>
      <c r="H176" s="31">
        <v>30</v>
      </c>
      <c r="I176" s="31"/>
      <c r="J176" t="str">
        <f t="shared" si="4"/>
        <v>deut_22_</v>
      </c>
      <c r="K176">
        <f t="shared" si="5"/>
        <v>30</v>
      </c>
    </row>
    <row r="177" spans="1:11" x14ac:dyDescent="0.2">
      <c r="A177" s="16" t="s">
        <v>1386</v>
      </c>
      <c r="B177" s="19">
        <v>23</v>
      </c>
      <c r="C177" s="21">
        <v>25</v>
      </c>
      <c r="F177" s="31" t="s">
        <v>1386</v>
      </c>
      <c r="G177" s="31">
        <v>23</v>
      </c>
      <c r="H177" s="31">
        <v>25</v>
      </c>
      <c r="I177" s="31"/>
      <c r="J177" t="str">
        <f t="shared" si="4"/>
        <v>deut_23_</v>
      </c>
      <c r="K177">
        <f t="shared" si="5"/>
        <v>25</v>
      </c>
    </row>
    <row r="178" spans="1:11" x14ac:dyDescent="0.2">
      <c r="A178" s="16" t="s">
        <v>1386</v>
      </c>
      <c r="B178" s="19">
        <v>24</v>
      </c>
      <c r="C178" s="21">
        <v>22</v>
      </c>
      <c r="F178" s="31" t="s">
        <v>1386</v>
      </c>
      <c r="G178" s="31">
        <v>24</v>
      </c>
      <c r="H178" s="31">
        <v>22</v>
      </c>
      <c r="I178" s="31"/>
      <c r="J178" t="str">
        <f t="shared" si="4"/>
        <v>deut_24_</v>
      </c>
      <c r="K178">
        <f t="shared" si="5"/>
        <v>22</v>
      </c>
    </row>
    <row r="179" spans="1:11" x14ac:dyDescent="0.2">
      <c r="A179" s="16" t="s">
        <v>1386</v>
      </c>
      <c r="B179" s="19">
        <v>25</v>
      </c>
      <c r="C179" s="21">
        <v>19</v>
      </c>
      <c r="F179" s="31" t="s">
        <v>1386</v>
      </c>
      <c r="G179" s="31">
        <v>25</v>
      </c>
      <c r="H179" s="31">
        <v>19</v>
      </c>
      <c r="I179" s="31"/>
      <c r="J179" t="str">
        <f t="shared" si="4"/>
        <v>deut_25_</v>
      </c>
      <c r="K179">
        <f t="shared" si="5"/>
        <v>19</v>
      </c>
    </row>
    <row r="180" spans="1:11" x14ac:dyDescent="0.2">
      <c r="A180" s="16" t="s">
        <v>1386</v>
      </c>
      <c r="B180" s="19">
        <v>26</v>
      </c>
      <c r="C180" s="21">
        <v>19</v>
      </c>
      <c r="F180" s="31" t="s">
        <v>1386</v>
      </c>
      <c r="G180" s="31">
        <v>26</v>
      </c>
      <c r="H180" s="31">
        <v>19</v>
      </c>
      <c r="I180" s="31"/>
      <c r="J180" t="str">
        <f t="shared" si="4"/>
        <v>deut_26_</v>
      </c>
      <c r="K180">
        <f t="shared" si="5"/>
        <v>19</v>
      </c>
    </row>
    <row r="181" spans="1:11" x14ac:dyDescent="0.2">
      <c r="A181" s="16" t="s">
        <v>1386</v>
      </c>
      <c r="B181" s="19">
        <v>27</v>
      </c>
      <c r="C181" s="21">
        <v>26</v>
      </c>
      <c r="F181" s="31" t="s">
        <v>1386</v>
      </c>
      <c r="G181" s="31">
        <v>27</v>
      </c>
      <c r="H181" s="31">
        <v>26</v>
      </c>
      <c r="I181" s="31"/>
      <c r="J181" t="str">
        <f t="shared" si="4"/>
        <v>deut_27_</v>
      </c>
      <c r="K181">
        <f t="shared" si="5"/>
        <v>26</v>
      </c>
    </row>
    <row r="182" spans="1:11" x14ac:dyDescent="0.2">
      <c r="A182" s="16" t="s">
        <v>1386</v>
      </c>
      <c r="B182" s="19">
        <v>28</v>
      </c>
      <c r="C182" s="21">
        <v>68</v>
      </c>
      <c r="F182" s="31" t="s">
        <v>1386</v>
      </c>
      <c r="G182" s="31">
        <v>28</v>
      </c>
      <c r="H182" s="31">
        <v>68</v>
      </c>
      <c r="I182" s="31"/>
      <c r="J182" t="str">
        <f t="shared" si="4"/>
        <v>deut_28_</v>
      </c>
      <c r="K182">
        <f t="shared" si="5"/>
        <v>68</v>
      </c>
    </row>
    <row r="183" spans="1:11" x14ac:dyDescent="0.2">
      <c r="A183" s="16" t="s">
        <v>1386</v>
      </c>
      <c r="B183" s="19">
        <v>29</v>
      </c>
      <c r="C183" s="21">
        <v>29</v>
      </c>
      <c r="F183" s="31" t="s">
        <v>1386</v>
      </c>
      <c r="G183" s="31">
        <v>29</v>
      </c>
      <c r="H183" s="31">
        <v>29</v>
      </c>
      <c r="I183" s="31"/>
      <c r="J183" t="str">
        <f t="shared" si="4"/>
        <v>deut_29_</v>
      </c>
      <c r="K183">
        <f t="shared" si="5"/>
        <v>29</v>
      </c>
    </row>
    <row r="184" spans="1:11" x14ac:dyDescent="0.2">
      <c r="A184" s="16" t="s">
        <v>1386</v>
      </c>
      <c r="B184" s="19">
        <v>30</v>
      </c>
      <c r="C184" s="21">
        <v>20</v>
      </c>
      <c r="F184" s="31" t="s">
        <v>1386</v>
      </c>
      <c r="G184" s="31">
        <v>30</v>
      </c>
      <c r="H184" s="31">
        <v>20</v>
      </c>
      <c r="I184" s="31"/>
      <c r="J184" t="str">
        <f t="shared" si="4"/>
        <v>deut_30_</v>
      </c>
      <c r="K184">
        <f t="shared" si="5"/>
        <v>20</v>
      </c>
    </row>
    <row r="185" spans="1:11" x14ac:dyDescent="0.2">
      <c r="A185" s="16" t="s">
        <v>1386</v>
      </c>
      <c r="B185" s="19">
        <v>31</v>
      </c>
      <c r="C185" s="21">
        <v>30</v>
      </c>
      <c r="F185" s="31" t="s">
        <v>1386</v>
      </c>
      <c r="G185" s="31">
        <v>31</v>
      </c>
      <c r="H185" s="31">
        <v>30</v>
      </c>
      <c r="I185" s="31"/>
      <c r="J185" t="str">
        <f t="shared" si="4"/>
        <v>deut_31_</v>
      </c>
      <c r="K185">
        <f t="shared" si="5"/>
        <v>30</v>
      </c>
    </row>
    <row r="186" spans="1:11" x14ac:dyDescent="0.2">
      <c r="A186" s="16" t="s">
        <v>1386</v>
      </c>
      <c r="B186" s="19">
        <v>32</v>
      </c>
      <c r="C186" s="21">
        <v>52</v>
      </c>
      <c r="F186" s="31" t="s">
        <v>1386</v>
      </c>
      <c r="G186" s="31">
        <v>32</v>
      </c>
      <c r="H186" s="31">
        <v>52</v>
      </c>
      <c r="I186" s="31"/>
      <c r="J186" t="str">
        <f t="shared" si="4"/>
        <v>deut_32_</v>
      </c>
      <c r="K186">
        <f t="shared" si="5"/>
        <v>52</v>
      </c>
    </row>
    <row r="187" spans="1:11" x14ac:dyDescent="0.2">
      <c r="A187" s="16" t="s">
        <v>1386</v>
      </c>
      <c r="B187" s="19">
        <v>33</v>
      </c>
      <c r="C187" s="21">
        <v>29</v>
      </c>
      <c r="F187" s="31" t="s">
        <v>1386</v>
      </c>
      <c r="G187" s="31">
        <v>33</v>
      </c>
      <c r="H187" s="31">
        <v>29</v>
      </c>
      <c r="I187" s="31"/>
      <c r="J187" t="str">
        <f t="shared" si="4"/>
        <v>deut_33_</v>
      </c>
      <c r="K187">
        <f t="shared" si="5"/>
        <v>29</v>
      </c>
    </row>
    <row r="188" spans="1:11" x14ac:dyDescent="0.2">
      <c r="A188" s="16" t="s">
        <v>1386</v>
      </c>
      <c r="B188" s="19">
        <v>34</v>
      </c>
      <c r="C188" s="21">
        <v>12</v>
      </c>
      <c r="F188" s="31" t="s">
        <v>1386</v>
      </c>
      <c r="G188" s="31">
        <v>34</v>
      </c>
      <c r="H188" s="31">
        <v>12</v>
      </c>
      <c r="I188" s="31"/>
      <c r="J188" t="str">
        <f t="shared" si="4"/>
        <v>deut_34_</v>
      </c>
      <c r="K188">
        <f t="shared" si="5"/>
        <v>12</v>
      </c>
    </row>
    <row r="189" spans="1:11" x14ac:dyDescent="0.2">
      <c r="A189" s="16" t="s">
        <v>1392</v>
      </c>
      <c r="B189" s="19">
        <v>1</v>
      </c>
      <c r="C189" s="21">
        <v>18</v>
      </c>
      <c r="F189" s="31" t="s">
        <v>1392</v>
      </c>
      <c r="G189" s="31">
        <v>1</v>
      </c>
      <c r="H189" s="31">
        <v>18</v>
      </c>
      <c r="I189" s="31"/>
      <c r="J189" t="str">
        <f t="shared" si="4"/>
        <v>josh_1_</v>
      </c>
      <c r="K189">
        <f t="shared" si="5"/>
        <v>18</v>
      </c>
    </row>
    <row r="190" spans="1:11" x14ac:dyDescent="0.2">
      <c r="A190" s="16" t="s">
        <v>1392</v>
      </c>
      <c r="B190" s="19">
        <v>2</v>
      </c>
      <c r="C190" s="21">
        <v>24</v>
      </c>
      <c r="F190" s="31" t="s">
        <v>1392</v>
      </c>
      <c r="G190" s="31">
        <v>2</v>
      </c>
      <c r="H190" s="31">
        <v>24</v>
      </c>
      <c r="I190" s="31"/>
      <c r="J190" t="str">
        <f t="shared" si="4"/>
        <v>josh_2_</v>
      </c>
      <c r="K190">
        <f t="shared" si="5"/>
        <v>24</v>
      </c>
    </row>
    <row r="191" spans="1:11" x14ac:dyDescent="0.2">
      <c r="A191" s="16" t="s">
        <v>1392</v>
      </c>
      <c r="B191" s="19">
        <v>3</v>
      </c>
      <c r="C191" s="21">
        <v>17</v>
      </c>
      <c r="F191" s="31" t="s">
        <v>1392</v>
      </c>
      <c r="G191" s="31">
        <v>3</v>
      </c>
      <c r="H191" s="31">
        <v>17</v>
      </c>
      <c r="I191" s="31"/>
      <c r="J191" t="str">
        <f t="shared" si="4"/>
        <v>josh_3_</v>
      </c>
      <c r="K191">
        <f t="shared" si="5"/>
        <v>17</v>
      </c>
    </row>
    <row r="192" spans="1:11" x14ac:dyDescent="0.2">
      <c r="A192" s="16" t="s">
        <v>1392</v>
      </c>
      <c r="B192" s="19">
        <v>4</v>
      </c>
      <c r="C192" s="21">
        <v>24</v>
      </c>
      <c r="F192" s="31" t="s">
        <v>1392</v>
      </c>
      <c r="G192" s="31">
        <v>4</v>
      </c>
      <c r="H192" s="31">
        <v>24</v>
      </c>
      <c r="I192" s="31"/>
      <c r="J192" t="str">
        <f t="shared" si="4"/>
        <v>josh_4_</v>
      </c>
      <c r="K192">
        <f t="shared" si="5"/>
        <v>24</v>
      </c>
    </row>
    <row r="193" spans="1:11" x14ac:dyDescent="0.2">
      <c r="A193" s="16" t="s">
        <v>1392</v>
      </c>
      <c r="B193" s="19">
        <v>5</v>
      </c>
      <c r="C193" s="21">
        <v>15</v>
      </c>
      <c r="F193" s="31" t="s">
        <v>1392</v>
      </c>
      <c r="G193" s="31">
        <v>5</v>
      </c>
      <c r="H193" s="31">
        <v>15</v>
      </c>
      <c r="I193" s="31"/>
      <c r="J193" t="str">
        <f t="shared" si="4"/>
        <v>josh_5_</v>
      </c>
      <c r="K193">
        <f t="shared" si="5"/>
        <v>15</v>
      </c>
    </row>
    <row r="194" spans="1:11" x14ac:dyDescent="0.2">
      <c r="A194" s="16" t="s">
        <v>1392</v>
      </c>
      <c r="B194" s="19">
        <v>6</v>
      </c>
      <c r="C194" s="21">
        <v>27</v>
      </c>
      <c r="F194" s="31" t="s">
        <v>1392</v>
      </c>
      <c r="G194" s="31">
        <v>6</v>
      </c>
      <c r="H194" s="31">
        <v>27</v>
      </c>
      <c r="I194" s="31"/>
      <c r="J194" t="str">
        <f t="shared" si="4"/>
        <v>josh_6_</v>
      </c>
      <c r="K194">
        <f t="shared" si="5"/>
        <v>27</v>
      </c>
    </row>
    <row r="195" spans="1:11" x14ac:dyDescent="0.2">
      <c r="A195" s="16" t="s">
        <v>1392</v>
      </c>
      <c r="B195" s="19">
        <v>7</v>
      </c>
      <c r="C195" s="21">
        <v>26</v>
      </c>
      <c r="F195" s="31" t="s">
        <v>1392</v>
      </c>
      <c r="G195" s="31">
        <v>7</v>
      </c>
      <c r="H195" s="31">
        <v>26</v>
      </c>
      <c r="I195" s="31"/>
      <c r="J195" t="str">
        <f t="shared" ref="J195:J258" si="6">F195&amp;"_"&amp;G195&amp;"_"</f>
        <v>josh_7_</v>
      </c>
      <c r="K195">
        <f t="shared" ref="K195:K258" si="7">H195</f>
        <v>26</v>
      </c>
    </row>
    <row r="196" spans="1:11" x14ac:dyDescent="0.2">
      <c r="A196" s="16" t="s">
        <v>1392</v>
      </c>
      <c r="B196" s="19">
        <v>8</v>
      </c>
      <c r="C196" s="21">
        <v>35</v>
      </c>
      <c r="F196" s="31" t="s">
        <v>1392</v>
      </c>
      <c r="G196" s="31">
        <v>8</v>
      </c>
      <c r="H196" s="31">
        <v>35</v>
      </c>
      <c r="I196" s="31"/>
      <c r="J196" t="str">
        <f t="shared" si="6"/>
        <v>josh_8_</v>
      </c>
      <c r="K196">
        <f t="shared" si="7"/>
        <v>35</v>
      </c>
    </row>
    <row r="197" spans="1:11" x14ac:dyDescent="0.2">
      <c r="A197" s="16" t="s">
        <v>1392</v>
      </c>
      <c r="B197" s="19">
        <v>9</v>
      </c>
      <c r="C197" s="21">
        <v>27</v>
      </c>
      <c r="F197" s="31" t="s">
        <v>1392</v>
      </c>
      <c r="G197" s="31">
        <v>9</v>
      </c>
      <c r="H197" s="31">
        <v>27</v>
      </c>
      <c r="I197" s="31"/>
      <c r="J197" t="str">
        <f t="shared" si="6"/>
        <v>josh_9_</v>
      </c>
      <c r="K197">
        <f t="shared" si="7"/>
        <v>27</v>
      </c>
    </row>
    <row r="198" spans="1:11" x14ac:dyDescent="0.2">
      <c r="A198" s="16" t="s">
        <v>1392</v>
      </c>
      <c r="B198" s="19">
        <v>10</v>
      </c>
      <c r="C198" s="21">
        <v>43</v>
      </c>
      <c r="F198" s="31" t="s">
        <v>1392</v>
      </c>
      <c r="G198" s="31">
        <v>10</v>
      </c>
      <c r="H198" s="31">
        <v>43</v>
      </c>
      <c r="I198" s="31"/>
      <c r="J198" t="str">
        <f t="shared" si="6"/>
        <v>josh_10_</v>
      </c>
      <c r="K198">
        <f t="shared" si="7"/>
        <v>43</v>
      </c>
    </row>
    <row r="199" spans="1:11" x14ac:dyDescent="0.2">
      <c r="A199" s="16" t="s">
        <v>1392</v>
      </c>
      <c r="B199" s="19">
        <v>11</v>
      </c>
      <c r="C199" s="21">
        <v>23</v>
      </c>
      <c r="F199" s="31" t="s">
        <v>1392</v>
      </c>
      <c r="G199" s="31">
        <v>11</v>
      </c>
      <c r="H199" s="31">
        <v>23</v>
      </c>
      <c r="I199" s="31"/>
      <c r="J199" t="str">
        <f t="shared" si="6"/>
        <v>josh_11_</v>
      </c>
      <c r="K199">
        <f t="shared" si="7"/>
        <v>23</v>
      </c>
    </row>
    <row r="200" spans="1:11" x14ac:dyDescent="0.2">
      <c r="A200" s="16" t="s">
        <v>1392</v>
      </c>
      <c r="B200" s="19">
        <v>12</v>
      </c>
      <c r="C200" s="21">
        <v>24</v>
      </c>
      <c r="F200" s="31" t="s">
        <v>1392</v>
      </c>
      <c r="G200" s="31">
        <v>12</v>
      </c>
      <c r="H200" s="31">
        <v>24</v>
      </c>
      <c r="I200" s="31"/>
      <c r="J200" t="str">
        <f t="shared" si="6"/>
        <v>josh_12_</v>
      </c>
      <c r="K200">
        <f t="shared" si="7"/>
        <v>24</v>
      </c>
    </row>
    <row r="201" spans="1:11" x14ac:dyDescent="0.2">
      <c r="A201" s="16" t="s">
        <v>1392</v>
      </c>
      <c r="B201" s="19">
        <v>13</v>
      </c>
      <c r="C201" s="21">
        <v>33</v>
      </c>
      <c r="F201" s="31" t="s">
        <v>1392</v>
      </c>
      <c r="G201" s="31">
        <v>13</v>
      </c>
      <c r="H201" s="31">
        <v>33</v>
      </c>
      <c r="I201" s="31"/>
      <c r="J201" t="str">
        <f t="shared" si="6"/>
        <v>josh_13_</v>
      </c>
      <c r="K201">
        <f t="shared" si="7"/>
        <v>33</v>
      </c>
    </row>
    <row r="202" spans="1:11" x14ac:dyDescent="0.2">
      <c r="A202" s="16" t="s">
        <v>1392</v>
      </c>
      <c r="B202" s="19">
        <v>14</v>
      </c>
      <c r="C202" s="21">
        <v>15</v>
      </c>
      <c r="F202" s="31" t="s">
        <v>1392</v>
      </c>
      <c r="G202" s="31">
        <v>14</v>
      </c>
      <c r="H202" s="31">
        <v>15</v>
      </c>
      <c r="I202" s="31"/>
      <c r="J202" t="str">
        <f t="shared" si="6"/>
        <v>josh_14_</v>
      </c>
      <c r="K202">
        <f t="shared" si="7"/>
        <v>15</v>
      </c>
    </row>
    <row r="203" spans="1:11" x14ac:dyDescent="0.2">
      <c r="A203" s="16" t="s">
        <v>1392</v>
      </c>
      <c r="B203" s="19">
        <v>15</v>
      </c>
      <c r="C203" s="21">
        <v>63</v>
      </c>
      <c r="F203" s="31" t="s">
        <v>1392</v>
      </c>
      <c r="G203" s="31">
        <v>15</v>
      </c>
      <c r="H203" s="31">
        <v>63</v>
      </c>
      <c r="I203" s="31"/>
      <c r="J203" t="str">
        <f t="shared" si="6"/>
        <v>josh_15_</v>
      </c>
      <c r="K203">
        <f t="shared" si="7"/>
        <v>63</v>
      </c>
    </row>
    <row r="204" spans="1:11" x14ac:dyDescent="0.2">
      <c r="A204" s="16" t="s">
        <v>1392</v>
      </c>
      <c r="B204" s="19">
        <v>16</v>
      </c>
      <c r="C204" s="21">
        <v>10</v>
      </c>
      <c r="F204" s="31" t="s">
        <v>1392</v>
      </c>
      <c r="G204" s="31">
        <v>16</v>
      </c>
      <c r="H204" s="31">
        <v>10</v>
      </c>
      <c r="I204" s="31"/>
      <c r="J204" t="str">
        <f t="shared" si="6"/>
        <v>josh_16_</v>
      </c>
      <c r="K204">
        <f t="shared" si="7"/>
        <v>10</v>
      </c>
    </row>
    <row r="205" spans="1:11" x14ac:dyDescent="0.2">
      <c r="A205" s="16" t="s">
        <v>1392</v>
      </c>
      <c r="B205" s="19">
        <v>17</v>
      </c>
      <c r="C205" s="21">
        <v>18</v>
      </c>
      <c r="F205" s="31" t="s">
        <v>1392</v>
      </c>
      <c r="G205" s="31">
        <v>17</v>
      </c>
      <c r="H205" s="31">
        <v>18</v>
      </c>
      <c r="I205" s="31"/>
      <c r="J205" t="str">
        <f t="shared" si="6"/>
        <v>josh_17_</v>
      </c>
      <c r="K205">
        <f t="shared" si="7"/>
        <v>18</v>
      </c>
    </row>
    <row r="206" spans="1:11" x14ac:dyDescent="0.2">
      <c r="A206" s="16" t="s">
        <v>1392</v>
      </c>
      <c r="B206" s="19">
        <v>18</v>
      </c>
      <c r="C206" s="21">
        <v>28</v>
      </c>
      <c r="F206" s="31" t="s">
        <v>1392</v>
      </c>
      <c r="G206" s="31">
        <v>18</v>
      </c>
      <c r="H206" s="31">
        <v>28</v>
      </c>
      <c r="I206" s="31"/>
      <c r="J206" t="str">
        <f t="shared" si="6"/>
        <v>josh_18_</v>
      </c>
      <c r="K206">
        <f t="shared" si="7"/>
        <v>28</v>
      </c>
    </row>
    <row r="207" spans="1:11" x14ac:dyDescent="0.2">
      <c r="A207" s="16" t="s">
        <v>1392</v>
      </c>
      <c r="B207" s="19">
        <v>19</v>
      </c>
      <c r="C207" s="21">
        <v>51</v>
      </c>
      <c r="F207" s="31" t="s">
        <v>1392</v>
      </c>
      <c r="G207" s="31">
        <v>19</v>
      </c>
      <c r="H207" s="31">
        <v>51</v>
      </c>
      <c r="I207" s="31"/>
      <c r="J207" t="str">
        <f t="shared" si="6"/>
        <v>josh_19_</v>
      </c>
      <c r="K207">
        <f t="shared" si="7"/>
        <v>51</v>
      </c>
    </row>
    <row r="208" spans="1:11" x14ac:dyDescent="0.2">
      <c r="A208" s="16" t="s">
        <v>1392</v>
      </c>
      <c r="B208" s="19">
        <v>20</v>
      </c>
      <c r="C208" s="21">
        <v>9</v>
      </c>
      <c r="F208" s="31" t="s">
        <v>1392</v>
      </c>
      <c r="G208" s="31">
        <v>20</v>
      </c>
      <c r="H208" s="31">
        <v>9</v>
      </c>
      <c r="I208" s="31"/>
      <c r="J208" t="str">
        <f t="shared" si="6"/>
        <v>josh_20_</v>
      </c>
      <c r="K208">
        <f t="shared" si="7"/>
        <v>9</v>
      </c>
    </row>
    <row r="209" spans="1:11" x14ac:dyDescent="0.2">
      <c r="A209" s="16" t="s">
        <v>1392</v>
      </c>
      <c r="B209" s="19">
        <v>21</v>
      </c>
      <c r="C209" s="21">
        <v>45</v>
      </c>
      <c r="F209" s="31" t="s">
        <v>1392</v>
      </c>
      <c r="G209" s="31">
        <v>21</v>
      </c>
      <c r="H209" s="31">
        <v>45</v>
      </c>
      <c r="I209" s="31"/>
      <c r="J209" t="str">
        <f t="shared" si="6"/>
        <v>josh_21_</v>
      </c>
      <c r="K209">
        <f t="shared" si="7"/>
        <v>45</v>
      </c>
    </row>
    <row r="210" spans="1:11" x14ac:dyDescent="0.2">
      <c r="A210" s="16" t="s">
        <v>1392</v>
      </c>
      <c r="B210" s="19">
        <v>22</v>
      </c>
      <c r="C210" s="21">
        <v>34</v>
      </c>
      <c r="F210" s="31" t="s">
        <v>1392</v>
      </c>
      <c r="G210" s="31">
        <v>22</v>
      </c>
      <c r="H210" s="31">
        <v>34</v>
      </c>
      <c r="I210" s="31"/>
      <c r="J210" t="str">
        <f t="shared" si="6"/>
        <v>josh_22_</v>
      </c>
      <c r="K210">
        <f t="shared" si="7"/>
        <v>34</v>
      </c>
    </row>
    <row r="211" spans="1:11" x14ac:dyDescent="0.2">
      <c r="A211" s="16" t="s">
        <v>1392</v>
      </c>
      <c r="B211" s="19">
        <v>23</v>
      </c>
      <c r="C211" s="21">
        <v>16</v>
      </c>
      <c r="F211" s="31" t="s">
        <v>1392</v>
      </c>
      <c r="G211" s="31">
        <v>23</v>
      </c>
      <c r="H211" s="31">
        <v>16</v>
      </c>
      <c r="I211" s="31"/>
      <c r="J211" t="str">
        <f t="shared" si="6"/>
        <v>josh_23_</v>
      </c>
      <c r="K211">
        <f t="shared" si="7"/>
        <v>16</v>
      </c>
    </row>
    <row r="212" spans="1:11" x14ac:dyDescent="0.2">
      <c r="A212" s="16" t="s">
        <v>1392</v>
      </c>
      <c r="B212" s="19">
        <v>24</v>
      </c>
      <c r="C212" s="21">
        <v>33</v>
      </c>
      <c r="F212" s="31" t="s">
        <v>1392</v>
      </c>
      <c r="G212" s="31">
        <v>24</v>
      </c>
      <c r="H212" s="31">
        <v>33</v>
      </c>
      <c r="I212" s="31"/>
      <c r="J212" t="str">
        <f t="shared" si="6"/>
        <v>josh_24_</v>
      </c>
      <c r="K212">
        <f t="shared" si="7"/>
        <v>33</v>
      </c>
    </row>
    <row r="213" spans="1:11" x14ac:dyDescent="0.2">
      <c r="A213" s="16" t="s">
        <v>1398</v>
      </c>
      <c r="B213" s="19">
        <v>1</v>
      </c>
      <c r="C213" s="21">
        <v>36</v>
      </c>
      <c r="F213" s="31" t="s">
        <v>1398</v>
      </c>
      <c r="G213" s="31">
        <v>1</v>
      </c>
      <c r="H213" s="31">
        <v>36</v>
      </c>
      <c r="I213" s="31"/>
      <c r="J213" t="str">
        <f t="shared" si="6"/>
        <v>judg_1_</v>
      </c>
      <c r="K213">
        <f t="shared" si="7"/>
        <v>36</v>
      </c>
    </row>
    <row r="214" spans="1:11" x14ac:dyDescent="0.2">
      <c r="A214" s="16" t="s">
        <v>1398</v>
      </c>
      <c r="B214" s="19">
        <v>2</v>
      </c>
      <c r="C214" s="21">
        <v>23</v>
      </c>
      <c r="F214" s="31" t="s">
        <v>1398</v>
      </c>
      <c r="G214" s="31">
        <v>2</v>
      </c>
      <c r="H214" s="31">
        <v>23</v>
      </c>
      <c r="I214" s="31"/>
      <c r="J214" t="str">
        <f t="shared" si="6"/>
        <v>judg_2_</v>
      </c>
      <c r="K214">
        <f t="shared" si="7"/>
        <v>23</v>
      </c>
    </row>
    <row r="215" spans="1:11" x14ac:dyDescent="0.2">
      <c r="A215" s="16" t="s">
        <v>1398</v>
      </c>
      <c r="B215" s="19">
        <v>3</v>
      </c>
      <c r="C215" s="21">
        <v>31</v>
      </c>
      <c r="F215" s="31" t="s">
        <v>1398</v>
      </c>
      <c r="G215" s="31">
        <v>3</v>
      </c>
      <c r="H215" s="31">
        <v>31</v>
      </c>
      <c r="I215" s="31"/>
      <c r="J215" t="str">
        <f t="shared" si="6"/>
        <v>judg_3_</v>
      </c>
      <c r="K215">
        <f t="shared" si="7"/>
        <v>31</v>
      </c>
    </row>
    <row r="216" spans="1:11" x14ac:dyDescent="0.2">
      <c r="A216" s="16" t="s">
        <v>1398</v>
      </c>
      <c r="B216" s="19">
        <v>4</v>
      </c>
      <c r="C216" s="21">
        <v>24</v>
      </c>
      <c r="F216" s="31" t="s">
        <v>1398</v>
      </c>
      <c r="G216" s="31">
        <v>4</v>
      </c>
      <c r="H216" s="31">
        <v>24</v>
      </c>
      <c r="I216" s="31"/>
      <c r="J216" t="str">
        <f t="shared" si="6"/>
        <v>judg_4_</v>
      </c>
      <c r="K216">
        <f t="shared" si="7"/>
        <v>24</v>
      </c>
    </row>
    <row r="217" spans="1:11" x14ac:dyDescent="0.2">
      <c r="A217" s="16" t="s">
        <v>1398</v>
      </c>
      <c r="B217" s="19">
        <v>5</v>
      </c>
      <c r="C217" s="21">
        <v>31</v>
      </c>
      <c r="F217" s="31" t="s">
        <v>1398</v>
      </c>
      <c r="G217" s="31">
        <v>5</v>
      </c>
      <c r="H217" s="31">
        <v>31</v>
      </c>
      <c r="I217" s="31"/>
      <c r="J217" t="str">
        <f t="shared" si="6"/>
        <v>judg_5_</v>
      </c>
      <c r="K217">
        <f t="shared" si="7"/>
        <v>31</v>
      </c>
    </row>
    <row r="218" spans="1:11" x14ac:dyDescent="0.2">
      <c r="A218" s="16" t="s">
        <v>1398</v>
      </c>
      <c r="B218" s="19">
        <v>6</v>
      </c>
      <c r="C218" s="21">
        <v>40</v>
      </c>
      <c r="F218" s="31" t="s">
        <v>1398</v>
      </c>
      <c r="G218" s="31">
        <v>6</v>
      </c>
      <c r="H218" s="31">
        <v>40</v>
      </c>
      <c r="I218" s="31"/>
      <c r="J218" t="str">
        <f t="shared" si="6"/>
        <v>judg_6_</v>
      </c>
      <c r="K218">
        <f t="shared" si="7"/>
        <v>40</v>
      </c>
    </row>
    <row r="219" spans="1:11" x14ac:dyDescent="0.2">
      <c r="A219" s="16" t="s">
        <v>1398</v>
      </c>
      <c r="B219" s="19">
        <v>7</v>
      </c>
      <c r="C219" s="21">
        <v>25</v>
      </c>
      <c r="F219" s="31" t="s">
        <v>1398</v>
      </c>
      <c r="G219" s="31">
        <v>7</v>
      </c>
      <c r="H219" s="31">
        <v>25</v>
      </c>
      <c r="I219" s="31"/>
      <c r="J219" t="str">
        <f t="shared" si="6"/>
        <v>judg_7_</v>
      </c>
      <c r="K219">
        <f t="shared" si="7"/>
        <v>25</v>
      </c>
    </row>
    <row r="220" spans="1:11" x14ac:dyDescent="0.2">
      <c r="A220" s="16" t="s">
        <v>1398</v>
      </c>
      <c r="B220" s="19">
        <v>8</v>
      </c>
      <c r="C220" s="21">
        <v>35</v>
      </c>
      <c r="F220" s="31" t="s">
        <v>1398</v>
      </c>
      <c r="G220" s="31">
        <v>8</v>
      </c>
      <c r="H220" s="31">
        <v>35</v>
      </c>
      <c r="I220" s="31"/>
      <c r="J220" t="str">
        <f t="shared" si="6"/>
        <v>judg_8_</v>
      </c>
      <c r="K220">
        <f t="shared" si="7"/>
        <v>35</v>
      </c>
    </row>
    <row r="221" spans="1:11" x14ac:dyDescent="0.2">
      <c r="A221" s="16" t="s">
        <v>1398</v>
      </c>
      <c r="B221" s="19">
        <v>9</v>
      </c>
      <c r="C221" s="21">
        <v>57</v>
      </c>
      <c r="F221" s="31" t="s">
        <v>1398</v>
      </c>
      <c r="G221" s="31">
        <v>9</v>
      </c>
      <c r="H221" s="31">
        <v>57</v>
      </c>
      <c r="I221" s="31"/>
      <c r="J221" t="str">
        <f t="shared" si="6"/>
        <v>judg_9_</v>
      </c>
      <c r="K221">
        <f t="shared" si="7"/>
        <v>57</v>
      </c>
    </row>
    <row r="222" spans="1:11" x14ac:dyDescent="0.2">
      <c r="A222" s="16" t="s">
        <v>1398</v>
      </c>
      <c r="B222" s="19">
        <v>10</v>
      </c>
      <c r="C222" s="21">
        <v>18</v>
      </c>
      <c r="F222" s="31" t="s">
        <v>1398</v>
      </c>
      <c r="G222" s="31">
        <v>10</v>
      </c>
      <c r="H222" s="31">
        <v>18</v>
      </c>
      <c r="I222" s="31"/>
      <c r="J222" t="str">
        <f t="shared" si="6"/>
        <v>judg_10_</v>
      </c>
      <c r="K222">
        <f t="shared" si="7"/>
        <v>18</v>
      </c>
    </row>
    <row r="223" spans="1:11" x14ac:dyDescent="0.2">
      <c r="A223" s="16" t="s">
        <v>1398</v>
      </c>
      <c r="B223" s="19">
        <v>11</v>
      </c>
      <c r="C223" s="21">
        <v>40</v>
      </c>
      <c r="F223" s="31" t="s">
        <v>1398</v>
      </c>
      <c r="G223" s="31">
        <v>11</v>
      </c>
      <c r="H223" s="31">
        <v>40</v>
      </c>
      <c r="I223" s="31"/>
      <c r="J223" t="str">
        <f t="shared" si="6"/>
        <v>judg_11_</v>
      </c>
      <c r="K223">
        <f t="shared" si="7"/>
        <v>40</v>
      </c>
    </row>
    <row r="224" spans="1:11" x14ac:dyDescent="0.2">
      <c r="A224" s="16" t="s">
        <v>1398</v>
      </c>
      <c r="B224" s="19">
        <v>12</v>
      </c>
      <c r="C224" s="21">
        <v>15</v>
      </c>
      <c r="F224" s="31" t="s">
        <v>1398</v>
      </c>
      <c r="G224" s="31">
        <v>12</v>
      </c>
      <c r="H224" s="31">
        <v>15</v>
      </c>
      <c r="I224" s="31"/>
      <c r="J224" t="str">
        <f t="shared" si="6"/>
        <v>judg_12_</v>
      </c>
      <c r="K224">
        <f t="shared" si="7"/>
        <v>15</v>
      </c>
    </row>
    <row r="225" spans="1:11" x14ac:dyDescent="0.2">
      <c r="A225" s="16" t="s">
        <v>1398</v>
      </c>
      <c r="B225" s="19">
        <v>13</v>
      </c>
      <c r="C225" s="21">
        <v>25</v>
      </c>
      <c r="F225" s="31" t="s">
        <v>1398</v>
      </c>
      <c r="G225" s="31">
        <v>13</v>
      </c>
      <c r="H225" s="31">
        <v>25</v>
      </c>
      <c r="I225" s="31"/>
      <c r="J225" t="str">
        <f t="shared" si="6"/>
        <v>judg_13_</v>
      </c>
      <c r="K225">
        <f t="shared" si="7"/>
        <v>25</v>
      </c>
    </row>
    <row r="226" spans="1:11" x14ac:dyDescent="0.2">
      <c r="A226" s="16" t="s">
        <v>1398</v>
      </c>
      <c r="B226" s="19">
        <v>14</v>
      </c>
      <c r="C226" s="21">
        <v>20</v>
      </c>
      <c r="F226" s="31" t="s">
        <v>1398</v>
      </c>
      <c r="G226" s="31">
        <v>14</v>
      </c>
      <c r="H226" s="31">
        <v>20</v>
      </c>
      <c r="I226" s="31"/>
      <c r="J226" t="str">
        <f t="shared" si="6"/>
        <v>judg_14_</v>
      </c>
      <c r="K226">
        <f t="shared" si="7"/>
        <v>20</v>
      </c>
    </row>
    <row r="227" spans="1:11" x14ac:dyDescent="0.2">
      <c r="A227" s="16" t="s">
        <v>1398</v>
      </c>
      <c r="B227" s="19">
        <v>15</v>
      </c>
      <c r="C227" s="21">
        <v>20</v>
      </c>
      <c r="F227" s="31" t="s">
        <v>1398</v>
      </c>
      <c r="G227" s="31">
        <v>15</v>
      </c>
      <c r="H227" s="31">
        <v>20</v>
      </c>
      <c r="I227" s="31"/>
      <c r="J227" t="str">
        <f t="shared" si="6"/>
        <v>judg_15_</v>
      </c>
      <c r="K227">
        <f t="shared" si="7"/>
        <v>20</v>
      </c>
    </row>
    <row r="228" spans="1:11" x14ac:dyDescent="0.2">
      <c r="A228" s="16" t="s">
        <v>1398</v>
      </c>
      <c r="B228" s="19">
        <v>16</v>
      </c>
      <c r="C228" s="21">
        <v>31</v>
      </c>
      <c r="F228" s="31" t="s">
        <v>1398</v>
      </c>
      <c r="G228" s="31">
        <v>16</v>
      </c>
      <c r="H228" s="31">
        <v>31</v>
      </c>
      <c r="I228" s="31"/>
      <c r="J228" t="str">
        <f t="shared" si="6"/>
        <v>judg_16_</v>
      </c>
      <c r="K228">
        <f t="shared" si="7"/>
        <v>31</v>
      </c>
    </row>
    <row r="229" spans="1:11" x14ac:dyDescent="0.2">
      <c r="A229" s="16" t="s">
        <v>1398</v>
      </c>
      <c r="B229" s="19">
        <v>17</v>
      </c>
      <c r="C229" s="21">
        <v>13</v>
      </c>
      <c r="F229" s="31" t="s">
        <v>1398</v>
      </c>
      <c r="G229" s="31">
        <v>17</v>
      </c>
      <c r="H229" s="31">
        <v>13</v>
      </c>
      <c r="I229" s="31"/>
      <c r="J229" t="str">
        <f t="shared" si="6"/>
        <v>judg_17_</v>
      </c>
      <c r="K229">
        <f t="shared" si="7"/>
        <v>13</v>
      </c>
    </row>
    <row r="230" spans="1:11" x14ac:dyDescent="0.2">
      <c r="A230" s="16" t="s">
        <v>1398</v>
      </c>
      <c r="B230" s="19">
        <v>18</v>
      </c>
      <c r="C230" s="21">
        <v>31</v>
      </c>
      <c r="F230" s="31" t="s">
        <v>1398</v>
      </c>
      <c r="G230" s="31">
        <v>18</v>
      </c>
      <c r="H230" s="31">
        <v>31</v>
      </c>
      <c r="I230" s="31"/>
      <c r="J230" t="str">
        <f t="shared" si="6"/>
        <v>judg_18_</v>
      </c>
      <c r="K230">
        <f t="shared" si="7"/>
        <v>31</v>
      </c>
    </row>
    <row r="231" spans="1:11" x14ac:dyDescent="0.2">
      <c r="A231" s="16" t="s">
        <v>1398</v>
      </c>
      <c r="B231" s="19">
        <v>19</v>
      </c>
      <c r="C231" s="21">
        <v>30</v>
      </c>
      <c r="F231" s="31" t="s">
        <v>1398</v>
      </c>
      <c r="G231" s="31">
        <v>19</v>
      </c>
      <c r="H231" s="31">
        <v>30</v>
      </c>
      <c r="I231" s="31"/>
      <c r="J231" t="str">
        <f t="shared" si="6"/>
        <v>judg_19_</v>
      </c>
      <c r="K231">
        <f t="shared" si="7"/>
        <v>30</v>
      </c>
    </row>
    <row r="232" spans="1:11" x14ac:dyDescent="0.2">
      <c r="A232" s="16" t="s">
        <v>1398</v>
      </c>
      <c r="B232" s="19">
        <v>20</v>
      </c>
      <c r="C232" s="21">
        <v>48</v>
      </c>
      <c r="F232" s="31" t="s">
        <v>1398</v>
      </c>
      <c r="G232" s="31">
        <v>20</v>
      </c>
      <c r="H232" s="31">
        <v>48</v>
      </c>
      <c r="I232" s="31"/>
      <c r="J232" t="str">
        <f t="shared" si="6"/>
        <v>judg_20_</v>
      </c>
      <c r="K232">
        <f t="shared" si="7"/>
        <v>48</v>
      </c>
    </row>
    <row r="233" spans="1:11" x14ac:dyDescent="0.2">
      <c r="A233" s="16" t="s">
        <v>1398</v>
      </c>
      <c r="B233" s="19">
        <v>21</v>
      </c>
      <c r="C233" s="21">
        <v>25</v>
      </c>
      <c r="F233" s="31" t="s">
        <v>1398</v>
      </c>
      <c r="G233" s="31">
        <v>21</v>
      </c>
      <c r="H233" s="31">
        <v>25</v>
      </c>
      <c r="I233" s="31"/>
      <c r="J233" t="str">
        <f t="shared" si="6"/>
        <v>judg_21_</v>
      </c>
      <c r="K233">
        <f t="shared" si="7"/>
        <v>25</v>
      </c>
    </row>
    <row r="234" spans="1:11" x14ac:dyDescent="0.2">
      <c r="A234" s="16" t="s">
        <v>1404</v>
      </c>
      <c r="B234" s="19">
        <v>1</v>
      </c>
      <c r="C234" s="21">
        <v>22</v>
      </c>
      <c r="F234" s="31" t="s">
        <v>1404</v>
      </c>
      <c r="G234" s="31">
        <v>1</v>
      </c>
      <c r="H234" s="31">
        <v>22</v>
      </c>
      <c r="I234" s="31"/>
      <c r="J234" t="str">
        <f t="shared" si="6"/>
        <v>ruth_1_</v>
      </c>
      <c r="K234">
        <f t="shared" si="7"/>
        <v>22</v>
      </c>
    </row>
    <row r="235" spans="1:11" x14ac:dyDescent="0.2">
      <c r="A235" s="16" t="s">
        <v>1404</v>
      </c>
      <c r="B235" s="19">
        <v>2</v>
      </c>
      <c r="C235" s="21">
        <v>23</v>
      </c>
      <c r="F235" s="31" t="s">
        <v>1404</v>
      </c>
      <c r="G235" s="31">
        <v>2</v>
      </c>
      <c r="H235" s="31">
        <v>23</v>
      </c>
      <c r="I235" s="31"/>
      <c r="J235" t="str">
        <f t="shared" si="6"/>
        <v>ruth_2_</v>
      </c>
      <c r="K235">
        <f t="shared" si="7"/>
        <v>23</v>
      </c>
    </row>
    <row r="236" spans="1:11" x14ac:dyDescent="0.2">
      <c r="A236" s="16" t="s">
        <v>1404</v>
      </c>
      <c r="B236" s="19">
        <v>3</v>
      </c>
      <c r="C236" s="21">
        <v>18</v>
      </c>
      <c r="F236" s="31" t="s">
        <v>1404</v>
      </c>
      <c r="G236" s="31">
        <v>3</v>
      </c>
      <c r="H236" s="31">
        <v>18</v>
      </c>
      <c r="I236" s="31"/>
      <c r="J236" t="str">
        <f t="shared" si="6"/>
        <v>ruth_3_</v>
      </c>
      <c r="K236">
        <f t="shared" si="7"/>
        <v>18</v>
      </c>
    </row>
    <row r="237" spans="1:11" x14ac:dyDescent="0.2">
      <c r="A237" s="16" t="s">
        <v>1404</v>
      </c>
      <c r="B237" s="19">
        <v>4</v>
      </c>
      <c r="C237" s="21">
        <v>22</v>
      </c>
      <c r="F237" s="31" t="s">
        <v>1404</v>
      </c>
      <c r="G237" s="31">
        <v>4</v>
      </c>
      <c r="H237" s="31">
        <v>22</v>
      </c>
      <c r="I237" s="31"/>
      <c r="J237" t="str">
        <f t="shared" si="6"/>
        <v>ruth_4_</v>
      </c>
      <c r="K237">
        <f t="shared" si="7"/>
        <v>22</v>
      </c>
    </row>
    <row r="238" spans="1:11" x14ac:dyDescent="0.2">
      <c r="A238" s="16" t="s">
        <v>1450</v>
      </c>
      <c r="B238" s="19">
        <v>1</v>
      </c>
      <c r="C238" s="21">
        <v>11</v>
      </c>
      <c r="F238" s="31" t="s">
        <v>1408</v>
      </c>
      <c r="G238" s="31">
        <v>1</v>
      </c>
      <c r="H238" s="31">
        <v>28</v>
      </c>
      <c r="I238" s="31"/>
      <c r="J238" t="str">
        <f t="shared" si="6"/>
        <v>1-sam_1_</v>
      </c>
      <c r="K238">
        <f t="shared" si="7"/>
        <v>28</v>
      </c>
    </row>
    <row r="239" spans="1:11" x14ac:dyDescent="0.2">
      <c r="A239" s="16" t="s">
        <v>1450</v>
      </c>
      <c r="B239" s="19">
        <v>2</v>
      </c>
      <c r="C239" s="21">
        <v>70</v>
      </c>
      <c r="F239" s="31" t="s">
        <v>1408</v>
      </c>
      <c r="G239" s="31">
        <v>2</v>
      </c>
      <c r="H239" s="31">
        <v>36</v>
      </c>
      <c r="I239" s="31"/>
      <c r="J239" t="str">
        <f t="shared" si="6"/>
        <v>1-sam_2_</v>
      </c>
      <c r="K239">
        <f t="shared" si="7"/>
        <v>36</v>
      </c>
    </row>
    <row r="240" spans="1:11" x14ac:dyDescent="0.2">
      <c r="A240" s="16" t="s">
        <v>1450</v>
      </c>
      <c r="B240" s="19">
        <v>3</v>
      </c>
      <c r="C240" s="21">
        <v>13</v>
      </c>
      <c r="F240" s="31" t="s">
        <v>1408</v>
      </c>
      <c r="G240" s="31">
        <v>3</v>
      </c>
      <c r="H240" s="31">
        <v>21</v>
      </c>
      <c r="I240" s="31"/>
      <c r="J240" t="str">
        <f t="shared" si="6"/>
        <v>1-sam_3_</v>
      </c>
      <c r="K240">
        <f t="shared" si="7"/>
        <v>21</v>
      </c>
    </row>
    <row r="241" spans="1:11" x14ac:dyDescent="0.2">
      <c r="A241" s="16" t="s">
        <v>1450</v>
      </c>
      <c r="B241" s="19">
        <v>4</v>
      </c>
      <c r="C241" s="21">
        <v>24</v>
      </c>
      <c r="F241" s="31" t="s">
        <v>1408</v>
      </c>
      <c r="G241" s="31">
        <v>4</v>
      </c>
      <c r="H241" s="31">
        <v>22</v>
      </c>
      <c r="I241" s="31"/>
      <c r="J241" t="str">
        <f t="shared" si="6"/>
        <v>1-sam_4_</v>
      </c>
      <c r="K241">
        <f t="shared" si="7"/>
        <v>22</v>
      </c>
    </row>
    <row r="242" spans="1:11" x14ac:dyDescent="0.2">
      <c r="A242" s="16" t="s">
        <v>1450</v>
      </c>
      <c r="B242" s="19">
        <v>5</v>
      </c>
      <c r="C242" s="21">
        <v>17</v>
      </c>
      <c r="F242" s="31" t="s">
        <v>1408</v>
      </c>
      <c r="G242" s="31">
        <v>5</v>
      </c>
      <c r="H242" s="31">
        <v>12</v>
      </c>
      <c r="I242" s="31"/>
      <c r="J242" t="str">
        <f t="shared" si="6"/>
        <v>1-sam_5_</v>
      </c>
      <c r="K242">
        <f t="shared" si="7"/>
        <v>12</v>
      </c>
    </row>
    <row r="243" spans="1:11" x14ac:dyDescent="0.2">
      <c r="A243" s="16" t="s">
        <v>1450</v>
      </c>
      <c r="B243" s="19">
        <v>6</v>
      </c>
      <c r="C243" s="21">
        <v>22</v>
      </c>
      <c r="F243" s="31" t="s">
        <v>1408</v>
      </c>
      <c r="G243" s="31">
        <v>6</v>
      </c>
      <c r="H243" s="31">
        <v>21</v>
      </c>
      <c r="I243" s="31"/>
      <c r="J243" t="str">
        <f t="shared" si="6"/>
        <v>1-sam_6_</v>
      </c>
      <c r="K243">
        <f t="shared" si="7"/>
        <v>21</v>
      </c>
    </row>
    <row r="244" spans="1:11" x14ac:dyDescent="0.2">
      <c r="A244" s="16" t="s">
        <v>1450</v>
      </c>
      <c r="B244" s="19">
        <v>7</v>
      </c>
      <c r="C244" s="21">
        <v>28</v>
      </c>
      <c r="F244" s="31" t="s">
        <v>1408</v>
      </c>
      <c r="G244" s="31">
        <v>7</v>
      </c>
      <c r="H244" s="31">
        <v>17</v>
      </c>
      <c r="I244" s="31"/>
      <c r="J244" t="str">
        <f t="shared" si="6"/>
        <v>1-sam_7_</v>
      </c>
      <c r="K244">
        <f t="shared" si="7"/>
        <v>17</v>
      </c>
    </row>
    <row r="245" spans="1:11" x14ac:dyDescent="0.2">
      <c r="A245" s="16" t="s">
        <v>1450</v>
      </c>
      <c r="B245" s="19">
        <v>8</v>
      </c>
      <c r="C245" s="21">
        <v>36</v>
      </c>
      <c r="F245" s="31" t="s">
        <v>1408</v>
      </c>
      <c r="G245" s="31">
        <v>8</v>
      </c>
      <c r="H245" s="31">
        <v>22</v>
      </c>
      <c r="I245" s="31"/>
      <c r="J245" t="str">
        <f t="shared" si="6"/>
        <v>1-sam_8_</v>
      </c>
      <c r="K245">
        <f t="shared" si="7"/>
        <v>22</v>
      </c>
    </row>
    <row r="246" spans="1:11" x14ac:dyDescent="0.2">
      <c r="A246" s="16" t="s">
        <v>1450</v>
      </c>
      <c r="B246" s="19">
        <v>9</v>
      </c>
      <c r="C246" s="21">
        <v>15</v>
      </c>
      <c r="F246" s="31" t="s">
        <v>1408</v>
      </c>
      <c r="G246" s="31">
        <v>9</v>
      </c>
      <c r="H246" s="31">
        <v>27</v>
      </c>
      <c r="I246" s="31"/>
      <c r="J246" t="str">
        <f t="shared" si="6"/>
        <v>1-sam_9_</v>
      </c>
      <c r="K246">
        <f t="shared" si="7"/>
        <v>27</v>
      </c>
    </row>
    <row r="247" spans="1:11" x14ac:dyDescent="0.2">
      <c r="A247" s="16" t="s">
        <v>1450</v>
      </c>
      <c r="B247" s="19">
        <v>10</v>
      </c>
      <c r="C247" s="21">
        <v>44</v>
      </c>
      <c r="F247" s="31" t="s">
        <v>1408</v>
      </c>
      <c r="G247" s="31">
        <v>10</v>
      </c>
      <c r="H247" s="31">
        <v>27</v>
      </c>
      <c r="I247" s="31"/>
      <c r="J247" t="str">
        <f t="shared" si="6"/>
        <v>1-sam_10_</v>
      </c>
      <c r="K247">
        <f t="shared" si="7"/>
        <v>27</v>
      </c>
    </row>
    <row r="248" spans="1:11" x14ac:dyDescent="0.2">
      <c r="A248" s="16" t="s">
        <v>1454</v>
      </c>
      <c r="B248" s="19">
        <v>1</v>
      </c>
      <c r="C248" s="21">
        <v>11</v>
      </c>
      <c r="F248" s="31" t="s">
        <v>1408</v>
      </c>
      <c r="G248" s="31">
        <v>11</v>
      </c>
      <c r="H248" s="31">
        <v>15</v>
      </c>
      <c r="I248" s="31"/>
      <c r="J248" t="str">
        <f t="shared" si="6"/>
        <v>1-sam_11_</v>
      </c>
      <c r="K248">
        <f t="shared" si="7"/>
        <v>15</v>
      </c>
    </row>
    <row r="249" spans="1:11" x14ac:dyDescent="0.2">
      <c r="A249" s="16" t="s">
        <v>1454</v>
      </c>
      <c r="B249" s="19">
        <v>2</v>
      </c>
      <c r="C249" s="21">
        <v>20</v>
      </c>
      <c r="F249" s="31" t="s">
        <v>1408</v>
      </c>
      <c r="G249" s="31">
        <v>12</v>
      </c>
      <c r="H249" s="31">
        <v>25</v>
      </c>
      <c r="I249" s="31"/>
      <c r="J249" t="str">
        <f t="shared" si="6"/>
        <v>1-sam_12_</v>
      </c>
      <c r="K249">
        <f t="shared" si="7"/>
        <v>25</v>
      </c>
    </row>
    <row r="250" spans="1:11" x14ac:dyDescent="0.2">
      <c r="A250" s="16" t="s">
        <v>1454</v>
      </c>
      <c r="B250" s="19">
        <v>3</v>
      </c>
      <c r="C250" s="21">
        <v>32</v>
      </c>
      <c r="F250" s="31" t="s">
        <v>1408</v>
      </c>
      <c r="G250" s="31">
        <v>13</v>
      </c>
      <c r="H250" s="31">
        <v>23</v>
      </c>
      <c r="I250" s="31"/>
      <c r="J250" t="str">
        <f t="shared" si="6"/>
        <v>1-sam_13_</v>
      </c>
      <c r="K250">
        <f t="shared" si="7"/>
        <v>23</v>
      </c>
    </row>
    <row r="251" spans="1:11" x14ac:dyDescent="0.2">
      <c r="A251" s="16" t="s">
        <v>1454</v>
      </c>
      <c r="B251" s="19">
        <v>4</v>
      </c>
      <c r="C251" s="21">
        <v>23</v>
      </c>
      <c r="F251" s="31" t="s">
        <v>1408</v>
      </c>
      <c r="G251" s="31">
        <v>14</v>
      </c>
      <c r="H251" s="31">
        <v>52</v>
      </c>
      <c r="I251" s="31"/>
      <c r="J251" t="str">
        <f t="shared" si="6"/>
        <v>1-sam_14_</v>
      </c>
      <c r="K251">
        <f t="shared" si="7"/>
        <v>52</v>
      </c>
    </row>
    <row r="252" spans="1:11" x14ac:dyDescent="0.2">
      <c r="A252" s="16" t="s">
        <v>1454</v>
      </c>
      <c r="B252" s="19">
        <v>5</v>
      </c>
      <c r="C252" s="21">
        <v>19</v>
      </c>
      <c r="F252" s="31" t="s">
        <v>1408</v>
      </c>
      <c r="G252" s="31">
        <v>15</v>
      </c>
      <c r="H252" s="31">
        <v>35</v>
      </c>
      <c r="I252" s="31"/>
      <c r="J252" t="str">
        <f t="shared" si="6"/>
        <v>1-sam_15_</v>
      </c>
      <c r="K252">
        <f t="shared" si="7"/>
        <v>35</v>
      </c>
    </row>
    <row r="253" spans="1:11" x14ac:dyDescent="0.2">
      <c r="A253" s="16" t="s">
        <v>1454</v>
      </c>
      <c r="B253" s="19">
        <v>6</v>
      </c>
      <c r="C253" s="21">
        <v>19</v>
      </c>
      <c r="F253" s="31" t="s">
        <v>1408</v>
      </c>
      <c r="G253" s="31">
        <v>16</v>
      </c>
      <c r="H253" s="31">
        <v>23</v>
      </c>
      <c r="I253" s="31"/>
      <c r="J253" t="str">
        <f t="shared" si="6"/>
        <v>1-sam_16_</v>
      </c>
      <c r="K253">
        <f t="shared" si="7"/>
        <v>23</v>
      </c>
    </row>
    <row r="254" spans="1:11" x14ac:dyDescent="0.2">
      <c r="A254" s="16" t="s">
        <v>1454</v>
      </c>
      <c r="B254" s="19">
        <v>7</v>
      </c>
      <c r="C254" s="21">
        <v>73</v>
      </c>
      <c r="F254" s="31" t="s">
        <v>1408</v>
      </c>
      <c r="G254" s="31">
        <v>17</v>
      </c>
      <c r="H254" s="31">
        <v>58</v>
      </c>
      <c r="I254" s="31"/>
      <c r="J254" t="str">
        <f t="shared" si="6"/>
        <v>1-sam_17_</v>
      </c>
      <c r="K254">
        <f t="shared" si="7"/>
        <v>58</v>
      </c>
    </row>
    <row r="255" spans="1:11" x14ac:dyDescent="0.2">
      <c r="A255" s="16" t="s">
        <v>1454</v>
      </c>
      <c r="B255" s="19">
        <v>8</v>
      </c>
      <c r="C255" s="21">
        <v>18</v>
      </c>
      <c r="F255" s="31" t="s">
        <v>1408</v>
      </c>
      <c r="G255" s="31">
        <v>18</v>
      </c>
      <c r="H255" s="31">
        <v>30</v>
      </c>
      <c r="I255" s="31"/>
      <c r="J255" t="str">
        <f t="shared" si="6"/>
        <v>1-sam_18_</v>
      </c>
      <c r="K255">
        <f t="shared" si="7"/>
        <v>30</v>
      </c>
    </row>
    <row r="256" spans="1:11" x14ac:dyDescent="0.2">
      <c r="A256" s="16" t="s">
        <v>1454</v>
      </c>
      <c r="B256" s="19">
        <v>9</v>
      </c>
      <c r="C256" s="21">
        <v>38</v>
      </c>
      <c r="F256" s="31" t="s">
        <v>1408</v>
      </c>
      <c r="G256" s="31">
        <v>19</v>
      </c>
      <c r="H256" s="31">
        <v>24</v>
      </c>
      <c r="I256" s="31"/>
      <c r="J256" t="str">
        <f t="shared" si="6"/>
        <v>1-sam_19_</v>
      </c>
      <c r="K256">
        <f t="shared" si="7"/>
        <v>24</v>
      </c>
    </row>
    <row r="257" spans="1:11" x14ac:dyDescent="0.2">
      <c r="A257" s="16" t="s">
        <v>1454</v>
      </c>
      <c r="B257" s="19">
        <v>10</v>
      </c>
      <c r="C257" s="21">
        <v>39</v>
      </c>
      <c r="F257" s="31" t="s">
        <v>1408</v>
      </c>
      <c r="G257" s="31">
        <v>20</v>
      </c>
      <c r="H257" s="31">
        <v>42</v>
      </c>
      <c r="I257" s="31"/>
      <c r="J257" t="str">
        <f t="shared" si="6"/>
        <v>1-sam_20_</v>
      </c>
      <c r="K257">
        <f t="shared" si="7"/>
        <v>42</v>
      </c>
    </row>
    <row r="258" spans="1:11" x14ac:dyDescent="0.2">
      <c r="A258" s="16" t="s">
        <v>1454</v>
      </c>
      <c r="B258" s="19">
        <v>11</v>
      </c>
      <c r="C258" s="21">
        <v>36</v>
      </c>
      <c r="F258" s="31" t="s">
        <v>1408</v>
      </c>
      <c r="G258" s="31">
        <v>21</v>
      </c>
      <c r="H258" s="31">
        <v>15</v>
      </c>
      <c r="I258" s="31"/>
      <c r="J258" t="str">
        <f t="shared" si="6"/>
        <v>1-sam_21_</v>
      </c>
      <c r="K258">
        <f t="shared" si="7"/>
        <v>15</v>
      </c>
    </row>
    <row r="259" spans="1:11" x14ac:dyDescent="0.2">
      <c r="A259" s="16" t="s">
        <v>1454</v>
      </c>
      <c r="B259" s="19">
        <v>12</v>
      </c>
      <c r="C259" s="21">
        <v>47</v>
      </c>
      <c r="F259" s="31" t="s">
        <v>1408</v>
      </c>
      <c r="G259" s="31">
        <v>22</v>
      </c>
      <c r="H259" s="31">
        <v>23</v>
      </c>
      <c r="I259" s="31"/>
      <c r="J259" t="str">
        <f t="shared" ref="J259:J322" si="8">F259&amp;"_"&amp;G259&amp;"_"</f>
        <v>1-sam_22_</v>
      </c>
      <c r="K259">
        <f t="shared" ref="K259:K322" si="9">H259</f>
        <v>23</v>
      </c>
    </row>
    <row r="260" spans="1:11" x14ac:dyDescent="0.2">
      <c r="A260" s="16" t="s">
        <v>1454</v>
      </c>
      <c r="B260" s="19">
        <v>13</v>
      </c>
      <c r="C260" s="21">
        <v>31</v>
      </c>
      <c r="F260" s="31" t="s">
        <v>1408</v>
      </c>
      <c r="G260" s="31">
        <v>23</v>
      </c>
      <c r="H260" s="31">
        <v>29</v>
      </c>
      <c r="I260" s="31"/>
      <c r="J260" t="str">
        <f t="shared" si="8"/>
        <v>1-sam_23_</v>
      </c>
      <c r="K260">
        <f t="shared" si="9"/>
        <v>29</v>
      </c>
    </row>
    <row r="261" spans="1:11" x14ac:dyDescent="0.2">
      <c r="A261" s="16" t="s">
        <v>1460</v>
      </c>
      <c r="B261" s="19">
        <v>1</v>
      </c>
      <c r="C261" s="21">
        <v>22</v>
      </c>
      <c r="F261" s="31" t="s">
        <v>1408</v>
      </c>
      <c r="G261" s="31">
        <v>24</v>
      </c>
      <c r="H261" s="31">
        <v>22</v>
      </c>
      <c r="I261" s="31"/>
      <c r="J261" t="str">
        <f t="shared" si="8"/>
        <v>1-sam_24_</v>
      </c>
      <c r="K261">
        <f t="shared" si="9"/>
        <v>22</v>
      </c>
    </row>
    <row r="262" spans="1:11" x14ac:dyDescent="0.2">
      <c r="A262" s="16" t="s">
        <v>1460</v>
      </c>
      <c r="B262" s="19">
        <v>2</v>
      </c>
      <c r="C262" s="21">
        <v>23</v>
      </c>
      <c r="F262" s="31" t="s">
        <v>1408</v>
      </c>
      <c r="G262" s="31">
        <v>25</v>
      </c>
      <c r="H262" s="31">
        <v>44</v>
      </c>
      <c r="I262" s="31"/>
      <c r="J262" t="str">
        <f t="shared" si="8"/>
        <v>1-sam_25_</v>
      </c>
      <c r="K262">
        <f t="shared" si="9"/>
        <v>44</v>
      </c>
    </row>
    <row r="263" spans="1:11" x14ac:dyDescent="0.2">
      <c r="A263" s="16" t="s">
        <v>1460</v>
      </c>
      <c r="B263" s="19">
        <v>3</v>
      </c>
      <c r="C263" s="21">
        <v>15</v>
      </c>
      <c r="F263" s="31" t="s">
        <v>1408</v>
      </c>
      <c r="G263" s="31">
        <v>26</v>
      </c>
      <c r="H263" s="31">
        <v>25</v>
      </c>
      <c r="I263" s="31"/>
      <c r="J263" t="str">
        <f t="shared" si="8"/>
        <v>1-sam_26_</v>
      </c>
      <c r="K263">
        <f t="shared" si="9"/>
        <v>25</v>
      </c>
    </row>
    <row r="264" spans="1:11" x14ac:dyDescent="0.2">
      <c r="A264" s="16" t="s">
        <v>1460</v>
      </c>
      <c r="B264" s="19">
        <v>4</v>
      </c>
      <c r="C264" s="21">
        <v>17</v>
      </c>
      <c r="F264" s="31" t="s">
        <v>1408</v>
      </c>
      <c r="G264" s="31">
        <v>27</v>
      </c>
      <c r="H264" s="31">
        <v>12</v>
      </c>
      <c r="I264" s="31"/>
      <c r="J264" t="str">
        <f t="shared" si="8"/>
        <v>1-sam_27_</v>
      </c>
      <c r="K264">
        <f t="shared" si="9"/>
        <v>12</v>
      </c>
    </row>
    <row r="265" spans="1:11" x14ac:dyDescent="0.2">
      <c r="A265" s="16" t="s">
        <v>1460</v>
      </c>
      <c r="B265" s="19">
        <v>5</v>
      </c>
      <c r="C265" s="21">
        <v>14</v>
      </c>
      <c r="F265" s="31" t="s">
        <v>1408</v>
      </c>
      <c r="G265" s="31">
        <v>28</v>
      </c>
      <c r="H265" s="31">
        <v>25</v>
      </c>
      <c r="I265" s="31"/>
      <c r="J265" t="str">
        <f t="shared" si="8"/>
        <v>1-sam_28_</v>
      </c>
      <c r="K265">
        <f t="shared" si="9"/>
        <v>25</v>
      </c>
    </row>
    <row r="266" spans="1:11" x14ac:dyDescent="0.2">
      <c r="A266" s="16" t="s">
        <v>1460</v>
      </c>
      <c r="B266" s="19">
        <v>6</v>
      </c>
      <c r="C266" s="21">
        <v>14</v>
      </c>
      <c r="F266" s="31" t="s">
        <v>1408</v>
      </c>
      <c r="G266" s="31">
        <v>29</v>
      </c>
      <c r="H266" s="31">
        <v>11</v>
      </c>
      <c r="I266" s="31"/>
      <c r="J266" t="str">
        <f t="shared" si="8"/>
        <v>1-sam_29_</v>
      </c>
      <c r="K266">
        <f t="shared" si="9"/>
        <v>11</v>
      </c>
    </row>
    <row r="267" spans="1:11" x14ac:dyDescent="0.2">
      <c r="A267" s="16" t="s">
        <v>1460</v>
      </c>
      <c r="B267" s="19">
        <v>7</v>
      </c>
      <c r="C267" s="21">
        <v>10</v>
      </c>
      <c r="F267" s="31" t="s">
        <v>1408</v>
      </c>
      <c r="G267" s="31">
        <v>30</v>
      </c>
      <c r="H267" s="31">
        <v>31</v>
      </c>
      <c r="I267" s="31"/>
      <c r="J267" t="str">
        <f t="shared" si="8"/>
        <v>1-sam_30_</v>
      </c>
      <c r="K267">
        <f t="shared" si="9"/>
        <v>31</v>
      </c>
    </row>
    <row r="268" spans="1:11" x14ac:dyDescent="0.2">
      <c r="A268" s="16" t="s">
        <v>1460</v>
      </c>
      <c r="B268" s="19">
        <v>8</v>
      </c>
      <c r="C268" s="21">
        <v>17</v>
      </c>
      <c r="F268" s="31" t="s">
        <v>1408</v>
      </c>
      <c r="G268" s="31">
        <v>31</v>
      </c>
      <c r="H268" s="31">
        <v>13</v>
      </c>
      <c r="I268" s="31"/>
      <c r="J268" t="str">
        <f t="shared" si="8"/>
        <v>1-sam_31_</v>
      </c>
      <c r="K268">
        <f t="shared" si="9"/>
        <v>13</v>
      </c>
    </row>
    <row r="269" spans="1:11" x14ac:dyDescent="0.2">
      <c r="A269" s="16" t="s">
        <v>1460</v>
      </c>
      <c r="B269" s="19">
        <v>9</v>
      </c>
      <c r="C269" s="21">
        <v>32</v>
      </c>
      <c r="F269" s="31" t="s">
        <v>1415</v>
      </c>
      <c r="G269" s="31">
        <v>1</v>
      </c>
      <c r="H269" s="31">
        <v>27</v>
      </c>
      <c r="I269" s="31"/>
      <c r="J269" t="str">
        <f t="shared" si="8"/>
        <v>2-sam_1_</v>
      </c>
      <c r="K269">
        <f t="shared" si="9"/>
        <v>27</v>
      </c>
    </row>
    <row r="270" spans="1:11" x14ac:dyDescent="0.2">
      <c r="A270" s="16" t="s">
        <v>1460</v>
      </c>
      <c r="B270" s="19">
        <v>10</v>
      </c>
      <c r="C270" s="21">
        <v>3</v>
      </c>
      <c r="F270" s="31" t="s">
        <v>1415</v>
      </c>
      <c r="G270" s="31">
        <v>2</v>
      </c>
      <c r="H270" s="31">
        <v>32</v>
      </c>
      <c r="I270" s="31"/>
      <c r="J270" t="str">
        <f t="shared" si="8"/>
        <v>2-sam_2_</v>
      </c>
      <c r="K270">
        <f t="shared" si="9"/>
        <v>32</v>
      </c>
    </row>
    <row r="271" spans="1:11" x14ac:dyDescent="0.2">
      <c r="A271" s="16" t="s">
        <v>1466</v>
      </c>
      <c r="B271" s="19">
        <v>1</v>
      </c>
      <c r="C271" s="21">
        <v>22</v>
      </c>
      <c r="F271" s="31" t="s">
        <v>1415</v>
      </c>
      <c r="G271" s="31">
        <v>3</v>
      </c>
      <c r="H271" s="31">
        <v>39</v>
      </c>
      <c r="I271" s="31"/>
      <c r="J271" t="str">
        <f t="shared" si="8"/>
        <v>2-sam_3_</v>
      </c>
      <c r="K271">
        <f t="shared" si="9"/>
        <v>39</v>
      </c>
    </row>
    <row r="272" spans="1:11" x14ac:dyDescent="0.2">
      <c r="A272" s="16" t="s">
        <v>1466</v>
      </c>
      <c r="B272" s="19">
        <v>2</v>
      </c>
      <c r="C272" s="21">
        <v>13</v>
      </c>
      <c r="F272" s="31" t="s">
        <v>1415</v>
      </c>
      <c r="G272" s="31">
        <v>4</v>
      </c>
      <c r="H272" s="31">
        <v>12</v>
      </c>
      <c r="I272" s="31"/>
      <c r="J272" t="str">
        <f t="shared" si="8"/>
        <v>2-sam_4_</v>
      </c>
      <c r="K272">
        <f t="shared" si="9"/>
        <v>12</v>
      </c>
    </row>
    <row r="273" spans="1:11" x14ac:dyDescent="0.2">
      <c r="A273" s="16" t="s">
        <v>1466</v>
      </c>
      <c r="B273" s="19">
        <v>3</v>
      </c>
      <c r="C273" s="21">
        <v>26</v>
      </c>
      <c r="F273" s="31" t="s">
        <v>1415</v>
      </c>
      <c r="G273" s="31">
        <v>5</v>
      </c>
      <c r="H273" s="31">
        <v>25</v>
      </c>
      <c r="I273" s="31"/>
      <c r="J273" t="str">
        <f t="shared" si="8"/>
        <v>2-sam_5_</v>
      </c>
      <c r="K273">
        <f t="shared" si="9"/>
        <v>25</v>
      </c>
    </row>
    <row r="274" spans="1:11" x14ac:dyDescent="0.2">
      <c r="A274" s="16" t="s">
        <v>1466</v>
      </c>
      <c r="B274" s="19">
        <v>4</v>
      </c>
      <c r="C274" s="21">
        <v>21</v>
      </c>
      <c r="F274" s="31" t="s">
        <v>1415</v>
      </c>
      <c r="G274" s="31">
        <v>6</v>
      </c>
      <c r="H274" s="31">
        <v>23</v>
      </c>
      <c r="I274" s="31"/>
      <c r="J274" t="str">
        <f t="shared" si="8"/>
        <v>2-sam_6_</v>
      </c>
      <c r="K274">
        <f t="shared" si="9"/>
        <v>23</v>
      </c>
    </row>
    <row r="275" spans="1:11" x14ac:dyDescent="0.2">
      <c r="A275" s="16" t="s">
        <v>1466</v>
      </c>
      <c r="B275" s="19">
        <v>5</v>
      </c>
      <c r="C275" s="21">
        <v>27</v>
      </c>
      <c r="F275" s="31" t="s">
        <v>1415</v>
      </c>
      <c r="G275" s="31">
        <v>7</v>
      </c>
      <c r="H275" s="31">
        <v>29</v>
      </c>
      <c r="I275" s="31"/>
      <c r="J275" t="str">
        <f t="shared" si="8"/>
        <v>2-sam_7_</v>
      </c>
      <c r="K275">
        <f t="shared" si="9"/>
        <v>29</v>
      </c>
    </row>
    <row r="276" spans="1:11" x14ac:dyDescent="0.2">
      <c r="A276" s="16" t="s">
        <v>1466</v>
      </c>
      <c r="B276" s="19">
        <v>6</v>
      </c>
      <c r="C276" s="21">
        <v>30</v>
      </c>
      <c r="F276" s="31" t="s">
        <v>1415</v>
      </c>
      <c r="G276" s="31">
        <v>8</v>
      </c>
      <c r="H276" s="31">
        <v>18</v>
      </c>
      <c r="I276" s="31"/>
      <c r="J276" t="str">
        <f t="shared" si="8"/>
        <v>2-sam_8_</v>
      </c>
      <c r="K276">
        <f t="shared" si="9"/>
        <v>18</v>
      </c>
    </row>
    <row r="277" spans="1:11" x14ac:dyDescent="0.2">
      <c r="A277" s="16" t="s">
        <v>1466</v>
      </c>
      <c r="B277" s="19">
        <v>7</v>
      </c>
      <c r="C277" s="21">
        <v>21</v>
      </c>
      <c r="F277" s="31" t="s">
        <v>1415</v>
      </c>
      <c r="G277" s="31">
        <v>9</v>
      </c>
      <c r="H277" s="31">
        <v>13</v>
      </c>
      <c r="I277" s="31"/>
      <c r="J277" t="str">
        <f t="shared" si="8"/>
        <v>2-sam_9_</v>
      </c>
      <c r="K277">
        <f t="shared" si="9"/>
        <v>13</v>
      </c>
    </row>
    <row r="278" spans="1:11" x14ac:dyDescent="0.2">
      <c r="A278" s="16" t="s">
        <v>1466</v>
      </c>
      <c r="B278" s="19">
        <v>8</v>
      </c>
      <c r="C278" s="21">
        <v>22</v>
      </c>
      <c r="F278" s="31" t="s">
        <v>1415</v>
      </c>
      <c r="G278" s="31">
        <v>10</v>
      </c>
      <c r="H278" s="31">
        <v>19</v>
      </c>
      <c r="I278" s="31"/>
      <c r="J278" t="str">
        <f t="shared" si="8"/>
        <v>2-sam_10_</v>
      </c>
      <c r="K278">
        <f t="shared" si="9"/>
        <v>19</v>
      </c>
    </row>
    <row r="279" spans="1:11" x14ac:dyDescent="0.2">
      <c r="A279" s="16" t="s">
        <v>1466</v>
      </c>
      <c r="B279" s="19">
        <v>9</v>
      </c>
      <c r="C279" s="21">
        <v>35</v>
      </c>
      <c r="F279" s="31" t="s">
        <v>1415</v>
      </c>
      <c r="G279" s="31">
        <v>11</v>
      </c>
      <c r="H279" s="31">
        <v>27</v>
      </c>
      <c r="I279" s="31"/>
      <c r="J279" t="str">
        <f t="shared" si="8"/>
        <v>2-sam_11_</v>
      </c>
      <c r="K279">
        <f t="shared" si="9"/>
        <v>27</v>
      </c>
    </row>
    <row r="280" spans="1:11" x14ac:dyDescent="0.2">
      <c r="A280" s="16" t="s">
        <v>1466</v>
      </c>
      <c r="B280" s="19">
        <v>10</v>
      </c>
      <c r="C280" s="21">
        <v>22</v>
      </c>
      <c r="F280" s="31" t="s">
        <v>1415</v>
      </c>
      <c r="G280" s="31">
        <v>12</v>
      </c>
      <c r="H280" s="31">
        <v>31</v>
      </c>
      <c r="I280" s="31"/>
      <c r="J280" t="str">
        <f t="shared" si="8"/>
        <v>2-sam_12_</v>
      </c>
      <c r="K280">
        <f t="shared" si="9"/>
        <v>31</v>
      </c>
    </row>
    <row r="281" spans="1:11" x14ac:dyDescent="0.2">
      <c r="A281" s="16" t="s">
        <v>1466</v>
      </c>
      <c r="B281" s="19">
        <v>11</v>
      </c>
      <c r="C281" s="21">
        <v>20</v>
      </c>
      <c r="F281" s="31" t="s">
        <v>1415</v>
      </c>
      <c r="G281" s="31">
        <v>13</v>
      </c>
      <c r="H281" s="31">
        <v>39</v>
      </c>
      <c r="I281" s="31"/>
      <c r="J281" t="str">
        <f t="shared" si="8"/>
        <v>2-sam_13_</v>
      </c>
      <c r="K281">
        <f t="shared" si="9"/>
        <v>39</v>
      </c>
    </row>
    <row r="282" spans="1:11" x14ac:dyDescent="0.2">
      <c r="A282" s="16" t="s">
        <v>1466</v>
      </c>
      <c r="B282" s="19">
        <v>12</v>
      </c>
      <c r="C282" s="21">
        <v>25</v>
      </c>
      <c r="F282" s="31" t="s">
        <v>1415</v>
      </c>
      <c r="G282" s="31">
        <v>14</v>
      </c>
      <c r="H282" s="31">
        <v>33</v>
      </c>
      <c r="I282" s="31"/>
      <c r="J282" t="str">
        <f t="shared" si="8"/>
        <v>2-sam_14_</v>
      </c>
      <c r="K282">
        <f t="shared" si="9"/>
        <v>33</v>
      </c>
    </row>
    <row r="283" spans="1:11" x14ac:dyDescent="0.2">
      <c r="A283" s="16" t="s">
        <v>1466</v>
      </c>
      <c r="B283" s="19">
        <v>13</v>
      </c>
      <c r="C283" s="21">
        <v>28</v>
      </c>
      <c r="F283" s="31" t="s">
        <v>1415</v>
      </c>
      <c r="G283" s="31">
        <v>15</v>
      </c>
      <c r="H283" s="31">
        <v>37</v>
      </c>
      <c r="I283" s="31"/>
      <c r="J283" t="str">
        <f t="shared" si="8"/>
        <v>2-sam_15_</v>
      </c>
      <c r="K283">
        <f t="shared" si="9"/>
        <v>37</v>
      </c>
    </row>
    <row r="284" spans="1:11" x14ac:dyDescent="0.2">
      <c r="A284" s="16" t="s">
        <v>1466</v>
      </c>
      <c r="B284" s="19">
        <v>14</v>
      </c>
      <c r="C284" s="21">
        <v>22</v>
      </c>
      <c r="F284" s="31" t="s">
        <v>1415</v>
      </c>
      <c r="G284" s="31">
        <v>16</v>
      </c>
      <c r="H284" s="31">
        <v>23</v>
      </c>
      <c r="I284" s="31"/>
      <c r="J284" t="str">
        <f t="shared" si="8"/>
        <v>2-sam_16_</v>
      </c>
      <c r="K284">
        <f t="shared" si="9"/>
        <v>23</v>
      </c>
    </row>
    <row r="285" spans="1:11" x14ac:dyDescent="0.2">
      <c r="A285" s="16" t="s">
        <v>1466</v>
      </c>
      <c r="B285" s="19">
        <v>15</v>
      </c>
      <c r="C285" s="21">
        <v>35</v>
      </c>
      <c r="F285" s="31" t="s">
        <v>1415</v>
      </c>
      <c r="G285" s="31">
        <v>17</v>
      </c>
      <c r="H285" s="31">
        <v>29</v>
      </c>
      <c r="I285" s="31"/>
      <c r="J285" t="str">
        <f t="shared" si="8"/>
        <v>2-sam_17_</v>
      </c>
      <c r="K285">
        <f t="shared" si="9"/>
        <v>29</v>
      </c>
    </row>
    <row r="286" spans="1:11" x14ac:dyDescent="0.2">
      <c r="A286" s="16" t="s">
        <v>1466</v>
      </c>
      <c r="B286" s="19">
        <v>16</v>
      </c>
      <c r="C286" s="21">
        <v>22</v>
      </c>
      <c r="F286" s="31" t="s">
        <v>1415</v>
      </c>
      <c r="G286" s="31">
        <v>18</v>
      </c>
      <c r="H286" s="31">
        <v>33</v>
      </c>
      <c r="I286" s="31"/>
      <c r="J286" t="str">
        <f t="shared" si="8"/>
        <v>2-sam_18_</v>
      </c>
      <c r="K286">
        <f t="shared" si="9"/>
        <v>33</v>
      </c>
    </row>
    <row r="287" spans="1:11" x14ac:dyDescent="0.2">
      <c r="A287" s="16" t="s">
        <v>1466</v>
      </c>
      <c r="B287" s="19">
        <v>17</v>
      </c>
      <c r="C287" s="21">
        <v>16</v>
      </c>
      <c r="F287" s="31" t="s">
        <v>1415</v>
      </c>
      <c r="G287" s="31">
        <v>19</v>
      </c>
      <c r="H287" s="31">
        <v>43</v>
      </c>
      <c r="I287" s="31"/>
      <c r="J287" t="str">
        <f t="shared" si="8"/>
        <v>2-sam_19_</v>
      </c>
      <c r="K287">
        <f t="shared" si="9"/>
        <v>43</v>
      </c>
    </row>
    <row r="288" spans="1:11" x14ac:dyDescent="0.2">
      <c r="A288" s="16" t="s">
        <v>1466</v>
      </c>
      <c r="B288" s="19">
        <v>18</v>
      </c>
      <c r="C288" s="21">
        <v>21</v>
      </c>
      <c r="F288" s="31" t="s">
        <v>1415</v>
      </c>
      <c r="G288" s="31">
        <v>20</v>
      </c>
      <c r="H288" s="31">
        <v>26</v>
      </c>
      <c r="I288" s="31"/>
      <c r="J288" t="str">
        <f t="shared" si="8"/>
        <v>2-sam_20_</v>
      </c>
      <c r="K288">
        <f t="shared" si="9"/>
        <v>26</v>
      </c>
    </row>
    <row r="289" spans="1:11" x14ac:dyDescent="0.2">
      <c r="A289" s="16" t="s">
        <v>1466</v>
      </c>
      <c r="B289" s="19">
        <v>19</v>
      </c>
      <c r="C289" s="21">
        <v>29</v>
      </c>
      <c r="F289" s="31" t="s">
        <v>1415</v>
      </c>
      <c r="G289" s="31">
        <v>21</v>
      </c>
      <c r="H289" s="31">
        <v>22</v>
      </c>
      <c r="I289" s="31"/>
      <c r="J289" t="str">
        <f t="shared" si="8"/>
        <v>2-sam_21_</v>
      </c>
      <c r="K289">
        <f t="shared" si="9"/>
        <v>22</v>
      </c>
    </row>
    <row r="290" spans="1:11" x14ac:dyDescent="0.2">
      <c r="A290" s="16" t="s">
        <v>1466</v>
      </c>
      <c r="B290" s="19">
        <v>20</v>
      </c>
      <c r="C290" s="21">
        <v>29</v>
      </c>
      <c r="F290" s="31" t="s">
        <v>1415</v>
      </c>
      <c r="G290" s="31">
        <v>22</v>
      </c>
      <c r="H290" s="31">
        <v>51</v>
      </c>
      <c r="I290" s="31"/>
      <c r="J290" t="str">
        <f t="shared" si="8"/>
        <v>2-sam_22_</v>
      </c>
      <c r="K290">
        <f t="shared" si="9"/>
        <v>51</v>
      </c>
    </row>
    <row r="291" spans="1:11" x14ac:dyDescent="0.2">
      <c r="A291" s="16" t="s">
        <v>1466</v>
      </c>
      <c r="B291" s="19">
        <v>21</v>
      </c>
      <c r="C291" s="21">
        <v>34</v>
      </c>
      <c r="F291" s="31" t="s">
        <v>1415</v>
      </c>
      <c r="G291" s="31">
        <v>23</v>
      </c>
      <c r="H291" s="31">
        <v>39</v>
      </c>
      <c r="I291" s="31"/>
      <c r="J291" t="str">
        <f t="shared" si="8"/>
        <v>2-sam_23_</v>
      </c>
      <c r="K291">
        <f t="shared" si="9"/>
        <v>39</v>
      </c>
    </row>
    <row r="292" spans="1:11" x14ac:dyDescent="0.2">
      <c r="A292" s="16" t="s">
        <v>1466</v>
      </c>
      <c r="B292" s="19">
        <v>22</v>
      </c>
      <c r="C292" s="21">
        <v>30</v>
      </c>
      <c r="F292" s="31" t="s">
        <v>1415</v>
      </c>
      <c r="G292" s="31">
        <v>24</v>
      </c>
      <c r="H292" s="31">
        <v>25</v>
      </c>
      <c r="I292" s="31"/>
      <c r="J292" t="str">
        <f t="shared" si="8"/>
        <v>2-sam_24_</v>
      </c>
      <c r="K292">
        <f t="shared" si="9"/>
        <v>25</v>
      </c>
    </row>
    <row r="293" spans="1:11" x14ac:dyDescent="0.2">
      <c r="A293" s="16" t="s">
        <v>1466</v>
      </c>
      <c r="B293" s="19">
        <v>23</v>
      </c>
      <c r="C293" s="21">
        <v>17</v>
      </c>
      <c r="F293" s="31" t="s">
        <v>1422</v>
      </c>
      <c r="G293" s="31">
        <v>1</v>
      </c>
      <c r="H293" s="31">
        <v>53</v>
      </c>
      <c r="I293" s="31"/>
      <c r="J293" t="str">
        <f t="shared" si="8"/>
        <v>1-kgs_1_</v>
      </c>
      <c r="K293">
        <f t="shared" si="9"/>
        <v>53</v>
      </c>
    </row>
    <row r="294" spans="1:11" x14ac:dyDescent="0.2">
      <c r="A294" s="16" t="s">
        <v>1466</v>
      </c>
      <c r="B294" s="19">
        <v>24</v>
      </c>
      <c r="C294" s="21">
        <v>25</v>
      </c>
      <c r="F294" s="31" t="s">
        <v>1422</v>
      </c>
      <c r="G294" s="31">
        <v>2</v>
      </c>
      <c r="H294" s="31">
        <v>46</v>
      </c>
      <c r="I294" s="31"/>
      <c r="J294" t="str">
        <f t="shared" si="8"/>
        <v>1-kgs_2_</v>
      </c>
      <c r="K294">
        <f t="shared" si="9"/>
        <v>46</v>
      </c>
    </row>
    <row r="295" spans="1:11" x14ac:dyDescent="0.2">
      <c r="A295" s="16" t="s">
        <v>1466</v>
      </c>
      <c r="B295" s="19">
        <v>25</v>
      </c>
      <c r="C295" s="21">
        <v>6</v>
      </c>
      <c r="F295" s="31" t="s">
        <v>1422</v>
      </c>
      <c r="G295" s="31">
        <v>3</v>
      </c>
      <c r="H295" s="31">
        <v>28</v>
      </c>
      <c r="I295" s="31"/>
      <c r="J295" t="str">
        <f t="shared" si="8"/>
        <v>1-kgs_3_</v>
      </c>
      <c r="K295">
        <f t="shared" si="9"/>
        <v>28</v>
      </c>
    </row>
    <row r="296" spans="1:11" x14ac:dyDescent="0.2">
      <c r="A296" s="16" t="s">
        <v>1466</v>
      </c>
      <c r="B296" s="19">
        <v>26</v>
      </c>
      <c r="C296" s="21">
        <v>14</v>
      </c>
      <c r="F296" s="31" t="s">
        <v>1422</v>
      </c>
      <c r="G296" s="31">
        <v>4</v>
      </c>
      <c r="H296" s="31">
        <v>34</v>
      </c>
      <c r="I296" s="31"/>
      <c r="J296" t="str">
        <f t="shared" si="8"/>
        <v>1-kgs_4_</v>
      </c>
      <c r="K296">
        <f t="shared" si="9"/>
        <v>34</v>
      </c>
    </row>
    <row r="297" spans="1:11" x14ac:dyDescent="0.2">
      <c r="A297" s="16" t="s">
        <v>1466</v>
      </c>
      <c r="B297" s="19">
        <v>27</v>
      </c>
      <c r="C297" s="21">
        <v>23</v>
      </c>
      <c r="F297" s="31" t="s">
        <v>1422</v>
      </c>
      <c r="G297" s="31">
        <v>5</v>
      </c>
      <c r="H297" s="31">
        <v>18</v>
      </c>
      <c r="I297" s="31"/>
      <c r="J297" t="str">
        <f t="shared" si="8"/>
        <v>1-kgs_5_</v>
      </c>
      <c r="K297">
        <f t="shared" si="9"/>
        <v>18</v>
      </c>
    </row>
    <row r="298" spans="1:11" x14ac:dyDescent="0.2">
      <c r="A298" s="16" t="s">
        <v>1466</v>
      </c>
      <c r="B298" s="19">
        <v>28</v>
      </c>
      <c r="C298" s="21">
        <v>28</v>
      </c>
      <c r="F298" s="31" t="s">
        <v>1422</v>
      </c>
      <c r="G298" s="31">
        <v>6</v>
      </c>
      <c r="H298" s="31">
        <v>38</v>
      </c>
      <c r="I298" s="31"/>
      <c r="J298" t="str">
        <f t="shared" si="8"/>
        <v>1-kgs_6_</v>
      </c>
      <c r="K298">
        <f t="shared" si="9"/>
        <v>38</v>
      </c>
    </row>
    <row r="299" spans="1:11" x14ac:dyDescent="0.2">
      <c r="A299" s="16" t="s">
        <v>1466</v>
      </c>
      <c r="B299" s="19">
        <v>29</v>
      </c>
      <c r="C299" s="21">
        <v>25</v>
      </c>
      <c r="F299" s="31" t="s">
        <v>1422</v>
      </c>
      <c r="G299" s="31">
        <v>7</v>
      </c>
      <c r="H299" s="31">
        <v>51</v>
      </c>
      <c r="I299" s="31"/>
      <c r="J299" t="str">
        <f t="shared" si="8"/>
        <v>1-kgs_7_</v>
      </c>
      <c r="K299">
        <f t="shared" si="9"/>
        <v>51</v>
      </c>
    </row>
    <row r="300" spans="1:11" x14ac:dyDescent="0.2">
      <c r="A300" s="16" t="s">
        <v>1466</v>
      </c>
      <c r="B300" s="19">
        <v>30</v>
      </c>
      <c r="C300" s="21">
        <v>31</v>
      </c>
      <c r="F300" s="31" t="s">
        <v>1422</v>
      </c>
      <c r="G300" s="31">
        <v>8</v>
      </c>
      <c r="H300" s="31">
        <v>66</v>
      </c>
      <c r="I300" s="31"/>
      <c r="J300" t="str">
        <f t="shared" si="8"/>
        <v>1-kgs_8_</v>
      </c>
      <c r="K300">
        <f t="shared" si="9"/>
        <v>66</v>
      </c>
    </row>
    <row r="301" spans="1:11" x14ac:dyDescent="0.2">
      <c r="A301" s="16" t="s">
        <v>1466</v>
      </c>
      <c r="B301" s="19">
        <v>31</v>
      </c>
      <c r="C301" s="21">
        <v>40</v>
      </c>
      <c r="F301" s="31" t="s">
        <v>1422</v>
      </c>
      <c r="G301" s="31">
        <v>9</v>
      </c>
      <c r="H301" s="31">
        <v>28</v>
      </c>
      <c r="I301" s="31"/>
      <c r="J301" t="str">
        <f t="shared" si="8"/>
        <v>1-kgs_9_</v>
      </c>
      <c r="K301">
        <f t="shared" si="9"/>
        <v>28</v>
      </c>
    </row>
    <row r="302" spans="1:11" x14ac:dyDescent="0.2">
      <c r="A302" s="16" t="s">
        <v>1466</v>
      </c>
      <c r="B302" s="19">
        <v>32</v>
      </c>
      <c r="C302" s="21">
        <v>22</v>
      </c>
      <c r="F302" s="31" t="s">
        <v>1422</v>
      </c>
      <c r="G302" s="31">
        <v>10</v>
      </c>
      <c r="H302" s="31">
        <v>29</v>
      </c>
      <c r="I302" s="31"/>
      <c r="J302" t="str">
        <f t="shared" si="8"/>
        <v>1-kgs_10_</v>
      </c>
      <c r="K302">
        <f t="shared" si="9"/>
        <v>29</v>
      </c>
    </row>
    <row r="303" spans="1:11" x14ac:dyDescent="0.2">
      <c r="A303" s="16" t="s">
        <v>1466</v>
      </c>
      <c r="B303" s="19">
        <v>33</v>
      </c>
      <c r="C303" s="21">
        <v>33</v>
      </c>
      <c r="F303" s="31" t="s">
        <v>1422</v>
      </c>
      <c r="G303" s="31">
        <v>11</v>
      </c>
      <c r="H303" s="31">
        <v>43</v>
      </c>
      <c r="I303" s="31"/>
      <c r="J303" t="str">
        <f t="shared" si="8"/>
        <v>1-kgs_11_</v>
      </c>
      <c r="K303">
        <f t="shared" si="9"/>
        <v>43</v>
      </c>
    </row>
    <row r="304" spans="1:11" x14ac:dyDescent="0.2">
      <c r="A304" s="16" t="s">
        <v>1466</v>
      </c>
      <c r="B304" s="19">
        <v>34</v>
      </c>
      <c r="C304" s="21">
        <v>37</v>
      </c>
      <c r="F304" s="31" t="s">
        <v>1422</v>
      </c>
      <c r="G304" s="31">
        <v>12</v>
      </c>
      <c r="H304" s="31">
        <v>33</v>
      </c>
      <c r="I304" s="31"/>
      <c r="J304" t="str">
        <f t="shared" si="8"/>
        <v>1-kgs_12_</v>
      </c>
      <c r="K304">
        <f t="shared" si="9"/>
        <v>33</v>
      </c>
    </row>
    <row r="305" spans="1:11" x14ac:dyDescent="0.2">
      <c r="A305" s="16" t="s">
        <v>1466</v>
      </c>
      <c r="B305" s="19">
        <v>35</v>
      </c>
      <c r="C305" s="21">
        <v>16</v>
      </c>
      <c r="F305" s="31" t="s">
        <v>1422</v>
      </c>
      <c r="G305" s="31">
        <v>13</v>
      </c>
      <c r="H305" s="31">
        <v>34</v>
      </c>
      <c r="I305" s="31"/>
      <c r="J305" t="str">
        <f t="shared" si="8"/>
        <v>1-kgs_13_</v>
      </c>
      <c r="K305">
        <f t="shared" si="9"/>
        <v>34</v>
      </c>
    </row>
    <row r="306" spans="1:11" x14ac:dyDescent="0.2">
      <c r="A306" s="16" t="s">
        <v>1466</v>
      </c>
      <c r="B306" s="19">
        <v>36</v>
      </c>
      <c r="C306" s="21">
        <v>33</v>
      </c>
      <c r="F306" s="31" t="s">
        <v>1422</v>
      </c>
      <c r="G306" s="31">
        <v>14</v>
      </c>
      <c r="H306" s="31">
        <v>31</v>
      </c>
      <c r="I306" s="31"/>
      <c r="J306" t="str">
        <f t="shared" si="8"/>
        <v>1-kgs_14_</v>
      </c>
      <c r="K306">
        <f t="shared" si="9"/>
        <v>31</v>
      </c>
    </row>
    <row r="307" spans="1:11" x14ac:dyDescent="0.2">
      <c r="A307" s="16" t="s">
        <v>1466</v>
      </c>
      <c r="B307" s="19">
        <v>37</v>
      </c>
      <c r="C307" s="21">
        <v>24</v>
      </c>
      <c r="F307" s="31" t="s">
        <v>1422</v>
      </c>
      <c r="G307" s="31">
        <v>15</v>
      </c>
      <c r="H307" s="31">
        <v>34</v>
      </c>
      <c r="I307" s="31"/>
      <c r="J307" t="str">
        <f t="shared" si="8"/>
        <v>1-kgs_15_</v>
      </c>
      <c r="K307">
        <f t="shared" si="9"/>
        <v>34</v>
      </c>
    </row>
    <row r="308" spans="1:11" x14ac:dyDescent="0.2">
      <c r="A308" s="16" t="s">
        <v>1466</v>
      </c>
      <c r="B308" s="19">
        <v>38</v>
      </c>
      <c r="C308" s="21">
        <v>41</v>
      </c>
      <c r="F308" s="31" t="s">
        <v>1422</v>
      </c>
      <c r="G308" s="31">
        <v>16</v>
      </c>
      <c r="H308" s="31">
        <v>34</v>
      </c>
      <c r="I308" s="31"/>
      <c r="J308" t="str">
        <f t="shared" si="8"/>
        <v>1-kgs_16_</v>
      </c>
      <c r="K308">
        <f t="shared" si="9"/>
        <v>34</v>
      </c>
    </row>
    <row r="309" spans="1:11" x14ac:dyDescent="0.2">
      <c r="A309" s="16" t="s">
        <v>1466</v>
      </c>
      <c r="B309" s="19">
        <v>39</v>
      </c>
      <c r="C309" s="21">
        <v>30</v>
      </c>
      <c r="F309" s="31" t="s">
        <v>1422</v>
      </c>
      <c r="G309" s="31">
        <v>17</v>
      </c>
      <c r="H309" s="31">
        <v>24</v>
      </c>
      <c r="I309" s="31"/>
      <c r="J309" t="str">
        <f t="shared" si="8"/>
        <v>1-kgs_17_</v>
      </c>
      <c r="K309">
        <f t="shared" si="9"/>
        <v>24</v>
      </c>
    </row>
    <row r="310" spans="1:11" x14ac:dyDescent="0.2">
      <c r="A310" s="16" t="s">
        <v>1466</v>
      </c>
      <c r="B310" s="19">
        <v>40</v>
      </c>
      <c r="C310" s="21">
        <v>24</v>
      </c>
      <c r="F310" s="31" t="s">
        <v>1422</v>
      </c>
      <c r="G310" s="31">
        <v>18</v>
      </c>
      <c r="H310" s="31">
        <v>46</v>
      </c>
      <c r="I310" s="31"/>
      <c r="J310" t="str">
        <f t="shared" si="8"/>
        <v>1-kgs_18_</v>
      </c>
      <c r="K310">
        <f t="shared" si="9"/>
        <v>46</v>
      </c>
    </row>
    <row r="311" spans="1:11" x14ac:dyDescent="0.2">
      <c r="A311" s="16" t="s">
        <v>1466</v>
      </c>
      <c r="B311" s="19">
        <v>41</v>
      </c>
      <c r="C311" s="21">
        <v>34</v>
      </c>
      <c r="F311" s="31" t="s">
        <v>1422</v>
      </c>
      <c r="G311" s="31">
        <v>19</v>
      </c>
      <c r="H311" s="31">
        <v>21</v>
      </c>
      <c r="I311" s="31"/>
      <c r="J311" t="str">
        <f t="shared" si="8"/>
        <v>1-kgs_19_</v>
      </c>
      <c r="K311">
        <f t="shared" si="9"/>
        <v>21</v>
      </c>
    </row>
    <row r="312" spans="1:11" x14ac:dyDescent="0.2">
      <c r="A312" s="16" t="s">
        <v>1466</v>
      </c>
      <c r="B312" s="19">
        <v>42</v>
      </c>
      <c r="C312" s="21">
        <v>17</v>
      </c>
      <c r="F312" s="31" t="s">
        <v>1422</v>
      </c>
      <c r="G312" s="31">
        <v>20</v>
      </c>
      <c r="H312" s="31">
        <v>43</v>
      </c>
      <c r="I312" s="31"/>
      <c r="J312" t="str">
        <f t="shared" si="8"/>
        <v>1-kgs_20_</v>
      </c>
      <c r="K312">
        <f t="shared" si="9"/>
        <v>43</v>
      </c>
    </row>
    <row r="313" spans="1:11" x14ac:dyDescent="0.2">
      <c r="A313" s="16" t="s">
        <v>1470</v>
      </c>
      <c r="B313" s="19">
        <v>1</v>
      </c>
      <c r="C313" s="21">
        <v>6</v>
      </c>
      <c r="F313" s="31" t="s">
        <v>1422</v>
      </c>
      <c r="G313" s="31">
        <v>21</v>
      </c>
      <c r="H313" s="31">
        <v>29</v>
      </c>
      <c r="I313" s="31"/>
      <c r="J313" t="str">
        <f t="shared" si="8"/>
        <v>1-kgs_21_</v>
      </c>
      <c r="K313">
        <f t="shared" si="9"/>
        <v>29</v>
      </c>
    </row>
    <row r="314" spans="1:11" x14ac:dyDescent="0.2">
      <c r="A314" s="16" t="s">
        <v>1470</v>
      </c>
      <c r="B314" s="19">
        <v>2</v>
      </c>
      <c r="C314" s="21">
        <v>12</v>
      </c>
      <c r="F314" s="31" t="s">
        <v>1422</v>
      </c>
      <c r="G314" s="31">
        <v>22</v>
      </c>
      <c r="H314" s="31">
        <v>53</v>
      </c>
      <c r="I314" s="31"/>
      <c r="J314" t="str">
        <f t="shared" si="8"/>
        <v>1-kgs_22_</v>
      </c>
      <c r="K314">
        <f t="shared" si="9"/>
        <v>53</v>
      </c>
    </row>
    <row r="315" spans="1:11" x14ac:dyDescent="0.2">
      <c r="A315" s="16" t="s">
        <v>1470</v>
      </c>
      <c r="B315" s="19">
        <v>3</v>
      </c>
      <c r="C315" s="21">
        <v>8</v>
      </c>
      <c r="F315" s="31" t="s">
        <v>1429</v>
      </c>
      <c r="G315" s="31">
        <v>1</v>
      </c>
      <c r="H315" s="31">
        <v>18</v>
      </c>
      <c r="I315" s="31"/>
      <c r="J315" t="str">
        <f t="shared" si="8"/>
        <v>2-kgs_1_</v>
      </c>
      <c r="K315">
        <f t="shared" si="9"/>
        <v>18</v>
      </c>
    </row>
    <row r="316" spans="1:11" x14ac:dyDescent="0.2">
      <c r="A316" s="16" t="s">
        <v>1470</v>
      </c>
      <c r="B316" s="19">
        <v>4</v>
      </c>
      <c r="C316" s="21">
        <v>8</v>
      </c>
      <c r="F316" s="31" t="s">
        <v>1429</v>
      </c>
      <c r="G316" s="31">
        <v>2</v>
      </c>
      <c r="H316" s="31">
        <v>25</v>
      </c>
      <c r="I316" s="31"/>
      <c r="J316" t="str">
        <f t="shared" si="8"/>
        <v>2-kgs_2_</v>
      </c>
      <c r="K316">
        <f t="shared" si="9"/>
        <v>25</v>
      </c>
    </row>
    <row r="317" spans="1:11" x14ac:dyDescent="0.2">
      <c r="A317" s="16" t="s">
        <v>1470</v>
      </c>
      <c r="B317" s="19">
        <v>5</v>
      </c>
      <c r="C317" s="21">
        <v>12</v>
      </c>
      <c r="F317" s="31" t="s">
        <v>1429</v>
      </c>
      <c r="G317" s="31">
        <v>3</v>
      </c>
      <c r="H317" s="31">
        <v>27</v>
      </c>
      <c r="I317" s="31"/>
      <c r="J317" t="str">
        <f t="shared" si="8"/>
        <v>2-kgs_3_</v>
      </c>
      <c r="K317">
        <f t="shared" si="9"/>
        <v>27</v>
      </c>
    </row>
    <row r="318" spans="1:11" x14ac:dyDescent="0.2">
      <c r="A318" s="16" t="s">
        <v>1470</v>
      </c>
      <c r="B318" s="19">
        <v>6</v>
      </c>
      <c r="C318" s="21">
        <v>10</v>
      </c>
      <c r="F318" s="31" t="s">
        <v>1429</v>
      </c>
      <c r="G318" s="31">
        <v>4</v>
      </c>
      <c r="H318" s="31">
        <v>44</v>
      </c>
      <c r="I318" s="31"/>
      <c r="J318" t="str">
        <f t="shared" si="8"/>
        <v>2-kgs_4_</v>
      </c>
      <c r="K318">
        <f t="shared" si="9"/>
        <v>44</v>
      </c>
    </row>
    <row r="319" spans="1:11" x14ac:dyDescent="0.2">
      <c r="A319" s="16" t="s">
        <v>1470</v>
      </c>
      <c r="B319" s="19">
        <v>7</v>
      </c>
      <c r="C319" s="21">
        <v>17</v>
      </c>
      <c r="F319" s="31" t="s">
        <v>1429</v>
      </c>
      <c r="G319" s="31">
        <v>5</v>
      </c>
      <c r="H319" s="31">
        <v>27</v>
      </c>
      <c r="I319" s="31"/>
      <c r="J319" t="str">
        <f t="shared" si="8"/>
        <v>2-kgs_5_</v>
      </c>
      <c r="K319">
        <f t="shared" si="9"/>
        <v>27</v>
      </c>
    </row>
    <row r="320" spans="1:11" x14ac:dyDescent="0.2">
      <c r="A320" s="16" t="s">
        <v>1470</v>
      </c>
      <c r="B320" s="19">
        <v>8</v>
      </c>
      <c r="C320" s="21">
        <v>9</v>
      </c>
      <c r="F320" s="31" t="s">
        <v>1429</v>
      </c>
      <c r="G320" s="31">
        <v>6</v>
      </c>
      <c r="H320" s="31">
        <v>33</v>
      </c>
      <c r="I320" s="31"/>
      <c r="J320" t="str">
        <f t="shared" si="8"/>
        <v>2-kgs_6_</v>
      </c>
      <c r="K320">
        <f t="shared" si="9"/>
        <v>33</v>
      </c>
    </row>
    <row r="321" spans="1:11" x14ac:dyDescent="0.2">
      <c r="A321" s="16" t="s">
        <v>1470</v>
      </c>
      <c r="B321" s="19">
        <v>9</v>
      </c>
      <c r="C321" s="21">
        <v>20</v>
      </c>
      <c r="F321" s="31" t="s">
        <v>1429</v>
      </c>
      <c r="G321" s="31">
        <v>7</v>
      </c>
      <c r="H321" s="31">
        <v>20</v>
      </c>
      <c r="I321" s="31"/>
      <c r="J321" t="str">
        <f t="shared" si="8"/>
        <v>2-kgs_7_</v>
      </c>
      <c r="K321">
        <f t="shared" si="9"/>
        <v>20</v>
      </c>
    </row>
    <row r="322" spans="1:11" x14ac:dyDescent="0.2">
      <c r="A322" s="16" t="s">
        <v>1470</v>
      </c>
      <c r="B322" s="19">
        <v>10</v>
      </c>
      <c r="C322" s="21">
        <v>18</v>
      </c>
      <c r="F322" s="31" t="s">
        <v>1429</v>
      </c>
      <c r="G322" s="31">
        <v>8</v>
      </c>
      <c r="H322" s="31">
        <v>29</v>
      </c>
      <c r="I322" s="31"/>
      <c r="J322" t="str">
        <f t="shared" si="8"/>
        <v>2-kgs_8_</v>
      </c>
      <c r="K322">
        <f t="shared" si="9"/>
        <v>29</v>
      </c>
    </row>
    <row r="323" spans="1:11" x14ac:dyDescent="0.2">
      <c r="A323" s="16" t="s">
        <v>1470</v>
      </c>
      <c r="B323" s="19">
        <v>11</v>
      </c>
      <c r="C323" s="21">
        <v>7</v>
      </c>
      <c r="F323" s="31" t="s">
        <v>1429</v>
      </c>
      <c r="G323" s="31">
        <v>9</v>
      </c>
      <c r="H323" s="31">
        <v>37</v>
      </c>
      <c r="I323" s="31"/>
      <c r="J323" t="str">
        <f t="shared" ref="J323:J386" si="10">F323&amp;"_"&amp;G323&amp;"_"</f>
        <v>2-kgs_9_</v>
      </c>
      <c r="K323">
        <f t="shared" ref="K323:K386" si="11">H323</f>
        <v>37</v>
      </c>
    </row>
    <row r="324" spans="1:11" x14ac:dyDescent="0.2">
      <c r="A324" s="16" t="s">
        <v>1470</v>
      </c>
      <c r="B324" s="19">
        <v>12</v>
      </c>
      <c r="C324" s="21">
        <v>8</v>
      </c>
      <c r="F324" s="31" t="s">
        <v>1429</v>
      </c>
      <c r="G324" s="31">
        <v>10</v>
      </c>
      <c r="H324" s="31">
        <v>36</v>
      </c>
      <c r="I324" s="31"/>
      <c r="J324" t="str">
        <f t="shared" si="10"/>
        <v>2-kgs_10_</v>
      </c>
      <c r="K324">
        <f t="shared" si="11"/>
        <v>36</v>
      </c>
    </row>
    <row r="325" spans="1:11" x14ac:dyDescent="0.2">
      <c r="A325" s="16" t="s">
        <v>1470</v>
      </c>
      <c r="B325" s="19">
        <v>13</v>
      </c>
      <c r="C325" s="21">
        <v>6</v>
      </c>
      <c r="F325" s="31" t="s">
        <v>1429</v>
      </c>
      <c r="G325" s="31">
        <v>11</v>
      </c>
      <c r="H325" s="31">
        <v>21</v>
      </c>
      <c r="I325" s="31"/>
      <c r="J325" t="str">
        <f t="shared" si="10"/>
        <v>2-kgs_11_</v>
      </c>
      <c r="K325">
        <f t="shared" si="11"/>
        <v>21</v>
      </c>
    </row>
    <row r="326" spans="1:11" x14ac:dyDescent="0.2">
      <c r="A326" s="16" t="s">
        <v>1470</v>
      </c>
      <c r="B326" s="19">
        <v>14</v>
      </c>
      <c r="C326" s="21">
        <v>7</v>
      </c>
      <c r="F326" s="31" t="s">
        <v>1429</v>
      </c>
      <c r="G326" s="31">
        <v>12</v>
      </c>
      <c r="H326" s="31">
        <v>21</v>
      </c>
      <c r="I326" s="31"/>
      <c r="J326" t="str">
        <f t="shared" si="10"/>
        <v>2-kgs_12_</v>
      </c>
      <c r="K326">
        <f t="shared" si="11"/>
        <v>21</v>
      </c>
    </row>
    <row r="327" spans="1:11" x14ac:dyDescent="0.2">
      <c r="A327" s="16" t="s">
        <v>1470</v>
      </c>
      <c r="B327" s="19">
        <v>15</v>
      </c>
      <c r="C327" s="21">
        <v>5</v>
      </c>
      <c r="F327" s="31" t="s">
        <v>1429</v>
      </c>
      <c r="G327" s="31">
        <v>13</v>
      </c>
      <c r="H327" s="31">
        <v>25</v>
      </c>
      <c r="I327" s="31"/>
      <c r="J327" t="str">
        <f t="shared" si="10"/>
        <v>2-kgs_13_</v>
      </c>
      <c r="K327">
        <f t="shared" si="11"/>
        <v>25</v>
      </c>
    </row>
    <row r="328" spans="1:11" x14ac:dyDescent="0.2">
      <c r="A328" s="16" t="s">
        <v>1470</v>
      </c>
      <c r="B328" s="19">
        <v>16</v>
      </c>
      <c r="C328" s="21">
        <v>11</v>
      </c>
      <c r="F328" s="31" t="s">
        <v>1429</v>
      </c>
      <c r="G328" s="31">
        <v>14</v>
      </c>
      <c r="H328" s="31">
        <v>29</v>
      </c>
      <c r="I328" s="31"/>
      <c r="J328" t="str">
        <f t="shared" si="10"/>
        <v>2-kgs_14_</v>
      </c>
      <c r="K328">
        <f t="shared" si="11"/>
        <v>29</v>
      </c>
    </row>
    <row r="329" spans="1:11" x14ac:dyDescent="0.2">
      <c r="A329" s="16" t="s">
        <v>1470</v>
      </c>
      <c r="B329" s="19">
        <v>17</v>
      </c>
      <c r="C329" s="21">
        <v>15</v>
      </c>
      <c r="F329" s="31" t="s">
        <v>1429</v>
      </c>
      <c r="G329" s="31">
        <v>15</v>
      </c>
      <c r="H329" s="31">
        <v>38</v>
      </c>
      <c r="I329" s="31"/>
      <c r="J329" t="str">
        <f t="shared" si="10"/>
        <v>2-kgs_15_</v>
      </c>
      <c r="K329">
        <f t="shared" si="11"/>
        <v>38</v>
      </c>
    </row>
    <row r="330" spans="1:11" x14ac:dyDescent="0.2">
      <c r="A330" s="16" t="s">
        <v>1470</v>
      </c>
      <c r="B330" s="19">
        <v>18</v>
      </c>
      <c r="C330" s="21">
        <v>50</v>
      </c>
      <c r="F330" s="31" t="s">
        <v>1429</v>
      </c>
      <c r="G330" s="31">
        <v>16</v>
      </c>
      <c r="H330" s="31">
        <v>20</v>
      </c>
      <c r="I330" s="31"/>
      <c r="J330" t="str">
        <f t="shared" si="10"/>
        <v>2-kgs_16_</v>
      </c>
      <c r="K330">
        <f t="shared" si="11"/>
        <v>20</v>
      </c>
    </row>
    <row r="331" spans="1:11" x14ac:dyDescent="0.2">
      <c r="A331" s="16" t="s">
        <v>1470</v>
      </c>
      <c r="B331" s="19">
        <v>19</v>
      </c>
      <c r="C331" s="21">
        <v>14</v>
      </c>
      <c r="F331" s="31" t="s">
        <v>1429</v>
      </c>
      <c r="G331" s="31">
        <v>17</v>
      </c>
      <c r="H331" s="31">
        <v>41</v>
      </c>
      <c r="I331" s="31"/>
      <c r="J331" t="str">
        <f t="shared" si="10"/>
        <v>2-kgs_17_</v>
      </c>
      <c r="K331">
        <f t="shared" si="11"/>
        <v>41</v>
      </c>
    </row>
    <row r="332" spans="1:11" x14ac:dyDescent="0.2">
      <c r="A332" s="16" t="s">
        <v>1470</v>
      </c>
      <c r="B332" s="19">
        <v>20</v>
      </c>
      <c r="C332" s="21">
        <v>9</v>
      </c>
      <c r="F332" s="31" t="s">
        <v>1429</v>
      </c>
      <c r="G332" s="31">
        <v>18</v>
      </c>
      <c r="H332" s="31">
        <v>37</v>
      </c>
      <c r="I332" s="31"/>
      <c r="J332" t="str">
        <f t="shared" si="10"/>
        <v>2-kgs_18_</v>
      </c>
      <c r="K332">
        <f t="shared" si="11"/>
        <v>37</v>
      </c>
    </row>
    <row r="333" spans="1:11" x14ac:dyDescent="0.2">
      <c r="A333" s="16" t="s">
        <v>1470</v>
      </c>
      <c r="B333" s="19">
        <v>21</v>
      </c>
      <c r="C333" s="21">
        <v>13</v>
      </c>
      <c r="F333" s="31" t="s">
        <v>1429</v>
      </c>
      <c r="G333" s="31">
        <v>19</v>
      </c>
      <c r="H333" s="31">
        <v>37</v>
      </c>
      <c r="I333" s="31"/>
      <c r="J333" t="str">
        <f t="shared" si="10"/>
        <v>2-kgs_19_</v>
      </c>
      <c r="K333">
        <f t="shared" si="11"/>
        <v>37</v>
      </c>
    </row>
    <row r="334" spans="1:11" x14ac:dyDescent="0.2">
      <c r="A334" s="16" t="s">
        <v>1470</v>
      </c>
      <c r="B334" s="19">
        <v>22</v>
      </c>
      <c r="C334" s="21">
        <v>31</v>
      </c>
      <c r="F334" s="31" t="s">
        <v>1429</v>
      </c>
      <c r="G334" s="31">
        <v>20</v>
      </c>
      <c r="H334" s="31">
        <v>21</v>
      </c>
      <c r="I334" s="31"/>
      <c r="J334" t="str">
        <f t="shared" si="10"/>
        <v>2-kgs_20_</v>
      </c>
      <c r="K334">
        <f t="shared" si="11"/>
        <v>21</v>
      </c>
    </row>
    <row r="335" spans="1:11" x14ac:dyDescent="0.2">
      <c r="A335" s="16" t="s">
        <v>1470</v>
      </c>
      <c r="B335" s="19">
        <v>23</v>
      </c>
      <c r="C335" s="21">
        <v>6</v>
      </c>
      <c r="F335" s="31" t="s">
        <v>1429</v>
      </c>
      <c r="G335" s="31">
        <v>21</v>
      </c>
      <c r="H335" s="31">
        <v>26</v>
      </c>
      <c r="I335" s="31"/>
      <c r="J335" t="str">
        <f t="shared" si="10"/>
        <v>2-kgs_21_</v>
      </c>
      <c r="K335">
        <f t="shared" si="11"/>
        <v>26</v>
      </c>
    </row>
    <row r="336" spans="1:11" x14ac:dyDescent="0.2">
      <c r="A336" s="16" t="s">
        <v>1470</v>
      </c>
      <c r="B336" s="19">
        <v>24</v>
      </c>
      <c r="C336" s="21">
        <v>10</v>
      </c>
      <c r="F336" s="31" t="s">
        <v>1429</v>
      </c>
      <c r="G336" s="31">
        <v>22</v>
      </c>
      <c r="H336" s="31">
        <v>20</v>
      </c>
      <c r="I336" s="31"/>
      <c r="J336" t="str">
        <f t="shared" si="10"/>
        <v>2-kgs_22_</v>
      </c>
      <c r="K336">
        <f t="shared" si="11"/>
        <v>20</v>
      </c>
    </row>
    <row r="337" spans="1:11" x14ac:dyDescent="0.2">
      <c r="A337" s="16" t="s">
        <v>1470</v>
      </c>
      <c r="B337" s="19">
        <v>25</v>
      </c>
      <c r="C337" s="21">
        <v>22</v>
      </c>
      <c r="F337" s="31" t="s">
        <v>1429</v>
      </c>
      <c r="G337" s="31">
        <v>23</v>
      </c>
      <c r="H337" s="31">
        <v>37</v>
      </c>
      <c r="I337" s="31"/>
      <c r="J337" t="str">
        <f t="shared" si="10"/>
        <v>2-kgs_23_</v>
      </c>
      <c r="K337">
        <f t="shared" si="11"/>
        <v>37</v>
      </c>
    </row>
    <row r="338" spans="1:11" x14ac:dyDescent="0.2">
      <c r="A338" s="16" t="s">
        <v>1470</v>
      </c>
      <c r="B338" s="19">
        <v>26</v>
      </c>
      <c r="C338" s="21">
        <v>12</v>
      </c>
      <c r="F338" s="31" t="s">
        <v>1429</v>
      </c>
      <c r="G338" s="31">
        <v>24</v>
      </c>
      <c r="H338" s="31">
        <v>20</v>
      </c>
      <c r="I338" s="31"/>
      <c r="J338" t="str">
        <f t="shared" si="10"/>
        <v>2-kgs_24_</v>
      </c>
      <c r="K338">
        <f t="shared" si="11"/>
        <v>20</v>
      </c>
    </row>
    <row r="339" spans="1:11" x14ac:dyDescent="0.2">
      <c r="A339" s="16" t="s">
        <v>1470</v>
      </c>
      <c r="B339" s="19">
        <v>27</v>
      </c>
      <c r="C339" s="21">
        <v>14</v>
      </c>
      <c r="F339" s="31" t="s">
        <v>1429</v>
      </c>
      <c r="G339" s="31">
        <v>25</v>
      </c>
      <c r="H339" s="31">
        <v>30</v>
      </c>
      <c r="I339" s="31"/>
      <c r="J339" t="str">
        <f t="shared" si="10"/>
        <v>2-kgs_25_</v>
      </c>
      <c r="K339">
        <f t="shared" si="11"/>
        <v>30</v>
      </c>
    </row>
    <row r="340" spans="1:11" x14ac:dyDescent="0.2">
      <c r="A340" s="16" t="s">
        <v>1470</v>
      </c>
      <c r="B340" s="19">
        <v>28</v>
      </c>
      <c r="C340" s="21">
        <v>9</v>
      </c>
      <c r="F340" s="31" t="s">
        <v>1436</v>
      </c>
      <c r="G340" s="31">
        <v>1</v>
      </c>
      <c r="H340" s="31">
        <v>54</v>
      </c>
      <c r="I340" s="31"/>
      <c r="J340" t="str">
        <f t="shared" si="10"/>
        <v>1-chr_1_</v>
      </c>
      <c r="K340">
        <f t="shared" si="11"/>
        <v>54</v>
      </c>
    </row>
    <row r="341" spans="1:11" x14ac:dyDescent="0.2">
      <c r="A341" s="16" t="s">
        <v>1470</v>
      </c>
      <c r="B341" s="19">
        <v>29</v>
      </c>
      <c r="C341" s="21">
        <v>11</v>
      </c>
      <c r="F341" s="31" t="s">
        <v>1436</v>
      </c>
      <c r="G341" s="31">
        <v>2</v>
      </c>
      <c r="H341" s="31">
        <v>55</v>
      </c>
      <c r="I341" s="31"/>
      <c r="J341" t="str">
        <f t="shared" si="10"/>
        <v>1-chr_2_</v>
      </c>
      <c r="K341">
        <f t="shared" si="11"/>
        <v>55</v>
      </c>
    </row>
    <row r="342" spans="1:11" x14ac:dyDescent="0.2">
      <c r="A342" s="16" t="s">
        <v>1470</v>
      </c>
      <c r="B342" s="19">
        <v>30</v>
      </c>
      <c r="C342" s="21">
        <v>12</v>
      </c>
      <c r="F342" s="31" t="s">
        <v>1436</v>
      </c>
      <c r="G342" s="31">
        <v>3</v>
      </c>
      <c r="H342" s="31">
        <v>24</v>
      </c>
      <c r="I342" s="31"/>
      <c r="J342" t="str">
        <f t="shared" si="10"/>
        <v>1-chr_3_</v>
      </c>
      <c r="K342">
        <f t="shared" si="11"/>
        <v>24</v>
      </c>
    </row>
    <row r="343" spans="1:11" x14ac:dyDescent="0.2">
      <c r="A343" s="16" t="s">
        <v>1470</v>
      </c>
      <c r="B343" s="19">
        <v>31</v>
      </c>
      <c r="C343" s="21">
        <v>24</v>
      </c>
      <c r="F343" s="31" t="s">
        <v>1436</v>
      </c>
      <c r="G343" s="31">
        <v>4</v>
      </c>
      <c r="H343" s="31">
        <v>43</v>
      </c>
      <c r="I343" s="31"/>
      <c r="J343" t="str">
        <f t="shared" si="10"/>
        <v>1-chr_4_</v>
      </c>
      <c r="K343">
        <f t="shared" si="11"/>
        <v>43</v>
      </c>
    </row>
    <row r="344" spans="1:11" x14ac:dyDescent="0.2">
      <c r="A344" s="16" t="s">
        <v>1470</v>
      </c>
      <c r="B344" s="19">
        <v>32</v>
      </c>
      <c r="C344" s="21">
        <v>11</v>
      </c>
      <c r="F344" s="31" t="s">
        <v>1436</v>
      </c>
      <c r="G344" s="31">
        <v>5</v>
      </c>
      <c r="H344" s="31">
        <v>26</v>
      </c>
      <c r="I344" s="31"/>
      <c r="J344" t="str">
        <f t="shared" si="10"/>
        <v>1-chr_5_</v>
      </c>
      <c r="K344">
        <f t="shared" si="11"/>
        <v>26</v>
      </c>
    </row>
    <row r="345" spans="1:11" x14ac:dyDescent="0.2">
      <c r="A345" s="16" t="s">
        <v>1470</v>
      </c>
      <c r="B345" s="19">
        <v>33</v>
      </c>
      <c r="C345" s="21">
        <v>22</v>
      </c>
      <c r="F345" s="31" t="s">
        <v>1436</v>
      </c>
      <c r="G345" s="31">
        <v>6</v>
      </c>
      <c r="H345" s="31">
        <v>81</v>
      </c>
      <c r="I345" s="31"/>
      <c r="J345" t="str">
        <f t="shared" si="10"/>
        <v>1-chr_6_</v>
      </c>
      <c r="K345">
        <f t="shared" si="11"/>
        <v>81</v>
      </c>
    </row>
    <row r="346" spans="1:11" x14ac:dyDescent="0.2">
      <c r="A346" s="16" t="s">
        <v>1470</v>
      </c>
      <c r="B346" s="19">
        <v>34</v>
      </c>
      <c r="C346" s="21">
        <v>22</v>
      </c>
      <c r="F346" s="31" t="s">
        <v>1436</v>
      </c>
      <c r="G346" s="31">
        <v>7</v>
      </c>
      <c r="H346" s="31">
        <v>40</v>
      </c>
      <c r="I346" s="31"/>
      <c r="J346" t="str">
        <f t="shared" si="10"/>
        <v>1-chr_7_</v>
      </c>
      <c r="K346">
        <f t="shared" si="11"/>
        <v>40</v>
      </c>
    </row>
    <row r="347" spans="1:11" x14ac:dyDescent="0.2">
      <c r="A347" s="16" t="s">
        <v>1470</v>
      </c>
      <c r="B347" s="19">
        <v>35</v>
      </c>
      <c r="C347" s="21">
        <v>28</v>
      </c>
      <c r="F347" s="31" t="s">
        <v>1436</v>
      </c>
      <c r="G347" s="31">
        <v>8</v>
      </c>
      <c r="H347" s="31">
        <v>40</v>
      </c>
      <c r="I347" s="31"/>
      <c r="J347" t="str">
        <f t="shared" si="10"/>
        <v>1-chr_8_</v>
      </c>
      <c r="K347">
        <f t="shared" si="11"/>
        <v>40</v>
      </c>
    </row>
    <row r="348" spans="1:11" x14ac:dyDescent="0.2">
      <c r="A348" s="16" t="s">
        <v>1470</v>
      </c>
      <c r="B348" s="19">
        <v>36</v>
      </c>
      <c r="C348" s="21">
        <v>12</v>
      </c>
      <c r="F348" s="31" t="s">
        <v>1436</v>
      </c>
      <c r="G348" s="31">
        <v>9</v>
      </c>
      <c r="H348" s="31">
        <v>44</v>
      </c>
      <c r="I348" s="31"/>
      <c r="J348" t="str">
        <f t="shared" si="10"/>
        <v>1-chr_9_</v>
      </c>
      <c r="K348">
        <f t="shared" si="11"/>
        <v>44</v>
      </c>
    </row>
    <row r="349" spans="1:11" x14ac:dyDescent="0.2">
      <c r="A349" s="16" t="s">
        <v>1470</v>
      </c>
      <c r="B349" s="19">
        <v>37</v>
      </c>
      <c r="C349" s="21">
        <v>40</v>
      </c>
      <c r="F349" s="31" t="s">
        <v>1436</v>
      </c>
      <c r="G349" s="31">
        <v>10</v>
      </c>
      <c r="H349" s="31">
        <v>14</v>
      </c>
      <c r="I349" s="31"/>
      <c r="J349" t="str">
        <f t="shared" si="10"/>
        <v>1-chr_10_</v>
      </c>
      <c r="K349">
        <f t="shared" si="11"/>
        <v>14</v>
      </c>
    </row>
    <row r="350" spans="1:11" x14ac:dyDescent="0.2">
      <c r="A350" s="16" t="s">
        <v>1470</v>
      </c>
      <c r="B350" s="19">
        <v>38</v>
      </c>
      <c r="C350" s="21">
        <v>22</v>
      </c>
      <c r="F350" s="31" t="s">
        <v>1436</v>
      </c>
      <c r="G350" s="31">
        <v>11</v>
      </c>
      <c r="H350" s="31">
        <v>47</v>
      </c>
      <c r="I350" s="31"/>
      <c r="J350" t="str">
        <f t="shared" si="10"/>
        <v>1-chr_11_</v>
      </c>
      <c r="K350">
        <f t="shared" si="11"/>
        <v>47</v>
      </c>
    </row>
    <row r="351" spans="1:11" x14ac:dyDescent="0.2">
      <c r="A351" s="16" t="s">
        <v>1470</v>
      </c>
      <c r="B351" s="19">
        <v>39</v>
      </c>
      <c r="C351" s="21">
        <v>13</v>
      </c>
      <c r="F351" s="31" t="s">
        <v>1436</v>
      </c>
      <c r="G351" s="31">
        <v>12</v>
      </c>
      <c r="H351" s="31">
        <v>40</v>
      </c>
      <c r="I351" s="31"/>
      <c r="J351" t="str">
        <f t="shared" si="10"/>
        <v>1-chr_12_</v>
      </c>
      <c r="K351">
        <f t="shared" si="11"/>
        <v>40</v>
      </c>
    </row>
    <row r="352" spans="1:11" x14ac:dyDescent="0.2">
      <c r="A352" s="16" t="s">
        <v>1470</v>
      </c>
      <c r="B352" s="19">
        <v>40</v>
      </c>
      <c r="C352" s="21">
        <v>17</v>
      </c>
      <c r="F352" s="31" t="s">
        <v>1436</v>
      </c>
      <c r="G352" s="31">
        <v>13</v>
      </c>
      <c r="H352" s="31">
        <v>14</v>
      </c>
      <c r="I352" s="31"/>
      <c r="J352" t="str">
        <f t="shared" si="10"/>
        <v>1-chr_13_</v>
      </c>
      <c r="K352">
        <f t="shared" si="11"/>
        <v>14</v>
      </c>
    </row>
    <row r="353" spans="1:11" x14ac:dyDescent="0.2">
      <c r="A353" s="16" t="s">
        <v>1470</v>
      </c>
      <c r="B353" s="19">
        <v>41</v>
      </c>
      <c r="C353" s="21">
        <v>13</v>
      </c>
      <c r="F353" s="31" t="s">
        <v>1436</v>
      </c>
      <c r="G353" s="31">
        <v>14</v>
      </c>
      <c r="H353" s="31">
        <v>17</v>
      </c>
      <c r="I353" s="31"/>
      <c r="J353" t="str">
        <f t="shared" si="10"/>
        <v>1-chr_14_</v>
      </c>
      <c r="K353">
        <f t="shared" si="11"/>
        <v>17</v>
      </c>
    </row>
    <row r="354" spans="1:11" x14ac:dyDescent="0.2">
      <c r="A354" s="16" t="s">
        <v>1470</v>
      </c>
      <c r="B354" s="19">
        <v>42</v>
      </c>
      <c r="C354" s="21">
        <v>11</v>
      </c>
      <c r="F354" s="31" t="s">
        <v>1436</v>
      </c>
      <c r="G354" s="31">
        <v>15</v>
      </c>
      <c r="H354" s="31">
        <v>29</v>
      </c>
      <c r="I354" s="31"/>
      <c r="J354" t="str">
        <f t="shared" si="10"/>
        <v>1-chr_15_</v>
      </c>
      <c r="K354">
        <f t="shared" si="11"/>
        <v>29</v>
      </c>
    </row>
    <row r="355" spans="1:11" x14ac:dyDescent="0.2">
      <c r="A355" s="16" t="s">
        <v>1470</v>
      </c>
      <c r="B355" s="19">
        <v>43</v>
      </c>
      <c r="C355" s="21">
        <v>5</v>
      </c>
      <c r="F355" s="31" t="s">
        <v>1436</v>
      </c>
      <c r="G355" s="31">
        <v>16</v>
      </c>
      <c r="H355" s="31">
        <v>43</v>
      </c>
      <c r="I355" s="31"/>
      <c r="J355" t="str">
        <f t="shared" si="10"/>
        <v>1-chr_16_</v>
      </c>
      <c r="K355">
        <f t="shared" si="11"/>
        <v>43</v>
      </c>
    </row>
    <row r="356" spans="1:11" x14ac:dyDescent="0.2">
      <c r="A356" s="16" t="s">
        <v>1470</v>
      </c>
      <c r="B356" s="19">
        <v>44</v>
      </c>
      <c r="C356" s="21">
        <v>26</v>
      </c>
      <c r="F356" s="31" t="s">
        <v>1436</v>
      </c>
      <c r="G356" s="31">
        <v>17</v>
      </c>
      <c r="H356" s="31">
        <v>27</v>
      </c>
      <c r="I356" s="31"/>
      <c r="J356" t="str">
        <f t="shared" si="10"/>
        <v>1-chr_17_</v>
      </c>
      <c r="K356">
        <f t="shared" si="11"/>
        <v>27</v>
      </c>
    </row>
    <row r="357" spans="1:11" x14ac:dyDescent="0.2">
      <c r="A357" s="16" t="s">
        <v>1470</v>
      </c>
      <c r="B357" s="19">
        <v>45</v>
      </c>
      <c r="C357" s="21">
        <v>17</v>
      </c>
      <c r="F357" s="31" t="s">
        <v>1436</v>
      </c>
      <c r="G357" s="31">
        <v>18</v>
      </c>
      <c r="H357" s="31">
        <v>17</v>
      </c>
      <c r="I357" s="31"/>
      <c r="J357" t="str">
        <f t="shared" si="10"/>
        <v>1-chr_18_</v>
      </c>
      <c r="K357">
        <f t="shared" si="11"/>
        <v>17</v>
      </c>
    </row>
    <row r="358" spans="1:11" x14ac:dyDescent="0.2">
      <c r="A358" s="16" t="s">
        <v>1470</v>
      </c>
      <c r="B358" s="19">
        <v>46</v>
      </c>
      <c r="C358" s="21">
        <v>11</v>
      </c>
      <c r="F358" s="31" t="s">
        <v>1436</v>
      </c>
      <c r="G358" s="31">
        <v>19</v>
      </c>
      <c r="H358" s="31">
        <v>19</v>
      </c>
      <c r="I358" s="31"/>
      <c r="J358" t="str">
        <f t="shared" si="10"/>
        <v>1-chr_19_</v>
      </c>
      <c r="K358">
        <f t="shared" si="11"/>
        <v>19</v>
      </c>
    </row>
    <row r="359" spans="1:11" x14ac:dyDescent="0.2">
      <c r="A359" s="16" t="s">
        <v>1470</v>
      </c>
      <c r="B359" s="19">
        <v>47</v>
      </c>
      <c r="C359" s="21">
        <v>9</v>
      </c>
      <c r="F359" s="31" t="s">
        <v>1436</v>
      </c>
      <c r="G359" s="31">
        <v>20</v>
      </c>
      <c r="H359" s="31">
        <v>8</v>
      </c>
      <c r="I359" s="31"/>
      <c r="J359" t="str">
        <f t="shared" si="10"/>
        <v>1-chr_20_</v>
      </c>
      <c r="K359">
        <f t="shared" si="11"/>
        <v>8</v>
      </c>
    </row>
    <row r="360" spans="1:11" x14ac:dyDescent="0.2">
      <c r="A360" s="16" t="s">
        <v>1470</v>
      </c>
      <c r="B360" s="19">
        <v>48</v>
      </c>
      <c r="C360" s="21">
        <v>14</v>
      </c>
      <c r="F360" s="31" t="s">
        <v>1436</v>
      </c>
      <c r="G360" s="31">
        <v>21</v>
      </c>
      <c r="H360" s="31">
        <v>30</v>
      </c>
      <c r="I360" s="31"/>
      <c r="J360" t="str">
        <f t="shared" si="10"/>
        <v>1-chr_21_</v>
      </c>
      <c r="K360">
        <f t="shared" si="11"/>
        <v>30</v>
      </c>
    </row>
    <row r="361" spans="1:11" x14ac:dyDescent="0.2">
      <c r="A361" s="16" t="s">
        <v>1470</v>
      </c>
      <c r="B361" s="19">
        <v>49</v>
      </c>
      <c r="C361" s="21">
        <v>20</v>
      </c>
      <c r="F361" s="31" t="s">
        <v>1436</v>
      </c>
      <c r="G361" s="31">
        <v>22</v>
      </c>
      <c r="H361" s="31">
        <v>19</v>
      </c>
      <c r="I361" s="31"/>
      <c r="J361" t="str">
        <f t="shared" si="10"/>
        <v>1-chr_22_</v>
      </c>
      <c r="K361">
        <f t="shared" si="11"/>
        <v>19</v>
      </c>
    </row>
    <row r="362" spans="1:11" x14ac:dyDescent="0.2">
      <c r="A362" s="16" t="s">
        <v>1470</v>
      </c>
      <c r="B362" s="19">
        <v>50</v>
      </c>
      <c r="C362" s="21">
        <v>23</v>
      </c>
      <c r="F362" s="31" t="s">
        <v>1436</v>
      </c>
      <c r="G362" s="31">
        <v>23</v>
      </c>
      <c r="H362" s="31">
        <v>32</v>
      </c>
      <c r="I362" s="31"/>
      <c r="J362" t="str">
        <f t="shared" si="10"/>
        <v>1-chr_23_</v>
      </c>
      <c r="K362">
        <f t="shared" si="11"/>
        <v>32</v>
      </c>
    </row>
    <row r="363" spans="1:11" x14ac:dyDescent="0.2">
      <c r="A363" s="16" t="s">
        <v>1470</v>
      </c>
      <c r="B363" s="19">
        <v>51</v>
      </c>
      <c r="C363" s="21">
        <v>19</v>
      </c>
      <c r="F363" s="31" t="s">
        <v>1436</v>
      </c>
      <c r="G363" s="31">
        <v>24</v>
      </c>
      <c r="H363" s="31">
        <v>31</v>
      </c>
      <c r="I363" s="31"/>
      <c r="J363" t="str">
        <f t="shared" si="10"/>
        <v>1-chr_24_</v>
      </c>
      <c r="K363">
        <f t="shared" si="11"/>
        <v>31</v>
      </c>
    </row>
    <row r="364" spans="1:11" x14ac:dyDescent="0.2">
      <c r="A364" s="16" t="s">
        <v>1470</v>
      </c>
      <c r="B364" s="19">
        <v>52</v>
      </c>
      <c r="C364" s="21">
        <v>9</v>
      </c>
      <c r="F364" s="31" t="s">
        <v>1436</v>
      </c>
      <c r="G364" s="31">
        <v>25</v>
      </c>
      <c r="H364" s="31">
        <v>31</v>
      </c>
      <c r="I364" s="31"/>
      <c r="J364" t="str">
        <f t="shared" si="10"/>
        <v>1-chr_25_</v>
      </c>
      <c r="K364">
        <f t="shared" si="11"/>
        <v>31</v>
      </c>
    </row>
    <row r="365" spans="1:11" x14ac:dyDescent="0.2">
      <c r="A365" s="16" t="s">
        <v>1470</v>
      </c>
      <c r="B365" s="19">
        <v>53</v>
      </c>
      <c r="C365" s="21">
        <v>6</v>
      </c>
      <c r="F365" s="31" t="s">
        <v>1436</v>
      </c>
      <c r="G365" s="31">
        <v>26</v>
      </c>
      <c r="H365" s="31">
        <v>32</v>
      </c>
      <c r="I365" s="31"/>
      <c r="J365" t="str">
        <f t="shared" si="10"/>
        <v>1-chr_26_</v>
      </c>
      <c r="K365">
        <f t="shared" si="11"/>
        <v>32</v>
      </c>
    </row>
    <row r="366" spans="1:11" x14ac:dyDescent="0.2">
      <c r="A366" s="16" t="s">
        <v>1470</v>
      </c>
      <c r="B366" s="19">
        <v>54</v>
      </c>
      <c r="C366" s="21">
        <v>7</v>
      </c>
      <c r="F366" s="31" t="s">
        <v>1436</v>
      </c>
      <c r="G366" s="31">
        <v>27</v>
      </c>
      <c r="H366" s="31">
        <v>34</v>
      </c>
      <c r="I366" s="31"/>
      <c r="J366" t="str">
        <f t="shared" si="10"/>
        <v>1-chr_27_</v>
      </c>
      <c r="K366">
        <f t="shared" si="11"/>
        <v>34</v>
      </c>
    </row>
    <row r="367" spans="1:11" x14ac:dyDescent="0.2">
      <c r="A367" s="16" t="s">
        <v>1470</v>
      </c>
      <c r="B367" s="19">
        <v>55</v>
      </c>
      <c r="C367" s="21">
        <v>23</v>
      </c>
      <c r="F367" s="31" t="s">
        <v>1436</v>
      </c>
      <c r="G367" s="31">
        <v>28</v>
      </c>
      <c r="H367" s="31">
        <v>21</v>
      </c>
      <c r="I367" s="31"/>
      <c r="J367" t="str">
        <f t="shared" si="10"/>
        <v>1-chr_28_</v>
      </c>
      <c r="K367">
        <f t="shared" si="11"/>
        <v>21</v>
      </c>
    </row>
    <row r="368" spans="1:11" x14ac:dyDescent="0.2">
      <c r="A368" s="16" t="s">
        <v>1470</v>
      </c>
      <c r="B368" s="19">
        <v>56</v>
      </c>
      <c r="C368" s="21">
        <v>13</v>
      </c>
      <c r="F368" s="31" t="s">
        <v>1436</v>
      </c>
      <c r="G368" s="31">
        <v>29</v>
      </c>
      <c r="H368" s="31">
        <v>30</v>
      </c>
      <c r="I368" s="31"/>
      <c r="J368" t="str">
        <f t="shared" si="10"/>
        <v>1-chr_29_</v>
      </c>
      <c r="K368">
        <f t="shared" si="11"/>
        <v>30</v>
      </c>
    </row>
    <row r="369" spans="1:11" x14ac:dyDescent="0.2">
      <c r="A369" s="16" t="s">
        <v>1470</v>
      </c>
      <c r="B369" s="19">
        <v>57</v>
      </c>
      <c r="C369" s="21">
        <v>11</v>
      </c>
      <c r="F369" s="31" t="s">
        <v>1443</v>
      </c>
      <c r="G369" s="31">
        <v>1</v>
      </c>
      <c r="H369" s="31">
        <v>17</v>
      </c>
      <c r="I369" s="31"/>
      <c r="J369" t="str">
        <f t="shared" si="10"/>
        <v>2-chr_1_</v>
      </c>
      <c r="K369">
        <f t="shared" si="11"/>
        <v>17</v>
      </c>
    </row>
    <row r="370" spans="1:11" x14ac:dyDescent="0.2">
      <c r="A370" s="16" t="s">
        <v>1470</v>
      </c>
      <c r="B370" s="19">
        <v>58</v>
      </c>
      <c r="C370" s="21">
        <v>11</v>
      </c>
      <c r="F370" s="31" t="s">
        <v>1443</v>
      </c>
      <c r="G370" s="31">
        <v>2</v>
      </c>
      <c r="H370" s="31">
        <v>18</v>
      </c>
      <c r="I370" s="31"/>
      <c r="J370" t="str">
        <f t="shared" si="10"/>
        <v>2-chr_2_</v>
      </c>
      <c r="K370">
        <f t="shared" si="11"/>
        <v>18</v>
      </c>
    </row>
    <row r="371" spans="1:11" x14ac:dyDescent="0.2">
      <c r="A371" s="16" t="s">
        <v>1470</v>
      </c>
      <c r="B371" s="19">
        <v>59</v>
      </c>
      <c r="C371" s="21">
        <v>17</v>
      </c>
      <c r="F371" s="31" t="s">
        <v>1443</v>
      </c>
      <c r="G371" s="31">
        <v>3</v>
      </c>
      <c r="H371" s="31">
        <v>17</v>
      </c>
      <c r="I371" s="31"/>
      <c r="J371" t="str">
        <f t="shared" si="10"/>
        <v>2-chr_3_</v>
      </c>
      <c r="K371">
        <f t="shared" si="11"/>
        <v>17</v>
      </c>
    </row>
    <row r="372" spans="1:11" x14ac:dyDescent="0.2">
      <c r="A372" s="16" t="s">
        <v>1470</v>
      </c>
      <c r="B372" s="19">
        <v>60</v>
      </c>
      <c r="C372" s="21">
        <v>12</v>
      </c>
      <c r="F372" s="31" t="s">
        <v>1443</v>
      </c>
      <c r="G372" s="31">
        <v>4</v>
      </c>
      <c r="H372" s="31">
        <v>22</v>
      </c>
      <c r="I372" s="31"/>
      <c r="J372" t="str">
        <f t="shared" si="10"/>
        <v>2-chr_4_</v>
      </c>
      <c r="K372">
        <f t="shared" si="11"/>
        <v>22</v>
      </c>
    </row>
    <row r="373" spans="1:11" x14ac:dyDescent="0.2">
      <c r="A373" s="16" t="s">
        <v>1470</v>
      </c>
      <c r="B373" s="19">
        <v>61</v>
      </c>
      <c r="C373" s="21">
        <v>8</v>
      </c>
      <c r="F373" s="31" t="s">
        <v>1443</v>
      </c>
      <c r="G373" s="31">
        <v>5</v>
      </c>
      <c r="H373" s="31">
        <v>14</v>
      </c>
      <c r="I373" s="31"/>
      <c r="J373" t="str">
        <f t="shared" si="10"/>
        <v>2-chr_5_</v>
      </c>
      <c r="K373">
        <f t="shared" si="11"/>
        <v>14</v>
      </c>
    </row>
    <row r="374" spans="1:11" x14ac:dyDescent="0.2">
      <c r="A374" s="16" t="s">
        <v>1470</v>
      </c>
      <c r="B374" s="19">
        <v>62</v>
      </c>
      <c r="C374" s="21">
        <v>12</v>
      </c>
      <c r="F374" s="31" t="s">
        <v>1443</v>
      </c>
      <c r="G374" s="31">
        <v>6</v>
      </c>
      <c r="H374" s="31">
        <v>42</v>
      </c>
      <c r="I374" s="31"/>
      <c r="J374" t="str">
        <f t="shared" si="10"/>
        <v>2-chr_6_</v>
      </c>
      <c r="K374">
        <f t="shared" si="11"/>
        <v>42</v>
      </c>
    </row>
    <row r="375" spans="1:11" x14ac:dyDescent="0.2">
      <c r="A375" s="16" t="s">
        <v>1470</v>
      </c>
      <c r="B375" s="19">
        <v>63</v>
      </c>
      <c r="C375" s="21">
        <v>11</v>
      </c>
      <c r="F375" s="31" t="s">
        <v>1443</v>
      </c>
      <c r="G375" s="31">
        <v>7</v>
      </c>
      <c r="H375" s="31">
        <v>22</v>
      </c>
      <c r="I375" s="31"/>
      <c r="J375" t="str">
        <f t="shared" si="10"/>
        <v>2-chr_7_</v>
      </c>
      <c r="K375">
        <f t="shared" si="11"/>
        <v>22</v>
      </c>
    </row>
    <row r="376" spans="1:11" x14ac:dyDescent="0.2">
      <c r="A376" s="16" t="s">
        <v>1470</v>
      </c>
      <c r="B376" s="19">
        <v>64</v>
      </c>
      <c r="C376" s="21">
        <v>10</v>
      </c>
      <c r="F376" s="31" t="s">
        <v>1443</v>
      </c>
      <c r="G376" s="31">
        <v>8</v>
      </c>
      <c r="H376" s="31">
        <v>18</v>
      </c>
      <c r="I376" s="31"/>
      <c r="J376" t="str">
        <f t="shared" si="10"/>
        <v>2-chr_8_</v>
      </c>
      <c r="K376">
        <f t="shared" si="11"/>
        <v>18</v>
      </c>
    </row>
    <row r="377" spans="1:11" x14ac:dyDescent="0.2">
      <c r="A377" s="16" t="s">
        <v>1470</v>
      </c>
      <c r="B377" s="19">
        <v>65</v>
      </c>
      <c r="C377" s="21">
        <v>13</v>
      </c>
      <c r="F377" s="31" t="s">
        <v>1443</v>
      </c>
      <c r="G377" s="31">
        <v>9</v>
      </c>
      <c r="H377" s="31">
        <v>31</v>
      </c>
      <c r="I377" s="31"/>
      <c r="J377" t="str">
        <f t="shared" si="10"/>
        <v>2-chr_9_</v>
      </c>
      <c r="K377">
        <f t="shared" si="11"/>
        <v>31</v>
      </c>
    </row>
    <row r="378" spans="1:11" x14ac:dyDescent="0.2">
      <c r="A378" s="16" t="s">
        <v>1470</v>
      </c>
      <c r="B378" s="19">
        <v>66</v>
      </c>
      <c r="C378" s="21">
        <v>20</v>
      </c>
      <c r="F378" s="31" t="s">
        <v>1443</v>
      </c>
      <c r="G378" s="31">
        <v>10</v>
      </c>
      <c r="H378" s="31">
        <v>19</v>
      </c>
      <c r="I378" s="31"/>
      <c r="J378" t="str">
        <f t="shared" si="10"/>
        <v>2-chr_10_</v>
      </c>
      <c r="K378">
        <f t="shared" si="11"/>
        <v>19</v>
      </c>
    </row>
    <row r="379" spans="1:11" x14ac:dyDescent="0.2">
      <c r="A379" s="16" t="s">
        <v>1470</v>
      </c>
      <c r="B379" s="19">
        <v>67</v>
      </c>
      <c r="C379" s="21">
        <v>7</v>
      </c>
      <c r="F379" s="31" t="s">
        <v>1443</v>
      </c>
      <c r="G379" s="31">
        <v>11</v>
      </c>
      <c r="H379" s="31">
        <v>23</v>
      </c>
      <c r="I379" s="31"/>
      <c r="J379" t="str">
        <f t="shared" si="10"/>
        <v>2-chr_11_</v>
      </c>
      <c r="K379">
        <f t="shared" si="11"/>
        <v>23</v>
      </c>
    </row>
    <row r="380" spans="1:11" x14ac:dyDescent="0.2">
      <c r="A380" s="16" t="s">
        <v>1470</v>
      </c>
      <c r="B380" s="19">
        <v>68</v>
      </c>
      <c r="C380" s="21">
        <v>35</v>
      </c>
      <c r="F380" s="31" t="s">
        <v>1443</v>
      </c>
      <c r="G380" s="31">
        <v>12</v>
      </c>
      <c r="H380" s="31">
        <v>16</v>
      </c>
      <c r="I380" s="31"/>
      <c r="J380" t="str">
        <f t="shared" si="10"/>
        <v>2-chr_12_</v>
      </c>
      <c r="K380">
        <f t="shared" si="11"/>
        <v>16</v>
      </c>
    </row>
    <row r="381" spans="1:11" x14ac:dyDescent="0.2">
      <c r="A381" s="16" t="s">
        <v>1470</v>
      </c>
      <c r="B381" s="19">
        <v>69</v>
      </c>
      <c r="C381" s="21">
        <v>36</v>
      </c>
      <c r="F381" s="31" t="s">
        <v>1443</v>
      </c>
      <c r="G381" s="31">
        <v>13</v>
      </c>
      <c r="H381" s="31">
        <v>22</v>
      </c>
      <c r="I381" s="31"/>
      <c r="J381" t="str">
        <f t="shared" si="10"/>
        <v>2-chr_13_</v>
      </c>
      <c r="K381">
        <f t="shared" si="11"/>
        <v>22</v>
      </c>
    </row>
    <row r="382" spans="1:11" x14ac:dyDescent="0.2">
      <c r="A382" s="16" t="s">
        <v>1470</v>
      </c>
      <c r="B382" s="19">
        <v>70</v>
      </c>
      <c r="C382" s="21">
        <v>5</v>
      </c>
      <c r="F382" s="31" t="s">
        <v>1443</v>
      </c>
      <c r="G382" s="31">
        <v>14</v>
      </c>
      <c r="H382" s="31">
        <v>15</v>
      </c>
      <c r="I382" s="31"/>
      <c r="J382" t="str">
        <f t="shared" si="10"/>
        <v>2-chr_14_</v>
      </c>
      <c r="K382">
        <f t="shared" si="11"/>
        <v>15</v>
      </c>
    </row>
    <row r="383" spans="1:11" x14ac:dyDescent="0.2">
      <c r="A383" s="16" t="s">
        <v>1470</v>
      </c>
      <c r="B383" s="19">
        <v>71</v>
      </c>
      <c r="C383" s="21">
        <v>24</v>
      </c>
      <c r="F383" s="31" t="s">
        <v>1443</v>
      </c>
      <c r="G383" s="31">
        <v>15</v>
      </c>
      <c r="H383" s="31">
        <v>19</v>
      </c>
      <c r="I383" s="31"/>
      <c r="J383" t="str">
        <f t="shared" si="10"/>
        <v>2-chr_15_</v>
      </c>
      <c r="K383">
        <f t="shared" si="11"/>
        <v>19</v>
      </c>
    </row>
    <row r="384" spans="1:11" x14ac:dyDescent="0.2">
      <c r="A384" s="16" t="s">
        <v>1470</v>
      </c>
      <c r="B384" s="19">
        <v>72</v>
      </c>
      <c r="C384" s="21">
        <v>20</v>
      </c>
      <c r="F384" s="31" t="s">
        <v>1443</v>
      </c>
      <c r="G384" s="31">
        <v>16</v>
      </c>
      <c r="H384" s="31">
        <v>14</v>
      </c>
      <c r="I384" s="31"/>
      <c r="J384" t="str">
        <f t="shared" si="10"/>
        <v>2-chr_16_</v>
      </c>
      <c r="K384">
        <f t="shared" si="11"/>
        <v>14</v>
      </c>
    </row>
    <row r="385" spans="1:11" x14ac:dyDescent="0.2">
      <c r="A385" s="16" t="s">
        <v>1470</v>
      </c>
      <c r="B385" s="19">
        <v>73</v>
      </c>
      <c r="C385" s="21">
        <v>28</v>
      </c>
      <c r="F385" s="31" t="s">
        <v>1443</v>
      </c>
      <c r="G385" s="31">
        <v>17</v>
      </c>
      <c r="H385" s="31">
        <v>19</v>
      </c>
      <c r="I385" s="31"/>
      <c r="J385" t="str">
        <f t="shared" si="10"/>
        <v>2-chr_17_</v>
      </c>
      <c r="K385">
        <f t="shared" si="11"/>
        <v>19</v>
      </c>
    </row>
    <row r="386" spans="1:11" x14ac:dyDescent="0.2">
      <c r="A386" s="16" t="s">
        <v>1470</v>
      </c>
      <c r="B386" s="19">
        <v>74</v>
      </c>
      <c r="C386" s="21">
        <v>23</v>
      </c>
      <c r="F386" s="31" t="s">
        <v>1443</v>
      </c>
      <c r="G386" s="31">
        <v>18</v>
      </c>
      <c r="H386" s="31">
        <v>34</v>
      </c>
      <c r="I386" s="31"/>
      <c r="J386" t="str">
        <f t="shared" si="10"/>
        <v>2-chr_18_</v>
      </c>
      <c r="K386">
        <f t="shared" si="11"/>
        <v>34</v>
      </c>
    </row>
    <row r="387" spans="1:11" x14ac:dyDescent="0.2">
      <c r="A387" s="16" t="s">
        <v>1470</v>
      </c>
      <c r="B387" s="19">
        <v>75</v>
      </c>
      <c r="C387" s="21">
        <v>10</v>
      </c>
      <c r="F387" s="31" t="s">
        <v>1443</v>
      </c>
      <c r="G387" s="31">
        <v>19</v>
      </c>
      <c r="H387" s="31">
        <v>11</v>
      </c>
      <c r="I387" s="31"/>
      <c r="J387" t="str">
        <f t="shared" ref="J387:J423" si="12">F387&amp;"_"&amp;G387&amp;"_"</f>
        <v>2-chr_19_</v>
      </c>
      <c r="K387">
        <f t="shared" ref="K387:K423" si="13">H387</f>
        <v>11</v>
      </c>
    </row>
    <row r="388" spans="1:11" x14ac:dyDescent="0.2">
      <c r="A388" s="16" t="s">
        <v>1470</v>
      </c>
      <c r="B388" s="19">
        <v>76</v>
      </c>
      <c r="C388" s="21">
        <v>12</v>
      </c>
      <c r="F388" s="31" t="s">
        <v>1443</v>
      </c>
      <c r="G388" s="31">
        <v>20</v>
      </c>
      <c r="H388" s="31">
        <v>37</v>
      </c>
      <c r="I388" s="31"/>
      <c r="J388" t="str">
        <f t="shared" si="12"/>
        <v>2-chr_20_</v>
      </c>
      <c r="K388">
        <f t="shared" si="13"/>
        <v>37</v>
      </c>
    </row>
    <row r="389" spans="1:11" x14ac:dyDescent="0.2">
      <c r="A389" s="16" t="s">
        <v>1470</v>
      </c>
      <c r="B389" s="19">
        <v>77</v>
      </c>
      <c r="C389" s="21">
        <v>20</v>
      </c>
      <c r="F389" s="31" t="s">
        <v>1443</v>
      </c>
      <c r="G389" s="31">
        <v>21</v>
      </c>
      <c r="H389" s="31">
        <v>20</v>
      </c>
      <c r="I389" s="31"/>
      <c r="J389" t="str">
        <f t="shared" si="12"/>
        <v>2-chr_21_</v>
      </c>
      <c r="K389">
        <f t="shared" si="13"/>
        <v>20</v>
      </c>
    </row>
    <row r="390" spans="1:11" x14ac:dyDescent="0.2">
      <c r="A390" s="16" t="s">
        <v>1470</v>
      </c>
      <c r="B390" s="19">
        <v>78</v>
      </c>
      <c r="C390" s="21">
        <v>72</v>
      </c>
      <c r="F390" s="31" t="s">
        <v>1443</v>
      </c>
      <c r="G390" s="31">
        <v>22</v>
      </c>
      <c r="H390" s="31">
        <v>12</v>
      </c>
      <c r="I390" s="31"/>
      <c r="J390" t="str">
        <f t="shared" si="12"/>
        <v>2-chr_22_</v>
      </c>
      <c r="K390">
        <f t="shared" si="13"/>
        <v>12</v>
      </c>
    </row>
    <row r="391" spans="1:11" x14ac:dyDescent="0.2">
      <c r="A391" s="16" t="s">
        <v>1470</v>
      </c>
      <c r="B391" s="19">
        <v>79</v>
      </c>
      <c r="C391" s="21">
        <v>13</v>
      </c>
      <c r="F391" s="31" t="s">
        <v>1443</v>
      </c>
      <c r="G391" s="31">
        <v>23</v>
      </c>
      <c r="H391" s="31">
        <v>21</v>
      </c>
      <c r="I391" s="31"/>
      <c r="J391" t="str">
        <f t="shared" si="12"/>
        <v>2-chr_23_</v>
      </c>
      <c r="K391">
        <f t="shared" si="13"/>
        <v>21</v>
      </c>
    </row>
    <row r="392" spans="1:11" x14ac:dyDescent="0.2">
      <c r="A392" s="16" t="s">
        <v>1470</v>
      </c>
      <c r="B392" s="19">
        <v>80</v>
      </c>
      <c r="C392" s="21">
        <v>19</v>
      </c>
      <c r="F392" s="31" t="s">
        <v>1443</v>
      </c>
      <c r="G392" s="31">
        <v>24</v>
      </c>
      <c r="H392" s="31">
        <v>27</v>
      </c>
      <c r="I392" s="31"/>
      <c r="J392" t="str">
        <f t="shared" si="12"/>
        <v>2-chr_24_</v>
      </c>
      <c r="K392">
        <f t="shared" si="13"/>
        <v>27</v>
      </c>
    </row>
    <row r="393" spans="1:11" x14ac:dyDescent="0.2">
      <c r="A393" s="16" t="s">
        <v>1470</v>
      </c>
      <c r="B393" s="19">
        <v>81</v>
      </c>
      <c r="C393" s="21">
        <v>16</v>
      </c>
      <c r="F393" s="31" t="s">
        <v>1443</v>
      </c>
      <c r="G393" s="31">
        <v>25</v>
      </c>
      <c r="H393" s="31">
        <v>28</v>
      </c>
      <c r="I393" s="31"/>
      <c r="J393" t="str">
        <f t="shared" si="12"/>
        <v>2-chr_25_</v>
      </c>
      <c r="K393">
        <f t="shared" si="13"/>
        <v>28</v>
      </c>
    </row>
    <row r="394" spans="1:11" x14ac:dyDescent="0.2">
      <c r="A394" s="16" t="s">
        <v>1470</v>
      </c>
      <c r="B394" s="19">
        <v>82</v>
      </c>
      <c r="C394" s="21">
        <v>8</v>
      </c>
      <c r="F394" s="31" t="s">
        <v>1443</v>
      </c>
      <c r="G394" s="31">
        <v>26</v>
      </c>
      <c r="H394" s="31">
        <v>23</v>
      </c>
      <c r="I394" s="31"/>
      <c r="J394" t="str">
        <f t="shared" si="12"/>
        <v>2-chr_26_</v>
      </c>
      <c r="K394">
        <f t="shared" si="13"/>
        <v>23</v>
      </c>
    </row>
    <row r="395" spans="1:11" x14ac:dyDescent="0.2">
      <c r="A395" s="16" t="s">
        <v>1470</v>
      </c>
      <c r="B395" s="19">
        <v>83</v>
      </c>
      <c r="C395" s="21">
        <v>18</v>
      </c>
      <c r="F395" s="31" t="s">
        <v>1443</v>
      </c>
      <c r="G395" s="31">
        <v>27</v>
      </c>
      <c r="H395" s="31">
        <v>9</v>
      </c>
      <c r="I395" s="31"/>
      <c r="J395" t="str">
        <f t="shared" si="12"/>
        <v>2-chr_27_</v>
      </c>
      <c r="K395">
        <f t="shared" si="13"/>
        <v>9</v>
      </c>
    </row>
    <row r="396" spans="1:11" x14ac:dyDescent="0.2">
      <c r="A396" s="16" t="s">
        <v>1470</v>
      </c>
      <c r="B396" s="19">
        <v>84</v>
      </c>
      <c r="C396" s="21">
        <v>12</v>
      </c>
      <c r="F396" s="31" t="s">
        <v>1443</v>
      </c>
      <c r="G396" s="31">
        <v>28</v>
      </c>
      <c r="H396" s="31">
        <v>27</v>
      </c>
      <c r="I396" s="31"/>
      <c r="J396" t="str">
        <f t="shared" si="12"/>
        <v>2-chr_28_</v>
      </c>
      <c r="K396">
        <f t="shared" si="13"/>
        <v>27</v>
      </c>
    </row>
    <row r="397" spans="1:11" x14ac:dyDescent="0.2">
      <c r="A397" s="16" t="s">
        <v>1470</v>
      </c>
      <c r="B397" s="19">
        <v>85</v>
      </c>
      <c r="C397" s="21">
        <v>13</v>
      </c>
      <c r="F397" s="31" t="s">
        <v>1443</v>
      </c>
      <c r="G397" s="31">
        <v>29</v>
      </c>
      <c r="H397" s="31">
        <v>36</v>
      </c>
      <c r="I397" s="31"/>
      <c r="J397" t="str">
        <f t="shared" si="12"/>
        <v>2-chr_29_</v>
      </c>
      <c r="K397">
        <f t="shared" si="13"/>
        <v>36</v>
      </c>
    </row>
    <row r="398" spans="1:11" x14ac:dyDescent="0.2">
      <c r="A398" s="16" t="s">
        <v>1470</v>
      </c>
      <c r="B398" s="19">
        <v>86</v>
      </c>
      <c r="C398" s="21">
        <v>17</v>
      </c>
      <c r="F398" s="31" t="s">
        <v>1443</v>
      </c>
      <c r="G398" s="31">
        <v>30</v>
      </c>
      <c r="H398" s="31">
        <v>27</v>
      </c>
      <c r="I398" s="31"/>
      <c r="J398" t="str">
        <f t="shared" si="12"/>
        <v>2-chr_30_</v>
      </c>
      <c r="K398">
        <f t="shared" si="13"/>
        <v>27</v>
      </c>
    </row>
    <row r="399" spans="1:11" x14ac:dyDescent="0.2">
      <c r="A399" s="16" t="s">
        <v>1470</v>
      </c>
      <c r="B399" s="19">
        <v>87</v>
      </c>
      <c r="C399" s="21">
        <v>7</v>
      </c>
      <c r="F399" s="31" t="s">
        <v>1443</v>
      </c>
      <c r="G399" s="31">
        <v>31</v>
      </c>
      <c r="H399" s="31">
        <v>21</v>
      </c>
      <c r="I399" s="31"/>
      <c r="J399" t="str">
        <f t="shared" si="12"/>
        <v>2-chr_31_</v>
      </c>
      <c r="K399">
        <f t="shared" si="13"/>
        <v>21</v>
      </c>
    </row>
    <row r="400" spans="1:11" x14ac:dyDescent="0.2">
      <c r="A400" s="16" t="s">
        <v>1470</v>
      </c>
      <c r="B400" s="19">
        <v>88</v>
      </c>
      <c r="C400" s="21">
        <v>18</v>
      </c>
      <c r="F400" s="31" t="s">
        <v>1443</v>
      </c>
      <c r="G400" s="31">
        <v>32</v>
      </c>
      <c r="H400" s="31">
        <v>33</v>
      </c>
      <c r="I400" s="31"/>
      <c r="J400" t="str">
        <f t="shared" si="12"/>
        <v>2-chr_32_</v>
      </c>
      <c r="K400">
        <f t="shared" si="13"/>
        <v>33</v>
      </c>
    </row>
    <row r="401" spans="1:11" x14ac:dyDescent="0.2">
      <c r="A401" s="16" t="s">
        <v>1470</v>
      </c>
      <c r="B401" s="19">
        <v>89</v>
      </c>
      <c r="C401" s="21">
        <v>52</v>
      </c>
      <c r="F401" s="31" t="s">
        <v>1443</v>
      </c>
      <c r="G401" s="31">
        <v>33</v>
      </c>
      <c r="H401" s="31">
        <v>25</v>
      </c>
      <c r="I401" s="31"/>
      <c r="J401" t="str">
        <f t="shared" si="12"/>
        <v>2-chr_33_</v>
      </c>
      <c r="K401">
        <f t="shared" si="13"/>
        <v>25</v>
      </c>
    </row>
    <row r="402" spans="1:11" x14ac:dyDescent="0.2">
      <c r="A402" s="16" t="s">
        <v>1470</v>
      </c>
      <c r="B402" s="19">
        <v>90</v>
      </c>
      <c r="C402" s="21">
        <v>17</v>
      </c>
      <c r="F402" s="31" t="s">
        <v>1443</v>
      </c>
      <c r="G402" s="31">
        <v>34</v>
      </c>
      <c r="H402" s="31">
        <v>33</v>
      </c>
      <c r="I402" s="31"/>
      <c r="J402" t="str">
        <f t="shared" si="12"/>
        <v>2-chr_34_</v>
      </c>
      <c r="K402">
        <f t="shared" si="13"/>
        <v>33</v>
      </c>
    </row>
    <row r="403" spans="1:11" x14ac:dyDescent="0.2">
      <c r="A403" s="16" t="s">
        <v>1470</v>
      </c>
      <c r="B403" s="19">
        <v>91</v>
      </c>
      <c r="C403" s="21">
        <v>16</v>
      </c>
      <c r="F403" s="31" t="s">
        <v>1443</v>
      </c>
      <c r="G403" s="31">
        <v>35</v>
      </c>
      <c r="H403" s="31">
        <v>27</v>
      </c>
      <c r="I403" s="31"/>
      <c r="J403" t="str">
        <f t="shared" si="12"/>
        <v>2-chr_35_</v>
      </c>
      <c r="K403">
        <f t="shared" si="13"/>
        <v>27</v>
      </c>
    </row>
    <row r="404" spans="1:11" x14ac:dyDescent="0.2">
      <c r="A404" s="16" t="s">
        <v>1470</v>
      </c>
      <c r="B404" s="19">
        <v>92</v>
      </c>
      <c r="C404" s="21">
        <v>15</v>
      </c>
      <c r="F404" s="31" t="s">
        <v>1443</v>
      </c>
      <c r="G404" s="31">
        <v>36</v>
      </c>
      <c r="H404" s="31">
        <v>23</v>
      </c>
      <c r="I404" s="31"/>
      <c r="J404" t="str">
        <f t="shared" si="12"/>
        <v>2-chr_36_</v>
      </c>
      <c r="K404">
        <f t="shared" si="13"/>
        <v>23</v>
      </c>
    </row>
    <row r="405" spans="1:11" x14ac:dyDescent="0.2">
      <c r="A405" s="16" t="s">
        <v>1470</v>
      </c>
      <c r="B405" s="19">
        <v>93</v>
      </c>
      <c r="C405" s="21">
        <v>5</v>
      </c>
      <c r="F405" s="31" t="s">
        <v>1450</v>
      </c>
      <c r="G405" s="31">
        <v>1</v>
      </c>
      <c r="H405" s="31">
        <v>11</v>
      </c>
      <c r="I405" s="31"/>
      <c r="J405" t="str">
        <f t="shared" si="12"/>
        <v>ezra_1_</v>
      </c>
      <c r="K405">
        <f t="shared" si="13"/>
        <v>11</v>
      </c>
    </row>
    <row r="406" spans="1:11" x14ac:dyDescent="0.2">
      <c r="A406" s="16" t="s">
        <v>1470</v>
      </c>
      <c r="B406" s="19">
        <v>94</v>
      </c>
      <c r="C406" s="21">
        <v>23</v>
      </c>
      <c r="F406" s="31" t="s">
        <v>1450</v>
      </c>
      <c r="G406" s="31">
        <v>2</v>
      </c>
      <c r="H406" s="31">
        <v>70</v>
      </c>
      <c r="I406" s="31"/>
      <c r="J406" t="str">
        <f t="shared" si="12"/>
        <v>ezra_2_</v>
      </c>
      <c r="K406">
        <f t="shared" si="13"/>
        <v>70</v>
      </c>
    </row>
    <row r="407" spans="1:11" x14ac:dyDescent="0.2">
      <c r="A407" s="16" t="s">
        <v>1470</v>
      </c>
      <c r="B407" s="19">
        <v>95</v>
      </c>
      <c r="C407" s="21">
        <v>11</v>
      </c>
      <c r="F407" s="31" t="s">
        <v>1450</v>
      </c>
      <c r="G407" s="31">
        <v>3</v>
      </c>
      <c r="H407" s="31">
        <v>13</v>
      </c>
      <c r="I407" s="31"/>
      <c r="J407" t="str">
        <f t="shared" si="12"/>
        <v>ezra_3_</v>
      </c>
      <c r="K407">
        <f t="shared" si="13"/>
        <v>13</v>
      </c>
    </row>
    <row r="408" spans="1:11" x14ac:dyDescent="0.2">
      <c r="A408" s="16" t="s">
        <v>1470</v>
      </c>
      <c r="B408" s="19">
        <v>96</v>
      </c>
      <c r="C408" s="21">
        <v>13</v>
      </c>
      <c r="F408" s="31" t="s">
        <v>1450</v>
      </c>
      <c r="G408" s="31">
        <v>4</v>
      </c>
      <c r="H408" s="31">
        <v>24</v>
      </c>
      <c r="I408" s="31"/>
      <c r="J408" t="str">
        <f t="shared" si="12"/>
        <v>ezra_4_</v>
      </c>
      <c r="K408">
        <f t="shared" si="13"/>
        <v>24</v>
      </c>
    </row>
    <row r="409" spans="1:11" x14ac:dyDescent="0.2">
      <c r="A409" s="16" t="s">
        <v>1470</v>
      </c>
      <c r="B409" s="19">
        <v>97</v>
      </c>
      <c r="C409" s="21">
        <v>12</v>
      </c>
      <c r="F409" s="31" t="s">
        <v>1450</v>
      </c>
      <c r="G409" s="31">
        <v>5</v>
      </c>
      <c r="H409" s="31">
        <v>17</v>
      </c>
      <c r="I409" s="31"/>
      <c r="J409" t="str">
        <f t="shared" si="12"/>
        <v>ezra_5_</v>
      </c>
      <c r="K409">
        <f t="shared" si="13"/>
        <v>17</v>
      </c>
    </row>
    <row r="410" spans="1:11" x14ac:dyDescent="0.2">
      <c r="A410" s="16" t="s">
        <v>1470</v>
      </c>
      <c r="B410" s="19">
        <v>98</v>
      </c>
      <c r="C410" s="21">
        <v>9</v>
      </c>
      <c r="F410" s="31" t="s">
        <v>1450</v>
      </c>
      <c r="G410" s="31">
        <v>6</v>
      </c>
      <c r="H410" s="31">
        <v>22</v>
      </c>
      <c r="I410" s="31"/>
      <c r="J410" t="str">
        <f t="shared" si="12"/>
        <v>ezra_6_</v>
      </c>
      <c r="K410">
        <f t="shared" si="13"/>
        <v>22</v>
      </c>
    </row>
    <row r="411" spans="1:11" x14ac:dyDescent="0.2">
      <c r="A411" s="16" t="s">
        <v>1470</v>
      </c>
      <c r="B411" s="19">
        <v>99</v>
      </c>
      <c r="C411" s="21">
        <v>9</v>
      </c>
      <c r="F411" s="31" t="s">
        <v>1450</v>
      </c>
      <c r="G411" s="31">
        <v>7</v>
      </c>
      <c r="H411" s="31">
        <v>28</v>
      </c>
      <c r="I411" s="31"/>
      <c r="J411" t="str">
        <f t="shared" si="12"/>
        <v>ezra_7_</v>
      </c>
      <c r="K411">
        <f t="shared" si="13"/>
        <v>28</v>
      </c>
    </row>
    <row r="412" spans="1:11" x14ac:dyDescent="0.2">
      <c r="A412" s="16" t="s">
        <v>1470</v>
      </c>
      <c r="B412" s="19">
        <v>100</v>
      </c>
      <c r="C412" s="21">
        <v>5</v>
      </c>
      <c r="F412" s="31" t="s">
        <v>1450</v>
      </c>
      <c r="G412" s="31">
        <v>8</v>
      </c>
      <c r="H412" s="31">
        <v>36</v>
      </c>
      <c r="I412" s="31"/>
      <c r="J412" t="str">
        <f t="shared" si="12"/>
        <v>ezra_8_</v>
      </c>
      <c r="K412">
        <f t="shared" si="13"/>
        <v>36</v>
      </c>
    </row>
    <row r="413" spans="1:11" x14ac:dyDescent="0.2">
      <c r="A413" s="16" t="s">
        <v>1470</v>
      </c>
      <c r="B413" s="19">
        <v>101</v>
      </c>
      <c r="C413" s="21">
        <v>8</v>
      </c>
      <c r="F413" s="31" t="s">
        <v>1450</v>
      </c>
      <c r="G413" s="31">
        <v>9</v>
      </c>
      <c r="H413" s="31">
        <v>15</v>
      </c>
      <c r="I413" s="31"/>
      <c r="J413" t="str">
        <f t="shared" si="12"/>
        <v>ezra_9_</v>
      </c>
      <c r="K413">
        <f t="shared" si="13"/>
        <v>15</v>
      </c>
    </row>
    <row r="414" spans="1:11" x14ac:dyDescent="0.2">
      <c r="A414" s="16" t="s">
        <v>1470</v>
      </c>
      <c r="B414" s="19">
        <v>102</v>
      </c>
      <c r="C414" s="21">
        <v>28</v>
      </c>
      <c r="F414" s="31" t="s">
        <v>1450</v>
      </c>
      <c r="G414" s="31">
        <v>10</v>
      </c>
      <c r="H414" s="31">
        <v>44</v>
      </c>
      <c r="I414" s="31"/>
      <c r="J414" t="str">
        <f t="shared" si="12"/>
        <v>ezra_10_</v>
      </c>
      <c r="K414">
        <f t="shared" si="13"/>
        <v>44</v>
      </c>
    </row>
    <row r="415" spans="1:11" x14ac:dyDescent="0.2">
      <c r="A415" s="16" t="s">
        <v>1470</v>
      </c>
      <c r="B415" s="19">
        <v>103</v>
      </c>
      <c r="C415" s="21">
        <v>22</v>
      </c>
      <c r="F415" s="31" t="s">
        <v>1454</v>
      </c>
      <c r="G415" s="31">
        <v>1</v>
      </c>
      <c r="H415" s="31">
        <v>11</v>
      </c>
      <c r="I415" s="31"/>
      <c r="J415" t="str">
        <f t="shared" si="12"/>
        <v>neh_1_</v>
      </c>
      <c r="K415">
        <f t="shared" si="13"/>
        <v>11</v>
      </c>
    </row>
    <row r="416" spans="1:11" x14ac:dyDescent="0.2">
      <c r="A416" s="16" t="s">
        <v>1470</v>
      </c>
      <c r="B416" s="19">
        <v>104</v>
      </c>
      <c r="C416" s="21">
        <v>35</v>
      </c>
      <c r="F416" s="31" t="s">
        <v>1454</v>
      </c>
      <c r="G416" s="31">
        <v>2</v>
      </c>
      <c r="H416" s="31">
        <v>20</v>
      </c>
      <c r="I416" s="31"/>
      <c r="J416" t="str">
        <f t="shared" si="12"/>
        <v>neh_2_</v>
      </c>
      <c r="K416">
        <f t="shared" si="13"/>
        <v>20</v>
      </c>
    </row>
    <row r="417" spans="1:11" x14ac:dyDescent="0.2">
      <c r="A417" s="16" t="s">
        <v>1470</v>
      </c>
      <c r="B417" s="19">
        <v>105</v>
      </c>
      <c r="C417" s="21">
        <v>45</v>
      </c>
      <c r="F417" s="31" t="s">
        <v>1454</v>
      </c>
      <c r="G417" s="31">
        <v>3</v>
      </c>
      <c r="H417" s="31">
        <v>32</v>
      </c>
      <c r="I417" s="31"/>
      <c r="J417" t="str">
        <f t="shared" si="12"/>
        <v>neh_3_</v>
      </c>
      <c r="K417">
        <f t="shared" si="13"/>
        <v>32</v>
      </c>
    </row>
    <row r="418" spans="1:11" x14ac:dyDescent="0.2">
      <c r="A418" s="16" t="s">
        <v>1470</v>
      </c>
      <c r="B418" s="19">
        <v>106</v>
      </c>
      <c r="C418" s="21">
        <v>48</v>
      </c>
      <c r="F418" s="31" t="s">
        <v>1454</v>
      </c>
      <c r="G418" s="31">
        <v>4</v>
      </c>
      <c r="H418" s="31">
        <v>23</v>
      </c>
      <c r="I418" s="31"/>
      <c r="J418" t="str">
        <f t="shared" si="12"/>
        <v>neh_4_</v>
      </c>
      <c r="K418">
        <f t="shared" si="13"/>
        <v>23</v>
      </c>
    </row>
    <row r="419" spans="1:11" x14ac:dyDescent="0.2">
      <c r="A419" s="16" t="s">
        <v>1470</v>
      </c>
      <c r="B419" s="19">
        <v>107</v>
      </c>
      <c r="C419" s="21">
        <v>43</v>
      </c>
      <c r="F419" s="31" t="s">
        <v>1454</v>
      </c>
      <c r="G419" s="31">
        <v>5</v>
      </c>
      <c r="H419" s="31">
        <v>19</v>
      </c>
      <c r="I419" s="31"/>
      <c r="J419" t="str">
        <f t="shared" si="12"/>
        <v>neh_5_</v>
      </c>
      <c r="K419">
        <f t="shared" si="13"/>
        <v>19</v>
      </c>
    </row>
    <row r="420" spans="1:11" x14ac:dyDescent="0.2">
      <c r="A420" s="16" t="s">
        <v>1470</v>
      </c>
      <c r="B420" s="19">
        <v>108</v>
      </c>
      <c r="C420" s="21">
        <v>13</v>
      </c>
      <c r="F420" s="31" t="s">
        <v>1454</v>
      </c>
      <c r="G420" s="31">
        <v>6</v>
      </c>
      <c r="H420" s="31">
        <v>19</v>
      </c>
      <c r="I420" s="31"/>
      <c r="J420" t="str">
        <f t="shared" si="12"/>
        <v>neh_6_</v>
      </c>
      <c r="K420">
        <f t="shared" si="13"/>
        <v>19</v>
      </c>
    </row>
    <row r="421" spans="1:11" x14ac:dyDescent="0.2">
      <c r="A421" s="16" t="s">
        <v>1470</v>
      </c>
      <c r="B421" s="19">
        <v>109</v>
      </c>
      <c r="C421" s="21">
        <v>31</v>
      </c>
      <c r="F421" s="31" t="s">
        <v>1454</v>
      </c>
      <c r="G421" s="31">
        <v>7</v>
      </c>
      <c r="H421" s="31">
        <v>73</v>
      </c>
      <c r="I421" s="31"/>
      <c r="J421" t="str">
        <f t="shared" si="12"/>
        <v>neh_7_</v>
      </c>
      <c r="K421">
        <f t="shared" si="13"/>
        <v>73</v>
      </c>
    </row>
    <row r="422" spans="1:11" x14ac:dyDescent="0.2">
      <c r="A422" s="16" t="s">
        <v>1470</v>
      </c>
      <c r="B422" s="19">
        <v>110</v>
      </c>
      <c r="C422" s="21">
        <v>7</v>
      </c>
      <c r="F422" s="31" t="s">
        <v>1454</v>
      </c>
      <c r="G422" s="31">
        <v>8</v>
      </c>
      <c r="H422" s="31">
        <v>18</v>
      </c>
      <c r="I422" s="31"/>
      <c r="J422" t="str">
        <f t="shared" si="12"/>
        <v>neh_8_</v>
      </c>
      <c r="K422">
        <f t="shared" si="13"/>
        <v>18</v>
      </c>
    </row>
    <row r="423" spans="1:11" x14ac:dyDescent="0.2">
      <c r="A423" s="16" t="s">
        <v>1470</v>
      </c>
      <c r="B423" s="19">
        <v>111</v>
      </c>
      <c r="C423" s="21">
        <v>10</v>
      </c>
      <c r="F423" s="31" t="s">
        <v>1454</v>
      </c>
      <c r="G423" s="31">
        <v>9</v>
      </c>
      <c r="H423" s="31">
        <v>38</v>
      </c>
      <c r="I423" s="31"/>
      <c r="J423" t="str">
        <f t="shared" si="12"/>
        <v>neh_9_</v>
      </c>
      <c r="K423">
        <f t="shared" si="13"/>
        <v>38</v>
      </c>
    </row>
    <row r="424" spans="1:11" x14ac:dyDescent="0.2">
      <c r="A424" s="16" t="s">
        <v>1470</v>
      </c>
      <c r="B424" s="19">
        <v>112</v>
      </c>
      <c r="C424" s="21">
        <v>10</v>
      </c>
      <c r="F424" s="31" t="s">
        <v>1454</v>
      </c>
      <c r="G424" s="31">
        <v>10</v>
      </c>
      <c r="H424" s="31">
        <v>39</v>
      </c>
      <c r="I424" s="31"/>
      <c r="J424" t="str">
        <f t="shared" ref="J424:J487" si="14">F424&amp;"_"&amp;G424&amp;"_"</f>
        <v>neh_10_</v>
      </c>
      <c r="K424">
        <f t="shared" ref="K424:K487" si="15">H424</f>
        <v>39</v>
      </c>
    </row>
    <row r="425" spans="1:11" x14ac:dyDescent="0.2">
      <c r="A425" s="16" t="s">
        <v>1470</v>
      </c>
      <c r="B425" s="19">
        <v>113</v>
      </c>
      <c r="C425" s="21">
        <v>9</v>
      </c>
      <c r="F425" s="31" t="s">
        <v>1454</v>
      </c>
      <c r="G425" s="31">
        <v>11</v>
      </c>
      <c r="H425" s="31">
        <v>36</v>
      </c>
      <c r="I425" s="31"/>
      <c r="J425" t="str">
        <f t="shared" si="14"/>
        <v>neh_11_</v>
      </c>
      <c r="K425">
        <f t="shared" si="15"/>
        <v>36</v>
      </c>
    </row>
    <row r="426" spans="1:11" x14ac:dyDescent="0.2">
      <c r="A426" s="16" t="s">
        <v>1470</v>
      </c>
      <c r="B426" s="19">
        <v>114</v>
      </c>
      <c r="C426" s="21">
        <v>8</v>
      </c>
      <c r="F426" s="31" t="s">
        <v>1454</v>
      </c>
      <c r="G426" s="31">
        <v>12</v>
      </c>
      <c r="H426" s="31">
        <v>47</v>
      </c>
      <c r="I426" s="31"/>
      <c r="J426" t="str">
        <f t="shared" si="14"/>
        <v>neh_12_</v>
      </c>
      <c r="K426">
        <f t="shared" si="15"/>
        <v>47</v>
      </c>
    </row>
    <row r="427" spans="1:11" x14ac:dyDescent="0.2">
      <c r="A427" s="16" t="s">
        <v>1470</v>
      </c>
      <c r="B427" s="19">
        <v>115</v>
      </c>
      <c r="C427" s="21">
        <v>18</v>
      </c>
      <c r="F427" s="31" t="s">
        <v>1454</v>
      </c>
      <c r="G427" s="31">
        <v>13</v>
      </c>
      <c r="H427" s="31">
        <v>31</v>
      </c>
      <c r="I427" s="31"/>
      <c r="J427" t="str">
        <f t="shared" si="14"/>
        <v>neh_13_</v>
      </c>
      <c r="K427">
        <f t="shared" si="15"/>
        <v>31</v>
      </c>
    </row>
    <row r="428" spans="1:11" x14ac:dyDescent="0.2">
      <c r="A428" s="16" t="s">
        <v>1470</v>
      </c>
      <c r="B428" s="19">
        <v>116</v>
      </c>
      <c r="C428" s="21">
        <v>19</v>
      </c>
      <c r="F428" s="31" t="s">
        <v>1460</v>
      </c>
      <c r="G428" s="31">
        <v>1</v>
      </c>
      <c r="H428" s="31">
        <v>22</v>
      </c>
      <c r="I428" s="31"/>
      <c r="J428" t="str">
        <f t="shared" si="14"/>
        <v>esth_1_</v>
      </c>
      <c r="K428">
        <f t="shared" si="15"/>
        <v>22</v>
      </c>
    </row>
    <row r="429" spans="1:11" x14ac:dyDescent="0.2">
      <c r="A429" s="16" t="s">
        <v>1470</v>
      </c>
      <c r="B429" s="19">
        <v>117</v>
      </c>
      <c r="C429" s="21">
        <v>2</v>
      </c>
      <c r="F429" s="31" t="s">
        <v>1460</v>
      </c>
      <c r="G429" s="31">
        <v>2</v>
      </c>
      <c r="H429" s="31">
        <v>23</v>
      </c>
      <c r="I429" s="31"/>
      <c r="J429" t="str">
        <f t="shared" si="14"/>
        <v>esth_2_</v>
      </c>
      <c r="K429">
        <f t="shared" si="15"/>
        <v>23</v>
      </c>
    </row>
    <row r="430" spans="1:11" x14ac:dyDescent="0.2">
      <c r="A430" s="16" t="s">
        <v>1470</v>
      </c>
      <c r="B430" s="19">
        <v>118</v>
      </c>
      <c r="C430" s="21">
        <v>29</v>
      </c>
      <c r="F430" s="31" t="s">
        <v>1460</v>
      </c>
      <c r="G430" s="31">
        <v>3</v>
      </c>
      <c r="H430" s="31">
        <v>15</v>
      </c>
      <c r="I430" s="31"/>
      <c r="J430" t="str">
        <f t="shared" si="14"/>
        <v>esth_3_</v>
      </c>
      <c r="K430">
        <f t="shared" si="15"/>
        <v>15</v>
      </c>
    </row>
    <row r="431" spans="1:11" x14ac:dyDescent="0.2">
      <c r="A431" s="16" t="s">
        <v>1470</v>
      </c>
      <c r="B431" s="19">
        <v>119</v>
      </c>
      <c r="C431" s="21">
        <v>176</v>
      </c>
      <c r="F431" s="31" t="s">
        <v>1460</v>
      </c>
      <c r="G431" s="31">
        <v>4</v>
      </c>
      <c r="H431" s="31">
        <v>17</v>
      </c>
      <c r="I431" s="31"/>
      <c r="J431" t="str">
        <f t="shared" si="14"/>
        <v>esth_4_</v>
      </c>
      <c r="K431">
        <f t="shared" si="15"/>
        <v>17</v>
      </c>
    </row>
    <row r="432" spans="1:11" x14ac:dyDescent="0.2">
      <c r="A432" s="16" t="s">
        <v>1470</v>
      </c>
      <c r="B432" s="19">
        <v>120</v>
      </c>
      <c r="C432" s="21">
        <v>7</v>
      </c>
      <c r="F432" s="31" t="s">
        <v>1460</v>
      </c>
      <c r="G432" s="31">
        <v>5</v>
      </c>
      <c r="H432" s="31">
        <v>14</v>
      </c>
      <c r="I432" s="31"/>
      <c r="J432" t="str">
        <f t="shared" si="14"/>
        <v>esth_5_</v>
      </c>
      <c r="K432">
        <f t="shared" si="15"/>
        <v>14</v>
      </c>
    </row>
    <row r="433" spans="1:11" x14ac:dyDescent="0.2">
      <c r="A433" s="16" t="s">
        <v>1470</v>
      </c>
      <c r="B433" s="19">
        <v>121</v>
      </c>
      <c r="C433" s="21">
        <v>8</v>
      </c>
      <c r="F433" s="31" t="s">
        <v>1460</v>
      </c>
      <c r="G433" s="31">
        <v>6</v>
      </c>
      <c r="H433" s="31">
        <v>14</v>
      </c>
      <c r="I433" s="31"/>
      <c r="J433" t="str">
        <f t="shared" si="14"/>
        <v>esth_6_</v>
      </c>
      <c r="K433">
        <f t="shared" si="15"/>
        <v>14</v>
      </c>
    </row>
    <row r="434" spans="1:11" x14ac:dyDescent="0.2">
      <c r="A434" s="16" t="s">
        <v>1470</v>
      </c>
      <c r="B434" s="19">
        <v>122</v>
      </c>
      <c r="C434" s="21">
        <v>9</v>
      </c>
      <c r="F434" s="31" t="s">
        <v>1460</v>
      </c>
      <c r="G434" s="31">
        <v>7</v>
      </c>
      <c r="H434" s="31">
        <v>10</v>
      </c>
      <c r="I434" s="31"/>
      <c r="J434" t="str">
        <f t="shared" si="14"/>
        <v>esth_7_</v>
      </c>
      <c r="K434">
        <f t="shared" si="15"/>
        <v>10</v>
      </c>
    </row>
    <row r="435" spans="1:11" x14ac:dyDescent="0.2">
      <c r="A435" s="16" t="s">
        <v>1470</v>
      </c>
      <c r="B435" s="19">
        <v>123</v>
      </c>
      <c r="C435" s="21">
        <v>4</v>
      </c>
      <c r="F435" s="31" t="s">
        <v>1460</v>
      </c>
      <c r="G435" s="31">
        <v>8</v>
      </c>
      <c r="H435" s="31">
        <v>17</v>
      </c>
      <c r="I435" s="31"/>
      <c r="J435" t="str">
        <f t="shared" si="14"/>
        <v>esth_8_</v>
      </c>
      <c r="K435">
        <f t="shared" si="15"/>
        <v>17</v>
      </c>
    </row>
    <row r="436" spans="1:11" x14ac:dyDescent="0.2">
      <c r="A436" s="16" t="s">
        <v>1470</v>
      </c>
      <c r="B436" s="19">
        <v>124</v>
      </c>
      <c r="C436" s="21">
        <v>8</v>
      </c>
      <c r="F436" s="31" t="s">
        <v>1460</v>
      </c>
      <c r="G436" s="31">
        <v>9</v>
      </c>
      <c r="H436" s="31">
        <v>32</v>
      </c>
      <c r="I436" s="31"/>
      <c r="J436" t="str">
        <f t="shared" si="14"/>
        <v>esth_9_</v>
      </c>
      <c r="K436">
        <f t="shared" si="15"/>
        <v>32</v>
      </c>
    </row>
    <row r="437" spans="1:11" x14ac:dyDescent="0.2">
      <c r="A437" s="16" t="s">
        <v>1470</v>
      </c>
      <c r="B437" s="19">
        <v>125</v>
      </c>
      <c r="C437" s="21">
        <v>5</v>
      </c>
      <c r="F437" s="31" t="s">
        <v>1460</v>
      </c>
      <c r="G437" s="31">
        <v>10</v>
      </c>
      <c r="H437" s="31">
        <v>3</v>
      </c>
      <c r="I437" s="31"/>
      <c r="J437" t="str">
        <f t="shared" si="14"/>
        <v>esth_10_</v>
      </c>
      <c r="K437">
        <f t="shared" si="15"/>
        <v>3</v>
      </c>
    </row>
    <row r="438" spans="1:11" x14ac:dyDescent="0.2">
      <c r="A438" s="16" t="s">
        <v>1470</v>
      </c>
      <c r="B438" s="19">
        <v>126</v>
      </c>
      <c r="C438" s="21">
        <v>6</v>
      </c>
      <c r="F438" s="31" t="s">
        <v>1466</v>
      </c>
      <c r="G438" s="31">
        <v>1</v>
      </c>
      <c r="H438" s="31">
        <v>22</v>
      </c>
      <c r="I438" s="31"/>
      <c r="J438" t="str">
        <f t="shared" si="14"/>
        <v>job_1_</v>
      </c>
      <c r="K438">
        <f t="shared" si="15"/>
        <v>22</v>
      </c>
    </row>
    <row r="439" spans="1:11" x14ac:dyDescent="0.2">
      <c r="A439" s="16" t="s">
        <v>1470</v>
      </c>
      <c r="B439" s="19">
        <v>127</v>
      </c>
      <c r="C439" s="21">
        <v>5</v>
      </c>
      <c r="F439" s="31" t="s">
        <v>1466</v>
      </c>
      <c r="G439" s="31">
        <v>2</v>
      </c>
      <c r="H439" s="31">
        <v>13</v>
      </c>
      <c r="I439" s="31"/>
      <c r="J439" t="str">
        <f t="shared" si="14"/>
        <v>job_2_</v>
      </c>
      <c r="K439">
        <f t="shared" si="15"/>
        <v>13</v>
      </c>
    </row>
    <row r="440" spans="1:11" x14ac:dyDescent="0.2">
      <c r="A440" s="16" t="s">
        <v>1470</v>
      </c>
      <c r="B440" s="19">
        <v>128</v>
      </c>
      <c r="C440" s="21">
        <v>6</v>
      </c>
      <c r="F440" s="31" t="s">
        <v>1466</v>
      </c>
      <c r="G440" s="31">
        <v>3</v>
      </c>
      <c r="H440" s="31">
        <v>26</v>
      </c>
      <c r="I440" s="31"/>
      <c r="J440" t="str">
        <f t="shared" si="14"/>
        <v>job_3_</v>
      </c>
      <c r="K440">
        <f t="shared" si="15"/>
        <v>26</v>
      </c>
    </row>
    <row r="441" spans="1:11" x14ac:dyDescent="0.2">
      <c r="A441" s="16" t="s">
        <v>1470</v>
      </c>
      <c r="B441" s="19">
        <v>129</v>
      </c>
      <c r="C441" s="21">
        <v>8</v>
      </c>
      <c r="F441" s="31" t="s">
        <v>1466</v>
      </c>
      <c r="G441" s="31">
        <v>4</v>
      </c>
      <c r="H441" s="31">
        <v>21</v>
      </c>
      <c r="I441" s="31"/>
      <c r="J441" t="str">
        <f t="shared" si="14"/>
        <v>job_4_</v>
      </c>
      <c r="K441">
        <f t="shared" si="15"/>
        <v>21</v>
      </c>
    </row>
    <row r="442" spans="1:11" x14ac:dyDescent="0.2">
      <c r="A442" s="16" t="s">
        <v>1470</v>
      </c>
      <c r="B442" s="19">
        <v>130</v>
      </c>
      <c r="C442" s="21">
        <v>8</v>
      </c>
      <c r="F442" s="31" t="s">
        <v>1466</v>
      </c>
      <c r="G442" s="31">
        <v>5</v>
      </c>
      <c r="H442" s="31">
        <v>27</v>
      </c>
      <c r="I442" s="31"/>
      <c r="J442" t="str">
        <f t="shared" si="14"/>
        <v>job_5_</v>
      </c>
      <c r="K442">
        <f t="shared" si="15"/>
        <v>27</v>
      </c>
    </row>
    <row r="443" spans="1:11" x14ac:dyDescent="0.2">
      <c r="A443" s="16" t="s">
        <v>1470</v>
      </c>
      <c r="B443" s="19">
        <v>131</v>
      </c>
      <c r="C443" s="21">
        <v>3</v>
      </c>
      <c r="F443" s="31" t="s">
        <v>1466</v>
      </c>
      <c r="G443" s="31">
        <v>6</v>
      </c>
      <c r="H443" s="31">
        <v>30</v>
      </c>
      <c r="I443" s="31"/>
      <c r="J443" t="str">
        <f t="shared" si="14"/>
        <v>job_6_</v>
      </c>
      <c r="K443">
        <f t="shared" si="15"/>
        <v>30</v>
      </c>
    </row>
    <row r="444" spans="1:11" x14ac:dyDescent="0.2">
      <c r="A444" s="16" t="s">
        <v>1470</v>
      </c>
      <c r="B444" s="19">
        <v>132</v>
      </c>
      <c r="C444" s="21">
        <v>18</v>
      </c>
      <c r="F444" s="31" t="s">
        <v>1466</v>
      </c>
      <c r="G444" s="31">
        <v>7</v>
      </c>
      <c r="H444" s="31">
        <v>21</v>
      </c>
      <c r="I444" s="31"/>
      <c r="J444" t="str">
        <f t="shared" si="14"/>
        <v>job_7_</v>
      </c>
      <c r="K444">
        <f t="shared" si="15"/>
        <v>21</v>
      </c>
    </row>
    <row r="445" spans="1:11" x14ac:dyDescent="0.2">
      <c r="A445" s="16" t="s">
        <v>1470</v>
      </c>
      <c r="B445" s="19">
        <v>133</v>
      </c>
      <c r="C445" s="21">
        <v>3</v>
      </c>
      <c r="F445" s="31" t="s">
        <v>1466</v>
      </c>
      <c r="G445" s="31">
        <v>8</v>
      </c>
      <c r="H445" s="31">
        <v>22</v>
      </c>
      <c r="I445" s="31"/>
      <c r="J445" t="str">
        <f t="shared" si="14"/>
        <v>job_8_</v>
      </c>
      <c r="K445">
        <f t="shared" si="15"/>
        <v>22</v>
      </c>
    </row>
    <row r="446" spans="1:11" x14ac:dyDescent="0.2">
      <c r="A446" s="16" t="s">
        <v>1470</v>
      </c>
      <c r="B446" s="19">
        <v>134</v>
      </c>
      <c r="C446" s="21">
        <v>3</v>
      </c>
      <c r="F446" s="31" t="s">
        <v>1466</v>
      </c>
      <c r="G446" s="31">
        <v>9</v>
      </c>
      <c r="H446" s="31">
        <v>35</v>
      </c>
      <c r="I446" s="31"/>
      <c r="J446" t="str">
        <f t="shared" si="14"/>
        <v>job_9_</v>
      </c>
      <c r="K446">
        <f t="shared" si="15"/>
        <v>35</v>
      </c>
    </row>
    <row r="447" spans="1:11" x14ac:dyDescent="0.2">
      <c r="A447" s="16" t="s">
        <v>1470</v>
      </c>
      <c r="B447" s="19">
        <v>135</v>
      </c>
      <c r="C447" s="21">
        <v>21</v>
      </c>
      <c r="F447" s="31" t="s">
        <v>1466</v>
      </c>
      <c r="G447" s="31">
        <v>10</v>
      </c>
      <c r="H447" s="31">
        <v>22</v>
      </c>
      <c r="I447" s="31"/>
      <c r="J447" t="str">
        <f t="shared" si="14"/>
        <v>job_10_</v>
      </c>
      <c r="K447">
        <f t="shared" si="15"/>
        <v>22</v>
      </c>
    </row>
    <row r="448" spans="1:11" x14ac:dyDescent="0.2">
      <c r="A448" s="16" t="s">
        <v>1470</v>
      </c>
      <c r="B448" s="19">
        <v>136</v>
      </c>
      <c r="C448" s="21">
        <v>26</v>
      </c>
      <c r="F448" s="31" t="s">
        <v>1466</v>
      </c>
      <c r="G448" s="31">
        <v>11</v>
      </c>
      <c r="H448" s="31">
        <v>20</v>
      </c>
      <c r="I448" s="31"/>
      <c r="J448" t="str">
        <f t="shared" si="14"/>
        <v>job_11_</v>
      </c>
      <c r="K448">
        <f t="shared" si="15"/>
        <v>20</v>
      </c>
    </row>
    <row r="449" spans="1:11" x14ac:dyDescent="0.2">
      <c r="A449" s="16" t="s">
        <v>1470</v>
      </c>
      <c r="B449" s="19">
        <v>137</v>
      </c>
      <c r="C449" s="21">
        <v>9</v>
      </c>
      <c r="F449" s="31" t="s">
        <v>1466</v>
      </c>
      <c r="G449" s="31">
        <v>12</v>
      </c>
      <c r="H449" s="31">
        <v>25</v>
      </c>
      <c r="I449" s="31"/>
      <c r="J449" t="str">
        <f t="shared" si="14"/>
        <v>job_12_</v>
      </c>
      <c r="K449">
        <f t="shared" si="15"/>
        <v>25</v>
      </c>
    </row>
    <row r="450" spans="1:11" x14ac:dyDescent="0.2">
      <c r="A450" s="16" t="s">
        <v>1470</v>
      </c>
      <c r="B450" s="19">
        <v>138</v>
      </c>
      <c r="C450" s="21">
        <v>8</v>
      </c>
      <c r="F450" s="31" t="s">
        <v>1466</v>
      </c>
      <c r="G450" s="31">
        <v>13</v>
      </c>
      <c r="H450" s="31">
        <v>28</v>
      </c>
      <c r="I450" s="31"/>
      <c r="J450" t="str">
        <f t="shared" si="14"/>
        <v>job_13_</v>
      </c>
      <c r="K450">
        <f t="shared" si="15"/>
        <v>28</v>
      </c>
    </row>
    <row r="451" spans="1:11" x14ac:dyDescent="0.2">
      <c r="A451" s="16" t="s">
        <v>1470</v>
      </c>
      <c r="B451" s="19">
        <v>139</v>
      </c>
      <c r="C451" s="21">
        <v>24</v>
      </c>
      <c r="F451" s="31" t="s">
        <v>1466</v>
      </c>
      <c r="G451" s="31">
        <v>14</v>
      </c>
      <c r="H451" s="31">
        <v>22</v>
      </c>
      <c r="I451" s="31"/>
      <c r="J451" t="str">
        <f t="shared" si="14"/>
        <v>job_14_</v>
      </c>
      <c r="K451">
        <f t="shared" si="15"/>
        <v>22</v>
      </c>
    </row>
    <row r="452" spans="1:11" x14ac:dyDescent="0.2">
      <c r="A452" s="16" t="s">
        <v>1470</v>
      </c>
      <c r="B452" s="19">
        <v>140</v>
      </c>
      <c r="C452" s="21">
        <v>13</v>
      </c>
      <c r="F452" s="31" t="s">
        <v>1466</v>
      </c>
      <c r="G452" s="31">
        <v>15</v>
      </c>
      <c r="H452" s="31">
        <v>35</v>
      </c>
      <c r="I452" s="31"/>
      <c r="J452" t="str">
        <f t="shared" si="14"/>
        <v>job_15_</v>
      </c>
      <c r="K452">
        <f t="shared" si="15"/>
        <v>35</v>
      </c>
    </row>
    <row r="453" spans="1:11" x14ac:dyDescent="0.2">
      <c r="A453" s="16" t="s">
        <v>1470</v>
      </c>
      <c r="B453" s="19">
        <v>141</v>
      </c>
      <c r="C453" s="21">
        <v>10</v>
      </c>
      <c r="F453" s="31" t="s">
        <v>1466</v>
      </c>
      <c r="G453" s="31">
        <v>16</v>
      </c>
      <c r="H453" s="31">
        <v>22</v>
      </c>
      <c r="I453" s="31"/>
      <c r="J453" t="str">
        <f t="shared" si="14"/>
        <v>job_16_</v>
      </c>
      <c r="K453">
        <f t="shared" si="15"/>
        <v>22</v>
      </c>
    </row>
    <row r="454" spans="1:11" x14ac:dyDescent="0.2">
      <c r="A454" s="16" t="s">
        <v>1470</v>
      </c>
      <c r="B454" s="19">
        <v>142</v>
      </c>
      <c r="C454" s="21">
        <v>7</v>
      </c>
      <c r="F454" s="31" t="s">
        <v>1466</v>
      </c>
      <c r="G454" s="31">
        <v>17</v>
      </c>
      <c r="H454" s="31">
        <v>16</v>
      </c>
      <c r="I454" s="31"/>
      <c r="J454" t="str">
        <f t="shared" si="14"/>
        <v>job_17_</v>
      </c>
      <c r="K454">
        <f t="shared" si="15"/>
        <v>16</v>
      </c>
    </row>
    <row r="455" spans="1:11" x14ac:dyDescent="0.2">
      <c r="A455" s="16" t="s">
        <v>1470</v>
      </c>
      <c r="B455" s="19">
        <v>143</v>
      </c>
      <c r="C455" s="21">
        <v>12</v>
      </c>
      <c r="F455" s="31" t="s">
        <v>1466</v>
      </c>
      <c r="G455" s="31">
        <v>18</v>
      </c>
      <c r="H455" s="31">
        <v>21</v>
      </c>
      <c r="I455" s="31"/>
      <c r="J455" t="str">
        <f t="shared" si="14"/>
        <v>job_18_</v>
      </c>
      <c r="K455">
        <f t="shared" si="15"/>
        <v>21</v>
      </c>
    </row>
    <row r="456" spans="1:11" x14ac:dyDescent="0.2">
      <c r="A456" s="16" t="s">
        <v>1470</v>
      </c>
      <c r="B456" s="19">
        <v>144</v>
      </c>
      <c r="C456" s="21">
        <v>15</v>
      </c>
      <c r="F456" s="31" t="s">
        <v>1466</v>
      </c>
      <c r="G456" s="31">
        <v>19</v>
      </c>
      <c r="H456" s="31">
        <v>29</v>
      </c>
      <c r="I456" s="31"/>
      <c r="J456" t="str">
        <f t="shared" si="14"/>
        <v>job_19_</v>
      </c>
      <c r="K456">
        <f t="shared" si="15"/>
        <v>29</v>
      </c>
    </row>
    <row r="457" spans="1:11" x14ac:dyDescent="0.2">
      <c r="A457" s="16" t="s">
        <v>1470</v>
      </c>
      <c r="B457" s="19">
        <v>145</v>
      </c>
      <c r="C457" s="21">
        <v>21</v>
      </c>
      <c r="F457" s="31" t="s">
        <v>1466</v>
      </c>
      <c r="G457" s="31">
        <v>20</v>
      </c>
      <c r="H457" s="31">
        <v>29</v>
      </c>
      <c r="I457" s="31"/>
      <c r="J457" t="str">
        <f t="shared" si="14"/>
        <v>job_20_</v>
      </c>
      <c r="K457">
        <f t="shared" si="15"/>
        <v>29</v>
      </c>
    </row>
    <row r="458" spans="1:11" x14ac:dyDescent="0.2">
      <c r="A458" s="16" t="s">
        <v>1470</v>
      </c>
      <c r="B458" s="19">
        <v>146</v>
      </c>
      <c r="C458" s="21">
        <v>10</v>
      </c>
      <c r="F458" s="31" t="s">
        <v>1466</v>
      </c>
      <c r="G458" s="31">
        <v>21</v>
      </c>
      <c r="H458" s="31">
        <v>34</v>
      </c>
      <c r="I458" s="31"/>
      <c r="J458" t="str">
        <f t="shared" si="14"/>
        <v>job_21_</v>
      </c>
      <c r="K458">
        <f t="shared" si="15"/>
        <v>34</v>
      </c>
    </row>
    <row r="459" spans="1:11" x14ac:dyDescent="0.2">
      <c r="A459" s="16" t="s">
        <v>1470</v>
      </c>
      <c r="B459" s="19">
        <v>147</v>
      </c>
      <c r="C459" s="21">
        <v>20</v>
      </c>
      <c r="F459" s="31" t="s">
        <v>1466</v>
      </c>
      <c r="G459" s="31">
        <v>22</v>
      </c>
      <c r="H459" s="31">
        <v>30</v>
      </c>
      <c r="I459" s="31"/>
      <c r="J459" t="str">
        <f t="shared" si="14"/>
        <v>job_22_</v>
      </c>
      <c r="K459">
        <f t="shared" si="15"/>
        <v>30</v>
      </c>
    </row>
    <row r="460" spans="1:11" x14ac:dyDescent="0.2">
      <c r="A460" s="16" t="s">
        <v>1470</v>
      </c>
      <c r="B460" s="19">
        <v>148</v>
      </c>
      <c r="C460" s="21">
        <v>14</v>
      </c>
      <c r="F460" s="31" t="s">
        <v>1466</v>
      </c>
      <c r="G460" s="31">
        <v>23</v>
      </c>
      <c r="H460" s="31">
        <v>17</v>
      </c>
      <c r="I460" s="31"/>
      <c r="J460" t="str">
        <f t="shared" si="14"/>
        <v>job_23_</v>
      </c>
      <c r="K460">
        <f t="shared" si="15"/>
        <v>17</v>
      </c>
    </row>
    <row r="461" spans="1:11" x14ac:dyDescent="0.2">
      <c r="A461" s="16" t="s">
        <v>1470</v>
      </c>
      <c r="B461" s="19">
        <v>149</v>
      </c>
      <c r="C461" s="21">
        <v>9</v>
      </c>
      <c r="F461" s="31" t="s">
        <v>1466</v>
      </c>
      <c r="G461" s="31">
        <v>24</v>
      </c>
      <c r="H461" s="31">
        <v>25</v>
      </c>
      <c r="I461" s="31"/>
      <c r="J461" t="str">
        <f t="shared" si="14"/>
        <v>job_24_</v>
      </c>
      <c r="K461">
        <f t="shared" si="15"/>
        <v>25</v>
      </c>
    </row>
    <row r="462" spans="1:11" x14ac:dyDescent="0.2">
      <c r="A462" s="16" t="s">
        <v>1470</v>
      </c>
      <c r="B462" s="19">
        <v>150</v>
      </c>
      <c r="C462" s="21">
        <v>6</v>
      </c>
      <c r="F462" s="31" t="s">
        <v>1466</v>
      </c>
      <c r="G462" s="31">
        <v>25</v>
      </c>
      <c r="H462" s="31">
        <v>6</v>
      </c>
      <c r="I462" s="31"/>
      <c r="J462" t="str">
        <f t="shared" si="14"/>
        <v>job_25_</v>
      </c>
      <c r="K462">
        <f t="shared" si="15"/>
        <v>6</v>
      </c>
    </row>
    <row r="463" spans="1:11" x14ac:dyDescent="0.2">
      <c r="A463" s="16" t="s">
        <v>1477</v>
      </c>
      <c r="B463" s="19">
        <v>1</v>
      </c>
      <c r="C463" s="21">
        <v>33</v>
      </c>
      <c r="F463" s="31" t="s">
        <v>1466</v>
      </c>
      <c r="G463" s="31">
        <v>26</v>
      </c>
      <c r="H463" s="31">
        <v>14</v>
      </c>
      <c r="I463" s="31"/>
      <c r="J463" t="str">
        <f t="shared" si="14"/>
        <v>job_26_</v>
      </c>
      <c r="K463">
        <f t="shared" si="15"/>
        <v>14</v>
      </c>
    </row>
    <row r="464" spans="1:11" x14ac:dyDescent="0.2">
      <c r="A464" s="16" t="s">
        <v>1477</v>
      </c>
      <c r="B464" s="19">
        <v>2</v>
      </c>
      <c r="C464" s="21">
        <v>22</v>
      </c>
      <c r="F464" s="31" t="s">
        <v>1466</v>
      </c>
      <c r="G464" s="31">
        <v>27</v>
      </c>
      <c r="H464" s="31">
        <v>23</v>
      </c>
      <c r="I464" s="31"/>
      <c r="J464" t="str">
        <f t="shared" si="14"/>
        <v>job_27_</v>
      </c>
      <c r="K464">
        <f t="shared" si="15"/>
        <v>23</v>
      </c>
    </row>
    <row r="465" spans="1:11" x14ac:dyDescent="0.2">
      <c r="A465" s="16" t="s">
        <v>1477</v>
      </c>
      <c r="B465" s="19">
        <v>3</v>
      </c>
      <c r="C465" s="21">
        <v>35</v>
      </c>
      <c r="F465" s="31" t="s">
        <v>1466</v>
      </c>
      <c r="G465" s="31">
        <v>28</v>
      </c>
      <c r="H465" s="31">
        <v>28</v>
      </c>
      <c r="I465" s="31"/>
      <c r="J465" t="str">
        <f t="shared" si="14"/>
        <v>job_28_</v>
      </c>
      <c r="K465">
        <f t="shared" si="15"/>
        <v>28</v>
      </c>
    </row>
    <row r="466" spans="1:11" x14ac:dyDescent="0.2">
      <c r="A466" s="16" t="s">
        <v>1477</v>
      </c>
      <c r="B466" s="19">
        <v>4</v>
      </c>
      <c r="C466" s="21">
        <v>27</v>
      </c>
      <c r="F466" s="31" t="s">
        <v>1466</v>
      </c>
      <c r="G466" s="31">
        <v>29</v>
      </c>
      <c r="H466" s="31">
        <v>25</v>
      </c>
      <c r="I466" s="31"/>
      <c r="J466" t="str">
        <f t="shared" si="14"/>
        <v>job_29_</v>
      </c>
      <c r="K466">
        <f t="shared" si="15"/>
        <v>25</v>
      </c>
    </row>
    <row r="467" spans="1:11" x14ac:dyDescent="0.2">
      <c r="A467" s="16" t="s">
        <v>1477</v>
      </c>
      <c r="B467" s="19">
        <v>5</v>
      </c>
      <c r="C467" s="21">
        <v>23</v>
      </c>
      <c r="F467" s="31" t="s">
        <v>1466</v>
      </c>
      <c r="G467" s="31">
        <v>30</v>
      </c>
      <c r="H467" s="31">
        <v>31</v>
      </c>
      <c r="I467" s="31"/>
      <c r="J467" t="str">
        <f t="shared" si="14"/>
        <v>job_30_</v>
      </c>
      <c r="K467">
        <f t="shared" si="15"/>
        <v>31</v>
      </c>
    </row>
    <row r="468" spans="1:11" x14ac:dyDescent="0.2">
      <c r="A468" s="16" t="s">
        <v>1477</v>
      </c>
      <c r="B468" s="19">
        <v>6</v>
      </c>
      <c r="C468" s="21">
        <v>35</v>
      </c>
      <c r="F468" s="31" t="s">
        <v>1466</v>
      </c>
      <c r="G468" s="31">
        <v>31</v>
      </c>
      <c r="H468" s="31">
        <v>40</v>
      </c>
      <c r="I468" s="31"/>
      <c r="J468" t="str">
        <f t="shared" si="14"/>
        <v>job_31_</v>
      </c>
      <c r="K468">
        <f t="shared" si="15"/>
        <v>40</v>
      </c>
    </row>
    <row r="469" spans="1:11" x14ac:dyDescent="0.2">
      <c r="A469" s="16" t="s">
        <v>1477</v>
      </c>
      <c r="B469" s="19">
        <v>7</v>
      </c>
      <c r="C469" s="21">
        <v>27</v>
      </c>
      <c r="F469" s="31" t="s">
        <v>1466</v>
      </c>
      <c r="G469" s="31">
        <v>32</v>
      </c>
      <c r="H469" s="31">
        <v>22</v>
      </c>
      <c r="I469" s="31"/>
      <c r="J469" t="str">
        <f t="shared" si="14"/>
        <v>job_32_</v>
      </c>
      <c r="K469">
        <f t="shared" si="15"/>
        <v>22</v>
      </c>
    </row>
    <row r="470" spans="1:11" x14ac:dyDescent="0.2">
      <c r="A470" s="16" t="s">
        <v>1477</v>
      </c>
      <c r="B470" s="19">
        <v>8</v>
      </c>
      <c r="C470" s="21">
        <v>36</v>
      </c>
      <c r="F470" s="31" t="s">
        <v>1466</v>
      </c>
      <c r="G470" s="31">
        <v>33</v>
      </c>
      <c r="H470" s="31">
        <v>33</v>
      </c>
      <c r="I470" s="31"/>
      <c r="J470" t="str">
        <f t="shared" si="14"/>
        <v>job_33_</v>
      </c>
      <c r="K470">
        <f t="shared" si="15"/>
        <v>33</v>
      </c>
    </row>
    <row r="471" spans="1:11" x14ac:dyDescent="0.2">
      <c r="A471" s="16" t="s">
        <v>1477</v>
      </c>
      <c r="B471" s="19">
        <v>9</v>
      </c>
      <c r="C471" s="21">
        <v>18</v>
      </c>
      <c r="F471" s="31" t="s">
        <v>1466</v>
      </c>
      <c r="G471" s="31">
        <v>34</v>
      </c>
      <c r="H471" s="31">
        <v>37</v>
      </c>
      <c r="I471" s="31"/>
      <c r="J471" t="str">
        <f t="shared" si="14"/>
        <v>job_34_</v>
      </c>
      <c r="K471">
        <f t="shared" si="15"/>
        <v>37</v>
      </c>
    </row>
    <row r="472" spans="1:11" x14ac:dyDescent="0.2">
      <c r="A472" s="16" t="s">
        <v>1477</v>
      </c>
      <c r="B472" s="19">
        <v>10</v>
      </c>
      <c r="C472" s="21">
        <v>32</v>
      </c>
      <c r="F472" s="31" t="s">
        <v>1466</v>
      </c>
      <c r="G472" s="31">
        <v>35</v>
      </c>
      <c r="H472" s="31">
        <v>16</v>
      </c>
      <c r="I472" s="31"/>
      <c r="J472" t="str">
        <f t="shared" si="14"/>
        <v>job_35_</v>
      </c>
      <c r="K472">
        <f t="shared" si="15"/>
        <v>16</v>
      </c>
    </row>
    <row r="473" spans="1:11" x14ac:dyDescent="0.2">
      <c r="A473" s="16" t="s">
        <v>1477</v>
      </c>
      <c r="B473" s="19">
        <v>11</v>
      </c>
      <c r="C473" s="21">
        <v>31</v>
      </c>
      <c r="F473" s="31" t="s">
        <v>1466</v>
      </c>
      <c r="G473" s="31">
        <v>36</v>
      </c>
      <c r="H473" s="31">
        <v>33</v>
      </c>
      <c r="I473" s="31"/>
      <c r="J473" t="str">
        <f t="shared" si="14"/>
        <v>job_36_</v>
      </c>
      <c r="K473">
        <f t="shared" si="15"/>
        <v>33</v>
      </c>
    </row>
    <row r="474" spans="1:11" x14ac:dyDescent="0.2">
      <c r="A474" s="16" t="s">
        <v>1477</v>
      </c>
      <c r="B474" s="19">
        <v>12</v>
      </c>
      <c r="C474" s="21">
        <v>28</v>
      </c>
      <c r="F474" s="31" t="s">
        <v>1466</v>
      </c>
      <c r="G474" s="31">
        <v>37</v>
      </c>
      <c r="H474" s="31">
        <v>24</v>
      </c>
      <c r="I474" s="31"/>
      <c r="J474" t="str">
        <f t="shared" si="14"/>
        <v>job_37_</v>
      </c>
      <c r="K474">
        <f t="shared" si="15"/>
        <v>24</v>
      </c>
    </row>
    <row r="475" spans="1:11" x14ac:dyDescent="0.2">
      <c r="A475" s="16" t="s">
        <v>1477</v>
      </c>
      <c r="B475" s="19">
        <v>13</v>
      </c>
      <c r="C475" s="21">
        <v>25</v>
      </c>
      <c r="F475" s="31" t="s">
        <v>1466</v>
      </c>
      <c r="G475" s="31">
        <v>38</v>
      </c>
      <c r="H475" s="31">
        <v>41</v>
      </c>
      <c r="I475" s="31"/>
      <c r="J475" t="str">
        <f t="shared" si="14"/>
        <v>job_38_</v>
      </c>
      <c r="K475">
        <f t="shared" si="15"/>
        <v>41</v>
      </c>
    </row>
    <row r="476" spans="1:11" x14ac:dyDescent="0.2">
      <c r="A476" s="16" t="s">
        <v>1477</v>
      </c>
      <c r="B476" s="19">
        <v>14</v>
      </c>
      <c r="C476" s="21">
        <v>35</v>
      </c>
      <c r="F476" s="31" t="s">
        <v>1466</v>
      </c>
      <c r="G476" s="31">
        <v>39</v>
      </c>
      <c r="H476" s="31">
        <v>30</v>
      </c>
      <c r="I476" s="31"/>
      <c r="J476" t="str">
        <f t="shared" si="14"/>
        <v>job_39_</v>
      </c>
      <c r="K476">
        <f t="shared" si="15"/>
        <v>30</v>
      </c>
    </row>
    <row r="477" spans="1:11" x14ac:dyDescent="0.2">
      <c r="A477" s="16" t="s">
        <v>1477</v>
      </c>
      <c r="B477" s="19">
        <v>15</v>
      </c>
      <c r="C477" s="21">
        <v>33</v>
      </c>
      <c r="F477" s="31" t="s">
        <v>1466</v>
      </c>
      <c r="G477" s="31">
        <v>40</v>
      </c>
      <c r="H477" s="31">
        <v>24</v>
      </c>
      <c r="I477" s="31"/>
      <c r="J477" t="str">
        <f t="shared" si="14"/>
        <v>job_40_</v>
      </c>
      <c r="K477">
        <f t="shared" si="15"/>
        <v>24</v>
      </c>
    </row>
    <row r="478" spans="1:11" x14ac:dyDescent="0.2">
      <c r="A478" s="16" t="s">
        <v>1477</v>
      </c>
      <c r="B478" s="19">
        <v>16</v>
      </c>
      <c r="C478" s="21">
        <v>33</v>
      </c>
      <c r="F478" s="31" t="s">
        <v>1466</v>
      </c>
      <c r="G478" s="31">
        <v>41</v>
      </c>
      <c r="H478" s="31">
        <v>34</v>
      </c>
      <c r="I478" s="31"/>
      <c r="J478" t="str">
        <f t="shared" si="14"/>
        <v>job_41_</v>
      </c>
      <c r="K478">
        <f t="shared" si="15"/>
        <v>34</v>
      </c>
    </row>
    <row r="479" spans="1:11" x14ac:dyDescent="0.2">
      <c r="A479" s="16" t="s">
        <v>1477</v>
      </c>
      <c r="B479" s="19">
        <v>17</v>
      </c>
      <c r="C479" s="21">
        <v>28</v>
      </c>
      <c r="F479" s="31" t="s">
        <v>1466</v>
      </c>
      <c r="G479" s="31">
        <v>42</v>
      </c>
      <c r="H479" s="31">
        <v>17</v>
      </c>
      <c r="I479" s="31"/>
      <c r="J479" t="str">
        <f t="shared" si="14"/>
        <v>job_42_</v>
      </c>
      <c r="K479">
        <f t="shared" si="15"/>
        <v>17</v>
      </c>
    </row>
    <row r="480" spans="1:11" x14ac:dyDescent="0.2">
      <c r="A480" s="16" t="s">
        <v>1477</v>
      </c>
      <c r="B480" s="19">
        <v>18</v>
      </c>
      <c r="C480" s="21">
        <v>24</v>
      </c>
      <c r="F480" s="31" t="s">
        <v>1470</v>
      </c>
      <c r="G480" s="31">
        <v>1</v>
      </c>
      <c r="H480" s="31">
        <v>6</v>
      </c>
      <c r="I480" s="31"/>
      <c r="J480" t="str">
        <f t="shared" si="14"/>
        <v>ps_1_</v>
      </c>
      <c r="K480">
        <f t="shared" si="15"/>
        <v>6</v>
      </c>
    </row>
    <row r="481" spans="1:11" x14ac:dyDescent="0.2">
      <c r="A481" s="16" t="s">
        <v>1477</v>
      </c>
      <c r="B481" s="19">
        <v>19</v>
      </c>
      <c r="C481" s="21">
        <v>29</v>
      </c>
      <c r="F481" s="31" t="s">
        <v>1470</v>
      </c>
      <c r="G481" s="31">
        <v>2</v>
      </c>
      <c r="H481" s="31">
        <v>12</v>
      </c>
      <c r="I481" s="31"/>
      <c r="J481" t="str">
        <f t="shared" si="14"/>
        <v>ps_2_</v>
      </c>
      <c r="K481">
        <f t="shared" si="15"/>
        <v>12</v>
      </c>
    </row>
    <row r="482" spans="1:11" x14ac:dyDescent="0.2">
      <c r="A482" s="16" t="s">
        <v>1477</v>
      </c>
      <c r="B482" s="19">
        <v>20</v>
      </c>
      <c r="C482" s="21">
        <v>30</v>
      </c>
      <c r="F482" s="31" t="s">
        <v>1470</v>
      </c>
      <c r="G482" s="31">
        <v>3</v>
      </c>
      <c r="H482" s="31">
        <v>8</v>
      </c>
      <c r="I482" s="31"/>
      <c r="J482" t="str">
        <f t="shared" si="14"/>
        <v>ps_3_</v>
      </c>
      <c r="K482">
        <f t="shared" si="15"/>
        <v>8</v>
      </c>
    </row>
    <row r="483" spans="1:11" x14ac:dyDescent="0.2">
      <c r="A483" s="16" t="s">
        <v>1477</v>
      </c>
      <c r="B483" s="19">
        <v>21</v>
      </c>
      <c r="C483" s="21">
        <v>31</v>
      </c>
      <c r="F483" s="31" t="s">
        <v>1470</v>
      </c>
      <c r="G483" s="31">
        <v>4</v>
      </c>
      <c r="H483" s="31">
        <v>8</v>
      </c>
      <c r="I483" s="31"/>
      <c r="J483" t="str">
        <f t="shared" si="14"/>
        <v>ps_4_</v>
      </c>
      <c r="K483">
        <f t="shared" si="15"/>
        <v>8</v>
      </c>
    </row>
    <row r="484" spans="1:11" x14ac:dyDescent="0.2">
      <c r="A484" s="16" t="s">
        <v>1477</v>
      </c>
      <c r="B484" s="19">
        <v>22</v>
      </c>
      <c r="C484" s="21">
        <v>29</v>
      </c>
      <c r="F484" s="31" t="s">
        <v>1470</v>
      </c>
      <c r="G484" s="31">
        <v>5</v>
      </c>
      <c r="H484" s="31">
        <v>12</v>
      </c>
      <c r="I484" s="31"/>
      <c r="J484" t="str">
        <f t="shared" si="14"/>
        <v>ps_5_</v>
      </c>
      <c r="K484">
        <f t="shared" si="15"/>
        <v>12</v>
      </c>
    </row>
    <row r="485" spans="1:11" x14ac:dyDescent="0.2">
      <c r="A485" s="16" t="s">
        <v>1477</v>
      </c>
      <c r="B485" s="19">
        <v>23</v>
      </c>
      <c r="C485" s="21">
        <v>35</v>
      </c>
      <c r="F485" s="31" t="s">
        <v>1470</v>
      </c>
      <c r="G485" s="31">
        <v>6</v>
      </c>
      <c r="H485" s="31">
        <v>10</v>
      </c>
      <c r="I485" s="31"/>
      <c r="J485" t="str">
        <f t="shared" si="14"/>
        <v>ps_6_</v>
      </c>
      <c r="K485">
        <f t="shared" si="15"/>
        <v>10</v>
      </c>
    </row>
    <row r="486" spans="1:11" x14ac:dyDescent="0.2">
      <c r="A486" s="16" t="s">
        <v>1477</v>
      </c>
      <c r="B486" s="19">
        <v>24</v>
      </c>
      <c r="C486" s="21">
        <v>34</v>
      </c>
      <c r="F486" s="31" t="s">
        <v>1470</v>
      </c>
      <c r="G486" s="31">
        <v>7</v>
      </c>
      <c r="H486" s="31">
        <v>17</v>
      </c>
      <c r="I486" s="31"/>
      <c r="J486" t="str">
        <f t="shared" si="14"/>
        <v>ps_7_</v>
      </c>
      <c r="K486">
        <f t="shared" si="15"/>
        <v>17</v>
      </c>
    </row>
    <row r="487" spans="1:11" x14ac:dyDescent="0.2">
      <c r="A487" s="16" t="s">
        <v>1477</v>
      </c>
      <c r="B487" s="19">
        <v>25</v>
      </c>
      <c r="C487" s="21">
        <v>28</v>
      </c>
      <c r="F487" s="31" t="s">
        <v>1470</v>
      </c>
      <c r="G487" s="31">
        <v>8</v>
      </c>
      <c r="H487" s="31">
        <v>9</v>
      </c>
      <c r="I487" s="31"/>
      <c r="J487" t="str">
        <f t="shared" si="14"/>
        <v>ps_8_</v>
      </c>
      <c r="K487">
        <f t="shared" si="15"/>
        <v>9</v>
      </c>
    </row>
    <row r="488" spans="1:11" x14ac:dyDescent="0.2">
      <c r="A488" s="16" t="s">
        <v>1477</v>
      </c>
      <c r="B488" s="19">
        <v>26</v>
      </c>
      <c r="C488" s="21">
        <v>28</v>
      </c>
      <c r="F488" s="31" t="s">
        <v>1470</v>
      </c>
      <c r="G488" s="31">
        <v>9</v>
      </c>
      <c r="H488" s="31">
        <v>20</v>
      </c>
      <c r="I488" s="31"/>
      <c r="J488" t="str">
        <f t="shared" ref="J488:J551" si="16">F488&amp;"_"&amp;G488&amp;"_"</f>
        <v>ps_9_</v>
      </c>
      <c r="K488">
        <f t="shared" ref="K488:K551" si="17">H488</f>
        <v>20</v>
      </c>
    </row>
    <row r="489" spans="1:11" x14ac:dyDescent="0.2">
      <c r="A489" s="16" t="s">
        <v>1477</v>
      </c>
      <c r="B489" s="19">
        <v>27</v>
      </c>
      <c r="C489" s="21">
        <v>27</v>
      </c>
      <c r="F489" s="31" t="s">
        <v>1470</v>
      </c>
      <c r="G489" s="31">
        <v>10</v>
      </c>
      <c r="H489" s="31">
        <v>18</v>
      </c>
      <c r="I489" s="31"/>
      <c r="J489" t="str">
        <f t="shared" si="16"/>
        <v>ps_10_</v>
      </c>
      <c r="K489">
        <f t="shared" si="17"/>
        <v>18</v>
      </c>
    </row>
    <row r="490" spans="1:11" x14ac:dyDescent="0.2">
      <c r="A490" s="16" t="s">
        <v>1477</v>
      </c>
      <c r="B490" s="19">
        <v>28</v>
      </c>
      <c r="C490" s="21">
        <v>28</v>
      </c>
      <c r="F490" s="31" t="s">
        <v>1470</v>
      </c>
      <c r="G490" s="31">
        <v>11</v>
      </c>
      <c r="H490" s="31">
        <v>7</v>
      </c>
      <c r="I490" s="31"/>
      <c r="J490" t="str">
        <f t="shared" si="16"/>
        <v>ps_11_</v>
      </c>
      <c r="K490">
        <f t="shared" si="17"/>
        <v>7</v>
      </c>
    </row>
    <row r="491" spans="1:11" x14ac:dyDescent="0.2">
      <c r="A491" s="16" t="s">
        <v>1477</v>
      </c>
      <c r="B491" s="19">
        <v>29</v>
      </c>
      <c r="C491" s="21">
        <v>27</v>
      </c>
      <c r="F491" s="31" t="s">
        <v>1470</v>
      </c>
      <c r="G491" s="31">
        <v>12</v>
      </c>
      <c r="H491" s="31">
        <v>8</v>
      </c>
      <c r="I491" s="31"/>
      <c r="J491" t="str">
        <f t="shared" si="16"/>
        <v>ps_12_</v>
      </c>
      <c r="K491">
        <f t="shared" si="17"/>
        <v>8</v>
      </c>
    </row>
    <row r="492" spans="1:11" x14ac:dyDescent="0.2">
      <c r="A492" s="16" t="s">
        <v>1477</v>
      </c>
      <c r="B492" s="19">
        <v>30</v>
      </c>
      <c r="C492" s="21">
        <v>33</v>
      </c>
      <c r="F492" s="31" t="s">
        <v>1470</v>
      </c>
      <c r="G492" s="31">
        <v>13</v>
      </c>
      <c r="H492" s="31">
        <v>6</v>
      </c>
      <c r="I492" s="31"/>
      <c r="J492" t="str">
        <f t="shared" si="16"/>
        <v>ps_13_</v>
      </c>
      <c r="K492">
        <f t="shared" si="17"/>
        <v>6</v>
      </c>
    </row>
    <row r="493" spans="1:11" x14ac:dyDescent="0.2">
      <c r="A493" s="16" t="s">
        <v>1477</v>
      </c>
      <c r="B493" s="19">
        <v>31</v>
      </c>
      <c r="C493" s="21">
        <v>31</v>
      </c>
      <c r="F493" s="31" t="s">
        <v>1470</v>
      </c>
      <c r="G493" s="31">
        <v>14</v>
      </c>
      <c r="H493" s="31">
        <v>7</v>
      </c>
      <c r="I493" s="31"/>
      <c r="J493" t="str">
        <f t="shared" si="16"/>
        <v>ps_14_</v>
      </c>
      <c r="K493">
        <f t="shared" si="17"/>
        <v>7</v>
      </c>
    </row>
    <row r="494" spans="1:11" x14ac:dyDescent="0.2">
      <c r="A494" s="16" t="s">
        <v>1483</v>
      </c>
      <c r="B494" s="19">
        <v>1</v>
      </c>
      <c r="C494" s="21">
        <v>18</v>
      </c>
      <c r="F494" s="31" t="s">
        <v>1470</v>
      </c>
      <c r="G494" s="31">
        <v>15</v>
      </c>
      <c r="H494" s="31">
        <v>5</v>
      </c>
      <c r="I494" s="31"/>
      <c r="J494" t="str">
        <f t="shared" si="16"/>
        <v>ps_15_</v>
      </c>
      <c r="K494">
        <f t="shared" si="17"/>
        <v>5</v>
      </c>
    </row>
    <row r="495" spans="1:11" x14ac:dyDescent="0.2">
      <c r="A495" s="16" t="s">
        <v>1483</v>
      </c>
      <c r="B495" s="19">
        <v>2</v>
      </c>
      <c r="C495" s="21">
        <v>26</v>
      </c>
      <c r="F495" s="31" t="s">
        <v>1470</v>
      </c>
      <c r="G495" s="31">
        <v>16</v>
      </c>
      <c r="H495" s="31">
        <v>11</v>
      </c>
      <c r="I495" s="31"/>
      <c r="J495" t="str">
        <f t="shared" si="16"/>
        <v>ps_16_</v>
      </c>
      <c r="K495">
        <f t="shared" si="17"/>
        <v>11</v>
      </c>
    </row>
    <row r="496" spans="1:11" x14ac:dyDescent="0.2">
      <c r="A496" s="16" t="s">
        <v>1483</v>
      </c>
      <c r="B496" s="19">
        <v>3</v>
      </c>
      <c r="C496" s="21">
        <v>22</v>
      </c>
      <c r="F496" s="31" t="s">
        <v>1470</v>
      </c>
      <c r="G496" s="31">
        <v>17</v>
      </c>
      <c r="H496" s="31">
        <v>15</v>
      </c>
      <c r="I496" s="31"/>
      <c r="J496" t="str">
        <f t="shared" si="16"/>
        <v>ps_17_</v>
      </c>
      <c r="K496">
        <f t="shared" si="17"/>
        <v>15</v>
      </c>
    </row>
    <row r="497" spans="1:11" x14ac:dyDescent="0.2">
      <c r="A497" s="16" t="s">
        <v>1483</v>
      </c>
      <c r="B497" s="19">
        <v>4</v>
      </c>
      <c r="C497" s="21">
        <v>16</v>
      </c>
      <c r="F497" s="31" t="s">
        <v>1470</v>
      </c>
      <c r="G497" s="31">
        <v>18</v>
      </c>
      <c r="H497" s="31">
        <v>50</v>
      </c>
      <c r="I497" s="31"/>
      <c r="J497" t="str">
        <f t="shared" si="16"/>
        <v>ps_18_</v>
      </c>
      <c r="K497">
        <f t="shared" si="17"/>
        <v>50</v>
      </c>
    </row>
    <row r="498" spans="1:11" x14ac:dyDescent="0.2">
      <c r="A498" s="16" t="s">
        <v>1483</v>
      </c>
      <c r="B498" s="19">
        <v>5</v>
      </c>
      <c r="C498" s="21">
        <v>20</v>
      </c>
      <c r="F498" s="31" t="s">
        <v>1470</v>
      </c>
      <c r="G498" s="31">
        <v>19</v>
      </c>
      <c r="H498" s="31">
        <v>14</v>
      </c>
      <c r="I498" s="31"/>
      <c r="J498" t="str">
        <f t="shared" si="16"/>
        <v>ps_19_</v>
      </c>
      <c r="K498">
        <f t="shared" si="17"/>
        <v>14</v>
      </c>
    </row>
    <row r="499" spans="1:11" x14ac:dyDescent="0.2">
      <c r="A499" s="16" t="s">
        <v>1483</v>
      </c>
      <c r="B499" s="19">
        <v>6</v>
      </c>
      <c r="C499" s="21">
        <v>12</v>
      </c>
      <c r="F499" s="31" t="s">
        <v>1470</v>
      </c>
      <c r="G499" s="31">
        <v>20</v>
      </c>
      <c r="H499" s="31">
        <v>9</v>
      </c>
      <c r="I499" s="31"/>
      <c r="J499" t="str">
        <f t="shared" si="16"/>
        <v>ps_20_</v>
      </c>
      <c r="K499">
        <f t="shared" si="17"/>
        <v>9</v>
      </c>
    </row>
    <row r="500" spans="1:11" x14ac:dyDescent="0.2">
      <c r="A500" s="16" t="s">
        <v>1483</v>
      </c>
      <c r="B500" s="19">
        <v>7</v>
      </c>
      <c r="C500" s="21">
        <v>29</v>
      </c>
      <c r="F500" s="31" t="s">
        <v>1470</v>
      </c>
      <c r="G500" s="31">
        <v>21</v>
      </c>
      <c r="H500" s="31">
        <v>13</v>
      </c>
      <c r="I500" s="31"/>
      <c r="J500" t="str">
        <f t="shared" si="16"/>
        <v>ps_21_</v>
      </c>
      <c r="K500">
        <f t="shared" si="17"/>
        <v>13</v>
      </c>
    </row>
    <row r="501" spans="1:11" x14ac:dyDescent="0.2">
      <c r="A501" s="16" t="s">
        <v>1483</v>
      </c>
      <c r="B501" s="19">
        <v>8</v>
      </c>
      <c r="C501" s="21">
        <v>17</v>
      </c>
      <c r="F501" s="31" t="s">
        <v>1470</v>
      </c>
      <c r="G501" s="31">
        <v>22</v>
      </c>
      <c r="H501" s="31">
        <v>31</v>
      </c>
      <c r="I501" s="31"/>
      <c r="J501" t="str">
        <f t="shared" si="16"/>
        <v>ps_22_</v>
      </c>
      <c r="K501">
        <f t="shared" si="17"/>
        <v>31</v>
      </c>
    </row>
    <row r="502" spans="1:11" x14ac:dyDescent="0.2">
      <c r="A502" s="16" t="s">
        <v>1483</v>
      </c>
      <c r="B502" s="19">
        <v>9</v>
      </c>
      <c r="C502" s="21">
        <v>18</v>
      </c>
      <c r="F502" s="31" t="s">
        <v>1470</v>
      </c>
      <c r="G502" s="31">
        <v>23</v>
      </c>
      <c r="H502" s="31">
        <v>6</v>
      </c>
      <c r="I502" s="31"/>
      <c r="J502" t="str">
        <f t="shared" si="16"/>
        <v>ps_23_</v>
      </c>
      <c r="K502">
        <f t="shared" si="17"/>
        <v>6</v>
      </c>
    </row>
    <row r="503" spans="1:11" x14ac:dyDescent="0.2">
      <c r="A503" s="16" t="s">
        <v>1483</v>
      </c>
      <c r="B503" s="19">
        <v>10</v>
      </c>
      <c r="C503" s="21">
        <v>20</v>
      </c>
      <c r="F503" s="31" t="s">
        <v>1470</v>
      </c>
      <c r="G503" s="31">
        <v>24</v>
      </c>
      <c r="H503" s="31">
        <v>10</v>
      </c>
      <c r="I503" s="31"/>
      <c r="J503" t="str">
        <f t="shared" si="16"/>
        <v>ps_24_</v>
      </c>
      <c r="K503">
        <f t="shared" si="17"/>
        <v>10</v>
      </c>
    </row>
    <row r="504" spans="1:11" x14ac:dyDescent="0.2">
      <c r="A504" s="16" t="s">
        <v>1483</v>
      </c>
      <c r="B504" s="19">
        <v>11</v>
      </c>
      <c r="C504" s="21">
        <v>10</v>
      </c>
      <c r="F504" s="31" t="s">
        <v>1470</v>
      </c>
      <c r="G504" s="31">
        <v>25</v>
      </c>
      <c r="H504" s="31">
        <v>22</v>
      </c>
      <c r="I504" s="31"/>
      <c r="J504" t="str">
        <f t="shared" si="16"/>
        <v>ps_25_</v>
      </c>
      <c r="K504">
        <f t="shared" si="17"/>
        <v>22</v>
      </c>
    </row>
    <row r="505" spans="1:11" x14ac:dyDescent="0.2">
      <c r="A505" s="16" t="s">
        <v>1483</v>
      </c>
      <c r="B505" s="19">
        <v>12</v>
      </c>
      <c r="C505" s="21">
        <v>14</v>
      </c>
      <c r="F505" s="31" t="s">
        <v>1470</v>
      </c>
      <c r="G505" s="31">
        <v>26</v>
      </c>
      <c r="H505" s="31">
        <v>12</v>
      </c>
      <c r="I505" s="31"/>
      <c r="J505" t="str">
        <f t="shared" si="16"/>
        <v>ps_26_</v>
      </c>
      <c r="K505">
        <f t="shared" si="17"/>
        <v>12</v>
      </c>
    </row>
    <row r="506" spans="1:11" x14ac:dyDescent="0.2">
      <c r="A506" s="16" t="s">
        <v>1489</v>
      </c>
      <c r="B506" s="19">
        <v>1</v>
      </c>
      <c r="C506" s="21">
        <v>17</v>
      </c>
      <c r="F506" s="31" t="s">
        <v>1470</v>
      </c>
      <c r="G506" s="31">
        <v>27</v>
      </c>
      <c r="H506" s="31">
        <v>14</v>
      </c>
      <c r="I506" s="31"/>
      <c r="J506" t="str">
        <f t="shared" si="16"/>
        <v>ps_27_</v>
      </c>
      <c r="K506">
        <f t="shared" si="17"/>
        <v>14</v>
      </c>
    </row>
    <row r="507" spans="1:11" x14ac:dyDescent="0.2">
      <c r="A507" s="16" t="s">
        <v>1489</v>
      </c>
      <c r="B507" s="19">
        <v>2</v>
      </c>
      <c r="C507" s="21">
        <v>17</v>
      </c>
      <c r="F507" s="31" t="s">
        <v>1470</v>
      </c>
      <c r="G507" s="31">
        <v>28</v>
      </c>
      <c r="H507" s="31">
        <v>9</v>
      </c>
      <c r="I507" s="31"/>
      <c r="J507" t="str">
        <f t="shared" si="16"/>
        <v>ps_28_</v>
      </c>
      <c r="K507">
        <f t="shared" si="17"/>
        <v>9</v>
      </c>
    </row>
    <row r="508" spans="1:11" x14ac:dyDescent="0.2">
      <c r="A508" s="16" t="s">
        <v>1489</v>
      </c>
      <c r="B508" s="19">
        <v>3</v>
      </c>
      <c r="C508" s="21">
        <v>11</v>
      </c>
      <c r="F508" s="31" t="s">
        <v>1470</v>
      </c>
      <c r="G508" s="31">
        <v>29</v>
      </c>
      <c r="H508" s="31">
        <v>11</v>
      </c>
      <c r="I508" s="31"/>
      <c r="J508" t="str">
        <f t="shared" si="16"/>
        <v>ps_29_</v>
      </c>
      <c r="K508">
        <f t="shared" si="17"/>
        <v>11</v>
      </c>
    </row>
    <row r="509" spans="1:11" x14ac:dyDescent="0.2">
      <c r="A509" s="16" t="s">
        <v>1489</v>
      </c>
      <c r="B509" s="19">
        <v>4</v>
      </c>
      <c r="C509" s="21">
        <v>16</v>
      </c>
      <c r="F509" s="31" t="s">
        <v>1470</v>
      </c>
      <c r="G509" s="31">
        <v>30</v>
      </c>
      <c r="H509" s="31">
        <v>12</v>
      </c>
      <c r="I509" s="31"/>
      <c r="J509" t="str">
        <f t="shared" si="16"/>
        <v>ps_30_</v>
      </c>
      <c r="K509">
        <f t="shared" si="17"/>
        <v>12</v>
      </c>
    </row>
    <row r="510" spans="1:11" x14ac:dyDescent="0.2">
      <c r="A510" s="16" t="s">
        <v>1489</v>
      </c>
      <c r="B510" s="19">
        <v>5</v>
      </c>
      <c r="C510" s="21">
        <v>16</v>
      </c>
      <c r="F510" s="31" t="s">
        <v>1470</v>
      </c>
      <c r="G510" s="31">
        <v>31</v>
      </c>
      <c r="H510" s="31">
        <v>24</v>
      </c>
      <c r="I510" s="31"/>
      <c r="J510" t="str">
        <f t="shared" si="16"/>
        <v>ps_31_</v>
      </c>
      <c r="K510">
        <f t="shared" si="17"/>
        <v>24</v>
      </c>
    </row>
    <row r="511" spans="1:11" x14ac:dyDescent="0.2">
      <c r="A511" s="16" t="s">
        <v>1489</v>
      </c>
      <c r="B511" s="19">
        <v>6</v>
      </c>
      <c r="C511" s="21">
        <v>13</v>
      </c>
      <c r="F511" s="31" t="s">
        <v>1470</v>
      </c>
      <c r="G511" s="31">
        <v>32</v>
      </c>
      <c r="H511" s="31">
        <v>11</v>
      </c>
      <c r="I511" s="31"/>
      <c r="J511" t="str">
        <f t="shared" si="16"/>
        <v>ps_32_</v>
      </c>
      <c r="K511">
        <f t="shared" si="17"/>
        <v>11</v>
      </c>
    </row>
    <row r="512" spans="1:11" x14ac:dyDescent="0.2">
      <c r="A512" s="16" t="s">
        <v>1489</v>
      </c>
      <c r="B512" s="19">
        <v>7</v>
      </c>
      <c r="C512" s="21">
        <v>13</v>
      </c>
      <c r="F512" s="31" t="s">
        <v>1470</v>
      </c>
      <c r="G512" s="31">
        <v>33</v>
      </c>
      <c r="H512" s="31">
        <v>22</v>
      </c>
      <c r="I512" s="31"/>
      <c r="J512" t="str">
        <f t="shared" si="16"/>
        <v>ps_33_</v>
      </c>
      <c r="K512">
        <f t="shared" si="17"/>
        <v>22</v>
      </c>
    </row>
    <row r="513" spans="1:11" x14ac:dyDescent="0.2">
      <c r="A513" s="16" t="s">
        <v>1489</v>
      </c>
      <c r="B513" s="19">
        <v>8</v>
      </c>
      <c r="C513" s="21">
        <v>14</v>
      </c>
      <c r="F513" s="31" t="s">
        <v>1470</v>
      </c>
      <c r="G513" s="31">
        <v>34</v>
      </c>
      <c r="H513" s="31">
        <v>22</v>
      </c>
      <c r="I513" s="31"/>
      <c r="J513" t="str">
        <f t="shared" si="16"/>
        <v>ps_34_</v>
      </c>
      <c r="K513">
        <f t="shared" si="17"/>
        <v>22</v>
      </c>
    </row>
    <row r="514" spans="1:11" x14ac:dyDescent="0.2">
      <c r="A514" s="16" t="s">
        <v>1496</v>
      </c>
      <c r="B514" s="19">
        <v>1</v>
      </c>
      <c r="C514" s="21">
        <v>31</v>
      </c>
      <c r="F514" s="31" t="s">
        <v>1470</v>
      </c>
      <c r="G514" s="31">
        <v>35</v>
      </c>
      <c r="H514" s="31">
        <v>28</v>
      </c>
      <c r="I514" s="31"/>
      <c r="J514" t="str">
        <f t="shared" si="16"/>
        <v>ps_35_</v>
      </c>
      <c r="K514">
        <f t="shared" si="17"/>
        <v>28</v>
      </c>
    </row>
    <row r="515" spans="1:11" x14ac:dyDescent="0.2">
      <c r="A515" s="16" t="s">
        <v>1496</v>
      </c>
      <c r="B515" s="19">
        <v>2</v>
      </c>
      <c r="C515" s="21">
        <v>22</v>
      </c>
      <c r="F515" s="31" t="s">
        <v>1470</v>
      </c>
      <c r="G515" s="31">
        <v>36</v>
      </c>
      <c r="H515" s="31">
        <v>12</v>
      </c>
      <c r="I515" s="31"/>
      <c r="J515" t="str">
        <f t="shared" si="16"/>
        <v>ps_36_</v>
      </c>
      <c r="K515">
        <f t="shared" si="17"/>
        <v>12</v>
      </c>
    </row>
    <row r="516" spans="1:11" x14ac:dyDescent="0.2">
      <c r="A516" s="16" t="s">
        <v>1496</v>
      </c>
      <c r="B516" s="19">
        <v>3</v>
      </c>
      <c r="C516" s="21">
        <v>26</v>
      </c>
      <c r="F516" s="31" t="s">
        <v>1470</v>
      </c>
      <c r="G516" s="31">
        <v>37</v>
      </c>
      <c r="H516" s="31">
        <v>40</v>
      </c>
      <c r="I516" s="31"/>
      <c r="J516" t="str">
        <f t="shared" si="16"/>
        <v>ps_37_</v>
      </c>
      <c r="K516">
        <f t="shared" si="17"/>
        <v>40</v>
      </c>
    </row>
    <row r="517" spans="1:11" x14ac:dyDescent="0.2">
      <c r="A517" s="16" t="s">
        <v>1496</v>
      </c>
      <c r="B517" s="19">
        <v>4</v>
      </c>
      <c r="C517" s="21">
        <v>6</v>
      </c>
      <c r="F517" s="31" t="s">
        <v>1470</v>
      </c>
      <c r="G517" s="31">
        <v>38</v>
      </c>
      <c r="H517" s="31">
        <v>22</v>
      </c>
      <c r="I517" s="31"/>
      <c r="J517" t="str">
        <f t="shared" si="16"/>
        <v>ps_38_</v>
      </c>
      <c r="K517">
        <f t="shared" si="17"/>
        <v>22</v>
      </c>
    </row>
    <row r="518" spans="1:11" x14ac:dyDescent="0.2">
      <c r="A518" s="16" t="s">
        <v>1496</v>
      </c>
      <c r="B518" s="19">
        <v>5</v>
      </c>
      <c r="C518" s="21">
        <v>30</v>
      </c>
      <c r="F518" s="31" t="s">
        <v>1470</v>
      </c>
      <c r="G518" s="31">
        <v>39</v>
      </c>
      <c r="H518" s="31">
        <v>13</v>
      </c>
      <c r="I518" s="31"/>
      <c r="J518" t="str">
        <f t="shared" si="16"/>
        <v>ps_39_</v>
      </c>
      <c r="K518">
        <f t="shared" si="17"/>
        <v>13</v>
      </c>
    </row>
    <row r="519" spans="1:11" x14ac:dyDescent="0.2">
      <c r="A519" s="16" t="s">
        <v>1496</v>
      </c>
      <c r="B519" s="19">
        <v>6</v>
      </c>
      <c r="C519" s="21">
        <v>13</v>
      </c>
      <c r="F519" s="31" t="s">
        <v>1470</v>
      </c>
      <c r="G519" s="31">
        <v>40</v>
      </c>
      <c r="H519" s="31">
        <v>17</v>
      </c>
      <c r="I519" s="31"/>
      <c r="J519" t="str">
        <f t="shared" si="16"/>
        <v>ps_40_</v>
      </c>
      <c r="K519">
        <f t="shared" si="17"/>
        <v>17</v>
      </c>
    </row>
    <row r="520" spans="1:11" x14ac:dyDescent="0.2">
      <c r="A520" s="16" t="s">
        <v>1496</v>
      </c>
      <c r="B520" s="19">
        <v>7</v>
      </c>
      <c r="C520" s="21">
        <v>25</v>
      </c>
      <c r="F520" s="31" t="s">
        <v>1470</v>
      </c>
      <c r="G520" s="31">
        <v>41</v>
      </c>
      <c r="H520" s="31">
        <v>13</v>
      </c>
      <c r="I520" s="31"/>
      <c r="J520" t="str">
        <f t="shared" si="16"/>
        <v>ps_41_</v>
      </c>
      <c r="K520">
        <f t="shared" si="17"/>
        <v>13</v>
      </c>
    </row>
    <row r="521" spans="1:11" x14ac:dyDescent="0.2">
      <c r="A521" s="16" t="s">
        <v>1496</v>
      </c>
      <c r="B521" s="19">
        <v>8</v>
      </c>
      <c r="C521" s="21">
        <v>22</v>
      </c>
      <c r="F521" s="31" t="s">
        <v>1470</v>
      </c>
      <c r="G521" s="31">
        <v>42</v>
      </c>
      <c r="H521" s="31">
        <v>11</v>
      </c>
      <c r="I521" s="31"/>
      <c r="J521" t="str">
        <f t="shared" si="16"/>
        <v>ps_42_</v>
      </c>
      <c r="K521">
        <f t="shared" si="17"/>
        <v>11</v>
      </c>
    </row>
    <row r="522" spans="1:11" x14ac:dyDescent="0.2">
      <c r="A522" s="16" t="s">
        <v>1496</v>
      </c>
      <c r="B522" s="19">
        <v>9</v>
      </c>
      <c r="C522" s="21">
        <v>21</v>
      </c>
      <c r="F522" s="31" t="s">
        <v>1470</v>
      </c>
      <c r="G522" s="31">
        <v>43</v>
      </c>
      <c r="H522" s="31">
        <v>5</v>
      </c>
      <c r="I522" s="31"/>
      <c r="J522" t="str">
        <f t="shared" si="16"/>
        <v>ps_43_</v>
      </c>
      <c r="K522">
        <f t="shared" si="17"/>
        <v>5</v>
      </c>
    </row>
    <row r="523" spans="1:11" x14ac:dyDescent="0.2">
      <c r="A523" s="16" t="s">
        <v>1496</v>
      </c>
      <c r="B523" s="19">
        <v>10</v>
      </c>
      <c r="C523" s="21">
        <v>34</v>
      </c>
      <c r="F523" s="31" t="s">
        <v>1470</v>
      </c>
      <c r="G523" s="31">
        <v>44</v>
      </c>
      <c r="H523" s="31">
        <v>26</v>
      </c>
      <c r="I523" s="31"/>
      <c r="J523" t="str">
        <f t="shared" si="16"/>
        <v>ps_44_</v>
      </c>
      <c r="K523">
        <f t="shared" si="17"/>
        <v>26</v>
      </c>
    </row>
    <row r="524" spans="1:11" x14ac:dyDescent="0.2">
      <c r="A524" s="16" t="s">
        <v>1496</v>
      </c>
      <c r="B524" s="19">
        <v>11</v>
      </c>
      <c r="C524" s="21">
        <v>16</v>
      </c>
      <c r="F524" s="31" t="s">
        <v>1470</v>
      </c>
      <c r="G524" s="31">
        <v>45</v>
      </c>
      <c r="H524" s="31">
        <v>17</v>
      </c>
      <c r="I524" s="31"/>
      <c r="J524" t="str">
        <f t="shared" si="16"/>
        <v>ps_45_</v>
      </c>
      <c r="K524">
        <f t="shared" si="17"/>
        <v>17</v>
      </c>
    </row>
    <row r="525" spans="1:11" x14ac:dyDescent="0.2">
      <c r="A525" s="16" t="s">
        <v>1496</v>
      </c>
      <c r="B525" s="19">
        <v>12</v>
      </c>
      <c r="C525" s="21">
        <v>6</v>
      </c>
      <c r="F525" s="31" t="s">
        <v>1470</v>
      </c>
      <c r="G525" s="31">
        <v>46</v>
      </c>
      <c r="H525" s="31">
        <v>11</v>
      </c>
      <c r="I525" s="31"/>
      <c r="J525" t="str">
        <f t="shared" si="16"/>
        <v>ps_46_</v>
      </c>
      <c r="K525">
        <f t="shared" si="17"/>
        <v>11</v>
      </c>
    </row>
    <row r="526" spans="1:11" x14ac:dyDescent="0.2">
      <c r="A526" s="16" t="s">
        <v>1496</v>
      </c>
      <c r="B526" s="19">
        <v>13</v>
      </c>
      <c r="C526" s="21">
        <v>22</v>
      </c>
      <c r="F526" s="31" t="s">
        <v>1470</v>
      </c>
      <c r="G526" s="31">
        <v>47</v>
      </c>
      <c r="H526" s="31">
        <v>9</v>
      </c>
      <c r="I526" s="31"/>
      <c r="J526" t="str">
        <f t="shared" si="16"/>
        <v>ps_47_</v>
      </c>
      <c r="K526">
        <f t="shared" si="17"/>
        <v>9</v>
      </c>
    </row>
    <row r="527" spans="1:11" x14ac:dyDescent="0.2">
      <c r="A527" s="16" t="s">
        <v>1496</v>
      </c>
      <c r="B527" s="19">
        <v>14</v>
      </c>
      <c r="C527" s="21">
        <v>32</v>
      </c>
      <c r="F527" s="31" t="s">
        <v>1470</v>
      </c>
      <c r="G527" s="31">
        <v>48</v>
      </c>
      <c r="H527" s="31">
        <v>14</v>
      </c>
      <c r="I527" s="31"/>
      <c r="J527" t="str">
        <f t="shared" si="16"/>
        <v>ps_48_</v>
      </c>
      <c r="K527">
        <f t="shared" si="17"/>
        <v>14</v>
      </c>
    </row>
    <row r="528" spans="1:11" x14ac:dyDescent="0.2">
      <c r="A528" s="16" t="s">
        <v>1496</v>
      </c>
      <c r="B528" s="19">
        <v>15</v>
      </c>
      <c r="C528" s="21">
        <v>9</v>
      </c>
      <c r="F528" s="31" t="s">
        <v>1470</v>
      </c>
      <c r="G528" s="31">
        <v>49</v>
      </c>
      <c r="H528" s="31">
        <v>20</v>
      </c>
      <c r="I528" s="31"/>
      <c r="J528" t="str">
        <f t="shared" si="16"/>
        <v>ps_49_</v>
      </c>
      <c r="K528">
        <f t="shared" si="17"/>
        <v>20</v>
      </c>
    </row>
    <row r="529" spans="1:11" x14ac:dyDescent="0.2">
      <c r="A529" s="16" t="s">
        <v>1496</v>
      </c>
      <c r="B529" s="19">
        <v>16</v>
      </c>
      <c r="C529" s="21">
        <v>14</v>
      </c>
      <c r="F529" s="31" t="s">
        <v>1470</v>
      </c>
      <c r="G529" s="31">
        <v>50</v>
      </c>
      <c r="H529" s="31">
        <v>23</v>
      </c>
      <c r="I529" s="31"/>
      <c r="J529" t="str">
        <f t="shared" si="16"/>
        <v>ps_50_</v>
      </c>
      <c r="K529">
        <f t="shared" si="17"/>
        <v>23</v>
      </c>
    </row>
    <row r="530" spans="1:11" x14ac:dyDescent="0.2">
      <c r="A530" s="16" t="s">
        <v>1496</v>
      </c>
      <c r="B530" s="19">
        <v>17</v>
      </c>
      <c r="C530" s="21">
        <v>14</v>
      </c>
      <c r="F530" s="31" t="s">
        <v>1470</v>
      </c>
      <c r="G530" s="31">
        <v>51</v>
      </c>
      <c r="H530" s="31">
        <v>19</v>
      </c>
      <c r="I530" s="31"/>
      <c r="J530" t="str">
        <f t="shared" si="16"/>
        <v>ps_51_</v>
      </c>
      <c r="K530">
        <f t="shared" si="17"/>
        <v>19</v>
      </c>
    </row>
    <row r="531" spans="1:11" x14ac:dyDescent="0.2">
      <c r="A531" s="16" t="s">
        <v>1496</v>
      </c>
      <c r="B531" s="19">
        <v>18</v>
      </c>
      <c r="C531" s="21">
        <v>7</v>
      </c>
      <c r="F531" s="31" t="s">
        <v>1470</v>
      </c>
      <c r="G531" s="31">
        <v>52</v>
      </c>
      <c r="H531" s="31">
        <v>9</v>
      </c>
      <c r="I531" s="31"/>
      <c r="J531" t="str">
        <f t="shared" si="16"/>
        <v>ps_52_</v>
      </c>
      <c r="K531">
        <f t="shared" si="17"/>
        <v>9</v>
      </c>
    </row>
    <row r="532" spans="1:11" x14ac:dyDescent="0.2">
      <c r="A532" s="16" t="s">
        <v>1496</v>
      </c>
      <c r="B532" s="19">
        <v>19</v>
      </c>
      <c r="C532" s="21">
        <v>25</v>
      </c>
      <c r="F532" s="31" t="s">
        <v>1470</v>
      </c>
      <c r="G532" s="31">
        <v>53</v>
      </c>
      <c r="H532" s="31">
        <v>7</v>
      </c>
      <c r="I532" s="31"/>
      <c r="J532" t="str">
        <f t="shared" si="16"/>
        <v>ps_53_</v>
      </c>
      <c r="K532">
        <f t="shared" si="17"/>
        <v>7</v>
      </c>
    </row>
    <row r="533" spans="1:11" x14ac:dyDescent="0.2">
      <c r="A533" s="16" t="s">
        <v>1496</v>
      </c>
      <c r="B533" s="19">
        <v>20</v>
      </c>
      <c r="C533" s="21">
        <v>6</v>
      </c>
      <c r="F533" s="31" t="s">
        <v>1470</v>
      </c>
      <c r="G533" s="31">
        <v>54</v>
      </c>
      <c r="H533" s="31">
        <v>7</v>
      </c>
      <c r="I533" s="31"/>
      <c r="J533" t="str">
        <f t="shared" si="16"/>
        <v>ps_54_</v>
      </c>
      <c r="K533">
        <f t="shared" si="17"/>
        <v>7</v>
      </c>
    </row>
    <row r="534" spans="1:11" x14ac:dyDescent="0.2">
      <c r="A534" s="16" t="s">
        <v>1496</v>
      </c>
      <c r="B534" s="19">
        <v>21</v>
      </c>
      <c r="C534" s="21">
        <v>17</v>
      </c>
      <c r="F534" s="31" t="s">
        <v>1470</v>
      </c>
      <c r="G534" s="31">
        <v>55</v>
      </c>
      <c r="H534" s="31">
        <v>23</v>
      </c>
      <c r="I534" s="31"/>
      <c r="J534" t="str">
        <f t="shared" si="16"/>
        <v>ps_55_</v>
      </c>
      <c r="K534">
        <f t="shared" si="17"/>
        <v>23</v>
      </c>
    </row>
    <row r="535" spans="1:11" x14ac:dyDescent="0.2">
      <c r="A535" s="16" t="s">
        <v>1496</v>
      </c>
      <c r="B535" s="19">
        <v>22</v>
      </c>
      <c r="C535" s="21">
        <v>25</v>
      </c>
      <c r="F535" s="31" t="s">
        <v>1470</v>
      </c>
      <c r="G535" s="31">
        <v>56</v>
      </c>
      <c r="H535" s="31">
        <v>13</v>
      </c>
      <c r="I535" s="31"/>
      <c r="J535" t="str">
        <f t="shared" si="16"/>
        <v>ps_56_</v>
      </c>
      <c r="K535">
        <f t="shared" si="17"/>
        <v>13</v>
      </c>
    </row>
    <row r="536" spans="1:11" x14ac:dyDescent="0.2">
      <c r="A536" s="16" t="s">
        <v>1496</v>
      </c>
      <c r="B536" s="19">
        <v>23</v>
      </c>
      <c r="C536" s="21">
        <v>18</v>
      </c>
      <c r="F536" s="31" t="s">
        <v>1470</v>
      </c>
      <c r="G536" s="31">
        <v>57</v>
      </c>
      <c r="H536" s="31">
        <v>11</v>
      </c>
      <c r="I536" s="31"/>
      <c r="J536" t="str">
        <f t="shared" si="16"/>
        <v>ps_57_</v>
      </c>
      <c r="K536">
        <f t="shared" si="17"/>
        <v>11</v>
      </c>
    </row>
    <row r="537" spans="1:11" x14ac:dyDescent="0.2">
      <c r="A537" s="16" t="s">
        <v>1496</v>
      </c>
      <c r="B537" s="19">
        <v>24</v>
      </c>
      <c r="C537" s="21">
        <v>23</v>
      </c>
      <c r="F537" s="31" t="s">
        <v>1470</v>
      </c>
      <c r="G537" s="31">
        <v>58</v>
      </c>
      <c r="H537" s="31">
        <v>11</v>
      </c>
      <c r="I537" s="31"/>
      <c r="J537" t="str">
        <f t="shared" si="16"/>
        <v>ps_58_</v>
      </c>
      <c r="K537">
        <f t="shared" si="17"/>
        <v>11</v>
      </c>
    </row>
    <row r="538" spans="1:11" x14ac:dyDescent="0.2">
      <c r="A538" s="16" t="s">
        <v>1496</v>
      </c>
      <c r="B538" s="19">
        <v>25</v>
      </c>
      <c r="C538" s="21">
        <v>12</v>
      </c>
      <c r="F538" s="31" t="s">
        <v>1470</v>
      </c>
      <c r="G538" s="31">
        <v>59</v>
      </c>
      <c r="H538" s="31">
        <v>17</v>
      </c>
      <c r="I538" s="31"/>
      <c r="J538" t="str">
        <f t="shared" si="16"/>
        <v>ps_59_</v>
      </c>
      <c r="K538">
        <f t="shared" si="17"/>
        <v>17</v>
      </c>
    </row>
    <row r="539" spans="1:11" x14ac:dyDescent="0.2">
      <c r="A539" s="16" t="s">
        <v>1496</v>
      </c>
      <c r="B539" s="19">
        <v>26</v>
      </c>
      <c r="C539" s="21">
        <v>21</v>
      </c>
      <c r="F539" s="31" t="s">
        <v>1470</v>
      </c>
      <c r="G539" s="31">
        <v>60</v>
      </c>
      <c r="H539" s="31">
        <v>12</v>
      </c>
      <c r="I539" s="31"/>
      <c r="J539" t="str">
        <f t="shared" si="16"/>
        <v>ps_60_</v>
      </c>
      <c r="K539">
        <f t="shared" si="17"/>
        <v>12</v>
      </c>
    </row>
    <row r="540" spans="1:11" x14ac:dyDescent="0.2">
      <c r="A540" s="16" t="s">
        <v>1496</v>
      </c>
      <c r="B540" s="19">
        <v>27</v>
      </c>
      <c r="C540" s="21">
        <v>13</v>
      </c>
      <c r="F540" s="31" t="s">
        <v>1470</v>
      </c>
      <c r="G540" s="31">
        <v>61</v>
      </c>
      <c r="H540" s="31">
        <v>8</v>
      </c>
      <c r="I540" s="31"/>
      <c r="J540" t="str">
        <f t="shared" si="16"/>
        <v>ps_61_</v>
      </c>
      <c r="K540">
        <f t="shared" si="17"/>
        <v>8</v>
      </c>
    </row>
    <row r="541" spans="1:11" x14ac:dyDescent="0.2">
      <c r="A541" s="16" t="s">
        <v>1496</v>
      </c>
      <c r="B541" s="19">
        <v>28</v>
      </c>
      <c r="C541" s="21">
        <v>29</v>
      </c>
      <c r="F541" s="31" t="s">
        <v>1470</v>
      </c>
      <c r="G541" s="31">
        <v>62</v>
      </c>
      <c r="H541" s="31">
        <v>12</v>
      </c>
      <c r="I541" s="31"/>
      <c r="J541" t="str">
        <f t="shared" si="16"/>
        <v>ps_62_</v>
      </c>
      <c r="K541">
        <f t="shared" si="17"/>
        <v>12</v>
      </c>
    </row>
    <row r="542" spans="1:11" x14ac:dyDescent="0.2">
      <c r="A542" s="16" t="s">
        <v>1496</v>
      </c>
      <c r="B542" s="19">
        <v>29</v>
      </c>
      <c r="C542" s="21">
        <v>24</v>
      </c>
      <c r="F542" s="31" t="s">
        <v>1470</v>
      </c>
      <c r="G542" s="31">
        <v>63</v>
      </c>
      <c r="H542" s="31">
        <v>11</v>
      </c>
      <c r="I542" s="31"/>
      <c r="J542" t="str">
        <f t="shared" si="16"/>
        <v>ps_63_</v>
      </c>
      <c r="K542">
        <f t="shared" si="17"/>
        <v>11</v>
      </c>
    </row>
    <row r="543" spans="1:11" x14ac:dyDescent="0.2">
      <c r="A543" s="16" t="s">
        <v>1496</v>
      </c>
      <c r="B543" s="19">
        <v>30</v>
      </c>
      <c r="C543" s="21">
        <v>33</v>
      </c>
      <c r="F543" s="31" t="s">
        <v>1470</v>
      </c>
      <c r="G543" s="31">
        <v>64</v>
      </c>
      <c r="H543" s="31">
        <v>10</v>
      </c>
      <c r="I543" s="31"/>
      <c r="J543" t="str">
        <f t="shared" si="16"/>
        <v>ps_64_</v>
      </c>
      <c r="K543">
        <f t="shared" si="17"/>
        <v>10</v>
      </c>
    </row>
    <row r="544" spans="1:11" x14ac:dyDescent="0.2">
      <c r="A544" s="16" t="s">
        <v>1496</v>
      </c>
      <c r="B544" s="19">
        <v>31</v>
      </c>
      <c r="C544" s="21">
        <v>9</v>
      </c>
      <c r="F544" s="31" t="s">
        <v>1470</v>
      </c>
      <c r="G544" s="31">
        <v>65</v>
      </c>
      <c r="H544" s="31">
        <v>13</v>
      </c>
      <c r="I544" s="31"/>
      <c r="J544" t="str">
        <f t="shared" si="16"/>
        <v>ps_65_</v>
      </c>
      <c r="K544">
        <f t="shared" si="17"/>
        <v>13</v>
      </c>
    </row>
    <row r="545" spans="1:11" x14ac:dyDescent="0.2">
      <c r="A545" s="16" t="s">
        <v>1496</v>
      </c>
      <c r="B545" s="19">
        <v>32</v>
      </c>
      <c r="C545" s="21">
        <v>20</v>
      </c>
      <c r="F545" s="31" t="s">
        <v>1470</v>
      </c>
      <c r="G545" s="31">
        <v>66</v>
      </c>
      <c r="H545" s="31">
        <v>20</v>
      </c>
      <c r="I545" s="31"/>
      <c r="J545" t="str">
        <f t="shared" si="16"/>
        <v>ps_66_</v>
      </c>
      <c r="K545">
        <f t="shared" si="17"/>
        <v>20</v>
      </c>
    </row>
    <row r="546" spans="1:11" x14ac:dyDescent="0.2">
      <c r="A546" s="16" t="s">
        <v>1496</v>
      </c>
      <c r="B546" s="19">
        <v>33</v>
      </c>
      <c r="C546" s="21">
        <v>24</v>
      </c>
      <c r="F546" s="31" t="s">
        <v>1470</v>
      </c>
      <c r="G546" s="31">
        <v>67</v>
      </c>
      <c r="H546" s="31">
        <v>7</v>
      </c>
      <c r="I546" s="31"/>
      <c r="J546" t="str">
        <f t="shared" si="16"/>
        <v>ps_67_</v>
      </c>
      <c r="K546">
        <f t="shared" si="17"/>
        <v>7</v>
      </c>
    </row>
    <row r="547" spans="1:11" x14ac:dyDescent="0.2">
      <c r="A547" s="16" t="s">
        <v>1496</v>
      </c>
      <c r="B547" s="19">
        <v>34</v>
      </c>
      <c r="C547" s="21">
        <v>17</v>
      </c>
      <c r="F547" s="31" t="s">
        <v>1470</v>
      </c>
      <c r="G547" s="31">
        <v>68</v>
      </c>
      <c r="H547" s="31">
        <v>35</v>
      </c>
      <c r="I547" s="31"/>
      <c r="J547" t="str">
        <f t="shared" si="16"/>
        <v>ps_68_</v>
      </c>
      <c r="K547">
        <f t="shared" si="17"/>
        <v>35</v>
      </c>
    </row>
    <row r="548" spans="1:11" x14ac:dyDescent="0.2">
      <c r="A548" s="16" t="s">
        <v>1496</v>
      </c>
      <c r="B548" s="19">
        <v>35</v>
      </c>
      <c r="C548" s="21">
        <v>10</v>
      </c>
      <c r="F548" s="31" t="s">
        <v>1470</v>
      </c>
      <c r="G548" s="31">
        <v>69</v>
      </c>
      <c r="H548" s="31">
        <v>36</v>
      </c>
      <c r="I548" s="31"/>
      <c r="J548" t="str">
        <f t="shared" si="16"/>
        <v>ps_69_</v>
      </c>
      <c r="K548">
        <f t="shared" si="17"/>
        <v>36</v>
      </c>
    </row>
    <row r="549" spans="1:11" x14ac:dyDescent="0.2">
      <c r="A549" s="16" t="s">
        <v>1496</v>
      </c>
      <c r="B549" s="19">
        <v>36</v>
      </c>
      <c r="C549" s="21">
        <v>22</v>
      </c>
      <c r="F549" s="31" t="s">
        <v>1470</v>
      </c>
      <c r="G549" s="31">
        <v>70</v>
      </c>
      <c r="H549" s="31">
        <v>5</v>
      </c>
      <c r="I549" s="31"/>
      <c r="J549" t="str">
        <f t="shared" si="16"/>
        <v>ps_70_</v>
      </c>
      <c r="K549">
        <f t="shared" si="17"/>
        <v>5</v>
      </c>
    </row>
    <row r="550" spans="1:11" x14ac:dyDescent="0.2">
      <c r="A550" s="16" t="s">
        <v>1496</v>
      </c>
      <c r="B550" s="19">
        <v>37</v>
      </c>
      <c r="C550" s="21">
        <v>38</v>
      </c>
      <c r="F550" s="31" t="s">
        <v>1470</v>
      </c>
      <c r="G550" s="31">
        <v>71</v>
      </c>
      <c r="H550" s="31">
        <v>24</v>
      </c>
      <c r="I550" s="31"/>
      <c r="J550" t="str">
        <f t="shared" si="16"/>
        <v>ps_71_</v>
      </c>
      <c r="K550">
        <f t="shared" si="17"/>
        <v>24</v>
      </c>
    </row>
    <row r="551" spans="1:11" x14ac:dyDescent="0.2">
      <c r="A551" s="16" t="s">
        <v>1496</v>
      </c>
      <c r="B551" s="19">
        <v>38</v>
      </c>
      <c r="C551" s="21">
        <v>22</v>
      </c>
      <c r="F551" s="31" t="s">
        <v>1470</v>
      </c>
      <c r="G551" s="31">
        <v>72</v>
      </c>
      <c r="H551" s="31">
        <v>20</v>
      </c>
      <c r="I551" s="31"/>
      <c r="J551" t="str">
        <f t="shared" si="16"/>
        <v>ps_72_</v>
      </c>
      <c r="K551">
        <f t="shared" si="17"/>
        <v>20</v>
      </c>
    </row>
    <row r="552" spans="1:11" x14ac:dyDescent="0.2">
      <c r="A552" s="16" t="s">
        <v>1496</v>
      </c>
      <c r="B552" s="19">
        <v>39</v>
      </c>
      <c r="C552" s="21">
        <v>8</v>
      </c>
      <c r="F552" s="31" t="s">
        <v>1470</v>
      </c>
      <c r="G552" s="31">
        <v>73</v>
      </c>
      <c r="H552" s="31">
        <v>28</v>
      </c>
      <c r="I552" s="31"/>
      <c r="J552" t="str">
        <f t="shared" ref="J552:J615" si="18">F552&amp;"_"&amp;G552&amp;"_"</f>
        <v>ps_73_</v>
      </c>
      <c r="K552">
        <f t="shared" ref="K552:K615" si="19">H552</f>
        <v>28</v>
      </c>
    </row>
    <row r="553" spans="1:11" x14ac:dyDescent="0.2">
      <c r="A553" s="16" t="s">
        <v>1496</v>
      </c>
      <c r="B553" s="19">
        <v>40</v>
      </c>
      <c r="C553" s="21">
        <v>31</v>
      </c>
      <c r="F553" s="31" t="s">
        <v>1470</v>
      </c>
      <c r="G553" s="31">
        <v>74</v>
      </c>
      <c r="H553" s="31">
        <v>23</v>
      </c>
      <c r="I553" s="31"/>
      <c r="J553" t="str">
        <f t="shared" si="18"/>
        <v>ps_74_</v>
      </c>
      <c r="K553">
        <f t="shared" si="19"/>
        <v>23</v>
      </c>
    </row>
    <row r="554" spans="1:11" x14ac:dyDescent="0.2">
      <c r="A554" s="16" t="s">
        <v>1496</v>
      </c>
      <c r="B554" s="19">
        <v>41</v>
      </c>
      <c r="C554" s="21">
        <v>29</v>
      </c>
      <c r="F554" s="31" t="s">
        <v>1470</v>
      </c>
      <c r="G554" s="31">
        <v>75</v>
      </c>
      <c r="H554" s="31">
        <v>10</v>
      </c>
      <c r="I554" s="31"/>
      <c r="J554" t="str">
        <f t="shared" si="18"/>
        <v>ps_75_</v>
      </c>
      <c r="K554">
        <f t="shared" si="19"/>
        <v>10</v>
      </c>
    </row>
    <row r="555" spans="1:11" x14ac:dyDescent="0.2">
      <c r="A555" s="16" t="s">
        <v>1496</v>
      </c>
      <c r="B555" s="19">
        <v>42</v>
      </c>
      <c r="C555" s="21">
        <v>25</v>
      </c>
      <c r="F555" s="31" t="s">
        <v>1470</v>
      </c>
      <c r="G555" s="31">
        <v>76</v>
      </c>
      <c r="H555" s="31">
        <v>12</v>
      </c>
      <c r="I555" s="31"/>
      <c r="J555" t="str">
        <f t="shared" si="18"/>
        <v>ps_76_</v>
      </c>
      <c r="K555">
        <f t="shared" si="19"/>
        <v>12</v>
      </c>
    </row>
    <row r="556" spans="1:11" x14ac:dyDescent="0.2">
      <c r="A556" s="16" t="s">
        <v>1496</v>
      </c>
      <c r="B556" s="19">
        <v>43</v>
      </c>
      <c r="C556" s="21">
        <v>28</v>
      </c>
      <c r="F556" s="31" t="s">
        <v>1470</v>
      </c>
      <c r="G556" s="31">
        <v>77</v>
      </c>
      <c r="H556" s="31">
        <v>20</v>
      </c>
      <c r="I556" s="31"/>
      <c r="J556" t="str">
        <f t="shared" si="18"/>
        <v>ps_77_</v>
      </c>
      <c r="K556">
        <f t="shared" si="19"/>
        <v>20</v>
      </c>
    </row>
    <row r="557" spans="1:11" x14ac:dyDescent="0.2">
      <c r="A557" s="16" t="s">
        <v>1496</v>
      </c>
      <c r="B557" s="19">
        <v>44</v>
      </c>
      <c r="C557" s="21">
        <v>28</v>
      </c>
      <c r="F557" s="31" t="s">
        <v>1470</v>
      </c>
      <c r="G557" s="31">
        <v>78</v>
      </c>
      <c r="H557" s="31">
        <v>72</v>
      </c>
      <c r="I557" s="31"/>
      <c r="J557" t="str">
        <f t="shared" si="18"/>
        <v>ps_78_</v>
      </c>
      <c r="K557">
        <f t="shared" si="19"/>
        <v>72</v>
      </c>
    </row>
    <row r="558" spans="1:11" x14ac:dyDescent="0.2">
      <c r="A558" s="16" t="s">
        <v>1496</v>
      </c>
      <c r="B558" s="19">
        <v>45</v>
      </c>
      <c r="C558" s="21">
        <v>25</v>
      </c>
      <c r="F558" s="31" t="s">
        <v>1470</v>
      </c>
      <c r="G558" s="31">
        <v>79</v>
      </c>
      <c r="H558" s="31">
        <v>13</v>
      </c>
      <c r="I558" s="31"/>
      <c r="J558" t="str">
        <f t="shared" si="18"/>
        <v>ps_79_</v>
      </c>
      <c r="K558">
        <f t="shared" si="19"/>
        <v>13</v>
      </c>
    </row>
    <row r="559" spans="1:11" x14ac:dyDescent="0.2">
      <c r="A559" s="16" t="s">
        <v>1496</v>
      </c>
      <c r="B559" s="19">
        <v>46</v>
      </c>
      <c r="C559" s="21">
        <v>13</v>
      </c>
      <c r="F559" s="31" t="s">
        <v>1470</v>
      </c>
      <c r="G559" s="31">
        <v>80</v>
      </c>
      <c r="H559" s="31">
        <v>19</v>
      </c>
      <c r="I559" s="31"/>
      <c r="J559" t="str">
        <f t="shared" si="18"/>
        <v>ps_80_</v>
      </c>
      <c r="K559">
        <f t="shared" si="19"/>
        <v>19</v>
      </c>
    </row>
    <row r="560" spans="1:11" x14ac:dyDescent="0.2">
      <c r="A560" s="16" t="s">
        <v>1496</v>
      </c>
      <c r="B560" s="19">
        <v>47</v>
      </c>
      <c r="C560" s="21">
        <v>15</v>
      </c>
      <c r="F560" s="31" t="s">
        <v>1470</v>
      </c>
      <c r="G560" s="31">
        <v>81</v>
      </c>
      <c r="H560" s="31">
        <v>16</v>
      </c>
      <c r="I560" s="31"/>
      <c r="J560" t="str">
        <f t="shared" si="18"/>
        <v>ps_81_</v>
      </c>
      <c r="K560">
        <f t="shared" si="19"/>
        <v>16</v>
      </c>
    </row>
    <row r="561" spans="1:11" x14ac:dyDescent="0.2">
      <c r="A561" s="16" t="s">
        <v>1496</v>
      </c>
      <c r="B561" s="19">
        <v>48</v>
      </c>
      <c r="C561" s="21">
        <v>22</v>
      </c>
      <c r="F561" s="31" t="s">
        <v>1470</v>
      </c>
      <c r="G561" s="31">
        <v>82</v>
      </c>
      <c r="H561" s="31">
        <v>8</v>
      </c>
      <c r="I561" s="31"/>
      <c r="J561" t="str">
        <f t="shared" si="18"/>
        <v>ps_82_</v>
      </c>
      <c r="K561">
        <f t="shared" si="19"/>
        <v>8</v>
      </c>
    </row>
    <row r="562" spans="1:11" x14ac:dyDescent="0.2">
      <c r="A562" s="16" t="s">
        <v>1496</v>
      </c>
      <c r="B562" s="19">
        <v>49</v>
      </c>
      <c r="C562" s="21">
        <v>26</v>
      </c>
      <c r="F562" s="31" t="s">
        <v>1470</v>
      </c>
      <c r="G562" s="31">
        <v>83</v>
      </c>
      <c r="H562" s="31">
        <v>18</v>
      </c>
      <c r="I562" s="31"/>
      <c r="J562" t="str">
        <f t="shared" si="18"/>
        <v>ps_83_</v>
      </c>
      <c r="K562">
        <f t="shared" si="19"/>
        <v>18</v>
      </c>
    </row>
    <row r="563" spans="1:11" x14ac:dyDescent="0.2">
      <c r="A563" s="16" t="s">
        <v>1496</v>
      </c>
      <c r="B563" s="19">
        <v>50</v>
      </c>
      <c r="C563" s="21">
        <v>11</v>
      </c>
      <c r="F563" s="31" t="s">
        <v>1470</v>
      </c>
      <c r="G563" s="31">
        <v>84</v>
      </c>
      <c r="H563" s="31">
        <v>12</v>
      </c>
      <c r="I563" s="31"/>
      <c r="J563" t="str">
        <f t="shared" si="18"/>
        <v>ps_84_</v>
      </c>
      <c r="K563">
        <f t="shared" si="19"/>
        <v>12</v>
      </c>
    </row>
    <row r="564" spans="1:11" x14ac:dyDescent="0.2">
      <c r="A564" s="16" t="s">
        <v>1496</v>
      </c>
      <c r="B564" s="19">
        <v>51</v>
      </c>
      <c r="C564" s="21">
        <v>23</v>
      </c>
      <c r="F564" s="31" t="s">
        <v>1470</v>
      </c>
      <c r="G564" s="31">
        <v>85</v>
      </c>
      <c r="H564" s="31">
        <v>13</v>
      </c>
      <c r="I564" s="31"/>
      <c r="J564" t="str">
        <f t="shared" si="18"/>
        <v>ps_85_</v>
      </c>
      <c r="K564">
        <f t="shared" si="19"/>
        <v>13</v>
      </c>
    </row>
    <row r="565" spans="1:11" x14ac:dyDescent="0.2">
      <c r="A565" s="16" t="s">
        <v>1496</v>
      </c>
      <c r="B565" s="19">
        <v>52</v>
      </c>
      <c r="C565" s="21">
        <v>15</v>
      </c>
      <c r="F565" s="31" t="s">
        <v>1470</v>
      </c>
      <c r="G565" s="31">
        <v>86</v>
      </c>
      <c r="H565" s="31">
        <v>17</v>
      </c>
      <c r="I565" s="31"/>
      <c r="J565" t="str">
        <f t="shared" si="18"/>
        <v>ps_86_</v>
      </c>
      <c r="K565">
        <f t="shared" si="19"/>
        <v>17</v>
      </c>
    </row>
    <row r="566" spans="1:11" x14ac:dyDescent="0.2">
      <c r="A566" s="16" t="s">
        <v>1496</v>
      </c>
      <c r="B566" s="19">
        <v>53</v>
      </c>
      <c r="C566" s="21">
        <v>12</v>
      </c>
      <c r="F566" s="31" t="s">
        <v>1470</v>
      </c>
      <c r="G566" s="31">
        <v>87</v>
      </c>
      <c r="H566" s="31">
        <v>7</v>
      </c>
      <c r="I566" s="31"/>
      <c r="J566" t="str">
        <f t="shared" si="18"/>
        <v>ps_87_</v>
      </c>
      <c r="K566">
        <f t="shared" si="19"/>
        <v>7</v>
      </c>
    </row>
    <row r="567" spans="1:11" x14ac:dyDescent="0.2">
      <c r="A567" s="16" t="s">
        <v>1496</v>
      </c>
      <c r="B567" s="19">
        <v>54</v>
      </c>
      <c r="C567" s="21">
        <v>17</v>
      </c>
      <c r="F567" s="31" t="s">
        <v>1470</v>
      </c>
      <c r="G567" s="31">
        <v>88</v>
      </c>
      <c r="H567" s="31">
        <v>18</v>
      </c>
      <c r="I567" s="31"/>
      <c r="J567" t="str">
        <f t="shared" si="18"/>
        <v>ps_88_</v>
      </c>
      <c r="K567">
        <f t="shared" si="19"/>
        <v>18</v>
      </c>
    </row>
    <row r="568" spans="1:11" x14ac:dyDescent="0.2">
      <c r="A568" s="16" t="s">
        <v>1496</v>
      </c>
      <c r="B568" s="19">
        <v>55</v>
      </c>
      <c r="C568" s="21">
        <v>13</v>
      </c>
      <c r="F568" s="31" t="s">
        <v>1470</v>
      </c>
      <c r="G568" s="31">
        <v>89</v>
      </c>
      <c r="H568" s="31">
        <v>52</v>
      </c>
      <c r="I568" s="31"/>
      <c r="J568" t="str">
        <f t="shared" si="18"/>
        <v>ps_89_</v>
      </c>
      <c r="K568">
        <f t="shared" si="19"/>
        <v>52</v>
      </c>
    </row>
    <row r="569" spans="1:11" x14ac:dyDescent="0.2">
      <c r="A569" s="16" t="s">
        <v>1496</v>
      </c>
      <c r="B569" s="19">
        <v>56</v>
      </c>
      <c r="C569" s="21">
        <v>12</v>
      </c>
      <c r="F569" s="31" t="s">
        <v>1470</v>
      </c>
      <c r="G569" s="31">
        <v>90</v>
      </c>
      <c r="H569" s="31">
        <v>17</v>
      </c>
      <c r="I569" s="31"/>
      <c r="J569" t="str">
        <f t="shared" si="18"/>
        <v>ps_90_</v>
      </c>
      <c r="K569">
        <f t="shared" si="19"/>
        <v>17</v>
      </c>
    </row>
    <row r="570" spans="1:11" x14ac:dyDescent="0.2">
      <c r="A570" s="16" t="s">
        <v>1496</v>
      </c>
      <c r="B570" s="19">
        <v>57</v>
      </c>
      <c r="C570" s="21">
        <v>21</v>
      </c>
      <c r="F570" s="31" t="s">
        <v>1470</v>
      </c>
      <c r="G570" s="31">
        <v>91</v>
      </c>
      <c r="H570" s="31">
        <v>16</v>
      </c>
      <c r="I570" s="31"/>
      <c r="J570" t="str">
        <f t="shared" si="18"/>
        <v>ps_91_</v>
      </c>
      <c r="K570">
        <f t="shared" si="19"/>
        <v>16</v>
      </c>
    </row>
    <row r="571" spans="1:11" x14ac:dyDescent="0.2">
      <c r="A571" s="16" t="s">
        <v>1496</v>
      </c>
      <c r="B571" s="19">
        <v>58</v>
      </c>
      <c r="C571" s="21">
        <v>14</v>
      </c>
      <c r="F571" s="31" t="s">
        <v>1470</v>
      </c>
      <c r="G571" s="31">
        <v>92</v>
      </c>
      <c r="H571" s="31">
        <v>15</v>
      </c>
      <c r="I571" s="31"/>
      <c r="J571" t="str">
        <f t="shared" si="18"/>
        <v>ps_92_</v>
      </c>
      <c r="K571">
        <f t="shared" si="19"/>
        <v>15</v>
      </c>
    </row>
    <row r="572" spans="1:11" x14ac:dyDescent="0.2">
      <c r="A572" s="16" t="s">
        <v>1496</v>
      </c>
      <c r="B572" s="19">
        <v>59</v>
      </c>
      <c r="C572" s="21">
        <v>21</v>
      </c>
      <c r="F572" s="31" t="s">
        <v>1470</v>
      </c>
      <c r="G572" s="31">
        <v>93</v>
      </c>
      <c r="H572" s="31">
        <v>5</v>
      </c>
      <c r="I572" s="31"/>
      <c r="J572" t="str">
        <f t="shared" si="18"/>
        <v>ps_93_</v>
      </c>
      <c r="K572">
        <f t="shared" si="19"/>
        <v>5</v>
      </c>
    </row>
    <row r="573" spans="1:11" x14ac:dyDescent="0.2">
      <c r="A573" s="16" t="s">
        <v>1496</v>
      </c>
      <c r="B573" s="19">
        <v>60</v>
      </c>
      <c r="C573" s="21">
        <v>22</v>
      </c>
      <c r="F573" s="31" t="s">
        <v>1470</v>
      </c>
      <c r="G573" s="31">
        <v>94</v>
      </c>
      <c r="H573" s="31">
        <v>23</v>
      </c>
      <c r="I573" s="31"/>
      <c r="J573" t="str">
        <f t="shared" si="18"/>
        <v>ps_94_</v>
      </c>
      <c r="K573">
        <f t="shared" si="19"/>
        <v>23</v>
      </c>
    </row>
    <row r="574" spans="1:11" x14ac:dyDescent="0.2">
      <c r="A574" s="16" t="s">
        <v>1496</v>
      </c>
      <c r="B574" s="19">
        <v>61</v>
      </c>
      <c r="C574" s="21">
        <v>11</v>
      </c>
      <c r="F574" s="31" t="s">
        <v>1470</v>
      </c>
      <c r="G574" s="31">
        <v>95</v>
      </c>
      <c r="H574" s="31">
        <v>11</v>
      </c>
      <c r="I574" s="31"/>
      <c r="J574" t="str">
        <f t="shared" si="18"/>
        <v>ps_95_</v>
      </c>
      <c r="K574">
        <f t="shared" si="19"/>
        <v>11</v>
      </c>
    </row>
    <row r="575" spans="1:11" x14ac:dyDescent="0.2">
      <c r="A575" s="16" t="s">
        <v>1496</v>
      </c>
      <c r="B575" s="19">
        <v>62</v>
      </c>
      <c r="C575" s="21">
        <v>12</v>
      </c>
      <c r="F575" s="31" t="s">
        <v>1470</v>
      </c>
      <c r="G575" s="31">
        <v>96</v>
      </c>
      <c r="H575" s="31">
        <v>13</v>
      </c>
      <c r="I575" s="31"/>
      <c r="J575" t="str">
        <f t="shared" si="18"/>
        <v>ps_96_</v>
      </c>
      <c r="K575">
        <f t="shared" si="19"/>
        <v>13</v>
      </c>
    </row>
    <row r="576" spans="1:11" x14ac:dyDescent="0.2">
      <c r="A576" s="16" t="s">
        <v>1496</v>
      </c>
      <c r="B576" s="19">
        <v>63</v>
      </c>
      <c r="C576" s="21">
        <v>19</v>
      </c>
      <c r="F576" s="31" t="s">
        <v>1470</v>
      </c>
      <c r="G576" s="31">
        <v>97</v>
      </c>
      <c r="H576" s="31">
        <v>12</v>
      </c>
      <c r="I576" s="31"/>
      <c r="J576" t="str">
        <f t="shared" si="18"/>
        <v>ps_97_</v>
      </c>
      <c r="K576">
        <f t="shared" si="19"/>
        <v>12</v>
      </c>
    </row>
    <row r="577" spans="1:11" x14ac:dyDescent="0.2">
      <c r="A577" s="16" t="s">
        <v>1496</v>
      </c>
      <c r="B577" s="19">
        <v>64</v>
      </c>
      <c r="C577" s="21">
        <v>12</v>
      </c>
      <c r="F577" s="31" t="s">
        <v>1470</v>
      </c>
      <c r="G577" s="31">
        <v>98</v>
      </c>
      <c r="H577" s="31">
        <v>9</v>
      </c>
      <c r="I577" s="31"/>
      <c r="J577" t="str">
        <f t="shared" si="18"/>
        <v>ps_98_</v>
      </c>
      <c r="K577">
        <f t="shared" si="19"/>
        <v>9</v>
      </c>
    </row>
    <row r="578" spans="1:11" x14ac:dyDescent="0.2">
      <c r="A578" s="16" t="s">
        <v>1496</v>
      </c>
      <c r="B578" s="19">
        <v>65</v>
      </c>
      <c r="C578" s="21">
        <v>25</v>
      </c>
      <c r="F578" s="31" t="s">
        <v>1470</v>
      </c>
      <c r="G578" s="31">
        <v>99</v>
      </c>
      <c r="H578" s="31">
        <v>9</v>
      </c>
      <c r="I578" s="31"/>
      <c r="J578" t="str">
        <f t="shared" si="18"/>
        <v>ps_99_</v>
      </c>
      <c r="K578">
        <f t="shared" si="19"/>
        <v>9</v>
      </c>
    </row>
    <row r="579" spans="1:11" x14ac:dyDescent="0.2">
      <c r="A579" s="16" t="s">
        <v>1496</v>
      </c>
      <c r="B579" s="19">
        <v>66</v>
      </c>
      <c r="C579" s="21">
        <v>24</v>
      </c>
      <c r="F579" s="31" t="s">
        <v>1470</v>
      </c>
      <c r="G579" s="31">
        <v>100</v>
      </c>
      <c r="H579" s="31">
        <v>5</v>
      </c>
      <c r="I579" s="31"/>
      <c r="J579" t="str">
        <f t="shared" si="18"/>
        <v>ps_100_</v>
      </c>
      <c r="K579">
        <f t="shared" si="19"/>
        <v>5</v>
      </c>
    </row>
    <row r="580" spans="1:11" x14ac:dyDescent="0.2">
      <c r="A580" s="16" t="s">
        <v>1502</v>
      </c>
      <c r="B580" s="19">
        <v>1</v>
      </c>
      <c r="C580" s="21">
        <v>19</v>
      </c>
      <c r="F580" s="31" t="s">
        <v>1470</v>
      </c>
      <c r="G580" s="31">
        <v>101</v>
      </c>
      <c r="H580" s="31">
        <v>8</v>
      </c>
      <c r="I580" s="31"/>
      <c r="J580" t="str">
        <f t="shared" si="18"/>
        <v>ps_101_</v>
      </c>
      <c r="K580">
        <f t="shared" si="19"/>
        <v>8</v>
      </c>
    </row>
    <row r="581" spans="1:11" x14ac:dyDescent="0.2">
      <c r="A581" s="16" t="s">
        <v>1502</v>
      </c>
      <c r="B581" s="19">
        <v>2</v>
      </c>
      <c r="C581" s="21">
        <v>37</v>
      </c>
      <c r="F581" s="31" t="s">
        <v>1470</v>
      </c>
      <c r="G581" s="31">
        <v>102</v>
      </c>
      <c r="H581" s="31">
        <v>28</v>
      </c>
      <c r="I581" s="31"/>
      <c r="J581" t="str">
        <f t="shared" si="18"/>
        <v>ps_102_</v>
      </c>
      <c r="K581">
        <f t="shared" si="19"/>
        <v>28</v>
      </c>
    </row>
    <row r="582" spans="1:11" x14ac:dyDescent="0.2">
      <c r="A582" s="16" t="s">
        <v>1502</v>
      </c>
      <c r="B582" s="19">
        <v>3</v>
      </c>
      <c r="C582" s="21">
        <v>25</v>
      </c>
      <c r="F582" s="31" t="s">
        <v>1470</v>
      </c>
      <c r="G582" s="31">
        <v>103</v>
      </c>
      <c r="H582" s="31">
        <v>22</v>
      </c>
      <c r="I582" s="31"/>
      <c r="J582" t="str">
        <f t="shared" si="18"/>
        <v>ps_103_</v>
      </c>
      <c r="K582">
        <f t="shared" si="19"/>
        <v>22</v>
      </c>
    </row>
    <row r="583" spans="1:11" x14ac:dyDescent="0.2">
      <c r="A583" s="16" t="s">
        <v>1502</v>
      </c>
      <c r="B583" s="19">
        <v>4</v>
      </c>
      <c r="C583" s="21">
        <v>31</v>
      </c>
      <c r="F583" s="31" t="s">
        <v>1470</v>
      </c>
      <c r="G583" s="31">
        <v>104</v>
      </c>
      <c r="H583" s="31">
        <v>35</v>
      </c>
      <c r="I583" s="31"/>
      <c r="J583" t="str">
        <f t="shared" si="18"/>
        <v>ps_104_</v>
      </c>
      <c r="K583">
        <f t="shared" si="19"/>
        <v>35</v>
      </c>
    </row>
    <row r="584" spans="1:11" x14ac:dyDescent="0.2">
      <c r="A584" s="16" t="s">
        <v>1502</v>
      </c>
      <c r="B584" s="19">
        <v>5</v>
      </c>
      <c r="C584" s="21">
        <v>31</v>
      </c>
      <c r="F584" s="31" t="s">
        <v>1470</v>
      </c>
      <c r="G584" s="31">
        <v>105</v>
      </c>
      <c r="H584" s="31">
        <v>45</v>
      </c>
      <c r="I584" s="31"/>
      <c r="J584" t="str">
        <f t="shared" si="18"/>
        <v>ps_105_</v>
      </c>
      <c r="K584">
        <f t="shared" si="19"/>
        <v>45</v>
      </c>
    </row>
    <row r="585" spans="1:11" x14ac:dyDescent="0.2">
      <c r="A585" s="16" t="s">
        <v>1502</v>
      </c>
      <c r="B585" s="19">
        <v>6</v>
      </c>
      <c r="C585" s="21">
        <v>30</v>
      </c>
      <c r="F585" s="31" t="s">
        <v>1470</v>
      </c>
      <c r="G585" s="31">
        <v>106</v>
      </c>
      <c r="H585" s="31">
        <v>48</v>
      </c>
      <c r="I585" s="31"/>
      <c r="J585" t="str">
        <f t="shared" si="18"/>
        <v>ps_106_</v>
      </c>
      <c r="K585">
        <f t="shared" si="19"/>
        <v>48</v>
      </c>
    </row>
    <row r="586" spans="1:11" x14ac:dyDescent="0.2">
      <c r="A586" s="16" t="s">
        <v>1502</v>
      </c>
      <c r="B586" s="19">
        <v>7</v>
      </c>
      <c r="C586" s="21">
        <v>34</v>
      </c>
      <c r="F586" s="31" t="s">
        <v>1470</v>
      </c>
      <c r="G586" s="31">
        <v>107</v>
      </c>
      <c r="H586" s="31">
        <v>43</v>
      </c>
      <c r="I586" s="31"/>
      <c r="J586" t="str">
        <f t="shared" si="18"/>
        <v>ps_107_</v>
      </c>
      <c r="K586">
        <f t="shared" si="19"/>
        <v>43</v>
      </c>
    </row>
    <row r="587" spans="1:11" x14ac:dyDescent="0.2">
      <c r="A587" s="16" t="s">
        <v>1502</v>
      </c>
      <c r="B587" s="19">
        <v>8</v>
      </c>
      <c r="C587" s="21">
        <v>22</v>
      </c>
      <c r="F587" s="31" t="s">
        <v>1470</v>
      </c>
      <c r="G587" s="31">
        <v>108</v>
      </c>
      <c r="H587" s="31">
        <v>13</v>
      </c>
      <c r="I587" s="31"/>
      <c r="J587" t="str">
        <f t="shared" si="18"/>
        <v>ps_108_</v>
      </c>
      <c r="K587">
        <f t="shared" si="19"/>
        <v>13</v>
      </c>
    </row>
    <row r="588" spans="1:11" x14ac:dyDescent="0.2">
      <c r="A588" s="16" t="s">
        <v>1502</v>
      </c>
      <c r="B588" s="19">
        <v>9</v>
      </c>
      <c r="C588" s="21">
        <v>26</v>
      </c>
      <c r="F588" s="31" t="s">
        <v>1470</v>
      </c>
      <c r="G588" s="31">
        <v>109</v>
      </c>
      <c r="H588" s="31">
        <v>31</v>
      </c>
      <c r="I588" s="31"/>
      <c r="J588" t="str">
        <f t="shared" si="18"/>
        <v>ps_109_</v>
      </c>
      <c r="K588">
        <f t="shared" si="19"/>
        <v>31</v>
      </c>
    </row>
    <row r="589" spans="1:11" x14ac:dyDescent="0.2">
      <c r="A589" s="16" t="s">
        <v>1502</v>
      </c>
      <c r="B589" s="19">
        <v>10</v>
      </c>
      <c r="C589" s="21">
        <v>25</v>
      </c>
      <c r="F589" s="31" t="s">
        <v>1470</v>
      </c>
      <c r="G589" s="31">
        <v>110</v>
      </c>
      <c r="H589" s="31">
        <v>7</v>
      </c>
      <c r="I589" s="31"/>
      <c r="J589" t="str">
        <f t="shared" si="18"/>
        <v>ps_110_</v>
      </c>
      <c r="K589">
        <f t="shared" si="19"/>
        <v>7</v>
      </c>
    </row>
    <row r="590" spans="1:11" x14ac:dyDescent="0.2">
      <c r="A590" s="16" t="s">
        <v>1502</v>
      </c>
      <c r="B590" s="19">
        <v>11</v>
      </c>
      <c r="C590" s="21">
        <v>23</v>
      </c>
      <c r="F590" s="31" t="s">
        <v>1470</v>
      </c>
      <c r="G590" s="31">
        <v>111</v>
      </c>
      <c r="H590" s="31">
        <v>10</v>
      </c>
      <c r="I590" s="31"/>
      <c r="J590" t="str">
        <f t="shared" si="18"/>
        <v>ps_111_</v>
      </c>
      <c r="K590">
        <f t="shared" si="19"/>
        <v>10</v>
      </c>
    </row>
    <row r="591" spans="1:11" x14ac:dyDescent="0.2">
      <c r="A591" s="16" t="s">
        <v>1502</v>
      </c>
      <c r="B591" s="19">
        <v>12</v>
      </c>
      <c r="C591" s="21">
        <v>17</v>
      </c>
      <c r="F591" s="31" t="s">
        <v>1470</v>
      </c>
      <c r="G591" s="31">
        <v>112</v>
      </c>
      <c r="H591" s="31">
        <v>10</v>
      </c>
      <c r="I591" s="31"/>
      <c r="J591" t="str">
        <f t="shared" si="18"/>
        <v>ps_112_</v>
      </c>
      <c r="K591">
        <f t="shared" si="19"/>
        <v>10</v>
      </c>
    </row>
    <row r="592" spans="1:11" x14ac:dyDescent="0.2">
      <c r="A592" s="16" t="s">
        <v>1502</v>
      </c>
      <c r="B592" s="19">
        <v>13</v>
      </c>
      <c r="C592" s="21">
        <v>27</v>
      </c>
      <c r="F592" s="31" t="s">
        <v>1470</v>
      </c>
      <c r="G592" s="31">
        <v>113</v>
      </c>
      <c r="H592" s="31">
        <v>9</v>
      </c>
      <c r="I592" s="31"/>
      <c r="J592" t="str">
        <f t="shared" si="18"/>
        <v>ps_113_</v>
      </c>
      <c r="K592">
        <f t="shared" si="19"/>
        <v>9</v>
      </c>
    </row>
    <row r="593" spans="1:11" x14ac:dyDescent="0.2">
      <c r="A593" s="16" t="s">
        <v>1502</v>
      </c>
      <c r="B593" s="19">
        <v>14</v>
      </c>
      <c r="C593" s="21">
        <v>22</v>
      </c>
      <c r="F593" s="31" t="s">
        <v>1470</v>
      </c>
      <c r="G593" s="31">
        <v>114</v>
      </c>
      <c r="H593" s="31">
        <v>8</v>
      </c>
      <c r="I593" s="31"/>
      <c r="J593" t="str">
        <f t="shared" si="18"/>
        <v>ps_114_</v>
      </c>
      <c r="K593">
        <f t="shared" si="19"/>
        <v>8</v>
      </c>
    </row>
    <row r="594" spans="1:11" x14ac:dyDescent="0.2">
      <c r="A594" s="16" t="s">
        <v>1502</v>
      </c>
      <c r="B594" s="19">
        <v>15</v>
      </c>
      <c r="C594" s="21">
        <v>21</v>
      </c>
      <c r="F594" s="31" t="s">
        <v>1470</v>
      </c>
      <c r="G594" s="31">
        <v>115</v>
      </c>
      <c r="H594" s="31">
        <v>18</v>
      </c>
      <c r="I594" s="31"/>
      <c r="J594" t="str">
        <f t="shared" si="18"/>
        <v>ps_115_</v>
      </c>
      <c r="K594">
        <f t="shared" si="19"/>
        <v>18</v>
      </c>
    </row>
    <row r="595" spans="1:11" x14ac:dyDescent="0.2">
      <c r="A595" s="16" t="s">
        <v>1502</v>
      </c>
      <c r="B595" s="19">
        <v>16</v>
      </c>
      <c r="C595" s="21">
        <v>21</v>
      </c>
      <c r="F595" s="31" t="s">
        <v>1470</v>
      </c>
      <c r="G595" s="31">
        <v>116</v>
      </c>
      <c r="H595" s="31">
        <v>19</v>
      </c>
      <c r="I595" s="31"/>
      <c r="J595" t="str">
        <f t="shared" si="18"/>
        <v>ps_116_</v>
      </c>
      <c r="K595">
        <f t="shared" si="19"/>
        <v>19</v>
      </c>
    </row>
    <row r="596" spans="1:11" x14ac:dyDescent="0.2">
      <c r="A596" s="16" t="s">
        <v>1502</v>
      </c>
      <c r="B596" s="19">
        <v>17</v>
      </c>
      <c r="C596" s="21">
        <v>27</v>
      </c>
      <c r="F596" s="31" t="s">
        <v>1470</v>
      </c>
      <c r="G596" s="31">
        <v>117</v>
      </c>
      <c r="H596" s="31">
        <v>2</v>
      </c>
      <c r="I596" s="31"/>
      <c r="J596" t="str">
        <f t="shared" si="18"/>
        <v>ps_117_</v>
      </c>
      <c r="K596">
        <f t="shared" si="19"/>
        <v>2</v>
      </c>
    </row>
    <row r="597" spans="1:11" x14ac:dyDescent="0.2">
      <c r="A597" s="16" t="s">
        <v>1502</v>
      </c>
      <c r="B597" s="19">
        <v>18</v>
      </c>
      <c r="C597" s="21">
        <v>23</v>
      </c>
      <c r="F597" s="31" t="s">
        <v>1470</v>
      </c>
      <c r="G597" s="31">
        <v>118</v>
      </c>
      <c r="H597" s="31">
        <v>29</v>
      </c>
      <c r="I597" s="31"/>
      <c r="J597" t="str">
        <f t="shared" si="18"/>
        <v>ps_118_</v>
      </c>
      <c r="K597">
        <f t="shared" si="19"/>
        <v>29</v>
      </c>
    </row>
    <row r="598" spans="1:11" x14ac:dyDescent="0.2">
      <c r="A598" s="16" t="s">
        <v>1502</v>
      </c>
      <c r="B598" s="19">
        <v>19</v>
      </c>
      <c r="C598" s="21">
        <v>15</v>
      </c>
      <c r="F598" s="31" t="s">
        <v>1470</v>
      </c>
      <c r="G598" s="31">
        <v>119</v>
      </c>
      <c r="H598" s="31">
        <v>176</v>
      </c>
      <c r="I598" s="31"/>
      <c r="J598" t="str">
        <f t="shared" si="18"/>
        <v>ps_119_</v>
      </c>
      <c r="K598">
        <f t="shared" si="19"/>
        <v>176</v>
      </c>
    </row>
    <row r="599" spans="1:11" x14ac:dyDescent="0.2">
      <c r="A599" s="16" t="s">
        <v>1502</v>
      </c>
      <c r="B599" s="19">
        <v>20</v>
      </c>
      <c r="C599" s="21">
        <v>18</v>
      </c>
      <c r="F599" s="31" t="s">
        <v>1470</v>
      </c>
      <c r="G599" s="31">
        <v>120</v>
      </c>
      <c r="H599" s="31">
        <v>7</v>
      </c>
      <c r="I599" s="31"/>
      <c r="J599" t="str">
        <f t="shared" si="18"/>
        <v>ps_120_</v>
      </c>
      <c r="K599">
        <f t="shared" si="19"/>
        <v>7</v>
      </c>
    </row>
    <row r="600" spans="1:11" x14ac:dyDescent="0.2">
      <c r="A600" s="16" t="s">
        <v>1502</v>
      </c>
      <c r="B600" s="19">
        <v>21</v>
      </c>
      <c r="C600" s="21">
        <v>14</v>
      </c>
      <c r="F600" s="31" t="s">
        <v>1470</v>
      </c>
      <c r="G600" s="31">
        <v>121</v>
      </c>
      <c r="H600" s="31">
        <v>8</v>
      </c>
      <c r="I600" s="31"/>
      <c r="J600" t="str">
        <f t="shared" si="18"/>
        <v>ps_121_</v>
      </c>
      <c r="K600">
        <f t="shared" si="19"/>
        <v>8</v>
      </c>
    </row>
    <row r="601" spans="1:11" x14ac:dyDescent="0.2">
      <c r="A601" s="16" t="s">
        <v>1502</v>
      </c>
      <c r="B601" s="19">
        <v>22</v>
      </c>
      <c r="C601" s="21">
        <v>30</v>
      </c>
      <c r="F601" s="31" t="s">
        <v>1470</v>
      </c>
      <c r="G601" s="31">
        <v>122</v>
      </c>
      <c r="H601" s="31">
        <v>9</v>
      </c>
      <c r="I601" s="31"/>
      <c r="J601" t="str">
        <f t="shared" si="18"/>
        <v>ps_122_</v>
      </c>
      <c r="K601">
        <f t="shared" si="19"/>
        <v>9</v>
      </c>
    </row>
    <row r="602" spans="1:11" x14ac:dyDescent="0.2">
      <c r="A602" s="16" t="s">
        <v>1502</v>
      </c>
      <c r="B602" s="19">
        <v>23</v>
      </c>
      <c r="C602" s="21">
        <v>40</v>
      </c>
      <c r="F602" s="31" t="s">
        <v>1470</v>
      </c>
      <c r="G602" s="31">
        <v>123</v>
      </c>
      <c r="H602" s="31">
        <v>4</v>
      </c>
      <c r="I602" s="31"/>
      <c r="J602" t="str">
        <f t="shared" si="18"/>
        <v>ps_123_</v>
      </c>
      <c r="K602">
        <f t="shared" si="19"/>
        <v>4</v>
      </c>
    </row>
    <row r="603" spans="1:11" x14ac:dyDescent="0.2">
      <c r="A603" s="16" t="s">
        <v>1502</v>
      </c>
      <c r="B603" s="19">
        <v>24</v>
      </c>
      <c r="C603" s="21">
        <v>10</v>
      </c>
      <c r="F603" s="31" t="s">
        <v>1470</v>
      </c>
      <c r="G603" s="31">
        <v>124</v>
      </c>
      <c r="H603" s="31">
        <v>8</v>
      </c>
      <c r="I603" s="31"/>
      <c r="J603" t="str">
        <f t="shared" si="18"/>
        <v>ps_124_</v>
      </c>
      <c r="K603">
        <f t="shared" si="19"/>
        <v>8</v>
      </c>
    </row>
    <row r="604" spans="1:11" x14ac:dyDescent="0.2">
      <c r="A604" s="16" t="s">
        <v>1502</v>
      </c>
      <c r="B604" s="19">
        <v>25</v>
      </c>
      <c r="C604" s="21">
        <v>38</v>
      </c>
      <c r="F604" s="31" t="s">
        <v>1470</v>
      </c>
      <c r="G604" s="31">
        <v>125</v>
      </c>
      <c r="H604" s="31">
        <v>5</v>
      </c>
      <c r="I604" s="31"/>
      <c r="J604" t="str">
        <f t="shared" si="18"/>
        <v>ps_125_</v>
      </c>
      <c r="K604">
        <f t="shared" si="19"/>
        <v>5</v>
      </c>
    </row>
    <row r="605" spans="1:11" x14ac:dyDescent="0.2">
      <c r="A605" s="16" t="s">
        <v>1502</v>
      </c>
      <c r="B605" s="19">
        <v>26</v>
      </c>
      <c r="C605" s="21">
        <v>24</v>
      </c>
      <c r="F605" s="31" t="s">
        <v>1470</v>
      </c>
      <c r="G605" s="31">
        <v>126</v>
      </c>
      <c r="H605" s="31">
        <v>6</v>
      </c>
      <c r="I605" s="31"/>
      <c r="J605" t="str">
        <f t="shared" si="18"/>
        <v>ps_126_</v>
      </c>
      <c r="K605">
        <f t="shared" si="19"/>
        <v>6</v>
      </c>
    </row>
    <row r="606" spans="1:11" x14ac:dyDescent="0.2">
      <c r="A606" s="16" t="s">
        <v>1502</v>
      </c>
      <c r="B606" s="19">
        <v>27</v>
      </c>
      <c r="C606" s="21">
        <v>22</v>
      </c>
      <c r="F606" s="31" t="s">
        <v>1470</v>
      </c>
      <c r="G606" s="31">
        <v>127</v>
      </c>
      <c r="H606" s="31">
        <v>5</v>
      </c>
      <c r="I606" s="31"/>
      <c r="J606" t="str">
        <f t="shared" si="18"/>
        <v>ps_127_</v>
      </c>
      <c r="K606">
        <f t="shared" si="19"/>
        <v>5</v>
      </c>
    </row>
    <row r="607" spans="1:11" x14ac:dyDescent="0.2">
      <c r="A607" s="16" t="s">
        <v>1502</v>
      </c>
      <c r="B607" s="19">
        <v>28</v>
      </c>
      <c r="C607" s="21">
        <v>17</v>
      </c>
      <c r="F607" s="31" t="s">
        <v>1470</v>
      </c>
      <c r="G607" s="31">
        <v>128</v>
      </c>
      <c r="H607" s="31">
        <v>6</v>
      </c>
      <c r="I607" s="31"/>
      <c r="J607" t="str">
        <f t="shared" si="18"/>
        <v>ps_128_</v>
      </c>
      <c r="K607">
        <f t="shared" si="19"/>
        <v>6</v>
      </c>
    </row>
    <row r="608" spans="1:11" x14ac:dyDescent="0.2">
      <c r="A608" s="16" t="s">
        <v>1502</v>
      </c>
      <c r="B608" s="19">
        <v>29</v>
      </c>
      <c r="C608" s="21">
        <v>32</v>
      </c>
      <c r="F608" s="31" t="s">
        <v>1470</v>
      </c>
      <c r="G608" s="31">
        <v>129</v>
      </c>
      <c r="H608" s="31">
        <v>8</v>
      </c>
      <c r="I608" s="31"/>
      <c r="J608" t="str">
        <f t="shared" si="18"/>
        <v>ps_129_</v>
      </c>
      <c r="K608">
        <f t="shared" si="19"/>
        <v>8</v>
      </c>
    </row>
    <row r="609" spans="1:11" x14ac:dyDescent="0.2">
      <c r="A609" s="16" t="s">
        <v>1502</v>
      </c>
      <c r="B609" s="19">
        <v>30</v>
      </c>
      <c r="C609" s="21">
        <v>24</v>
      </c>
      <c r="F609" s="31" t="s">
        <v>1470</v>
      </c>
      <c r="G609" s="31">
        <v>130</v>
      </c>
      <c r="H609" s="31">
        <v>8</v>
      </c>
      <c r="I609" s="31"/>
      <c r="J609" t="str">
        <f t="shared" si="18"/>
        <v>ps_130_</v>
      </c>
      <c r="K609">
        <f t="shared" si="19"/>
        <v>8</v>
      </c>
    </row>
    <row r="610" spans="1:11" x14ac:dyDescent="0.2">
      <c r="A610" s="16" t="s">
        <v>1502</v>
      </c>
      <c r="B610" s="19">
        <v>31</v>
      </c>
      <c r="C610" s="21">
        <v>40</v>
      </c>
      <c r="F610" s="31" t="s">
        <v>1470</v>
      </c>
      <c r="G610" s="31">
        <v>131</v>
      </c>
      <c r="H610" s="31">
        <v>3</v>
      </c>
      <c r="I610" s="31"/>
      <c r="J610" t="str">
        <f t="shared" si="18"/>
        <v>ps_131_</v>
      </c>
      <c r="K610">
        <f t="shared" si="19"/>
        <v>3</v>
      </c>
    </row>
    <row r="611" spans="1:11" x14ac:dyDescent="0.2">
      <c r="A611" s="16" t="s">
        <v>1502</v>
      </c>
      <c r="B611" s="19">
        <v>32</v>
      </c>
      <c r="C611" s="21">
        <v>44</v>
      </c>
      <c r="F611" s="31" t="s">
        <v>1470</v>
      </c>
      <c r="G611" s="31">
        <v>132</v>
      </c>
      <c r="H611" s="31">
        <v>18</v>
      </c>
      <c r="I611" s="31"/>
      <c r="J611" t="str">
        <f t="shared" si="18"/>
        <v>ps_132_</v>
      </c>
      <c r="K611">
        <f t="shared" si="19"/>
        <v>18</v>
      </c>
    </row>
    <row r="612" spans="1:11" x14ac:dyDescent="0.2">
      <c r="A612" s="16" t="s">
        <v>1502</v>
      </c>
      <c r="B612" s="19">
        <v>33</v>
      </c>
      <c r="C612" s="21">
        <v>26</v>
      </c>
      <c r="F612" s="31" t="s">
        <v>1470</v>
      </c>
      <c r="G612" s="31">
        <v>133</v>
      </c>
      <c r="H612" s="31">
        <v>3</v>
      </c>
      <c r="I612" s="31"/>
      <c r="J612" t="str">
        <f t="shared" si="18"/>
        <v>ps_133_</v>
      </c>
      <c r="K612">
        <f t="shared" si="19"/>
        <v>3</v>
      </c>
    </row>
    <row r="613" spans="1:11" x14ac:dyDescent="0.2">
      <c r="A613" s="16" t="s">
        <v>1502</v>
      </c>
      <c r="B613" s="19">
        <v>34</v>
      </c>
      <c r="C613" s="21">
        <v>22</v>
      </c>
      <c r="F613" s="31" t="s">
        <v>1470</v>
      </c>
      <c r="G613" s="31">
        <v>134</v>
      </c>
      <c r="H613" s="31">
        <v>3</v>
      </c>
      <c r="I613" s="31"/>
      <c r="J613" t="str">
        <f t="shared" si="18"/>
        <v>ps_134_</v>
      </c>
      <c r="K613">
        <f t="shared" si="19"/>
        <v>3</v>
      </c>
    </row>
    <row r="614" spans="1:11" x14ac:dyDescent="0.2">
      <c r="A614" s="16" t="s">
        <v>1502</v>
      </c>
      <c r="B614" s="19">
        <v>35</v>
      </c>
      <c r="C614" s="21">
        <v>19</v>
      </c>
      <c r="F614" s="31" t="s">
        <v>1470</v>
      </c>
      <c r="G614" s="31">
        <v>135</v>
      </c>
      <c r="H614" s="31">
        <v>21</v>
      </c>
      <c r="I614" s="31"/>
      <c r="J614" t="str">
        <f t="shared" si="18"/>
        <v>ps_135_</v>
      </c>
      <c r="K614">
        <f t="shared" si="19"/>
        <v>21</v>
      </c>
    </row>
    <row r="615" spans="1:11" x14ac:dyDescent="0.2">
      <c r="A615" s="16" t="s">
        <v>1502</v>
      </c>
      <c r="B615" s="19">
        <v>36</v>
      </c>
      <c r="C615" s="21">
        <v>32</v>
      </c>
      <c r="F615" s="31" t="s">
        <v>1470</v>
      </c>
      <c r="G615" s="31">
        <v>136</v>
      </c>
      <c r="H615" s="31">
        <v>26</v>
      </c>
      <c r="I615" s="31"/>
      <c r="J615" t="str">
        <f t="shared" si="18"/>
        <v>ps_136_</v>
      </c>
      <c r="K615">
        <f t="shared" si="19"/>
        <v>26</v>
      </c>
    </row>
    <row r="616" spans="1:11" x14ac:dyDescent="0.2">
      <c r="A616" s="16" t="s">
        <v>1502</v>
      </c>
      <c r="B616" s="19">
        <v>37</v>
      </c>
      <c r="C616" s="21">
        <v>21</v>
      </c>
      <c r="F616" s="31" t="s">
        <v>1470</v>
      </c>
      <c r="G616" s="31">
        <v>137</v>
      </c>
      <c r="H616" s="31">
        <v>9</v>
      </c>
      <c r="I616" s="31"/>
      <c r="J616" t="str">
        <f t="shared" ref="J616:J679" si="20">F616&amp;"_"&amp;G616&amp;"_"</f>
        <v>ps_137_</v>
      </c>
      <c r="K616">
        <f t="shared" ref="K616:K679" si="21">H616</f>
        <v>9</v>
      </c>
    </row>
    <row r="617" spans="1:11" x14ac:dyDescent="0.2">
      <c r="A617" s="16" t="s">
        <v>1502</v>
      </c>
      <c r="B617" s="19">
        <v>38</v>
      </c>
      <c r="C617" s="21">
        <v>28</v>
      </c>
      <c r="F617" s="31" t="s">
        <v>1470</v>
      </c>
      <c r="G617" s="31">
        <v>138</v>
      </c>
      <c r="H617" s="31">
        <v>8</v>
      </c>
      <c r="I617" s="31"/>
      <c r="J617" t="str">
        <f t="shared" si="20"/>
        <v>ps_138_</v>
      </c>
      <c r="K617">
        <f t="shared" si="21"/>
        <v>8</v>
      </c>
    </row>
    <row r="618" spans="1:11" x14ac:dyDescent="0.2">
      <c r="A618" s="16" t="s">
        <v>1502</v>
      </c>
      <c r="B618" s="19">
        <v>39</v>
      </c>
      <c r="C618" s="21">
        <v>18</v>
      </c>
      <c r="F618" s="31" t="s">
        <v>1470</v>
      </c>
      <c r="G618" s="31">
        <v>139</v>
      </c>
      <c r="H618" s="31">
        <v>24</v>
      </c>
      <c r="I618" s="31"/>
      <c r="J618" t="str">
        <f t="shared" si="20"/>
        <v>ps_139_</v>
      </c>
      <c r="K618">
        <f t="shared" si="21"/>
        <v>24</v>
      </c>
    </row>
    <row r="619" spans="1:11" x14ac:dyDescent="0.2">
      <c r="A619" s="16" t="s">
        <v>1502</v>
      </c>
      <c r="B619" s="19">
        <v>40</v>
      </c>
      <c r="C619" s="21">
        <v>16</v>
      </c>
      <c r="F619" s="31" t="s">
        <v>1470</v>
      </c>
      <c r="G619" s="31">
        <v>140</v>
      </c>
      <c r="H619" s="31">
        <v>13</v>
      </c>
      <c r="I619" s="31"/>
      <c r="J619" t="str">
        <f t="shared" si="20"/>
        <v>ps_140_</v>
      </c>
      <c r="K619">
        <f t="shared" si="21"/>
        <v>13</v>
      </c>
    </row>
    <row r="620" spans="1:11" x14ac:dyDescent="0.2">
      <c r="A620" s="16" t="s">
        <v>1502</v>
      </c>
      <c r="B620" s="19">
        <v>41</v>
      </c>
      <c r="C620" s="21">
        <v>18</v>
      </c>
      <c r="F620" s="31" t="s">
        <v>1470</v>
      </c>
      <c r="G620" s="31">
        <v>141</v>
      </c>
      <c r="H620" s="31">
        <v>10</v>
      </c>
      <c r="I620" s="31"/>
      <c r="J620" t="str">
        <f t="shared" si="20"/>
        <v>ps_141_</v>
      </c>
      <c r="K620">
        <f t="shared" si="21"/>
        <v>10</v>
      </c>
    </row>
    <row r="621" spans="1:11" x14ac:dyDescent="0.2">
      <c r="A621" s="16" t="s">
        <v>1502</v>
      </c>
      <c r="B621" s="19">
        <v>42</v>
      </c>
      <c r="C621" s="21">
        <v>22</v>
      </c>
      <c r="F621" s="31" t="s">
        <v>1470</v>
      </c>
      <c r="G621" s="31">
        <v>142</v>
      </c>
      <c r="H621" s="31">
        <v>7</v>
      </c>
      <c r="I621" s="31"/>
      <c r="J621" t="str">
        <f t="shared" si="20"/>
        <v>ps_142_</v>
      </c>
      <c r="K621">
        <f t="shared" si="21"/>
        <v>7</v>
      </c>
    </row>
    <row r="622" spans="1:11" x14ac:dyDescent="0.2">
      <c r="A622" s="16" t="s">
        <v>1502</v>
      </c>
      <c r="B622" s="19">
        <v>43</v>
      </c>
      <c r="C622" s="21">
        <v>13</v>
      </c>
      <c r="F622" s="31" t="s">
        <v>1470</v>
      </c>
      <c r="G622" s="31">
        <v>143</v>
      </c>
      <c r="H622" s="31">
        <v>12</v>
      </c>
      <c r="I622" s="31"/>
      <c r="J622" t="str">
        <f t="shared" si="20"/>
        <v>ps_143_</v>
      </c>
      <c r="K622">
        <f t="shared" si="21"/>
        <v>12</v>
      </c>
    </row>
    <row r="623" spans="1:11" x14ac:dyDescent="0.2">
      <c r="A623" s="16" t="s">
        <v>1502</v>
      </c>
      <c r="B623" s="19">
        <v>44</v>
      </c>
      <c r="C623" s="21">
        <v>30</v>
      </c>
      <c r="F623" s="31" t="s">
        <v>1470</v>
      </c>
      <c r="G623" s="31">
        <v>144</v>
      </c>
      <c r="H623" s="31">
        <v>15</v>
      </c>
      <c r="I623" s="31"/>
      <c r="J623" t="str">
        <f t="shared" si="20"/>
        <v>ps_144_</v>
      </c>
      <c r="K623">
        <f t="shared" si="21"/>
        <v>15</v>
      </c>
    </row>
    <row r="624" spans="1:11" x14ac:dyDescent="0.2">
      <c r="A624" s="16" t="s">
        <v>1502</v>
      </c>
      <c r="B624" s="19">
        <v>45</v>
      </c>
      <c r="C624" s="21">
        <v>5</v>
      </c>
      <c r="F624" s="31" t="s">
        <v>1470</v>
      </c>
      <c r="G624" s="31">
        <v>145</v>
      </c>
      <c r="H624" s="31">
        <v>21</v>
      </c>
      <c r="I624" s="31"/>
      <c r="J624" t="str">
        <f t="shared" si="20"/>
        <v>ps_145_</v>
      </c>
      <c r="K624">
        <f t="shared" si="21"/>
        <v>21</v>
      </c>
    </row>
    <row r="625" spans="1:11" x14ac:dyDescent="0.2">
      <c r="A625" s="16" t="s">
        <v>1502</v>
      </c>
      <c r="B625" s="19">
        <v>46</v>
      </c>
      <c r="C625" s="21">
        <v>28</v>
      </c>
      <c r="F625" s="31" t="s">
        <v>1470</v>
      </c>
      <c r="G625" s="31">
        <v>146</v>
      </c>
      <c r="H625" s="31">
        <v>10</v>
      </c>
      <c r="I625" s="31"/>
      <c r="J625" t="str">
        <f t="shared" si="20"/>
        <v>ps_146_</v>
      </c>
      <c r="K625">
        <f t="shared" si="21"/>
        <v>10</v>
      </c>
    </row>
    <row r="626" spans="1:11" x14ac:dyDescent="0.2">
      <c r="A626" s="16" t="s">
        <v>1502</v>
      </c>
      <c r="B626" s="19">
        <v>47</v>
      </c>
      <c r="C626" s="21">
        <v>7</v>
      </c>
      <c r="F626" s="31" t="s">
        <v>1470</v>
      </c>
      <c r="G626" s="31">
        <v>147</v>
      </c>
      <c r="H626" s="31">
        <v>20</v>
      </c>
      <c r="I626" s="31"/>
      <c r="J626" t="str">
        <f t="shared" si="20"/>
        <v>ps_147_</v>
      </c>
      <c r="K626">
        <f t="shared" si="21"/>
        <v>20</v>
      </c>
    </row>
    <row r="627" spans="1:11" x14ac:dyDescent="0.2">
      <c r="A627" s="16" t="s">
        <v>1502</v>
      </c>
      <c r="B627" s="19">
        <v>48</v>
      </c>
      <c r="C627" s="21">
        <v>47</v>
      </c>
      <c r="F627" s="31" t="s">
        <v>1470</v>
      </c>
      <c r="G627" s="31">
        <v>148</v>
      </c>
      <c r="H627" s="31">
        <v>14</v>
      </c>
      <c r="I627" s="31"/>
      <c r="J627" t="str">
        <f t="shared" si="20"/>
        <v>ps_148_</v>
      </c>
      <c r="K627">
        <f t="shared" si="21"/>
        <v>14</v>
      </c>
    </row>
    <row r="628" spans="1:11" x14ac:dyDescent="0.2">
      <c r="A628" s="16" t="s">
        <v>1502</v>
      </c>
      <c r="B628" s="19">
        <v>49</v>
      </c>
      <c r="C628" s="21">
        <v>39</v>
      </c>
      <c r="F628" s="31" t="s">
        <v>1470</v>
      </c>
      <c r="G628" s="31">
        <v>149</v>
      </c>
      <c r="H628" s="31">
        <v>9</v>
      </c>
      <c r="I628" s="31"/>
      <c r="J628" t="str">
        <f t="shared" si="20"/>
        <v>ps_149_</v>
      </c>
      <c r="K628">
        <f t="shared" si="21"/>
        <v>9</v>
      </c>
    </row>
    <row r="629" spans="1:11" x14ac:dyDescent="0.2">
      <c r="A629" s="16" t="s">
        <v>1502</v>
      </c>
      <c r="B629" s="19">
        <v>50</v>
      </c>
      <c r="C629" s="21">
        <v>46</v>
      </c>
      <c r="F629" s="31" t="s">
        <v>1470</v>
      </c>
      <c r="G629" s="31">
        <v>150</v>
      </c>
      <c r="H629" s="31">
        <v>6</v>
      </c>
      <c r="I629" s="31"/>
      <c r="J629" t="str">
        <f t="shared" si="20"/>
        <v>ps_150_</v>
      </c>
      <c r="K629">
        <f t="shared" si="21"/>
        <v>6</v>
      </c>
    </row>
    <row r="630" spans="1:11" x14ac:dyDescent="0.2">
      <c r="A630" s="16" t="s">
        <v>1502</v>
      </c>
      <c r="B630" s="19">
        <v>51</v>
      </c>
      <c r="C630" s="21">
        <v>64</v>
      </c>
      <c r="F630" s="31" t="s">
        <v>1477</v>
      </c>
      <c r="G630" s="31">
        <v>1</v>
      </c>
      <c r="H630" s="31">
        <v>33</v>
      </c>
      <c r="I630" s="31"/>
      <c r="J630" t="str">
        <f t="shared" si="20"/>
        <v>prov_1_</v>
      </c>
      <c r="K630">
        <f t="shared" si="21"/>
        <v>33</v>
      </c>
    </row>
    <row r="631" spans="1:11" x14ac:dyDescent="0.2">
      <c r="A631" s="16" t="s">
        <v>1502</v>
      </c>
      <c r="B631" s="19">
        <v>52</v>
      </c>
      <c r="C631" s="21">
        <v>34</v>
      </c>
      <c r="F631" s="31" t="s">
        <v>1477</v>
      </c>
      <c r="G631" s="31">
        <v>2</v>
      </c>
      <c r="H631" s="31">
        <v>22</v>
      </c>
      <c r="I631" s="31"/>
      <c r="J631" t="str">
        <f t="shared" si="20"/>
        <v>prov_2_</v>
      </c>
      <c r="K631">
        <f t="shared" si="21"/>
        <v>22</v>
      </c>
    </row>
    <row r="632" spans="1:11" x14ac:dyDescent="0.2">
      <c r="A632" s="16" t="s">
        <v>1508</v>
      </c>
      <c r="B632" s="19">
        <v>1</v>
      </c>
      <c r="C632" s="21">
        <v>22</v>
      </c>
      <c r="F632" s="31" t="s">
        <v>1477</v>
      </c>
      <c r="G632" s="31">
        <v>3</v>
      </c>
      <c r="H632" s="31">
        <v>35</v>
      </c>
      <c r="I632" s="31"/>
      <c r="J632" t="str">
        <f t="shared" si="20"/>
        <v>prov_3_</v>
      </c>
      <c r="K632">
        <f t="shared" si="21"/>
        <v>35</v>
      </c>
    </row>
    <row r="633" spans="1:11" x14ac:dyDescent="0.2">
      <c r="A633" s="16" t="s">
        <v>1508</v>
      </c>
      <c r="B633" s="19">
        <v>2</v>
      </c>
      <c r="C633" s="21">
        <v>22</v>
      </c>
      <c r="F633" s="31" t="s">
        <v>1477</v>
      </c>
      <c r="G633" s="31">
        <v>4</v>
      </c>
      <c r="H633" s="31">
        <v>27</v>
      </c>
      <c r="I633" s="31"/>
      <c r="J633" t="str">
        <f t="shared" si="20"/>
        <v>prov_4_</v>
      </c>
      <c r="K633">
        <f t="shared" si="21"/>
        <v>27</v>
      </c>
    </row>
    <row r="634" spans="1:11" x14ac:dyDescent="0.2">
      <c r="A634" s="16" t="s">
        <v>1508</v>
      </c>
      <c r="B634" s="19">
        <v>3</v>
      </c>
      <c r="C634" s="21">
        <v>66</v>
      </c>
      <c r="F634" s="31" t="s">
        <v>1477</v>
      </c>
      <c r="G634" s="31">
        <v>5</v>
      </c>
      <c r="H634" s="31">
        <v>23</v>
      </c>
      <c r="I634" s="31"/>
      <c r="J634" t="str">
        <f t="shared" si="20"/>
        <v>prov_5_</v>
      </c>
      <c r="K634">
        <f t="shared" si="21"/>
        <v>23</v>
      </c>
    </row>
    <row r="635" spans="1:11" x14ac:dyDescent="0.2">
      <c r="A635" s="16" t="s">
        <v>1508</v>
      </c>
      <c r="B635" s="19">
        <v>4</v>
      </c>
      <c r="C635" s="21">
        <v>22</v>
      </c>
      <c r="F635" s="31" t="s">
        <v>1477</v>
      </c>
      <c r="G635" s="31">
        <v>6</v>
      </c>
      <c r="H635" s="31">
        <v>35</v>
      </c>
      <c r="I635" s="31"/>
      <c r="J635" t="str">
        <f t="shared" si="20"/>
        <v>prov_6_</v>
      </c>
      <c r="K635">
        <f t="shared" si="21"/>
        <v>35</v>
      </c>
    </row>
    <row r="636" spans="1:11" x14ac:dyDescent="0.2">
      <c r="A636" s="16" t="s">
        <v>1508</v>
      </c>
      <c r="B636" s="19">
        <v>5</v>
      </c>
      <c r="C636" s="21">
        <v>22</v>
      </c>
      <c r="F636" s="31" t="s">
        <v>1477</v>
      </c>
      <c r="G636" s="31">
        <v>7</v>
      </c>
      <c r="H636" s="31">
        <v>27</v>
      </c>
      <c r="I636" s="31"/>
      <c r="J636" t="str">
        <f t="shared" si="20"/>
        <v>prov_7_</v>
      </c>
      <c r="K636">
        <f t="shared" si="21"/>
        <v>27</v>
      </c>
    </row>
    <row r="637" spans="1:11" x14ac:dyDescent="0.2">
      <c r="A637" s="16" t="s">
        <v>1514</v>
      </c>
      <c r="B637" s="19">
        <v>1</v>
      </c>
      <c r="C637" s="21">
        <v>28</v>
      </c>
      <c r="F637" s="31" t="s">
        <v>1477</v>
      </c>
      <c r="G637" s="31">
        <v>8</v>
      </c>
      <c r="H637" s="31">
        <v>36</v>
      </c>
      <c r="I637" s="31"/>
      <c r="J637" t="str">
        <f t="shared" si="20"/>
        <v>prov_8_</v>
      </c>
      <c r="K637">
        <f t="shared" si="21"/>
        <v>36</v>
      </c>
    </row>
    <row r="638" spans="1:11" x14ac:dyDescent="0.2">
      <c r="A638" s="16" t="s">
        <v>1514</v>
      </c>
      <c r="B638" s="19">
        <v>2</v>
      </c>
      <c r="C638" s="21">
        <v>10</v>
      </c>
      <c r="F638" s="31" t="s">
        <v>1477</v>
      </c>
      <c r="G638" s="31">
        <v>9</v>
      </c>
      <c r="H638" s="31">
        <v>18</v>
      </c>
      <c r="I638" s="31"/>
      <c r="J638" t="str">
        <f t="shared" si="20"/>
        <v>prov_9_</v>
      </c>
      <c r="K638">
        <f t="shared" si="21"/>
        <v>18</v>
      </c>
    </row>
    <row r="639" spans="1:11" x14ac:dyDescent="0.2">
      <c r="A639" s="16" t="s">
        <v>1514</v>
      </c>
      <c r="B639" s="19">
        <v>3</v>
      </c>
      <c r="C639" s="21">
        <v>27</v>
      </c>
      <c r="F639" s="31" t="s">
        <v>1477</v>
      </c>
      <c r="G639" s="31">
        <v>10</v>
      </c>
      <c r="H639" s="31">
        <v>32</v>
      </c>
      <c r="I639" s="31"/>
      <c r="J639" t="str">
        <f t="shared" si="20"/>
        <v>prov_10_</v>
      </c>
      <c r="K639">
        <f t="shared" si="21"/>
        <v>32</v>
      </c>
    </row>
    <row r="640" spans="1:11" x14ac:dyDescent="0.2">
      <c r="A640" s="16" t="s">
        <v>1514</v>
      </c>
      <c r="B640" s="19">
        <v>4</v>
      </c>
      <c r="C640" s="21">
        <v>17</v>
      </c>
      <c r="F640" s="31" t="s">
        <v>1477</v>
      </c>
      <c r="G640" s="31">
        <v>11</v>
      </c>
      <c r="H640" s="31">
        <v>31</v>
      </c>
      <c r="I640" s="31"/>
      <c r="J640" t="str">
        <f t="shared" si="20"/>
        <v>prov_11_</v>
      </c>
      <c r="K640">
        <f t="shared" si="21"/>
        <v>31</v>
      </c>
    </row>
    <row r="641" spans="1:11" x14ac:dyDescent="0.2">
      <c r="A641" s="16" t="s">
        <v>1514</v>
      </c>
      <c r="B641" s="19">
        <v>5</v>
      </c>
      <c r="C641" s="21">
        <v>17</v>
      </c>
      <c r="F641" s="31" t="s">
        <v>1477</v>
      </c>
      <c r="G641" s="31">
        <v>12</v>
      </c>
      <c r="H641" s="31">
        <v>28</v>
      </c>
      <c r="I641" s="31"/>
      <c r="J641" t="str">
        <f t="shared" si="20"/>
        <v>prov_12_</v>
      </c>
      <c r="K641">
        <f t="shared" si="21"/>
        <v>28</v>
      </c>
    </row>
    <row r="642" spans="1:11" x14ac:dyDescent="0.2">
      <c r="A642" s="16" t="s">
        <v>1514</v>
      </c>
      <c r="B642" s="19">
        <v>6</v>
      </c>
      <c r="C642" s="21">
        <v>14</v>
      </c>
      <c r="F642" s="31" t="s">
        <v>1477</v>
      </c>
      <c r="G642" s="31">
        <v>13</v>
      </c>
      <c r="H642" s="31">
        <v>25</v>
      </c>
      <c r="I642" s="31"/>
      <c r="J642" t="str">
        <f t="shared" si="20"/>
        <v>prov_13_</v>
      </c>
      <c r="K642">
        <f t="shared" si="21"/>
        <v>25</v>
      </c>
    </row>
    <row r="643" spans="1:11" x14ac:dyDescent="0.2">
      <c r="A643" s="16" t="s">
        <v>1514</v>
      </c>
      <c r="B643" s="19">
        <v>7</v>
      </c>
      <c r="C643" s="21">
        <v>27</v>
      </c>
      <c r="F643" s="31" t="s">
        <v>1477</v>
      </c>
      <c r="G643" s="31">
        <v>14</v>
      </c>
      <c r="H643" s="31">
        <v>35</v>
      </c>
      <c r="I643" s="31"/>
      <c r="J643" t="str">
        <f t="shared" si="20"/>
        <v>prov_14_</v>
      </c>
      <c r="K643">
        <f t="shared" si="21"/>
        <v>35</v>
      </c>
    </row>
    <row r="644" spans="1:11" x14ac:dyDescent="0.2">
      <c r="A644" s="16" t="s">
        <v>1514</v>
      </c>
      <c r="B644" s="19">
        <v>8</v>
      </c>
      <c r="C644" s="21">
        <v>18</v>
      </c>
      <c r="F644" s="31" t="s">
        <v>1477</v>
      </c>
      <c r="G644" s="31">
        <v>15</v>
      </c>
      <c r="H644" s="31">
        <v>33</v>
      </c>
      <c r="I644" s="31"/>
      <c r="J644" t="str">
        <f t="shared" si="20"/>
        <v>prov_15_</v>
      </c>
      <c r="K644">
        <f t="shared" si="21"/>
        <v>33</v>
      </c>
    </row>
    <row r="645" spans="1:11" x14ac:dyDescent="0.2">
      <c r="A645" s="16" t="s">
        <v>1514</v>
      </c>
      <c r="B645" s="19">
        <v>9</v>
      </c>
      <c r="C645" s="21">
        <v>11</v>
      </c>
      <c r="F645" s="31" t="s">
        <v>1477</v>
      </c>
      <c r="G645" s="31">
        <v>16</v>
      </c>
      <c r="H645" s="31">
        <v>33</v>
      </c>
      <c r="I645" s="31"/>
      <c r="J645" t="str">
        <f t="shared" si="20"/>
        <v>prov_16_</v>
      </c>
      <c r="K645">
        <f t="shared" si="21"/>
        <v>33</v>
      </c>
    </row>
    <row r="646" spans="1:11" x14ac:dyDescent="0.2">
      <c r="A646" s="16" t="s">
        <v>1514</v>
      </c>
      <c r="B646" s="19">
        <v>10</v>
      </c>
      <c r="C646" s="21">
        <v>22</v>
      </c>
      <c r="F646" s="31" t="s">
        <v>1477</v>
      </c>
      <c r="G646" s="31">
        <v>17</v>
      </c>
      <c r="H646" s="31">
        <v>28</v>
      </c>
      <c r="I646" s="31"/>
      <c r="J646" t="str">
        <f t="shared" si="20"/>
        <v>prov_17_</v>
      </c>
      <c r="K646">
        <f t="shared" si="21"/>
        <v>28</v>
      </c>
    </row>
    <row r="647" spans="1:11" x14ac:dyDescent="0.2">
      <c r="A647" s="16" t="s">
        <v>1514</v>
      </c>
      <c r="B647" s="19">
        <v>11</v>
      </c>
      <c r="C647" s="21">
        <v>25</v>
      </c>
      <c r="F647" s="31" t="s">
        <v>1477</v>
      </c>
      <c r="G647" s="31">
        <v>18</v>
      </c>
      <c r="H647" s="31">
        <v>24</v>
      </c>
      <c r="I647" s="31"/>
      <c r="J647" t="str">
        <f t="shared" si="20"/>
        <v>prov_18_</v>
      </c>
      <c r="K647">
        <f t="shared" si="21"/>
        <v>24</v>
      </c>
    </row>
    <row r="648" spans="1:11" x14ac:dyDescent="0.2">
      <c r="A648" s="16" t="s">
        <v>1514</v>
      </c>
      <c r="B648" s="19">
        <v>12</v>
      </c>
      <c r="C648" s="21">
        <v>28</v>
      </c>
      <c r="F648" s="31" t="s">
        <v>1477</v>
      </c>
      <c r="G648" s="31">
        <v>19</v>
      </c>
      <c r="H648" s="31">
        <v>29</v>
      </c>
      <c r="I648" s="31"/>
      <c r="J648" t="str">
        <f t="shared" si="20"/>
        <v>prov_19_</v>
      </c>
      <c r="K648">
        <f t="shared" si="21"/>
        <v>29</v>
      </c>
    </row>
    <row r="649" spans="1:11" x14ac:dyDescent="0.2">
      <c r="A649" s="16" t="s">
        <v>1514</v>
      </c>
      <c r="B649" s="19">
        <v>13</v>
      </c>
      <c r="C649" s="21">
        <v>23</v>
      </c>
      <c r="F649" s="31" t="s">
        <v>1477</v>
      </c>
      <c r="G649" s="31">
        <v>20</v>
      </c>
      <c r="H649" s="31">
        <v>30</v>
      </c>
      <c r="I649" s="31"/>
      <c r="J649" t="str">
        <f t="shared" si="20"/>
        <v>prov_20_</v>
      </c>
      <c r="K649">
        <f t="shared" si="21"/>
        <v>30</v>
      </c>
    </row>
    <row r="650" spans="1:11" x14ac:dyDescent="0.2">
      <c r="A650" s="16" t="s">
        <v>1514</v>
      </c>
      <c r="B650" s="19">
        <v>14</v>
      </c>
      <c r="C650" s="21">
        <v>23</v>
      </c>
      <c r="F650" s="31" t="s">
        <v>1477</v>
      </c>
      <c r="G650" s="31">
        <v>21</v>
      </c>
      <c r="H650" s="31">
        <v>31</v>
      </c>
      <c r="I650" s="31"/>
      <c r="J650" t="str">
        <f t="shared" si="20"/>
        <v>prov_21_</v>
      </c>
      <c r="K650">
        <f t="shared" si="21"/>
        <v>31</v>
      </c>
    </row>
    <row r="651" spans="1:11" x14ac:dyDescent="0.2">
      <c r="A651" s="16" t="s">
        <v>1514</v>
      </c>
      <c r="B651" s="19">
        <v>15</v>
      </c>
      <c r="C651" s="21">
        <v>8</v>
      </c>
      <c r="F651" s="31" t="s">
        <v>1477</v>
      </c>
      <c r="G651" s="31">
        <v>22</v>
      </c>
      <c r="H651" s="31">
        <v>29</v>
      </c>
      <c r="I651" s="31"/>
      <c r="J651" t="str">
        <f t="shared" si="20"/>
        <v>prov_22_</v>
      </c>
      <c r="K651">
        <f t="shared" si="21"/>
        <v>29</v>
      </c>
    </row>
    <row r="652" spans="1:11" x14ac:dyDescent="0.2">
      <c r="A652" s="16" t="s">
        <v>1514</v>
      </c>
      <c r="B652" s="19">
        <v>16</v>
      </c>
      <c r="C652" s="21">
        <v>63</v>
      </c>
      <c r="F652" s="31" t="s">
        <v>1477</v>
      </c>
      <c r="G652" s="31">
        <v>23</v>
      </c>
      <c r="H652" s="31">
        <v>35</v>
      </c>
      <c r="I652" s="31"/>
      <c r="J652" t="str">
        <f t="shared" si="20"/>
        <v>prov_23_</v>
      </c>
      <c r="K652">
        <f t="shared" si="21"/>
        <v>35</v>
      </c>
    </row>
    <row r="653" spans="1:11" x14ac:dyDescent="0.2">
      <c r="A653" s="16" t="s">
        <v>1514</v>
      </c>
      <c r="B653" s="19">
        <v>17</v>
      </c>
      <c r="C653" s="21">
        <v>24</v>
      </c>
      <c r="F653" s="31" t="s">
        <v>1477</v>
      </c>
      <c r="G653" s="31">
        <v>24</v>
      </c>
      <c r="H653" s="31">
        <v>34</v>
      </c>
      <c r="I653" s="31"/>
      <c r="J653" t="str">
        <f t="shared" si="20"/>
        <v>prov_24_</v>
      </c>
      <c r="K653">
        <f t="shared" si="21"/>
        <v>34</v>
      </c>
    </row>
    <row r="654" spans="1:11" x14ac:dyDescent="0.2">
      <c r="A654" s="16" t="s">
        <v>1514</v>
      </c>
      <c r="B654" s="19">
        <v>18</v>
      </c>
      <c r="C654" s="21">
        <v>32</v>
      </c>
      <c r="F654" s="31" t="s">
        <v>1477</v>
      </c>
      <c r="G654" s="31">
        <v>25</v>
      </c>
      <c r="H654" s="31">
        <v>28</v>
      </c>
      <c r="I654" s="31"/>
      <c r="J654" t="str">
        <f t="shared" si="20"/>
        <v>prov_25_</v>
      </c>
      <c r="K654">
        <f t="shared" si="21"/>
        <v>28</v>
      </c>
    </row>
    <row r="655" spans="1:11" x14ac:dyDescent="0.2">
      <c r="A655" s="16" t="s">
        <v>1514</v>
      </c>
      <c r="B655" s="19">
        <v>19</v>
      </c>
      <c r="C655" s="21">
        <v>14</v>
      </c>
      <c r="F655" s="31" t="s">
        <v>1477</v>
      </c>
      <c r="G655" s="31">
        <v>26</v>
      </c>
      <c r="H655" s="31">
        <v>28</v>
      </c>
      <c r="I655" s="31"/>
      <c r="J655" t="str">
        <f t="shared" si="20"/>
        <v>prov_26_</v>
      </c>
      <c r="K655">
        <f t="shared" si="21"/>
        <v>28</v>
      </c>
    </row>
    <row r="656" spans="1:11" x14ac:dyDescent="0.2">
      <c r="A656" s="16" t="s">
        <v>1514</v>
      </c>
      <c r="B656" s="19">
        <v>20</v>
      </c>
      <c r="C656" s="21">
        <v>49</v>
      </c>
      <c r="F656" s="31" t="s">
        <v>1477</v>
      </c>
      <c r="G656" s="31">
        <v>27</v>
      </c>
      <c r="H656" s="31">
        <v>27</v>
      </c>
      <c r="I656" s="31"/>
      <c r="J656" t="str">
        <f t="shared" si="20"/>
        <v>prov_27_</v>
      </c>
      <c r="K656">
        <f t="shared" si="21"/>
        <v>27</v>
      </c>
    </row>
    <row r="657" spans="1:11" x14ac:dyDescent="0.2">
      <c r="A657" s="16" t="s">
        <v>1514</v>
      </c>
      <c r="B657" s="19">
        <v>21</v>
      </c>
      <c r="C657" s="21">
        <v>32</v>
      </c>
      <c r="F657" s="31" t="s">
        <v>1477</v>
      </c>
      <c r="G657" s="31">
        <v>28</v>
      </c>
      <c r="H657" s="31">
        <v>28</v>
      </c>
      <c r="I657" s="31"/>
      <c r="J657" t="str">
        <f t="shared" si="20"/>
        <v>prov_28_</v>
      </c>
      <c r="K657">
        <f t="shared" si="21"/>
        <v>28</v>
      </c>
    </row>
    <row r="658" spans="1:11" x14ac:dyDescent="0.2">
      <c r="A658" s="16" t="s">
        <v>1514</v>
      </c>
      <c r="B658" s="19">
        <v>22</v>
      </c>
      <c r="C658" s="21">
        <v>31</v>
      </c>
      <c r="F658" s="31" t="s">
        <v>1477</v>
      </c>
      <c r="G658" s="31">
        <v>29</v>
      </c>
      <c r="H658" s="31">
        <v>27</v>
      </c>
      <c r="I658" s="31"/>
      <c r="J658" t="str">
        <f t="shared" si="20"/>
        <v>prov_29_</v>
      </c>
      <c r="K658">
        <f t="shared" si="21"/>
        <v>27</v>
      </c>
    </row>
    <row r="659" spans="1:11" x14ac:dyDescent="0.2">
      <c r="A659" s="16" t="s">
        <v>1514</v>
      </c>
      <c r="B659" s="19">
        <v>23</v>
      </c>
      <c r="C659" s="21">
        <v>49</v>
      </c>
      <c r="F659" s="31" t="s">
        <v>1477</v>
      </c>
      <c r="G659" s="31">
        <v>30</v>
      </c>
      <c r="H659" s="31">
        <v>33</v>
      </c>
      <c r="I659" s="31"/>
      <c r="J659" t="str">
        <f t="shared" si="20"/>
        <v>prov_30_</v>
      </c>
      <c r="K659">
        <f t="shared" si="21"/>
        <v>33</v>
      </c>
    </row>
    <row r="660" spans="1:11" x14ac:dyDescent="0.2">
      <c r="A660" s="16" t="s">
        <v>1514</v>
      </c>
      <c r="B660" s="19">
        <v>24</v>
      </c>
      <c r="C660" s="21">
        <v>27</v>
      </c>
      <c r="F660" s="31" t="s">
        <v>1477</v>
      </c>
      <c r="G660" s="31">
        <v>31</v>
      </c>
      <c r="H660" s="31">
        <v>31</v>
      </c>
      <c r="I660" s="31"/>
      <c r="J660" t="str">
        <f t="shared" si="20"/>
        <v>prov_31_</v>
      </c>
      <c r="K660">
        <f t="shared" si="21"/>
        <v>31</v>
      </c>
    </row>
    <row r="661" spans="1:11" x14ac:dyDescent="0.2">
      <c r="A661" s="16" t="s">
        <v>1514</v>
      </c>
      <c r="B661" s="19">
        <v>25</v>
      </c>
      <c r="C661" s="21">
        <v>17</v>
      </c>
      <c r="F661" s="31" t="s">
        <v>1483</v>
      </c>
      <c r="G661" s="31">
        <v>1</v>
      </c>
      <c r="H661" s="31">
        <v>18</v>
      </c>
      <c r="I661" s="31"/>
      <c r="J661" t="str">
        <f t="shared" si="20"/>
        <v>eccl_1_</v>
      </c>
      <c r="K661">
        <f t="shared" si="21"/>
        <v>18</v>
      </c>
    </row>
    <row r="662" spans="1:11" x14ac:dyDescent="0.2">
      <c r="A662" s="16" t="s">
        <v>1514</v>
      </c>
      <c r="B662" s="19">
        <v>26</v>
      </c>
      <c r="C662" s="21">
        <v>21</v>
      </c>
      <c r="F662" s="31" t="s">
        <v>1483</v>
      </c>
      <c r="G662" s="31">
        <v>2</v>
      </c>
      <c r="H662" s="31">
        <v>26</v>
      </c>
      <c r="I662" s="31"/>
      <c r="J662" t="str">
        <f t="shared" si="20"/>
        <v>eccl_2_</v>
      </c>
      <c r="K662">
        <f t="shared" si="21"/>
        <v>26</v>
      </c>
    </row>
    <row r="663" spans="1:11" x14ac:dyDescent="0.2">
      <c r="A663" s="16" t="s">
        <v>1514</v>
      </c>
      <c r="B663" s="19">
        <v>27</v>
      </c>
      <c r="C663" s="21">
        <v>36</v>
      </c>
      <c r="F663" s="31" t="s">
        <v>1483</v>
      </c>
      <c r="G663" s="31">
        <v>3</v>
      </c>
      <c r="H663" s="31">
        <v>22</v>
      </c>
      <c r="I663" s="31"/>
      <c r="J663" t="str">
        <f t="shared" si="20"/>
        <v>eccl_3_</v>
      </c>
      <c r="K663">
        <f t="shared" si="21"/>
        <v>22</v>
      </c>
    </row>
    <row r="664" spans="1:11" x14ac:dyDescent="0.2">
      <c r="A664" s="16" t="s">
        <v>1514</v>
      </c>
      <c r="B664" s="19">
        <v>28</v>
      </c>
      <c r="C664" s="21">
        <v>26</v>
      </c>
      <c r="F664" s="31" t="s">
        <v>1483</v>
      </c>
      <c r="G664" s="31">
        <v>4</v>
      </c>
      <c r="H664" s="31">
        <v>16</v>
      </c>
      <c r="I664" s="31"/>
      <c r="J664" t="str">
        <f t="shared" si="20"/>
        <v>eccl_4_</v>
      </c>
      <c r="K664">
        <f t="shared" si="21"/>
        <v>16</v>
      </c>
    </row>
    <row r="665" spans="1:11" x14ac:dyDescent="0.2">
      <c r="A665" s="16" t="s">
        <v>1514</v>
      </c>
      <c r="B665" s="19">
        <v>29</v>
      </c>
      <c r="C665" s="21">
        <v>21</v>
      </c>
      <c r="F665" s="31" t="s">
        <v>1483</v>
      </c>
      <c r="G665" s="31">
        <v>5</v>
      </c>
      <c r="H665" s="31">
        <v>20</v>
      </c>
      <c r="I665" s="31"/>
      <c r="J665" t="str">
        <f t="shared" si="20"/>
        <v>eccl_5_</v>
      </c>
      <c r="K665">
        <f t="shared" si="21"/>
        <v>20</v>
      </c>
    </row>
    <row r="666" spans="1:11" x14ac:dyDescent="0.2">
      <c r="A666" s="16" t="s">
        <v>1514</v>
      </c>
      <c r="B666" s="19">
        <v>30</v>
      </c>
      <c r="C666" s="21">
        <v>26</v>
      </c>
      <c r="F666" s="31" t="s">
        <v>1483</v>
      </c>
      <c r="G666" s="31">
        <v>6</v>
      </c>
      <c r="H666" s="31">
        <v>12</v>
      </c>
      <c r="I666" s="31"/>
      <c r="J666" t="str">
        <f t="shared" si="20"/>
        <v>eccl_6_</v>
      </c>
      <c r="K666">
        <f t="shared" si="21"/>
        <v>12</v>
      </c>
    </row>
    <row r="667" spans="1:11" x14ac:dyDescent="0.2">
      <c r="A667" s="16" t="s">
        <v>1514</v>
      </c>
      <c r="B667" s="19">
        <v>31</v>
      </c>
      <c r="C667" s="21">
        <v>18</v>
      </c>
      <c r="F667" s="31" t="s">
        <v>1483</v>
      </c>
      <c r="G667" s="31">
        <v>7</v>
      </c>
      <c r="H667" s="31">
        <v>29</v>
      </c>
      <c r="I667" s="31"/>
      <c r="J667" t="str">
        <f t="shared" si="20"/>
        <v>eccl_7_</v>
      </c>
      <c r="K667">
        <f t="shared" si="21"/>
        <v>29</v>
      </c>
    </row>
    <row r="668" spans="1:11" x14ac:dyDescent="0.2">
      <c r="A668" s="16" t="s">
        <v>1514</v>
      </c>
      <c r="B668" s="19">
        <v>32</v>
      </c>
      <c r="C668" s="21">
        <v>32</v>
      </c>
      <c r="F668" s="31" t="s">
        <v>1483</v>
      </c>
      <c r="G668" s="31">
        <v>8</v>
      </c>
      <c r="H668" s="31">
        <v>17</v>
      </c>
      <c r="I668" s="31"/>
      <c r="J668" t="str">
        <f t="shared" si="20"/>
        <v>eccl_8_</v>
      </c>
      <c r="K668">
        <f t="shared" si="21"/>
        <v>17</v>
      </c>
    </row>
    <row r="669" spans="1:11" x14ac:dyDescent="0.2">
      <c r="A669" s="16" t="s">
        <v>1514</v>
      </c>
      <c r="B669" s="19">
        <v>33</v>
      </c>
      <c r="C669" s="21">
        <v>33</v>
      </c>
      <c r="F669" s="31" t="s">
        <v>1483</v>
      </c>
      <c r="G669" s="31">
        <v>9</v>
      </c>
      <c r="H669" s="31">
        <v>18</v>
      </c>
      <c r="I669" s="31"/>
      <c r="J669" t="str">
        <f t="shared" si="20"/>
        <v>eccl_9_</v>
      </c>
      <c r="K669">
        <f t="shared" si="21"/>
        <v>18</v>
      </c>
    </row>
    <row r="670" spans="1:11" x14ac:dyDescent="0.2">
      <c r="A670" s="16" t="s">
        <v>1514</v>
      </c>
      <c r="B670" s="19">
        <v>34</v>
      </c>
      <c r="C670" s="21">
        <v>31</v>
      </c>
      <c r="F670" s="31" t="s">
        <v>1483</v>
      </c>
      <c r="G670" s="31">
        <v>10</v>
      </c>
      <c r="H670" s="31">
        <v>20</v>
      </c>
      <c r="I670" s="31"/>
      <c r="J670" t="str">
        <f t="shared" si="20"/>
        <v>eccl_10_</v>
      </c>
      <c r="K670">
        <f t="shared" si="21"/>
        <v>20</v>
      </c>
    </row>
    <row r="671" spans="1:11" x14ac:dyDescent="0.2">
      <c r="A671" s="16" t="s">
        <v>1514</v>
      </c>
      <c r="B671" s="19">
        <v>35</v>
      </c>
      <c r="C671" s="21">
        <v>15</v>
      </c>
      <c r="F671" s="31" t="s">
        <v>1483</v>
      </c>
      <c r="G671" s="31">
        <v>11</v>
      </c>
      <c r="H671" s="31">
        <v>10</v>
      </c>
      <c r="I671" s="31"/>
      <c r="J671" t="str">
        <f t="shared" si="20"/>
        <v>eccl_11_</v>
      </c>
      <c r="K671">
        <f t="shared" si="21"/>
        <v>10</v>
      </c>
    </row>
    <row r="672" spans="1:11" x14ac:dyDescent="0.2">
      <c r="A672" s="16" t="s">
        <v>1514</v>
      </c>
      <c r="B672" s="19">
        <v>36</v>
      </c>
      <c r="C672" s="21">
        <v>38</v>
      </c>
      <c r="F672" s="31" t="s">
        <v>1483</v>
      </c>
      <c r="G672" s="31">
        <v>12</v>
      </c>
      <c r="H672" s="31">
        <v>14</v>
      </c>
      <c r="I672" s="31"/>
      <c r="J672" t="str">
        <f t="shared" si="20"/>
        <v>eccl_12_</v>
      </c>
      <c r="K672">
        <f t="shared" si="21"/>
        <v>14</v>
      </c>
    </row>
    <row r="673" spans="1:11" x14ac:dyDescent="0.2">
      <c r="A673" s="16" t="s">
        <v>1514</v>
      </c>
      <c r="B673" s="19">
        <v>37</v>
      </c>
      <c r="C673" s="21">
        <v>28</v>
      </c>
      <c r="F673" s="31" t="s">
        <v>1489</v>
      </c>
      <c r="G673" s="31">
        <v>1</v>
      </c>
      <c r="H673" s="31">
        <v>17</v>
      </c>
      <c r="I673" s="31"/>
      <c r="J673" t="str">
        <f t="shared" si="20"/>
        <v>song_1_</v>
      </c>
      <c r="K673">
        <f t="shared" si="21"/>
        <v>17</v>
      </c>
    </row>
    <row r="674" spans="1:11" x14ac:dyDescent="0.2">
      <c r="A674" s="16" t="s">
        <v>1514</v>
      </c>
      <c r="B674" s="19">
        <v>38</v>
      </c>
      <c r="C674" s="21">
        <v>23</v>
      </c>
      <c r="F674" s="31" t="s">
        <v>1489</v>
      </c>
      <c r="G674" s="31">
        <v>2</v>
      </c>
      <c r="H674" s="31">
        <v>17</v>
      </c>
      <c r="I674" s="31"/>
      <c r="J674" t="str">
        <f t="shared" si="20"/>
        <v>song_2_</v>
      </c>
      <c r="K674">
        <f t="shared" si="21"/>
        <v>17</v>
      </c>
    </row>
    <row r="675" spans="1:11" x14ac:dyDescent="0.2">
      <c r="A675" s="16" t="s">
        <v>1514</v>
      </c>
      <c r="B675" s="19">
        <v>39</v>
      </c>
      <c r="C675" s="21">
        <v>29</v>
      </c>
      <c r="F675" s="31" t="s">
        <v>1489</v>
      </c>
      <c r="G675" s="31">
        <v>3</v>
      </c>
      <c r="H675" s="31">
        <v>11</v>
      </c>
      <c r="I675" s="31"/>
      <c r="J675" t="str">
        <f t="shared" si="20"/>
        <v>song_3_</v>
      </c>
      <c r="K675">
        <f t="shared" si="21"/>
        <v>11</v>
      </c>
    </row>
    <row r="676" spans="1:11" x14ac:dyDescent="0.2">
      <c r="A676" s="16" t="s">
        <v>1514</v>
      </c>
      <c r="B676" s="19">
        <v>40</v>
      </c>
      <c r="C676" s="21">
        <v>49</v>
      </c>
      <c r="F676" s="31" t="s">
        <v>1489</v>
      </c>
      <c r="G676" s="31">
        <v>4</v>
      </c>
      <c r="H676" s="31">
        <v>16</v>
      </c>
      <c r="I676" s="31"/>
      <c r="J676" t="str">
        <f t="shared" si="20"/>
        <v>song_4_</v>
      </c>
      <c r="K676">
        <f t="shared" si="21"/>
        <v>16</v>
      </c>
    </row>
    <row r="677" spans="1:11" x14ac:dyDescent="0.2">
      <c r="A677" s="16" t="s">
        <v>1514</v>
      </c>
      <c r="B677" s="19">
        <v>41</v>
      </c>
      <c r="C677" s="21">
        <v>26</v>
      </c>
      <c r="F677" s="31" t="s">
        <v>1489</v>
      </c>
      <c r="G677" s="31">
        <v>5</v>
      </c>
      <c r="H677" s="31">
        <v>16</v>
      </c>
      <c r="I677" s="31"/>
      <c r="J677" t="str">
        <f t="shared" si="20"/>
        <v>song_5_</v>
      </c>
      <c r="K677">
        <f t="shared" si="21"/>
        <v>16</v>
      </c>
    </row>
    <row r="678" spans="1:11" x14ac:dyDescent="0.2">
      <c r="A678" s="16" t="s">
        <v>1514</v>
      </c>
      <c r="B678" s="19">
        <v>42</v>
      </c>
      <c r="C678" s="21">
        <v>20</v>
      </c>
      <c r="F678" s="31" t="s">
        <v>1489</v>
      </c>
      <c r="G678" s="31">
        <v>6</v>
      </c>
      <c r="H678" s="31">
        <v>13</v>
      </c>
      <c r="I678" s="31"/>
      <c r="J678" t="str">
        <f t="shared" si="20"/>
        <v>song_6_</v>
      </c>
      <c r="K678">
        <f t="shared" si="21"/>
        <v>13</v>
      </c>
    </row>
    <row r="679" spans="1:11" x14ac:dyDescent="0.2">
      <c r="A679" s="16" t="s">
        <v>1514</v>
      </c>
      <c r="B679" s="19">
        <v>43</v>
      </c>
      <c r="C679" s="21">
        <v>27</v>
      </c>
      <c r="F679" s="31" t="s">
        <v>1489</v>
      </c>
      <c r="G679" s="31">
        <v>7</v>
      </c>
      <c r="H679" s="31">
        <v>13</v>
      </c>
      <c r="I679" s="31"/>
      <c r="J679" t="str">
        <f t="shared" si="20"/>
        <v>song_7_</v>
      </c>
      <c r="K679">
        <f t="shared" si="21"/>
        <v>13</v>
      </c>
    </row>
    <row r="680" spans="1:11" x14ac:dyDescent="0.2">
      <c r="A680" s="16" t="s">
        <v>1514</v>
      </c>
      <c r="B680" s="19">
        <v>44</v>
      </c>
      <c r="C680" s="21">
        <v>31</v>
      </c>
      <c r="F680" s="31" t="s">
        <v>1489</v>
      </c>
      <c r="G680" s="31">
        <v>8</v>
      </c>
      <c r="H680" s="31">
        <v>14</v>
      </c>
      <c r="I680" s="31"/>
      <c r="J680" t="str">
        <f t="shared" ref="J680:J743" si="22">F680&amp;"_"&amp;G680&amp;"_"</f>
        <v>song_8_</v>
      </c>
      <c r="K680">
        <f t="shared" ref="K680:K743" si="23">H680</f>
        <v>14</v>
      </c>
    </row>
    <row r="681" spans="1:11" x14ac:dyDescent="0.2">
      <c r="A681" s="16" t="s">
        <v>1514</v>
      </c>
      <c r="B681" s="19">
        <v>45</v>
      </c>
      <c r="C681" s="21">
        <v>25</v>
      </c>
      <c r="F681" s="31" t="s">
        <v>1496</v>
      </c>
      <c r="G681" s="31">
        <v>1</v>
      </c>
      <c r="H681" s="31">
        <v>31</v>
      </c>
      <c r="I681" s="31"/>
      <c r="J681" t="str">
        <f t="shared" si="22"/>
        <v>isa_1_</v>
      </c>
      <c r="K681">
        <f t="shared" si="23"/>
        <v>31</v>
      </c>
    </row>
    <row r="682" spans="1:11" x14ac:dyDescent="0.2">
      <c r="A682" s="16" t="s">
        <v>1514</v>
      </c>
      <c r="B682" s="19">
        <v>46</v>
      </c>
      <c r="C682" s="21">
        <v>24</v>
      </c>
      <c r="F682" s="31" t="s">
        <v>1496</v>
      </c>
      <c r="G682" s="31">
        <v>2</v>
      </c>
      <c r="H682" s="31">
        <v>22</v>
      </c>
      <c r="I682" s="31"/>
      <c r="J682" t="str">
        <f t="shared" si="22"/>
        <v>isa_2_</v>
      </c>
      <c r="K682">
        <f t="shared" si="23"/>
        <v>22</v>
      </c>
    </row>
    <row r="683" spans="1:11" x14ac:dyDescent="0.2">
      <c r="A683" s="16" t="s">
        <v>1514</v>
      </c>
      <c r="B683" s="19">
        <v>47</v>
      </c>
      <c r="C683" s="21">
        <v>23</v>
      </c>
      <c r="F683" s="31" t="s">
        <v>1496</v>
      </c>
      <c r="G683" s="31">
        <v>3</v>
      </c>
      <c r="H683" s="31">
        <v>26</v>
      </c>
      <c r="I683" s="31"/>
      <c r="J683" t="str">
        <f t="shared" si="22"/>
        <v>isa_3_</v>
      </c>
      <c r="K683">
        <f t="shared" si="23"/>
        <v>26</v>
      </c>
    </row>
    <row r="684" spans="1:11" x14ac:dyDescent="0.2">
      <c r="A684" s="16" t="s">
        <v>1514</v>
      </c>
      <c r="B684" s="19">
        <v>48</v>
      </c>
      <c r="C684" s="21">
        <v>35</v>
      </c>
      <c r="F684" s="31" t="s">
        <v>1496</v>
      </c>
      <c r="G684" s="31">
        <v>4</v>
      </c>
      <c r="H684" s="31">
        <v>6</v>
      </c>
      <c r="I684" s="31"/>
      <c r="J684" t="str">
        <f t="shared" si="22"/>
        <v>isa_4_</v>
      </c>
      <c r="K684">
        <f t="shared" si="23"/>
        <v>6</v>
      </c>
    </row>
    <row r="685" spans="1:11" x14ac:dyDescent="0.2">
      <c r="A685" s="16" t="s">
        <v>1520</v>
      </c>
      <c r="B685" s="19">
        <v>1</v>
      </c>
      <c r="C685" s="21">
        <v>21</v>
      </c>
      <c r="F685" s="31" t="s">
        <v>1496</v>
      </c>
      <c r="G685" s="31">
        <v>5</v>
      </c>
      <c r="H685" s="31">
        <v>30</v>
      </c>
      <c r="I685" s="31"/>
      <c r="J685" t="str">
        <f t="shared" si="22"/>
        <v>isa_5_</v>
      </c>
      <c r="K685">
        <f t="shared" si="23"/>
        <v>30</v>
      </c>
    </row>
    <row r="686" spans="1:11" x14ac:dyDescent="0.2">
      <c r="A686" s="16" t="s">
        <v>1520</v>
      </c>
      <c r="B686" s="19">
        <v>2</v>
      </c>
      <c r="C686" s="21">
        <v>49</v>
      </c>
      <c r="F686" s="31" t="s">
        <v>1496</v>
      </c>
      <c r="G686" s="31">
        <v>6</v>
      </c>
      <c r="H686" s="31">
        <v>13</v>
      </c>
      <c r="I686" s="31"/>
      <c r="J686" t="str">
        <f t="shared" si="22"/>
        <v>isa_6_</v>
      </c>
      <c r="K686">
        <f t="shared" si="23"/>
        <v>13</v>
      </c>
    </row>
    <row r="687" spans="1:11" x14ac:dyDescent="0.2">
      <c r="A687" s="16" t="s">
        <v>1520</v>
      </c>
      <c r="B687" s="19">
        <v>3</v>
      </c>
      <c r="C687" s="21">
        <v>30</v>
      </c>
      <c r="F687" s="31" t="s">
        <v>1496</v>
      </c>
      <c r="G687" s="31">
        <v>7</v>
      </c>
      <c r="H687" s="31">
        <v>25</v>
      </c>
      <c r="I687" s="31"/>
      <c r="J687" t="str">
        <f t="shared" si="22"/>
        <v>isa_7_</v>
      </c>
      <c r="K687">
        <f t="shared" si="23"/>
        <v>25</v>
      </c>
    </row>
    <row r="688" spans="1:11" x14ac:dyDescent="0.2">
      <c r="A688" s="16" t="s">
        <v>1520</v>
      </c>
      <c r="B688" s="19">
        <v>4</v>
      </c>
      <c r="C688" s="21">
        <v>37</v>
      </c>
      <c r="F688" s="31" t="s">
        <v>1496</v>
      </c>
      <c r="G688" s="31">
        <v>8</v>
      </c>
      <c r="H688" s="31">
        <v>22</v>
      </c>
      <c r="I688" s="31"/>
      <c r="J688" t="str">
        <f t="shared" si="22"/>
        <v>isa_8_</v>
      </c>
      <c r="K688">
        <f t="shared" si="23"/>
        <v>22</v>
      </c>
    </row>
    <row r="689" spans="1:11" x14ac:dyDescent="0.2">
      <c r="A689" s="16" t="s">
        <v>1520</v>
      </c>
      <c r="B689" s="19">
        <v>5</v>
      </c>
      <c r="C689" s="21">
        <v>31</v>
      </c>
      <c r="F689" s="31" t="s">
        <v>1496</v>
      </c>
      <c r="G689" s="31">
        <v>9</v>
      </c>
      <c r="H689" s="31">
        <v>21</v>
      </c>
      <c r="I689" s="31"/>
      <c r="J689" t="str">
        <f t="shared" si="22"/>
        <v>isa_9_</v>
      </c>
      <c r="K689">
        <f t="shared" si="23"/>
        <v>21</v>
      </c>
    </row>
    <row r="690" spans="1:11" x14ac:dyDescent="0.2">
      <c r="A690" s="16" t="s">
        <v>1520</v>
      </c>
      <c r="B690" s="19">
        <v>6</v>
      </c>
      <c r="C690" s="21">
        <v>28</v>
      </c>
      <c r="F690" s="31" t="s">
        <v>1496</v>
      </c>
      <c r="G690" s="31">
        <v>10</v>
      </c>
      <c r="H690" s="31">
        <v>34</v>
      </c>
      <c r="I690" s="31"/>
      <c r="J690" t="str">
        <f t="shared" si="22"/>
        <v>isa_10_</v>
      </c>
      <c r="K690">
        <f t="shared" si="23"/>
        <v>34</v>
      </c>
    </row>
    <row r="691" spans="1:11" x14ac:dyDescent="0.2">
      <c r="A691" s="16" t="s">
        <v>1520</v>
      </c>
      <c r="B691" s="19">
        <v>7</v>
      </c>
      <c r="C691" s="21">
        <v>28</v>
      </c>
      <c r="F691" s="31" t="s">
        <v>1496</v>
      </c>
      <c r="G691" s="31">
        <v>11</v>
      </c>
      <c r="H691" s="31">
        <v>16</v>
      </c>
      <c r="I691" s="31"/>
      <c r="J691" t="str">
        <f t="shared" si="22"/>
        <v>isa_11_</v>
      </c>
      <c r="K691">
        <f t="shared" si="23"/>
        <v>16</v>
      </c>
    </row>
    <row r="692" spans="1:11" x14ac:dyDescent="0.2">
      <c r="A692" s="16" t="s">
        <v>1520</v>
      </c>
      <c r="B692" s="19">
        <v>8</v>
      </c>
      <c r="C692" s="21">
        <v>27</v>
      </c>
      <c r="F692" s="31" t="s">
        <v>1496</v>
      </c>
      <c r="G692" s="31">
        <v>12</v>
      </c>
      <c r="H692" s="31">
        <v>6</v>
      </c>
      <c r="I692" s="31"/>
      <c r="J692" t="str">
        <f t="shared" si="22"/>
        <v>isa_12_</v>
      </c>
      <c r="K692">
        <f t="shared" si="23"/>
        <v>6</v>
      </c>
    </row>
    <row r="693" spans="1:11" x14ac:dyDescent="0.2">
      <c r="A693" s="16" t="s">
        <v>1520</v>
      </c>
      <c r="B693" s="19">
        <v>9</v>
      </c>
      <c r="C693" s="21">
        <v>27</v>
      </c>
      <c r="F693" s="31" t="s">
        <v>1496</v>
      </c>
      <c r="G693" s="31">
        <v>13</v>
      </c>
      <c r="H693" s="31">
        <v>22</v>
      </c>
      <c r="I693" s="31"/>
      <c r="J693" t="str">
        <f t="shared" si="22"/>
        <v>isa_13_</v>
      </c>
      <c r="K693">
        <f t="shared" si="23"/>
        <v>22</v>
      </c>
    </row>
    <row r="694" spans="1:11" x14ac:dyDescent="0.2">
      <c r="A694" s="16" t="s">
        <v>1520</v>
      </c>
      <c r="B694" s="19">
        <v>10</v>
      </c>
      <c r="C694" s="21">
        <v>21</v>
      </c>
      <c r="F694" s="31" t="s">
        <v>1496</v>
      </c>
      <c r="G694" s="31">
        <v>14</v>
      </c>
      <c r="H694" s="31">
        <v>32</v>
      </c>
      <c r="I694" s="31"/>
      <c r="J694" t="str">
        <f t="shared" si="22"/>
        <v>isa_14_</v>
      </c>
      <c r="K694">
        <f t="shared" si="23"/>
        <v>32</v>
      </c>
    </row>
    <row r="695" spans="1:11" x14ac:dyDescent="0.2">
      <c r="A695" s="16" t="s">
        <v>1520</v>
      </c>
      <c r="B695" s="19">
        <v>11</v>
      </c>
      <c r="C695" s="21">
        <v>45</v>
      </c>
      <c r="F695" s="31" t="s">
        <v>1496</v>
      </c>
      <c r="G695" s="31">
        <v>15</v>
      </c>
      <c r="H695" s="31">
        <v>9</v>
      </c>
      <c r="I695" s="31"/>
      <c r="J695" t="str">
        <f t="shared" si="22"/>
        <v>isa_15_</v>
      </c>
      <c r="K695">
        <f t="shared" si="23"/>
        <v>9</v>
      </c>
    </row>
    <row r="696" spans="1:11" x14ac:dyDescent="0.2">
      <c r="A696" s="16" t="s">
        <v>1520</v>
      </c>
      <c r="B696" s="19">
        <v>12</v>
      </c>
      <c r="C696" s="21">
        <v>13</v>
      </c>
      <c r="F696" s="31" t="s">
        <v>1496</v>
      </c>
      <c r="G696" s="31">
        <v>16</v>
      </c>
      <c r="H696" s="31">
        <v>14</v>
      </c>
      <c r="I696" s="31"/>
      <c r="J696" t="str">
        <f t="shared" si="22"/>
        <v>isa_16_</v>
      </c>
      <c r="K696">
        <f t="shared" si="23"/>
        <v>14</v>
      </c>
    </row>
    <row r="697" spans="1:11" x14ac:dyDescent="0.2">
      <c r="A697" s="16" t="s">
        <v>1525</v>
      </c>
      <c r="B697" s="19">
        <v>1</v>
      </c>
      <c r="C697" s="21">
        <v>11</v>
      </c>
      <c r="F697" s="31" t="s">
        <v>1496</v>
      </c>
      <c r="G697" s="31">
        <v>17</v>
      </c>
      <c r="H697" s="31">
        <v>14</v>
      </c>
      <c r="I697" s="31"/>
      <c r="J697" t="str">
        <f t="shared" si="22"/>
        <v>isa_17_</v>
      </c>
      <c r="K697">
        <f t="shared" si="23"/>
        <v>14</v>
      </c>
    </row>
    <row r="698" spans="1:11" x14ac:dyDescent="0.2">
      <c r="A698" s="16" t="s">
        <v>1525</v>
      </c>
      <c r="B698" s="19">
        <v>2</v>
      </c>
      <c r="C698" s="21">
        <v>23</v>
      </c>
      <c r="F698" s="31" t="s">
        <v>1496</v>
      </c>
      <c r="G698" s="31">
        <v>18</v>
      </c>
      <c r="H698" s="31">
        <v>7</v>
      </c>
      <c r="I698" s="31"/>
      <c r="J698" t="str">
        <f t="shared" si="22"/>
        <v>isa_18_</v>
      </c>
      <c r="K698">
        <f t="shared" si="23"/>
        <v>7</v>
      </c>
    </row>
    <row r="699" spans="1:11" x14ac:dyDescent="0.2">
      <c r="A699" s="16" t="s">
        <v>1525</v>
      </c>
      <c r="B699" s="19">
        <v>3</v>
      </c>
      <c r="C699" s="21">
        <v>5</v>
      </c>
      <c r="F699" s="31" t="s">
        <v>1496</v>
      </c>
      <c r="G699" s="31">
        <v>19</v>
      </c>
      <c r="H699" s="31">
        <v>25</v>
      </c>
      <c r="I699" s="31"/>
      <c r="J699" t="str">
        <f t="shared" si="22"/>
        <v>isa_19_</v>
      </c>
      <c r="K699">
        <f t="shared" si="23"/>
        <v>25</v>
      </c>
    </row>
    <row r="700" spans="1:11" x14ac:dyDescent="0.2">
      <c r="A700" s="16" t="s">
        <v>1525</v>
      </c>
      <c r="B700" s="19">
        <v>4</v>
      </c>
      <c r="C700" s="21">
        <v>19</v>
      </c>
      <c r="F700" s="31" t="s">
        <v>1496</v>
      </c>
      <c r="G700" s="31">
        <v>20</v>
      </c>
      <c r="H700" s="31">
        <v>6</v>
      </c>
      <c r="I700" s="31"/>
      <c r="J700" t="str">
        <f t="shared" si="22"/>
        <v>isa_20_</v>
      </c>
      <c r="K700">
        <f t="shared" si="23"/>
        <v>6</v>
      </c>
    </row>
    <row r="701" spans="1:11" x14ac:dyDescent="0.2">
      <c r="A701" s="16" t="s">
        <v>1525</v>
      </c>
      <c r="B701" s="19">
        <v>5</v>
      </c>
      <c r="C701" s="21">
        <v>15</v>
      </c>
      <c r="F701" s="31" t="s">
        <v>1496</v>
      </c>
      <c r="G701" s="31">
        <v>21</v>
      </c>
      <c r="H701" s="31">
        <v>17</v>
      </c>
      <c r="I701" s="31"/>
      <c r="J701" t="str">
        <f t="shared" si="22"/>
        <v>isa_21_</v>
      </c>
      <c r="K701">
        <f t="shared" si="23"/>
        <v>17</v>
      </c>
    </row>
    <row r="702" spans="1:11" x14ac:dyDescent="0.2">
      <c r="A702" s="16" t="s">
        <v>1525</v>
      </c>
      <c r="B702" s="19">
        <v>6</v>
      </c>
      <c r="C702" s="21">
        <v>11</v>
      </c>
      <c r="F702" s="31" t="s">
        <v>1496</v>
      </c>
      <c r="G702" s="31">
        <v>22</v>
      </c>
      <c r="H702" s="31">
        <v>25</v>
      </c>
      <c r="I702" s="31"/>
      <c r="J702" t="str">
        <f t="shared" si="22"/>
        <v>isa_22_</v>
      </c>
      <c r="K702">
        <f t="shared" si="23"/>
        <v>25</v>
      </c>
    </row>
    <row r="703" spans="1:11" x14ac:dyDescent="0.2">
      <c r="A703" s="16" t="s">
        <v>1525</v>
      </c>
      <c r="B703" s="19">
        <v>7</v>
      </c>
      <c r="C703" s="21">
        <v>16</v>
      </c>
      <c r="F703" s="31" t="s">
        <v>1496</v>
      </c>
      <c r="G703" s="31">
        <v>23</v>
      </c>
      <c r="H703" s="31">
        <v>18</v>
      </c>
      <c r="I703" s="31"/>
      <c r="J703" t="str">
        <f t="shared" si="22"/>
        <v>isa_23_</v>
      </c>
      <c r="K703">
        <f t="shared" si="23"/>
        <v>18</v>
      </c>
    </row>
    <row r="704" spans="1:11" x14ac:dyDescent="0.2">
      <c r="A704" s="16" t="s">
        <v>1525</v>
      </c>
      <c r="B704" s="19">
        <v>8</v>
      </c>
      <c r="C704" s="21">
        <v>14</v>
      </c>
      <c r="F704" s="31" t="s">
        <v>1496</v>
      </c>
      <c r="G704" s="31">
        <v>24</v>
      </c>
      <c r="H704" s="31">
        <v>23</v>
      </c>
      <c r="I704" s="31"/>
      <c r="J704" t="str">
        <f t="shared" si="22"/>
        <v>isa_24_</v>
      </c>
      <c r="K704">
        <f t="shared" si="23"/>
        <v>23</v>
      </c>
    </row>
    <row r="705" spans="1:11" x14ac:dyDescent="0.2">
      <c r="A705" s="16" t="s">
        <v>1525</v>
      </c>
      <c r="B705" s="19">
        <v>9</v>
      </c>
      <c r="C705" s="21">
        <v>17</v>
      </c>
      <c r="F705" s="31" t="s">
        <v>1496</v>
      </c>
      <c r="G705" s="31">
        <v>25</v>
      </c>
      <c r="H705" s="31">
        <v>12</v>
      </c>
      <c r="I705" s="31"/>
      <c r="J705" t="str">
        <f t="shared" si="22"/>
        <v>isa_25_</v>
      </c>
      <c r="K705">
        <f t="shared" si="23"/>
        <v>12</v>
      </c>
    </row>
    <row r="706" spans="1:11" x14ac:dyDescent="0.2">
      <c r="A706" s="16" t="s">
        <v>1525</v>
      </c>
      <c r="B706" s="19">
        <v>10</v>
      </c>
      <c r="C706" s="21">
        <v>15</v>
      </c>
      <c r="F706" s="31" t="s">
        <v>1496</v>
      </c>
      <c r="G706" s="31">
        <v>26</v>
      </c>
      <c r="H706" s="31">
        <v>21</v>
      </c>
      <c r="I706" s="31"/>
      <c r="J706" t="str">
        <f t="shared" si="22"/>
        <v>isa_26_</v>
      </c>
      <c r="K706">
        <f t="shared" si="23"/>
        <v>21</v>
      </c>
    </row>
    <row r="707" spans="1:11" x14ac:dyDescent="0.2">
      <c r="A707" s="16" t="s">
        <v>1525</v>
      </c>
      <c r="B707" s="19">
        <v>11</v>
      </c>
      <c r="C707" s="21">
        <v>12</v>
      </c>
      <c r="F707" s="31" t="s">
        <v>1496</v>
      </c>
      <c r="G707" s="31">
        <v>27</v>
      </c>
      <c r="H707" s="31">
        <v>13</v>
      </c>
      <c r="I707" s="31"/>
      <c r="J707" t="str">
        <f t="shared" si="22"/>
        <v>isa_27_</v>
      </c>
      <c r="K707">
        <f t="shared" si="23"/>
        <v>13</v>
      </c>
    </row>
    <row r="708" spans="1:11" x14ac:dyDescent="0.2">
      <c r="A708" s="16" t="s">
        <v>1525</v>
      </c>
      <c r="B708" s="19">
        <v>12</v>
      </c>
      <c r="C708" s="21">
        <v>14</v>
      </c>
      <c r="F708" s="31" t="s">
        <v>1496</v>
      </c>
      <c r="G708" s="31">
        <v>28</v>
      </c>
      <c r="H708" s="31">
        <v>29</v>
      </c>
      <c r="I708" s="31"/>
      <c r="J708" t="str">
        <f t="shared" si="22"/>
        <v>isa_28_</v>
      </c>
      <c r="K708">
        <f t="shared" si="23"/>
        <v>29</v>
      </c>
    </row>
    <row r="709" spans="1:11" x14ac:dyDescent="0.2">
      <c r="A709" s="16" t="s">
        <v>1525</v>
      </c>
      <c r="B709" s="19">
        <v>13</v>
      </c>
      <c r="C709" s="21">
        <v>16</v>
      </c>
      <c r="F709" s="31" t="s">
        <v>1496</v>
      </c>
      <c r="G709" s="31">
        <v>29</v>
      </c>
      <c r="H709" s="31">
        <v>32</v>
      </c>
      <c r="I709" s="31"/>
      <c r="J709" t="str">
        <f t="shared" si="22"/>
        <v>isa_29_</v>
      </c>
      <c r="K709">
        <f t="shared" si="23"/>
        <v>32</v>
      </c>
    </row>
    <row r="710" spans="1:11" x14ac:dyDescent="0.2">
      <c r="A710" s="16" t="s">
        <v>1525</v>
      </c>
      <c r="B710" s="19">
        <v>14</v>
      </c>
      <c r="C710" s="21">
        <v>9</v>
      </c>
      <c r="F710" s="31" t="s">
        <v>1496</v>
      </c>
      <c r="G710" s="31">
        <v>30</v>
      </c>
      <c r="H710" s="31">
        <v>33</v>
      </c>
      <c r="I710" s="31"/>
      <c r="J710" t="str">
        <f t="shared" si="22"/>
        <v>isa_30_</v>
      </c>
      <c r="K710">
        <f t="shared" si="23"/>
        <v>33</v>
      </c>
    </row>
    <row r="711" spans="1:11" x14ac:dyDescent="0.2">
      <c r="A711" s="16" t="s">
        <v>1529</v>
      </c>
      <c r="B711" s="19">
        <v>1</v>
      </c>
      <c r="C711" s="21">
        <v>20</v>
      </c>
      <c r="F711" s="31" t="s">
        <v>1496</v>
      </c>
      <c r="G711" s="31">
        <v>31</v>
      </c>
      <c r="H711" s="31">
        <v>9</v>
      </c>
      <c r="I711" s="31"/>
      <c r="J711" t="str">
        <f t="shared" si="22"/>
        <v>isa_31_</v>
      </c>
      <c r="K711">
        <f t="shared" si="23"/>
        <v>9</v>
      </c>
    </row>
    <row r="712" spans="1:11" x14ac:dyDescent="0.2">
      <c r="A712" s="16" t="s">
        <v>1529</v>
      </c>
      <c r="B712" s="19">
        <v>2</v>
      </c>
      <c r="C712" s="21">
        <v>32</v>
      </c>
      <c r="F712" s="31" t="s">
        <v>1496</v>
      </c>
      <c r="G712" s="31">
        <v>32</v>
      </c>
      <c r="H712" s="31">
        <v>20</v>
      </c>
      <c r="I712" s="31"/>
      <c r="J712" t="str">
        <f t="shared" si="22"/>
        <v>isa_32_</v>
      </c>
      <c r="K712">
        <f t="shared" si="23"/>
        <v>20</v>
      </c>
    </row>
    <row r="713" spans="1:11" x14ac:dyDescent="0.2">
      <c r="A713" s="16" t="s">
        <v>1529</v>
      </c>
      <c r="B713" s="19">
        <v>3</v>
      </c>
      <c r="C713" s="21">
        <v>21</v>
      </c>
      <c r="F713" s="31" t="s">
        <v>1496</v>
      </c>
      <c r="G713" s="31">
        <v>33</v>
      </c>
      <c r="H713" s="31">
        <v>24</v>
      </c>
      <c r="I713" s="31"/>
      <c r="J713" t="str">
        <f t="shared" si="22"/>
        <v>isa_33_</v>
      </c>
      <c r="K713">
        <f t="shared" si="23"/>
        <v>24</v>
      </c>
    </row>
    <row r="714" spans="1:11" x14ac:dyDescent="0.2">
      <c r="A714" s="16" t="s">
        <v>1533</v>
      </c>
      <c r="B714" s="19">
        <v>1</v>
      </c>
      <c r="C714" s="21">
        <v>15</v>
      </c>
      <c r="F714" s="31" t="s">
        <v>1496</v>
      </c>
      <c r="G714" s="31">
        <v>34</v>
      </c>
      <c r="H714" s="31">
        <v>17</v>
      </c>
      <c r="I714" s="31"/>
      <c r="J714" t="str">
        <f t="shared" si="22"/>
        <v>isa_34_</v>
      </c>
      <c r="K714">
        <f t="shared" si="23"/>
        <v>17</v>
      </c>
    </row>
    <row r="715" spans="1:11" x14ac:dyDescent="0.2">
      <c r="A715" s="16" t="s">
        <v>1533</v>
      </c>
      <c r="B715" s="19">
        <v>2</v>
      </c>
      <c r="C715" s="21">
        <v>16</v>
      </c>
      <c r="F715" s="31" t="s">
        <v>1496</v>
      </c>
      <c r="G715" s="31">
        <v>35</v>
      </c>
      <c r="H715" s="31">
        <v>10</v>
      </c>
      <c r="I715" s="31"/>
      <c r="J715" t="str">
        <f t="shared" si="22"/>
        <v>isa_35_</v>
      </c>
      <c r="K715">
        <f t="shared" si="23"/>
        <v>10</v>
      </c>
    </row>
    <row r="716" spans="1:11" x14ac:dyDescent="0.2">
      <c r="A716" s="16" t="s">
        <v>1533</v>
      </c>
      <c r="B716" s="19">
        <v>3</v>
      </c>
      <c r="C716" s="21">
        <v>15</v>
      </c>
      <c r="F716" s="31" t="s">
        <v>1496</v>
      </c>
      <c r="G716" s="31">
        <v>36</v>
      </c>
      <c r="H716" s="31">
        <v>22</v>
      </c>
      <c r="I716" s="31"/>
      <c r="J716" t="str">
        <f t="shared" si="22"/>
        <v>isa_36_</v>
      </c>
      <c r="K716">
        <f t="shared" si="23"/>
        <v>22</v>
      </c>
    </row>
    <row r="717" spans="1:11" x14ac:dyDescent="0.2">
      <c r="A717" s="16" t="s">
        <v>1533</v>
      </c>
      <c r="B717" s="19">
        <v>4</v>
      </c>
      <c r="C717" s="21">
        <v>13</v>
      </c>
      <c r="F717" s="31" t="s">
        <v>1496</v>
      </c>
      <c r="G717" s="31">
        <v>37</v>
      </c>
      <c r="H717" s="31">
        <v>38</v>
      </c>
      <c r="I717" s="31"/>
      <c r="J717" t="str">
        <f t="shared" si="22"/>
        <v>isa_37_</v>
      </c>
      <c r="K717">
        <f t="shared" si="23"/>
        <v>38</v>
      </c>
    </row>
    <row r="718" spans="1:11" x14ac:dyDescent="0.2">
      <c r="A718" s="16" t="s">
        <v>1533</v>
      </c>
      <c r="B718" s="19">
        <v>5</v>
      </c>
      <c r="C718" s="21">
        <v>27</v>
      </c>
      <c r="F718" s="31" t="s">
        <v>1496</v>
      </c>
      <c r="G718" s="31">
        <v>38</v>
      </c>
      <c r="H718" s="31">
        <v>22</v>
      </c>
      <c r="I718" s="31"/>
      <c r="J718" t="str">
        <f t="shared" si="22"/>
        <v>isa_38_</v>
      </c>
      <c r="K718">
        <f t="shared" si="23"/>
        <v>22</v>
      </c>
    </row>
    <row r="719" spans="1:11" x14ac:dyDescent="0.2">
      <c r="A719" s="16" t="s">
        <v>1533</v>
      </c>
      <c r="B719" s="19">
        <v>6</v>
      </c>
      <c r="C719" s="21">
        <v>14</v>
      </c>
      <c r="F719" s="31" t="s">
        <v>1496</v>
      </c>
      <c r="G719" s="31">
        <v>39</v>
      </c>
      <c r="H719" s="31">
        <v>8</v>
      </c>
      <c r="I719" s="31"/>
      <c r="J719" t="str">
        <f t="shared" si="22"/>
        <v>isa_39_</v>
      </c>
      <c r="K719">
        <f t="shared" si="23"/>
        <v>8</v>
      </c>
    </row>
    <row r="720" spans="1:11" x14ac:dyDescent="0.2">
      <c r="A720" s="16" t="s">
        <v>1533</v>
      </c>
      <c r="B720" s="19">
        <v>7</v>
      </c>
      <c r="C720" s="21">
        <v>17</v>
      </c>
      <c r="F720" s="31" t="s">
        <v>1496</v>
      </c>
      <c r="G720" s="31">
        <v>40</v>
      </c>
      <c r="H720" s="31">
        <v>31</v>
      </c>
      <c r="I720" s="31"/>
      <c r="J720" t="str">
        <f t="shared" si="22"/>
        <v>isa_40_</v>
      </c>
      <c r="K720">
        <f t="shared" si="23"/>
        <v>31</v>
      </c>
    </row>
    <row r="721" spans="1:11" x14ac:dyDescent="0.2">
      <c r="A721" s="16" t="s">
        <v>1533</v>
      </c>
      <c r="B721" s="19">
        <v>8</v>
      </c>
      <c r="C721" s="21">
        <v>14</v>
      </c>
      <c r="F721" s="31" t="s">
        <v>1496</v>
      </c>
      <c r="G721" s="31">
        <v>41</v>
      </c>
      <c r="H721" s="31">
        <v>29</v>
      </c>
      <c r="I721" s="31"/>
      <c r="J721" t="str">
        <f t="shared" si="22"/>
        <v>isa_41_</v>
      </c>
      <c r="K721">
        <f t="shared" si="23"/>
        <v>29</v>
      </c>
    </row>
    <row r="722" spans="1:11" x14ac:dyDescent="0.2">
      <c r="A722" s="16" t="s">
        <v>1533</v>
      </c>
      <c r="B722" s="19">
        <v>9</v>
      </c>
      <c r="C722" s="21">
        <v>15</v>
      </c>
      <c r="F722" s="31" t="s">
        <v>1496</v>
      </c>
      <c r="G722" s="31">
        <v>42</v>
      </c>
      <c r="H722" s="31">
        <v>25</v>
      </c>
      <c r="I722" s="31"/>
      <c r="J722" t="str">
        <f t="shared" si="22"/>
        <v>isa_42_</v>
      </c>
      <c r="K722">
        <f t="shared" si="23"/>
        <v>25</v>
      </c>
    </row>
    <row r="723" spans="1:11" x14ac:dyDescent="0.2">
      <c r="A723" s="16" t="s">
        <v>1537</v>
      </c>
      <c r="B723" s="19">
        <v>1</v>
      </c>
      <c r="C723" s="21">
        <v>21</v>
      </c>
      <c r="F723" s="31" t="s">
        <v>1496</v>
      </c>
      <c r="G723" s="31">
        <v>43</v>
      </c>
      <c r="H723" s="31">
        <v>28</v>
      </c>
      <c r="I723" s="31"/>
      <c r="J723" t="str">
        <f t="shared" si="22"/>
        <v>isa_43_</v>
      </c>
      <c r="K723">
        <f t="shared" si="23"/>
        <v>28</v>
      </c>
    </row>
    <row r="724" spans="1:11" x14ac:dyDescent="0.2">
      <c r="A724" s="16" t="s">
        <v>1543</v>
      </c>
      <c r="B724" s="19">
        <v>1</v>
      </c>
      <c r="C724" s="21">
        <v>17</v>
      </c>
      <c r="F724" s="31" t="s">
        <v>1496</v>
      </c>
      <c r="G724" s="31">
        <v>44</v>
      </c>
      <c r="H724" s="31">
        <v>28</v>
      </c>
      <c r="I724" s="31"/>
      <c r="J724" t="str">
        <f t="shared" si="22"/>
        <v>isa_44_</v>
      </c>
      <c r="K724">
        <f t="shared" si="23"/>
        <v>28</v>
      </c>
    </row>
    <row r="725" spans="1:11" x14ac:dyDescent="0.2">
      <c r="A725" s="16" t="s">
        <v>1543</v>
      </c>
      <c r="B725" s="19">
        <v>2</v>
      </c>
      <c r="C725" s="21">
        <v>10</v>
      </c>
      <c r="F725" s="31" t="s">
        <v>1496</v>
      </c>
      <c r="G725" s="31">
        <v>45</v>
      </c>
      <c r="H725" s="31">
        <v>25</v>
      </c>
      <c r="I725" s="31"/>
      <c r="J725" t="str">
        <f t="shared" si="22"/>
        <v>isa_45_</v>
      </c>
      <c r="K725">
        <f t="shared" si="23"/>
        <v>25</v>
      </c>
    </row>
    <row r="726" spans="1:11" x14ac:dyDescent="0.2">
      <c r="A726" s="16" t="s">
        <v>1543</v>
      </c>
      <c r="B726" s="19">
        <v>3</v>
      </c>
      <c r="C726" s="21">
        <v>10</v>
      </c>
      <c r="F726" s="31" t="s">
        <v>1496</v>
      </c>
      <c r="G726" s="31">
        <v>46</v>
      </c>
      <c r="H726" s="31">
        <v>13</v>
      </c>
      <c r="I726" s="31"/>
      <c r="J726" t="str">
        <f t="shared" si="22"/>
        <v>isa_46_</v>
      </c>
      <c r="K726">
        <f t="shared" si="23"/>
        <v>13</v>
      </c>
    </row>
    <row r="727" spans="1:11" x14ac:dyDescent="0.2">
      <c r="A727" s="16" t="s">
        <v>1543</v>
      </c>
      <c r="B727" s="19">
        <v>4</v>
      </c>
      <c r="C727" s="21">
        <v>11</v>
      </c>
      <c r="F727" s="31" t="s">
        <v>1496</v>
      </c>
      <c r="G727" s="31">
        <v>47</v>
      </c>
      <c r="H727" s="31">
        <v>15</v>
      </c>
      <c r="I727" s="31"/>
      <c r="J727" t="str">
        <f t="shared" si="22"/>
        <v>isa_47_</v>
      </c>
      <c r="K727">
        <f t="shared" si="23"/>
        <v>15</v>
      </c>
    </row>
    <row r="728" spans="1:11" x14ac:dyDescent="0.2">
      <c r="A728" s="16" t="s">
        <v>1547</v>
      </c>
      <c r="B728" s="19">
        <v>1</v>
      </c>
      <c r="C728" s="21">
        <v>16</v>
      </c>
      <c r="F728" s="31" t="s">
        <v>1496</v>
      </c>
      <c r="G728" s="31">
        <v>48</v>
      </c>
      <c r="H728" s="31">
        <v>22</v>
      </c>
      <c r="I728" s="31"/>
      <c r="J728" t="str">
        <f t="shared" si="22"/>
        <v>isa_48_</v>
      </c>
      <c r="K728">
        <f t="shared" si="23"/>
        <v>22</v>
      </c>
    </row>
    <row r="729" spans="1:11" x14ac:dyDescent="0.2">
      <c r="A729" s="16" t="s">
        <v>1547</v>
      </c>
      <c r="B729" s="19">
        <v>2</v>
      </c>
      <c r="C729" s="21">
        <v>13</v>
      </c>
      <c r="F729" s="31" t="s">
        <v>1496</v>
      </c>
      <c r="G729" s="31">
        <v>49</v>
      </c>
      <c r="H729" s="31">
        <v>26</v>
      </c>
      <c r="I729" s="31"/>
      <c r="J729" t="str">
        <f t="shared" si="22"/>
        <v>isa_49_</v>
      </c>
      <c r="K729">
        <f t="shared" si="23"/>
        <v>26</v>
      </c>
    </row>
    <row r="730" spans="1:11" x14ac:dyDescent="0.2">
      <c r="A730" s="16" t="s">
        <v>1547</v>
      </c>
      <c r="B730" s="19">
        <v>3</v>
      </c>
      <c r="C730" s="21">
        <v>12</v>
      </c>
      <c r="F730" s="31" t="s">
        <v>1496</v>
      </c>
      <c r="G730" s="31">
        <v>50</v>
      </c>
      <c r="H730" s="31">
        <v>11</v>
      </c>
      <c r="I730" s="31"/>
      <c r="J730" t="str">
        <f t="shared" si="22"/>
        <v>isa_50_</v>
      </c>
      <c r="K730">
        <f t="shared" si="23"/>
        <v>11</v>
      </c>
    </row>
    <row r="731" spans="1:11" x14ac:dyDescent="0.2">
      <c r="A731" s="16" t="s">
        <v>1547</v>
      </c>
      <c r="B731" s="19">
        <v>4</v>
      </c>
      <c r="C731" s="21">
        <v>13</v>
      </c>
      <c r="F731" s="31" t="s">
        <v>1496</v>
      </c>
      <c r="G731" s="31">
        <v>51</v>
      </c>
      <c r="H731" s="31">
        <v>23</v>
      </c>
      <c r="I731" s="31"/>
      <c r="J731" t="str">
        <f t="shared" si="22"/>
        <v>isa_51_</v>
      </c>
      <c r="K731">
        <f t="shared" si="23"/>
        <v>23</v>
      </c>
    </row>
    <row r="732" spans="1:11" x14ac:dyDescent="0.2">
      <c r="A732" s="16" t="s">
        <v>1547</v>
      </c>
      <c r="B732" s="19">
        <v>5</v>
      </c>
      <c r="C732" s="21">
        <v>15</v>
      </c>
      <c r="F732" s="31" t="s">
        <v>1496</v>
      </c>
      <c r="G732" s="31">
        <v>52</v>
      </c>
      <c r="H732" s="31">
        <v>15</v>
      </c>
      <c r="I732" s="31"/>
      <c r="J732" t="str">
        <f t="shared" si="22"/>
        <v>isa_52_</v>
      </c>
      <c r="K732">
        <f t="shared" si="23"/>
        <v>15</v>
      </c>
    </row>
    <row r="733" spans="1:11" x14ac:dyDescent="0.2">
      <c r="A733" s="16" t="s">
        <v>1547</v>
      </c>
      <c r="B733" s="19">
        <v>6</v>
      </c>
      <c r="C733" s="21">
        <v>16</v>
      </c>
      <c r="F733" s="31" t="s">
        <v>1496</v>
      </c>
      <c r="G733" s="31">
        <v>53</v>
      </c>
      <c r="H733" s="31">
        <v>12</v>
      </c>
      <c r="I733" s="31"/>
      <c r="J733" t="str">
        <f t="shared" si="22"/>
        <v>isa_53_</v>
      </c>
      <c r="K733">
        <f t="shared" si="23"/>
        <v>12</v>
      </c>
    </row>
    <row r="734" spans="1:11" x14ac:dyDescent="0.2">
      <c r="A734" s="16" t="s">
        <v>1547</v>
      </c>
      <c r="B734" s="19">
        <v>7</v>
      </c>
      <c r="C734" s="21">
        <v>20</v>
      </c>
      <c r="F734" s="31" t="s">
        <v>1496</v>
      </c>
      <c r="G734" s="31">
        <v>54</v>
      </c>
      <c r="H734" s="31">
        <v>17</v>
      </c>
      <c r="I734" s="31"/>
      <c r="J734" t="str">
        <f t="shared" si="22"/>
        <v>isa_54_</v>
      </c>
      <c r="K734">
        <f t="shared" si="23"/>
        <v>17</v>
      </c>
    </row>
    <row r="735" spans="1:11" x14ac:dyDescent="0.2">
      <c r="A735" s="16" t="s">
        <v>1551</v>
      </c>
      <c r="B735" s="19">
        <v>1</v>
      </c>
      <c r="C735" s="21">
        <v>15</v>
      </c>
      <c r="F735" s="31" t="s">
        <v>1496</v>
      </c>
      <c r="G735" s="31">
        <v>55</v>
      </c>
      <c r="H735" s="31">
        <v>13</v>
      </c>
      <c r="I735" s="31"/>
      <c r="J735" t="str">
        <f t="shared" si="22"/>
        <v>isa_55_</v>
      </c>
      <c r="K735">
        <f t="shared" si="23"/>
        <v>13</v>
      </c>
    </row>
    <row r="736" spans="1:11" x14ac:dyDescent="0.2">
      <c r="A736" s="16" t="s">
        <v>1551</v>
      </c>
      <c r="B736" s="19">
        <v>2</v>
      </c>
      <c r="C736" s="21">
        <v>13</v>
      </c>
      <c r="F736" s="31" t="s">
        <v>1496</v>
      </c>
      <c r="G736" s="31">
        <v>56</v>
      </c>
      <c r="H736" s="31">
        <v>12</v>
      </c>
      <c r="I736" s="31"/>
      <c r="J736" t="str">
        <f t="shared" si="22"/>
        <v>isa_56_</v>
      </c>
      <c r="K736">
        <f t="shared" si="23"/>
        <v>12</v>
      </c>
    </row>
    <row r="737" spans="1:11" x14ac:dyDescent="0.2">
      <c r="A737" s="16" t="s">
        <v>1551</v>
      </c>
      <c r="B737" s="19">
        <v>3</v>
      </c>
      <c r="C737" s="21">
        <v>19</v>
      </c>
      <c r="F737" s="31" t="s">
        <v>1496</v>
      </c>
      <c r="G737" s="31">
        <v>57</v>
      </c>
      <c r="H737" s="31">
        <v>21</v>
      </c>
      <c r="I737" s="31"/>
      <c r="J737" t="str">
        <f t="shared" si="22"/>
        <v>isa_57_</v>
      </c>
      <c r="K737">
        <f t="shared" si="23"/>
        <v>21</v>
      </c>
    </row>
    <row r="738" spans="1:11" x14ac:dyDescent="0.2">
      <c r="A738" s="16" t="s">
        <v>1555</v>
      </c>
      <c r="B738" s="19">
        <v>1</v>
      </c>
      <c r="C738" s="21">
        <v>17</v>
      </c>
      <c r="F738" s="31" t="s">
        <v>1496</v>
      </c>
      <c r="G738" s="31">
        <v>58</v>
      </c>
      <c r="H738" s="31">
        <v>14</v>
      </c>
      <c r="I738" s="31"/>
      <c r="J738" t="str">
        <f t="shared" si="22"/>
        <v>isa_58_</v>
      </c>
      <c r="K738">
        <f t="shared" si="23"/>
        <v>14</v>
      </c>
    </row>
    <row r="739" spans="1:11" x14ac:dyDescent="0.2">
      <c r="A739" s="16" t="s">
        <v>1555</v>
      </c>
      <c r="B739" s="19">
        <v>2</v>
      </c>
      <c r="C739" s="21">
        <v>20</v>
      </c>
      <c r="F739" s="31" t="s">
        <v>1496</v>
      </c>
      <c r="G739" s="31">
        <v>59</v>
      </c>
      <c r="H739" s="31">
        <v>21</v>
      </c>
      <c r="I739" s="31"/>
      <c r="J739" t="str">
        <f t="shared" si="22"/>
        <v>isa_59_</v>
      </c>
      <c r="K739">
        <f t="shared" si="23"/>
        <v>21</v>
      </c>
    </row>
    <row r="740" spans="1:11" x14ac:dyDescent="0.2">
      <c r="A740" s="16" t="s">
        <v>1555</v>
      </c>
      <c r="B740" s="19">
        <v>3</v>
      </c>
      <c r="C740" s="21">
        <v>19</v>
      </c>
      <c r="F740" s="31" t="s">
        <v>1496</v>
      </c>
      <c r="G740" s="31">
        <v>60</v>
      </c>
      <c r="H740" s="31">
        <v>22</v>
      </c>
      <c r="I740" s="31"/>
      <c r="J740" t="str">
        <f t="shared" si="22"/>
        <v>isa_60_</v>
      </c>
      <c r="K740">
        <f t="shared" si="23"/>
        <v>22</v>
      </c>
    </row>
    <row r="741" spans="1:11" x14ac:dyDescent="0.2">
      <c r="A741" s="16" t="s">
        <v>1561</v>
      </c>
      <c r="B741" s="19">
        <v>1</v>
      </c>
      <c r="C741" s="21">
        <v>18</v>
      </c>
      <c r="F741" s="31" t="s">
        <v>1496</v>
      </c>
      <c r="G741" s="31">
        <v>61</v>
      </c>
      <c r="H741" s="31">
        <v>11</v>
      </c>
      <c r="I741" s="31"/>
      <c r="J741" t="str">
        <f t="shared" si="22"/>
        <v>isa_61_</v>
      </c>
      <c r="K741">
        <f t="shared" si="23"/>
        <v>11</v>
      </c>
    </row>
    <row r="742" spans="1:11" x14ac:dyDescent="0.2">
      <c r="A742" s="16" t="s">
        <v>1561</v>
      </c>
      <c r="B742" s="19">
        <v>2</v>
      </c>
      <c r="C742" s="21">
        <v>15</v>
      </c>
      <c r="F742" s="31" t="s">
        <v>1496</v>
      </c>
      <c r="G742" s="31">
        <v>62</v>
      </c>
      <c r="H742" s="31">
        <v>12</v>
      </c>
      <c r="I742" s="31"/>
      <c r="J742" t="str">
        <f t="shared" si="22"/>
        <v>isa_62_</v>
      </c>
      <c r="K742">
        <f t="shared" si="23"/>
        <v>12</v>
      </c>
    </row>
    <row r="743" spans="1:11" x14ac:dyDescent="0.2">
      <c r="A743" s="16" t="s">
        <v>1561</v>
      </c>
      <c r="B743" s="19">
        <v>3</v>
      </c>
      <c r="C743" s="21">
        <v>20</v>
      </c>
      <c r="F743" s="31" t="s">
        <v>1496</v>
      </c>
      <c r="G743" s="31">
        <v>63</v>
      </c>
      <c r="H743" s="31">
        <v>19</v>
      </c>
      <c r="I743" s="31"/>
      <c r="J743" t="str">
        <f t="shared" si="22"/>
        <v>isa_63_</v>
      </c>
      <c r="K743">
        <f t="shared" si="23"/>
        <v>19</v>
      </c>
    </row>
    <row r="744" spans="1:11" x14ac:dyDescent="0.2">
      <c r="A744" s="16" t="s">
        <v>1567</v>
      </c>
      <c r="B744" s="19">
        <v>1</v>
      </c>
      <c r="C744" s="21">
        <v>15</v>
      </c>
      <c r="F744" s="31" t="s">
        <v>1496</v>
      </c>
      <c r="G744" s="31">
        <v>64</v>
      </c>
      <c r="H744" s="31">
        <v>12</v>
      </c>
      <c r="I744" s="31"/>
      <c r="J744" t="str">
        <f t="shared" ref="J744:J807" si="24">F744&amp;"_"&amp;G744&amp;"_"</f>
        <v>isa_64_</v>
      </c>
      <c r="K744">
        <f t="shared" ref="K744:K807" si="25">H744</f>
        <v>12</v>
      </c>
    </row>
    <row r="745" spans="1:11" x14ac:dyDescent="0.2">
      <c r="A745" s="16" t="s">
        <v>1567</v>
      </c>
      <c r="B745" s="19">
        <v>2</v>
      </c>
      <c r="C745" s="21">
        <v>23</v>
      </c>
      <c r="F745" s="31" t="s">
        <v>1496</v>
      </c>
      <c r="G745" s="31">
        <v>65</v>
      </c>
      <c r="H745" s="31">
        <v>25</v>
      </c>
      <c r="I745" s="31"/>
      <c r="J745" t="str">
        <f t="shared" si="24"/>
        <v>isa_65_</v>
      </c>
      <c r="K745">
        <f t="shared" si="25"/>
        <v>25</v>
      </c>
    </row>
    <row r="746" spans="1:11" x14ac:dyDescent="0.2">
      <c r="A746" s="16" t="s">
        <v>1573</v>
      </c>
      <c r="B746" s="19">
        <v>1</v>
      </c>
      <c r="C746" s="21">
        <v>21</v>
      </c>
      <c r="F746" s="31" t="s">
        <v>1496</v>
      </c>
      <c r="G746" s="31">
        <v>66</v>
      </c>
      <c r="H746" s="31">
        <v>24</v>
      </c>
      <c r="I746" s="31"/>
      <c r="J746" t="str">
        <f t="shared" si="24"/>
        <v>isa_66_</v>
      </c>
      <c r="K746">
        <f t="shared" si="25"/>
        <v>24</v>
      </c>
    </row>
    <row r="747" spans="1:11" x14ac:dyDescent="0.2">
      <c r="A747" s="16" t="s">
        <v>1573</v>
      </c>
      <c r="B747" s="19">
        <v>2</v>
      </c>
      <c r="C747" s="21">
        <v>13</v>
      </c>
      <c r="F747" s="31" t="s">
        <v>1502</v>
      </c>
      <c r="G747" s="31">
        <v>1</v>
      </c>
      <c r="H747" s="31">
        <v>19</v>
      </c>
      <c r="I747" s="31"/>
      <c r="J747" t="str">
        <f t="shared" si="24"/>
        <v>jer_1_</v>
      </c>
      <c r="K747">
        <f t="shared" si="25"/>
        <v>19</v>
      </c>
    </row>
    <row r="748" spans="1:11" x14ac:dyDescent="0.2">
      <c r="A748" s="16" t="s">
        <v>1573</v>
      </c>
      <c r="B748" s="19">
        <v>3</v>
      </c>
      <c r="C748" s="21">
        <v>10</v>
      </c>
      <c r="F748" s="31" t="s">
        <v>1502</v>
      </c>
      <c r="G748" s="31">
        <v>2</v>
      </c>
      <c r="H748" s="31">
        <v>37</v>
      </c>
      <c r="I748" s="31"/>
      <c r="J748" t="str">
        <f t="shared" si="24"/>
        <v>jer_2_</v>
      </c>
      <c r="K748">
        <f t="shared" si="25"/>
        <v>37</v>
      </c>
    </row>
    <row r="749" spans="1:11" x14ac:dyDescent="0.2">
      <c r="A749" s="16" t="s">
        <v>1573</v>
      </c>
      <c r="B749" s="19">
        <v>4</v>
      </c>
      <c r="C749" s="21">
        <v>14</v>
      </c>
      <c r="F749" s="31" t="s">
        <v>1502</v>
      </c>
      <c r="G749" s="31">
        <v>3</v>
      </c>
      <c r="H749" s="31">
        <v>25</v>
      </c>
      <c r="I749" s="31"/>
      <c r="J749" t="str">
        <f t="shared" si="24"/>
        <v>jer_3_</v>
      </c>
      <c r="K749">
        <f t="shared" si="25"/>
        <v>25</v>
      </c>
    </row>
    <row r="750" spans="1:11" x14ac:dyDescent="0.2">
      <c r="A750" s="16" t="s">
        <v>1573</v>
      </c>
      <c r="B750" s="19">
        <v>5</v>
      </c>
      <c r="C750" s="21">
        <v>11</v>
      </c>
      <c r="F750" s="31" t="s">
        <v>1502</v>
      </c>
      <c r="G750" s="31">
        <v>4</v>
      </c>
      <c r="H750" s="31">
        <v>31</v>
      </c>
      <c r="I750" s="31"/>
      <c r="J750" t="str">
        <f t="shared" si="24"/>
        <v>jer_4_</v>
      </c>
      <c r="K750">
        <f t="shared" si="25"/>
        <v>31</v>
      </c>
    </row>
    <row r="751" spans="1:11" x14ac:dyDescent="0.2">
      <c r="A751" s="16" t="s">
        <v>1573</v>
      </c>
      <c r="B751" s="19">
        <v>6</v>
      </c>
      <c r="C751" s="21">
        <v>15</v>
      </c>
      <c r="F751" s="31" t="s">
        <v>1502</v>
      </c>
      <c r="G751" s="31">
        <v>5</v>
      </c>
      <c r="H751" s="31">
        <v>31</v>
      </c>
      <c r="I751" s="31"/>
      <c r="J751" t="str">
        <f t="shared" si="24"/>
        <v>jer_5_</v>
      </c>
      <c r="K751">
        <f t="shared" si="25"/>
        <v>31</v>
      </c>
    </row>
    <row r="752" spans="1:11" x14ac:dyDescent="0.2">
      <c r="A752" s="16" t="s">
        <v>1573</v>
      </c>
      <c r="B752" s="19">
        <v>7</v>
      </c>
      <c r="C752" s="21">
        <v>14</v>
      </c>
      <c r="F752" s="31" t="s">
        <v>1502</v>
      </c>
      <c r="G752" s="31">
        <v>6</v>
      </c>
      <c r="H752" s="31">
        <v>30</v>
      </c>
      <c r="I752" s="31"/>
      <c r="J752" t="str">
        <f t="shared" si="24"/>
        <v>jer_6_</v>
      </c>
      <c r="K752">
        <f t="shared" si="25"/>
        <v>30</v>
      </c>
    </row>
    <row r="753" spans="1:11" x14ac:dyDescent="0.2">
      <c r="A753" s="16" t="s">
        <v>1573</v>
      </c>
      <c r="B753" s="19">
        <v>8</v>
      </c>
      <c r="C753" s="21">
        <v>23</v>
      </c>
      <c r="F753" s="31" t="s">
        <v>1502</v>
      </c>
      <c r="G753" s="31">
        <v>7</v>
      </c>
      <c r="H753" s="31">
        <v>34</v>
      </c>
      <c r="I753" s="31"/>
      <c r="J753" t="str">
        <f t="shared" si="24"/>
        <v>jer_7_</v>
      </c>
      <c r="K753">
        <f t="shared" si="25"/>
        <v>34</v>
      </c>
    </row>
    <row r="754" spans="1:11" x14ac:dyDescent="0.2">
      <c r="A754" s="16" t="s">
        <v>1573</v>
      </c>
      <c r="B754" s="19">
        <v>9</v>
      </c>
      <c r="C754" s="21">
        <v>17</v>
      </c>
      <c r="F754" s="31" t="s">
        <v>1502</v>
      </c>
      <c r="G754" s="31">
        <v>8</v>
      </c>
      <c r="H754" s="31">
        <v>22</v>
      </c>
      <c r="I754" s="31"/>
      <c r="J754" t="str">
        <f t="shared" si="24"/>
        <v>jer_8_</v>
      </c>
      <c r="K754">
        <f t="shared" si="25"/>
        <v>22</v>
      </c>
    </row>
    <row r="755" spans="1:11" x14ac:dyDescent="0.2">
      <c r="A755" s="16" t="s">
        <v>1573</v>
      </c>
      <c r="B755" s="19">
        <v>10</v>
      </c>
      <c r="C755" s="21">
        <v>12</v>
      </c>
      <c r="F755" s="31" t="s">
        <v>1502</v>
      </c>
      <c r="G755" s="31">
        <v>9</v>
      </c>
      <c r="H755" s="31">
        <v>26</v>
      </c>
      <c r="I755" s="31"/>
      <c r="J755" t="str">
        <f t="shared" si="24"/>
        <v>jer_9_</v>
      </c>
      <c r="K755">
        <f t="shared" si="25"/>
        <v>26</v>
      </c>
    </row>
    <row r="756" spans="1:11" x14ac:dyDescent="0.2">
      <c r="A756" s="16" t="s">
        <v>1573</v>
      </c>
      <c r="B756" s="19">
        <v>11</v>
      </c>
      <c r="C756" s="21">
        <v>17</v>
      </c>
      <c r="F756" s="31" t="s">
        <v>1502</v>
      </c>
      <c r="G756" s="31">
        <v>10</v>
      </c>
      <c r="H756" s="31">
        <v>25</v>
      </c>
      <c r="I756" s="31"/>
      <c r="J756" t="str">
        <f t="shared" si="24"/>
        <v>jer_10_</v>
      </c>
      <c r="K756">
        <f t="shared" si="25"/>
        <v>25</v>
      </c>
    </row>
    <row r="757" spans="1:11" x14ac:dyDescent="0.2">
      <c r="A757" s="16" t="s">
        <v>1573</v>
      </c>
      <c r="B757" s="19">
        <v>12</v>
      </c>
      <c r="C757" s="21">
        <v>14</v>
      </c>
      <c r="F757" s="31" t="s">
        <v>1502</v>
      </c>
      <c r="G757" s="31">
        <v>11</v>
      </c>
      <c r="H757" s="31">
        <v>23</v>
      </c>
      <c r="I757" s="31"/>
      <c r="J757" t="str">
        <f t="shared" si="24"/>
        <v>jer_11_</v>
      </c>
      <c r="K757">
        <f t="shared" si="25"/>
        <v>23</v>
      </c>
    </row>
    <row r="758" spans="1:11" x14ac:dyDescent="0.2">
      <c r="A758" s="16" t="s">
        <v>1573</v>
      </c>
      <c r="B758" s="19">
        <v>13</v>
      </c>
      <c r="C758" s="21">
        <v>9</v>
      </c>
      <c r="F758" s="31" t="s">
        <v>1502</v>
      </c>
      <c r="G758" s="31">
        <v>12</v>
      </c>
      <c r="H758" s="31">
        <v>17</v>
      </c>
      <c r="I758" s="31"/>
      <c r="J758" t="str">
        <f t="shared" si="24"/>
        <v>jer_12_</v>
      </c>
      <c r="K758">
        <f t="shared" si="25"/>
        <v>17</v>
      </c>
    </row>
    <row r="759" spans="1:11" x14ac:dyDescent="0.2">
      <c r="A759" s="16" t="s">
        <v>1573</v>
      </c>
      <c r="B759" s="19">
        <v>14</v>
      </c>
      <c r="C759" s="21">
        <v>21</v>
      </c>
      <c r="F759" s="31" t="s">
        <v>1502</v>
      </c>
      <c r="G759" s="31">
        <v>13</v>
      </c>
      <c r="H759" s="31">
        <v>27</v>
      </c>
      <c r="I759" s="31"/>
      <c r="J759" t="str">
        <f t="shared" si="24"/>
        <v>jer_13_</v>
      </c>
      <c r="K759">
        <f t="shared" si="25"/>
        <v>27</v>
      </c>
    </row>
    <row r="760" spans="1:11" x14ac:dyDescent="0.2">
      <c r="A760" s="16" t="s">
        <v>1579</v>
      </c>
      <c r="B760" s="19">
        <v>1</v>
      </c>
      <c r="C760" s="21">
        <v>14</v>
      </c>
      <c r="F760" s="31" t="s">
        <v>1502</v>
      </c>
      <c r="G760" s="31">
        <v>14</v>
      </c>
      <c r="H760" s="31">
        <v>22</v>
      </c>
      <c r="I760" s="31"/>
      <c r="J760" t="str">
        <f t="shared" si="24"/>
        <v>jer_14_</v>
      </c>
      <c r="K760">
        <f t="shared" si="25"/>
        <v>22</v>
      </c>
    </row>
    <row r="761" spans="1:11" x14ac:dyDescent="0.2">
      <c r="A761" s="16" t="s">
        <v>1579</v>
      </c>
      <c r="B761" s="19">
        <v>2</v>
      </c>
      <c r="C761" s="21">
        <v>17</v>
      </c>
      <c r="F761" s="31" t="s">
        <v>1502</v>
      </c>
      <c r="G761" s="31">
        <v>15</v>
      </c>
      <c r="H761" s="31">
        <v>21</v>
      </c>
      <c r="I761" s="31"/>
      <c r="J761" t="str">
        <f t="shared" si="24"/>
        <v>jer_15_</v>
      </c>
      <c r="K761">
        <f t="shared" si="25"/>
        <v>21</v>
      </c>
    </row>
    <row r="762" spans="1:11" x14ac:dyDescent="0.2">
      <c r="A762" s="16" t="s">
        <v>1579</v>
      </c>
      <c r="B762" s="19">
        <v>3</v>
      </c>
      <c r="C762" s="21">
        <v>18</v>
      </c>
      <c r="F762" s="31" t="s">
        <v>1502</v>
      </c>
      <c r="G762" s="31">
        <v>16</v>
      </c>
      <c r="H762" s="31">
        <v>21</v>
      </c>
      <c r="I762" s="31"/>
      <c r="J762" t="str">
        <f t="shared" si="24"/>
        <v>jer_16_</v>
      </c>
      <c r="K762">
        <f t="shared" si="25"/>
        <v>21</v>
      </c>
    </row>
    <row r="763" spans="1:11" x14ac:dyDescent="0.2">
      <c r="A763" s="16" t="s">
        <v>1579</v>
      </c>
      <c r="B763" s="19">
        <v>4</v>
      </c>
      <c r="C763" s="21">
        <v>1000</v>
      </c>
      <c r="F763" s="31" t="s">
        <v>1502</v>
      </c>
      <c r="G763" s="31">
        <v>17</v>
      </c>
      <c r="H763" s="31">
        <v>27</v>
      </c>
      <c r="I763" s="31"/>
      <c r="J763" t="str">
        <f t="shared" si="24"/>
        <v>jer_17_</v>
      </c>
      <c r="K763">
        <f t="shared" si="25"/>
        <v>27</v>
      </c>
    </row>
    <row r="764" spans="1:11" x14ac:dyDescent="0.2">
      <c r="A764" s="16" t="s">
        <v>1585</v>
      </c>
      <c r="B764" s="19">
        <v>1</v>
      </c>
      <c r="C764" s="21">
        <v>25</v>
      </c>
      <c r="F764" s="31" t="s">
        <v>1502</v>
      </c>
      <c r="G764" s="31">
        <v>18</v>
      </c>
      <c r="H764" s="31">
        <v>23</v>
      </c>
      <c r="I764" s="31"/>
      <c r="J764" t="str">
        <f t="shared" si="24"/>
        <v>jer_18_</v>
      </c>
      <c r="K764">
        <f t="shared" si="25"/>
        <v>23</v>
      </c>
    </row>
    <row r="765" spans="1:11" x14ac:dyDescent="0.2">
      <c r="A765" s="16" t="s">
        <v>1585</v>
      </c>
      <c r="B765" s="19">
        <v>2</v>
      </c>
      <c r="C765" s="21">
        <v>23</v>
      </c>
      <c r="F765" s="31" t="s">
        <v>1502</v>
      </c>
      <c r="G765" s="31">
        <v>19</v>
      </c>
      <c r="H765" s="31">
        <v>15</v>
      </c>
      <c r="I765" s="31"/>
      <c r="J765" t="str">
        <f t="shared" si="24"/>
        <v>jer_19_</v>
      </c>
      <c r="K765">
        <f t="shared" si="25"/>
        <v>15</v>
      </c>
    </row>
    <row r="766" spans="1:11" x14ac:dyDescent="0.2">
      <c r="A766" s="16" t="s">
        <v>1585</v>
      </c>
      <c r="B766" s="19">
        <v>3</v>
      </c>
      <c r="C766" s="21">
        <v>17</v>
      </c>
      <c r="F766" s="31" t="s">
        <v>1502</v>
      </c>
      <c r="G766" s="31">
        <v>20</v>
      </c>
      <c r="H766" s="31">
        <v>18</v>
      </c>
      <c r="I766" s="31"/>
      <c r="J766" t="str">
        <f t="shared" si="24"/>
        <v>jer_20_</v>
      </c>
      <c r="K766">
        <f t="shared" si="25"/>
        <v>18</v>
      </c>
    </row>
    <row r="767" spans="1:11" x14ac:dyDescent="0.2">
      <c r="A767" s="16" t="s">
        <v>1585</v>
      </c>
      <c r="B767" s="19">
        <v>4</v>
      </c>
      <c r="C767" s="21">
        <v>25</v>
      </c>
      <c r="F767" s="31" t="s">
        <v>1502</v>
      </c>
      <c r="G767" s="31">
        <v>21</v>
      </c>
      <c r="H767" s="31">
        <v>14</v>
      </c>
      <c r="I767" s="31"/>
      <c r="J767" t="str">
        <f t="shared" si="24"/>
        <v>jer_21_</v>
      </c>
      <c r="K767">
        <f t="shared" si="25"/>
        <v>14</v>
      </c>
    </row>
    <row r="768" spans="1:11" x14ac:dyDescent="0.2">
      <c r="A768" s="16" t="s">
        <v>1585</v>
      </c>
      <c r="B768" s="19">
        <v>5</v>
      </c>
      <c r="C768" s="21">
        <v>48</v>
      </c>
      <c r="F768" s="31" t="s">
        <v>1502</v>
      </c>
      <c r="G768" s="31">
        <v>22</v>
      </c>
      <c r="H768" s="31">
        <v>30</v>
      </c>
      <c r="I768" s="31"/>
      <c r="J768" t="str">
        <f t="shared" si="24"/>
        <v>jer_22_</v>
      </c>
      <c r="K768">
        <f t="shared" si="25"/>
        <v>30</v>
      </c>
    </row>
    <row r="769" spans="1:11" x14ac:dyDescent="0.2">
      <c r="A769" s="16" t="s">
        <v>1585</v>
      </c>
      <c r="B769" s="19">
        <v>6</v>
      </c>
      <c r="C769" s="21">
        <v>34</v>
      </c>
      <c r="F769" s="31" t="s">
        <v>1502</v>
      </c>
      <c r="G769" s="31">
        <v>23</v>
      </c>
      <c r="H769" s="31">
        <v>40</v>
      </c>
      <c r="I769" s="31"/>
      <c r="J769" t="str">
        <f t="shared" si="24"/>
        <v>jer_23_</v>
      </c>
      <c r="K769">
        <f t="shared" si="25"/>
        <v>40</v>
      </c>
    </row>
    <row r="770" spans="1:11" x14ac:dyDescent="0.2">
      <c r="A770" s="16" t="s">
        <v>1585</v>
      </c>
      <c r="B770" s="19">
        <v>7</v>
      </c>
      <c r="C770" s="21">
        <v>29</v>
      </c>
      <c r="F770" s="31" t="s">
        <v>1502</v>
      </c>
      <c r="G770" s="31">
        <v>24</v>
      </c>
      <c r="H770" s="31">
        <v>10</v>
      </c>
      <c r="I770" s="31"/>
      <c r="J770" t="str">
        <f t="shared" si="24"/>
        <v>jer_24_</v>
      </c>
      <c r="K770">
        <f t="shared" si="25"/>
        <v>10</v>
      </c>
    </row>
    <row r="771" spans="1:11" x14ac:dyDescent="0.2">
      <c r="A771" s="16" t="s">
        <v>1585</v>
      </c>
      <c r="B771" s="19">
        <v>8</v>
      </c>
      <c r="C771" s="21">
        <v>34</v>
      </c>
      <c r="F771" s="31" t="s">
        <v>1502</v>
      </c>
      <c r="G771" s="31">
        <v>25</v>
      </c>
      <c r="H771" s="31">
        <v>38</v>
      </c>
      <c r="I771" s="31"/>
      <c r="J771" t="str">
        <f t="shared" si="24"/>
        <v>jer_25_</v>
      </c>
      <c r="K771">
        <f t="shared" si="25"/>
        <v>38</v>
      </c>
    </row>
    <row r="772" spans="1:11" x14ac:dyDescent="0.2">
      <c r="A772" s="16" t="s">
        <v>1585</v>
      </c>
      <c r="B772" s="19">
        <v>9</v>
      </c>
      <c r="C772" s="21">
        <v>38</v>
      </c>
      <c r="F772" s="31" t="s">
        <v>1502</v>
      </c>
      <c r="G772" s="31">
        <v>26</v>
      </c>
      <c r="H772" s="31">
        <v>24</v>
      </c>
      <c r="I772" s="31"/>
      <c r="J772" t="str">
        <f t="shared" si="24"/>
        <v>jer_26_</v>
      </c>
      <c r="K772">
        <f t="shared" si="25"/>
        <v>24</v>
      </c>
    </row>
    <row r="773" spans="1:11" x14ac:dyDescent="0.2">
      <c r="A773" s="16" t="s">
        <v>1585</v>
      </c>
      <c r="B773" s="19">
        <v>10</v>
      </c>
      <c r="C773" s="21">
        <v>42</v>
      </c>
      <c r="F773" s="31" t="s">
        <v>1502</v>
      </c>
      <c r="G773" s="31">
        <v>27</v>
      </c>
      <c r="H773" s="31">
        <v>22</v>
      </c>
      <c r="I773" s="31"/>
      <c r="J773" t="str">
        <f t="shared" si="24"/>
        <v>jer_27_</v>
      </c>
      <c r="K773">
        <f t="shared" si="25"/>
        <v>22</v>
      </c>
    </row>
    <row r="774" spans="1:11" x14ac:dyDescent="0.2">
      <c r="A774" s="16" t="s">
        <v>1585</v>
      </c>
      <c r="B774" s="19">
        <v>11</v>
      </c>
      <c r="C774" s="21">
        <v>30</v>
      </c>
      <c r="F774" s="31" t="s">
        <v>1502</v>
      </c>
      <c r="G774" s="31">
        <v>28</v>
      </c>
      <c r="H774" s="31">
        <v>17</v>
      </c>
      <c r="I774" s="31"/>
      <c r="J774" t="str">
        <f t="shared" si="24"/>
        <v>jer_28_</v>
      </c>
      <c r="K774">
        <f t="shared" si="25"/>
        <v>17</v>
      </c>
    </row>
    <row r="775" spans="1:11" x14ac:dyDescent="0.2">
      <c r="A775" s="16" t="s">
        <v>1585</v>
      </c>
      <c r="B775" s="19">
        <v>12</v>
      </c>
      <c r="C775" s="21">
        <v>50</v>
      </c>
      <c r="F775" s="31" t="s">
        <v>1502</v>
      </c>
      <c r="G775" s="31">
        <v>29</v>
      </c>
      <c r="H775" s="31">
        <v>32</v>
      </c>
      <c r="I775" s="31"/>
      <c r="J775" t="str">
        <f t="shared" si="24"/>
        <v>jer_29_</v>
      </c>
      <c r="K775">
        <f t="shared" si="25"/>
        <v>32</v>
      </c>
    </row>
    <row r="776" spans="1:11" x14ac:dyDescent="0.2">
      <c r="A776" s="16" t="s">
        <v>1585</v>
      </c>
      <c r="B776" s="19">
        <v>13</v>
      </c>
      <c r="C776" s="21">
        <v>58</v>
      </c>
      <c r="F776" s="31" t="s">
        <v>1502</v>
      </c>
      <c r="G776" s="31">
        <v>30</v>
      </c>
      <c r="H776" s="31">
        <v>24</v>
      </c>
      <c r="I776" s="31"/>
      <c r="J776" t="str">
        <f t="shared" si="24"/>
        <v>jer_30_</v>
      </c>
      <c r="K776">
        <f t="shared" si="25"/>
        <v>24</v>
      </c>
    </row>
    <row r="777" spans="1:11" x14ac:dyDescent="0.2">
      <c r="A777" s="16" t="s">
        <v>1585</v>
      </c>
      <c r="B777" s="19">
        <v>14</v>
      </c>
      <c r="C777" s="21">
        <v>36</v>
      </c>
      <c r="F777" s="31" t="s">
        <v>1502</v>
      </c>
      <c r="G777" s="31">
        <v>31</v>
      </c>
      <c r="H777" s="31">
        <v>40</v>
      </c>
      <c r="I777" s="31"/>
      <c r="J777" t="str">
        <f t="shared" si="24"/>
        <v>jer_31_</v>
      </c>
      <c r="K777">
        <f t="shared" si="25"/>
        <v>40</v>
      </c>
    </row>
    <row r="778" spans="1:11" x14ac:dyDescent="0.2">
      <c r="A778" s="16" t="s">
        <v>1585</v>
      </c>
      <c r="B778" s="19">
        <v>15</v>
      </c>
      <c r="C778" s="21">
        <v>39</v>
      </c>
      <c r="F778" s="31" t="s">
        <v>1502</v>
      </c>
      <c r="G778" s="31">
        <v>32</v>
      </c>
      <c r="H778" s="31">
        <v>44</v>
      </c>
      <c r="I778" s="31"/>
      <c r="J778" t="str">
        <f t="shared" si="24"/>
        <v>jer_32_</v>
      </c>
      <c r="K778">
        <f t="shared" si="25"/>
        <v>44</v>
      </c>
    </row>
    <row r="779" spans="1:11" x14ac:dyDescent="0.2">
      <c r="A779" s="16" t="s">
        <v>1585</v>
      </c>
      <c r="B779" s="19">
        <v>16</v>
      </c>
      <c r="C779" s="21">
        <v>28</v>
      </c>
      <c r="F779" s="31" t="s">
        <v>1502</v>
      </c>
      <c r="G779" s="31">
        <v>33</v>
      </c>
      <c r="H779" s="31">
        <v>26</v>
      </c>
      <c r="I779" s="31"/>
      <c r="J779" t="str">
        <f t="shared" si="24"/>
        <v>jer_33_</v>
      </c>
      <c r="K779">
        <f t="shared" si="25"/>
        <v>26</v>
      </c>
    </row>
    <row r="780" spans="1:11" x14ac:dyDescent="0.2">
      <c r="A780" s="16" t="s">
        <v>1585</v>
      </c>
      <c r="B780" s="19">
        <v>17</v>
      </c>
      <c r="C780" s="21">
        <v>27</v>
      </c>
      <c r="F780" s="31" t="s">
        <v>1502</v>
      </c>
      <c r="G780" s="31">
        <v>34</v>
      </c>
      <c r="H780" s="31">
        <v>22</v>
      </c>
      <c r="I780" s="31"/>
      <c r="J780" t="str">
        <f t="shared" si="24"/>
        <v>jer_34_</v>
      </c>
      <c r="K780">
        <f t="shared" si="25"/>
        <v>22</v>
      </c>
    </row>
    <row r="781" spans="1:11" x14ac:dyDescent="0.2">
      <c r="A781" s="16" t="s">
        <v>1585</v>
      </c>
      <c r="B781" s="19">
        <v>18</v>
      </c>
      <c r="C781" s="21">
        <v>35</v>
      </c>
      <c r="F781" s="31" t="s">
        <v>1502</v>
      </c>
      <c r="G781" s="31">
        <v>35</v>
      </c>
      <c r="H781" s="31">
        <v>19</v>
      </c>
      <c r="I781" s="31"/>
      <c r="J781" t="str">
        <f t="shared" si="24"/>
        <v>jer_35_</v>
      </c>
      <c r="K781">
        <f t="shared" si="25"/>
        <v>19</v>
      </c>
    </row>
    <row r="782" spans="1:11" x14ac:dyDescent="0.2">
      <c r="A782" s="16" t="s">
        <v>1585</v>
      </c>
      <c r="B782" s="19">
        <v>19</v>
      </c>
      <c r="C782" s="21">
        <v>30</v>
      </c>
      <c r="F782" s="31" t="s">
        <v>1502</v>
      </c>
      <c r="G782" s="31">
        <v>36</v>
      </c>
      <c r="H782" s="31">
        <v>32</v>
      </c>
      <c r="I782" s="31"/>
      <c r="J782" t="str">
        <f t="shared" si="24"/>
        <v>jer_36_</v>
      </c>
      <c r="K782">
        <f t="shared" si="25"/>
        <v>32</v>
      </c>
    </row>
    <row r="783" spans="1:11" x14ac:dyDescent="0.2">
      <c r="A783" s="16" t="s">
        <v>1585</v>
      </c>
      <c r="B783" s="19">
        <v>20</v>
      </c>
      <c r="C783" s="21">
        <v>34</v>
      </c>
      <c r="F783" s="31" t="s">
        <v>1502</v>
      </c>
      <c r="G783" s="31">
        <v>37</v>
      </c>
      <c r="H783" s="31">
        <v>21</v>
      </c>
      <c r="I783" s="31"/>
      <c r="J783" t="str">
        <f t="shared" si="24"/>
        <v>jer_37_</v>
      </c>
      <c r="K783">
        <f t="shared" si="25"/>
        <v>21</v>
      </c>
    </row>
    <row r="784" spans="1:11" x14ac:dyDescent="0.2">
      <c r="A784" s="16" t="s">
        <v>1585</v>
      </c>
      <c r="B784" s="19">
        <v>21</v>
      </c>
      <c r="C784" s="21">
        <v>46</v>
      </c>
      <c r="F784" s="31" t="s">
        <v>1502</v>
      </c>
      <c r="G784" s="31">
        <v>38</v>
      </c>
      <c r="H784" s="31">
        <v>28</v>
      </c>
      <c r="I784" s="31"/>
      <c r="J784" t="str">
        <f t="shared" si="24"/>
        <v>jer_38_</v>
      </c>
      <c r="K784">
        <f t="shared" si="25"/>
        <v>28</v>
      </c>
    </row>
    <row r="785" spans="1:11" x14ac:dyDescent="0.2">
      <c r="A785" s="16" t="s">
        <v>1585</v>
      </c>
      <c r="B785" s="19">
        <v>22</v>
      </c>
      <c r="C785" s="21">
        <v>46</v>
      </c>
      <c r="F785" s="31" t="s">
        <v>1502</v>
      </c>
      <c r="G785" s="31">
        <v>39</v>
      </c>
      <c r="H785" s="31">
        <v>18</v>
      </c>
      <c r="I785" s="31"/>
      <c r="J785" t="str">
        <f t="shared" si="24"/>
        <v>jer_39_</v>
      </c>
      <c r="K785">
        <f t="shared" si="25"/>
        <v>18</v>
      </c>
    </row>
    <row r="786" spans="1:11" x14ac:dyDescent="0.2">
      <c r="A786" s="16" t="s">
        <v>1585</v>
      </c>
      <c r="B786" s="19">
        <v>23</v>
      </c>
      <c r="C786" s="21">
        <v>39</v>
      </c>
      <c r="F786" s="31" t="s">
        <v>1502</v>
      </c>
      <c r="G786" s="31">
        <v>40</v>
      </c>
      <c r="H786" s="31">
        <v>16</v>
      </c>
      <c r="I786" s="31"/>
      <c r="J786" t="str">
        <f t="shared" si="24"/>
        <v>jer_40_</v>
      </c>
      <c r="K786">
        <f t="shared" si="25"/>
        <v>16</v>
      </c>
    </row>
    <row r="787" spans="1:11" x14ac:dyDescent="0.2">
      <c r="A787" s="16" t="s">
        <v>1585</v>
      </c>
      <c r="B787" s="19">
        <v>24</v>
      </c>
      <c r="C787" s="21">
        <v>51</v>
      </c>
      <c r="F787" s="31" t="s">
        <v>1502</v>
      </c>
      <c r="G787" s="31">
        <v>41</v>
      </c>
      <c r="H787" s="31">
        <v>18</v>
      </c>
      <c r="I787" s="31"/>
      <c r="J787" t="str">
        <f t="shared" si="24"/>
        <v>jer_41_</v>
      </c>
      <c r="K787">
        <f t="shared" si="25"/>
        <v>18</v>
      </c>
    </row>
    <row r="788" spans="1:11" x14ac:dyDescent="0.2">
      <c r="A788" s="16" t="s">
        <v>1585</v>
      </c>
      <c r="B788" s="19">
        <v>25</v>
      </c>
      <c r="C788" s="21">
        <v>46</v>
      </c>
      <c r="F788" s="31" t="s">
        <v>1502</v>
      </c>
      <c r="G788" s="31">
        <v>42</v>
      </c>
      <c r="H788" s="31">
        <v>22</v>
      </c>
      <c r="I788" s="31"/>
      <c r="J788" t="str">
        <f t="shared" si="24"/>
        <v>jer_42_</v>
      </c>
      <c r="K788">
        <f t="shared" si="25"/>
        <v>22</v>
      </c>
    </row>
    <row r="789" spans="1:11" x14ac:dyDescent="0.2">
      <c r="A789" s="16" t="s">
        <v>1585</v>
      </c>
      <c r="B789" s="19">
        <v>26</v>
      </c>
      <c r="C789" s="21">
        <v>75</v>
      </c>
      <c r="F789" s="31" t="s">
        <v>1502</v>
      </c>
      <c r="G789" s="31">
        <v>43</v>
      </c>
      <c r="H789" s="31">
        <v>13</v>
      </c>
      <c r="I789" s="31"/>
      <c r="J789" t="str">
        <f t="shared" si="24"/>
        <v>jer_43_</v>
      </c>
      <c r="K789">
        <f t="shared" si="25"/>
        <v>13</v>
      </c>
    </row>
    <row r="790" spans="1:11" x14ac:dyDescent="0.2">
      <c r="A790" s="16" t="s">
        <v>1585</v>
      </c>
      <c r="B790" s="19">
        <v>27</v>
      </c>
      <c r="C790" s="21">
        <v>66</v>
      </c>
      <c r="F790" s="31" t="s">
        <v>1502</v>
      </c>
      <c r="G790" s="31">
        <v>44</v>
      </c>
      <c r="H790" s="31">
        <v>30</v>
      </c>
      <c r="I790" s="31"/>
      <c r="J790" t="str">
        <f t="shared" si="24"/>
        <v>jer_44_</v>
      </c>
      <c r="K790">
        <f t="shared" si="25"/>
        <v>30</v>
      </c>
    </row>
    <row r="791" spans="1:11" x14ac:dyDescent="0.2">
      <c r="A791" s="16" t="s">
        <v>1585</v>
      </c>
      <c r="B791" s="19">
        <v>28</v>
      </c>
      <c r="C791" s="21">
        <v>20</v>
      </c>
      <c r="F791" s="31" t="s">
        <v>1502</v>
      </c>
      <c r="G791" s="31">
        <v>45</v>
      </c>
      <c r="H791" s="31">
        <v>5</v>
      </c>
      <c r="I791" s="31"/>
      <c r="J791" t="str">
        <f t="shared" si="24"/>
        <v>jer_45_</v>
      </c>
      <c r="K791">
        <f t="shared" si="25"/>
        <v>5</v>
      </c>
    </row>
    <row r="792" spans="1:11" x14ac:dyDescent="0.2">
      <c r="A792" s="16" t="s">
        <v>1592</v>
      </c>
      <c r="B792" s="19">
        <v>1</v>
      </c>
      <c r="C792" s="21">
        <v>45</v>
      </c>
      <c r="F792" s="31" t="s">
        <v>1502</v>
      </c>
      <c r="G792" s="31">
        <v>46</v>
      </c>
      <c r="H792" s="31">
        <v>28</v>
      </c>
      <c r="I792" s="31"/>
      <c r="J792" t="str">
        <f t="shared" si="24"/>
        <v>jer_46_</v>
      </c>
      <c r="K792">
        <f t="shared" si="25"/>
        <v>28</v>
      </c>
    </row>
    <row r="793" spans="1:11" x14ac:dyDescent="0.2">
      <c r="A793" s="16" t="s">
        <v>1592</v>
      </c>
      <c r="B793" s="19">
        <v>2</v>
      </c>
      <c r="C793" s="21">
        <v>28</v>
      </c>
      <c r="F793" s="31" t="s">
        <v>1502</v>
      </c>
      <c r="G793" s="31">
        <v>47</v>
      </c>
      <c r="H793" s="31">
        <v>7</v>
      </c>
      <c r="I793" s="31"/>
      <c r="J793" t="str">
        <f t="shared" si="24"/>
        <v>jer_47_</v>
      </c>
      <c r="K793">
        <f t="shared" si="25"/>
        <v>7</v>
      </c>
    </row>
    <row r="794" spans="1:11" x14ac:dyDescent="0.2">
      <c r="A794" s="16" t="s">
        <v>1592</v>
      </c>
      <c r="B794" s="19">
        <v>3</v>
      </c>
      <c r="C794" s="21">
        <v>35</v>
      </c>
      <c r="F794" s="31" t="s">
        <v>1502</v>
      </c>
      <c r="G794" s="31">
        <v>48</v>
      </c>
      <c r="H794" s="31">
        <v>47</v>
      </c>
      <c r="I794" s="31"/>
      <c r="J794" t="str">
        <f t="shared" si="24"/>
        <v>jer_48_</v>
      </c>
      <c r="K794">
        <f t="shared" si="25"/>
        <v>47</v>
      </c>
    </row>
    <row r="795" spans="1:11" x14ac:dyDescent="0.2">
      <c r="A795" s="16" t="s">
        <v>1592</v>
      </c>
      <c r="B795" s="19">
        <v>4</v>
      </c>
      <c r="C795" s="21">
        <v>41</v>
      </c>
      <c r="F795" s="31" t="s">
        <v>1502</v>
      </c>
      <c r="G795" s="31">
        <v>49</v>
      </c>
      <c r="H795" s="31">
        <v>39</v>
      </c>
      <c r="I795" s="31"/>
      <c r="J795" t="str">
        <f t="shared" si="24"/>
        <v>jer_49_</v>
      </c>
      <c r="K795">
        <f t="shared" si="25"/>
        <v>39</v>
      </c>
    </row>
    <row r="796" spans="1:11" x14ac:dyDescent="0.2">
      <c r="A796" s="16" t="s">
        <v>1592</v>
      </c>
      <c r="B796" s="19">
        <v>5</v>
      </c>
      <c r="C796" s="21">
        <v>43</v>
      </c>
      <c r="F796" s="31" t="s">
        <v>1502</v>
      </c>
      <c r="G796" s="31">
        <v>50</v>
      </c>
      <c r="H796" s="31">
        <v>46</v>
      </c>
      <c r="I796" s="31"/>
      <c r="J796" t="str">
        <f t="shared" si="24"/>
        <v>jer_50_</v>
      </c>
      <c r="K796">
        <f t="shared" si="25"/>
        <v>46</v>
      </c>
    </row>
    <row r="797" spans="1:11" x14ac:dyDescent="0.2">
      <c r="A797" s="16" t="s">
        <v>1592</v>
      </c>
      <c r="B797" s="19">
        <v>6</v>
      </c>
      <c r="C797" s="21">
        <v>56</v>
      </c>
      <c r="F797" s="31" t="s">
        <v>1502</v>
      </c>
      <c r="G797" s="31">
        <v>51</v>
      </c>
      <c r="H797" s="31">
        <v>64</v>
      </c>
      <c r="I797" s="31"/>
      <c r="J797" t="str">
        <f t="shared" si="24"/>
        <v>jer_51_</v>
      </c>
      <c r="K797">
        <f t="shared" si="25"/>
        <v>64</v>
      </c>
    </row>
    <row r="798" spans="1:11" x14ac:dyDescent="0.2">
      <c r="A798" s="16" t="s">
        <v>1592</v>
      </c>
      <c r="B798" s="19">
        <v>7</v>
      </c>
      <c r="C798" s="21">
        <v>37</v>
      </c>
      <c r="F798" s="31" t="s">
        <v>1502</v>
      </c>
      <c r="G798" s="31">
        <v>52</v>
      </c>
      <c r="H798" s="31">
        <v>34</v>
      </c>
      <c r="I798" s="31"/>
      <c r="J798" t="str">
        <f t="shared" si="24"/>
        <v>jer_52_</v>
      </c>
      <c r="K798">
        <f t="shared" si="25"/>
        <v>34</v>
      </c>
    </row>
    <row r="799" spans="1:11" x14ac:dyDescent="0.2">
      <c r="A799" s="16" t="s">
        <v>1592</v>
      </c>
      <c r="B799" s="19">
        <v>8</v>
      </c>
      <c r="C799" s="21">
        <v>38</v>
      </c>
      <c r="F799" s="31" t="s">
        <v>1508</v>
      </c>
      <c r="G799" s="31">
        <v>1</v>
      </c>
      <c r="H799" s="31">
        <v>22</v>
      </c>
      <c r="I799" s="31"/>
      <c r="J799" t="str">
        <f t="shared" si="24"/>
        <v>lam_1_</v>
      </c>
      <c r="K799">
        <f t="shared" si="25"/>
        <v>22</v>
      </c>
    </row>
    <row r="800" spans="1:11" x14ac:dyDescent="0.2">
      <c r="A800" s="16" t="s">
        <v>1592</v>
      </c>
      <c r="B800" s="19">
        <v>9</v>
      </c>
      <c r="C800" s="21">
        <v>50</v>
      </c>
      <c r="F800" s="31" t="s">
        <v>1508</v>
      </c>
      <c r="G800" s="31">
        <v>2</v>
      </c>
      <c r="H800" s="31">
        <v>22</v>
      </c>
      <c r="I800" s="31"/>
      <c r="J800" t="str">
        <f t="shared" si="24"/>
        <v>lam_2_</v>
      </c>
      <c r="K800">
        <f t="shared" si="25"/>
        <v>22</v>
      </c>
    </row>
    <row r="801" spans="1:11" x14ac:dyDescent="0.2">
      <c r="A801" s="16" t="s">
        <v>1592</v>
      </c>
      <c r="B801" s="19">
        <v>10</v>
      </c>
      <c r="C801" s="21">
        <v>52</v>
      </c>
      <c r="F801" s="31" t="s">
        <v>1508</v>
      </c>
      <c r="G801" s="31">
        <v>3</v>
      </c>
      <c r="H801" s="31">
        <v>66</v>
      </c>
      <c r="I801" s="31"/>
      <c r="J801" t="str">
        <f t="shared" si="24"/>
        <v>lam_3_</v>
      </c>
      <c r="K801">
        <f t="shared" si="25"/>
        <v>66</v>
      </c>
    </row>
    <row r="802" spans="1:11" x14ac:dyDescent="0.2">
      <c r="A802" s="16" t="s">
        <v>1592</v>
      </c>
      <c r="B802" s="19">
        <v>11</v>
      </c>
      <c r="C802" s="21">
        <v>33</v>
      </c>
      <c r="F802" s="31" t="s">
        <v>1508</v>
      </c>
      <c r="G802" s="31">
        <v>4</v>
      </c>
      <c r="H802" s="31">
        <v>22</v>
      </c>
      <c r="I802" s="31"/>
      <c r="J802" t="str">
        <f t="shared" si="24"/>
        <v>lam_4_</v>
      </c>
      <c r="K802">
        <f t="shared" si="25"/>
        <v>22</v>
      </c>
    </row>
    <row r="803" spans="1:11" x14ac:dyDescent="0.2">
      <c r="A803" s="16" t="s">
        <v>1592</v>
      </c>
      <c r="B803" s="19">
        <v>12</v>
      </c>
      <c r="C803" s="21">
        <v>44</v>
      </c>
      <c r="F803" s="31" t="s">
        <v>1508</v>
      </c>
      <c r="G803" s="31">
        <v>5</v>
      </c>
      <c r="H803" s="31">
        <v>22</v>
      </c>
      <c r="I803" s="31"/>
      <c r="J803" t="str">
        <f t="shared" si="24"/>
        <v>lam_5_</v>
      </c>
      <c r="K803">
        <f t="shared" si="25"/>
        <v>22</v>
      </c>
    </row>
    <row r="804" spans="1:11" x14ac:dyDescent="0.2">
      <c r="A804" s="16" t="s">
        <v>1592</v>
      </c>
      <c r="B804" s="19">
        <v>13</v>
      </c>
      <c r="C804" s="21">
        <v>37</v>
      </c>
      <c r="F804" s="31" t="s">
        <v>1514</v>
      </c>
      <c r="G804" s="31">
        <v>1</v>
      </c>
      <c r="H804" s="31">
        <v>28</v>
      </c>
      <c r="I804" s="31"/>
      <c r="J804" t="str">
        <f t="shared" si="24"/>
        <v>ezek_1_</v>
      </c>
      <c r="K804">
        <f t="shared" si="25"/>
        <v>28</v>
      </c>
    </row>
    <row r="805" spans="1:11" x14ac:dyDescent="0.2">
      <c r="A805" s="16" t="s">
        <v>1592</v>
      </c>
      <c r="B805" s="19">
        <v>14</v>
      </c>
      <c r="C805" s="21">
        <v>72</v>
      </c>
      <c r="F805" s="31" t="s">
        <v>1514</v>
      </c>
      <c r="G805" s="31">
        <v>2</v>
      </c>
      <c r="H805" s="31">
        <v>10</v>
      </c>
      <c r="I805" s="31"/>
      <c r="J805" t="str">
        <f t="shared" si="24"/>
        <v>ezek_2_</v>
      </c>
      <c r="K805">
        <f t="shared" si="25"/>
        <v>10</v>
      </c>
    </row>
    <row r="806" spans="1:11" x14ac:dyDescent="0.2">
      <c r="A806" s="16" t="s">
        <v>1592</v>
      </c>
      <c r="B806" s="19">
        <v>15</v>
      </c>
      <c r="C806" s="21">
        <v>47</v>
      </c>
      <c r="F806" s="31" t="s">
        <v>1514</v>
      </c>
      <c r="G806" s="31">
        <v>3</v>
      </c>
      <c r="H806" s="31">
        <v>27</v>
      </c>
      <c r="I806" s="31"/>
      <c r="J806" t="str">
        <f t="shared" si="24"/>
        <v>ezek_3_</v>
      </c>
      <c r="K806">
        <f t="shared" si="25"/>
        <v>27</v>
      </c>
    </row>
    <row r="807" spans="1:11" x14ac:dyDescent="0.2">
      <c r="A807" s="16" t="s">
        <v>1592</v>
      </c>
      <c r="B807" s="19">
        <v>16</v>
      </c>
      <c r="C807" s="21">
        <v>20</v>
      </c>
      <c r="F807" s="31" t="s">
        <v>1514</v>
      </c>
      <c r="G807" s="31">
        <v>4</v>
      </c>
      <c r="H807" s="31">
        <v>17</v>
      </c>
      <c r="I807" s="31"/>
      <c r="J807" t="str">
        <f t="shared" si="24"/>
        <v>ezek_4_</v>
      </c>
      <c r="K807">
        <f t="shared" si="25"/>
        <v>17</v>
      </c>
    </row>
    <row r="808" spans="1:11" x14ac:dyDescent="0.2">
      <c r="A808" s="16" t="s">
        <v>1597</v>
      </c>
      <c r="B808" s="19">
        <v>1</v>
      </c>
      <c r="C808" s="21">
        <v>80</v>
      </c>
      <c r="F808" s="31" t="s">
        <v>1514</v>
      </c>
      <c r="G808" s="31">
        <v>5</v>
      </c>
      <c r="H808" s="31">
        <v>17</v>
      </c>
      <c r="I808" s="31"/>
      <c r="J808" t="str">
        <f t="shared" ref="J808:J871" si="26">F808&amp;"_"&amp;G808&amp;"_"</f>
        <v>ezek_5_</v>
      </c>
      <c r="K808">
        <f t="shared" ref="K808:K871" si="27">H808</f>
        <v>17</v>
      </c>
    </row>
    <row r="809" spans="1:11" x14ac:dyDescent="0.2">
      <c r="A809" s="16" t="s">
        <v>1597</v>
      </c>
      <c r="B809" s="19">
        <v>2</v>
      </c>
      <c r="C809" s="21">
        <v>52</v>
      </c>
      <c r="F809" s="31" t="s">
        <v>1514</v>
      </c>
      <c r="G809" s="31">
        <v>6</v>
      </c>
      <c r="H809" s="31">
        <v>14</v>
      </c>
      <c r="I809" s="31"/>
      <c r="J809" t="str">
        <f t="shared" si="26"/>
        <v>ezek_6_</v>
      </c>
      <c r="K809">
        <f t="shared" si="27"/>
        <v>14</v>
      </c>
    </row>
    <row r="810" spans="1:11" x14ac:dyDescent="0.2">
      <c r="A810" s="16" t="s">
        <v>1597</v>
      </c>
      <c r="B810" s="19">
        <v>3</v>
      </c>
      <c r="C810" s="21">
        <v>38</v>
      </c>
      <c r="F810" s="31" t="s">
        <v>1514</v>
      </c>
      <c r="G810" s="31">
        <v>7</v>
      </c>
      <c r="H810" s="31">
        <v>27</v>
      </c>
      <c r="I810" s="31"/>
      <c r="J810" t="str">
        <f t="shared" si="26"/>
        <v>ezek_7_</v>
      </c>
      <c r="K810">
        <f t="shared" si="27"/>
        <v>27</v>
      </c>
    </row>
    <row r="811" spans="1:11" x14ac:dyDescent="0.2">
      <c r="A811" s="16" t="s">
        <v>1597</v>
      </c>
      <c r="B811" s="19">
        <v>4</v>
      </c>
      <c r="C811" s="21">
        <v>44</v>
      </c>
      <c r="F811" s="31" t="s">
        <v>1514</v>
      </c>
      <c r="G811" s="31">
        <v>8</v>
      </c>
      <c r="H811" s="31">
        <v>18</v>
      </c>
      <c r="I811" s="31"/>
      <c r="J811" t="str">
        <f t="shared" si="26"/>
        <v>ezek_8_</v>
      </c>
      <c r="K811">
        <f t="shared" si="27"/>
        <v>18</v>
      </c>
    </row>
    <row r="812" spans="1:11" x14ac:dyDescent="0.2">
      <c r="A812" s="16" t="s">
        <v>1597</v>
      </c>
      <c r="B812" s="19">
        <v>5</v>
      </c>
      <c r="C812" s="21">
        <v>39</v>
      </c>
      <c r="F812" s="31" t="s">
        <v>1514</v>
      </c>
      <c r="G812" s="31">
        <v>9</v>
      </c>
      <c r="H812" s="31">
        <v>11</v>
      </c>
      <c r="I812" s="31"/>
      <c r="J812" t="str">
        <f t="shared" si="26"/>
        <v>ezek_9_</v>
      </c>
      <c r="K812">
        <f t="shared" si="27"/>
        <v>11</v>
      </c>
    </row>
    <row r="813" spans="1:11" x14ac:dyDescent="0.2">
      <c r="A813" s="16" t="s">
        <v>1597</v>
      </c>
      <c r="B813" s="19">
        <v>6</v>
      </c>
      <c r="C813" s="21">
        <v>49</v>
      </c>
      <c r="F813" s="31" t="s">
        <v>1514</v>
      </c>
      <c r="G813" s="31">
        <v>10</v>
      </c>
      <c r="H813" s="31">
        <v>22</v>
      </c>
      <c r="I813" s="31"/>
      <c r="J813" t="str">
        <f t="shared" si="26"/>
        <v>ezek_10_</v>
      </c>
      <c r="K813">
        <f t="shared" si="27"/>
        <v>22</v>
      </c>
    </row>
    <row r="814" spans="1:11" x14ac:dyDescent="0.2">
      <c r="A814" s="16" t="s">
        <v>1597</v>
      </c>
      <c r="B814" s="19">
        <v>7</v>
      </c>
      <c r="C814" s="21">
        <v>50</v>
      </c>
      <c r="F814" s="31" t="s">
        <v>1514</v>
      </c>
      <c r="G814" s="31">
        <v>11</v>
      </c>
      <c r="H814" s="31">
        <v>25</v>
      </c>
      <c r="I814" s="31"/>
      <c r="J814" t="str">
        <f t="shared" si="26"/>
        <v>ezek_11_</v>
      </c>
      <c r="K814">
        <f t="shared" si="27"/>
        <v>25</v>
      </c>
    </row>
    <row r="815" spans="1:11" x14ac:dyDescent="0.2">
      <c r="A815" s="16" t="s">
        <v>1597</v>
      </c>
      <c r="B815" s="19">
        <v>8</v>
      </c>
      <c r="C815" s="21">
        <v>56</v>
      </c>
      <c r="F815" s="31" t="s">
        <v>1514</v>
      </c>
      <c r="G815" s="31">
        <v>12</v>
      </c>
      <c r="H815" s="31">
        <v>28</v>
      </c>
      <c r="I815" s="31"/>
      <c r="J815" t="str">
        <f t="shared" si="26"/>
        <v>ezek_12_</v>
      </c>
      <c r="K815">
        <f t="shared" si="27"/>
        <v>28</v>
      </c>
    </row>
    <row r="816" spans="1:11" x14ac:dyDescent="0.2">
      <c r="A816" s="16" t="s">
        <v>1597</v>
      </c>
      <c r="B816" s="19">
        <v>9</v>
      </c>
      <c r="C816" s="21">
        <v>62</v>
      </c>
      <c r="F816" s="31" t="s">
        <v>1514</v>
      </c>
      <c r="G816" s="31">
        <v>13</v>
      </c>
      <c r="H816" s="31">
        <v>23</v>
      </c>
      <c r="I816" s="31"/>
      <c r="J816" t="str">
        <f t="shared" si="26"/>
        <v>ezek_13_</v>
      </c>
      <c r="K816">
        <f t="shared" si="27"/>
        <v>23</v>
      </c>
    </row>
    <row r="817" spans="1:11" x14ac:dyDescent="0.2">
      <c r="A817" s="16" t="s">
        <v>1597</v>
      </c>
      <c r="B817" s="19">
        <v>10</v>
      </c>
      <c r="C817" s="21">
        <v>42</v>
      </c>
      <c r="F817" s="31" t="s">
        <v>1514</v>
      </c>
      <c r="G817" s="31">
        <v>14</v>
      </c>
      <c r="H817" s="31">
        <v>23</v>
      </c>
      <c r="I817" s="31"/>
      <c r="J817" t="str">
        <f t="shared" si="26"/>
        <v>ezek_14_</v>
      </c>
      <c r="K817">
        <f t="shared" si="27"/>
        <v>23</v>
      </c>
    </row>
    <row r="818" spans="1:11" x14ac:dyDescent="0.2">
      <c r="A818" s="16" t="s">
        <v>1597</v>
      </c>
      <c r="B818" s="19">
        <v>11</v>
      </c>
      <c r="C818" s="21">
        <v>54</v>
      </c>
      <c r="F818" s="31" t="s">
        <v>1514</v>
      </c>
      <c r="G818" s="31">
        <v>15</v>
      </c>
      <c r="H818" s="31">
        <v>8</v>
      </c>
      <c r="I818" s="31"/>
      <c r="J818" t="str">
        <f t="shared" si="26"/>
        <v>ezek_15_</v>
      </c>
      <c r="K818">
        <f t="shared" si="27"/>
        <v>8</v>
      </c>
    </row>
    <row r="819" spans="1:11" x14ac:dyDescent="0.2">
      <c r="A819" s="16" t="s">
        <v>1597</v>
      </c>
      <c r="B819" s="19">
        <v>12</v>
      </c>
      <c r="C819" s="21">
        <v>59</v>
      </c>
      <c r="F819" s="31" t="s">
        <v>1514</v>
      </c>
      <c r="G819" s="31">
        <v>16</v>
      </c>
      <c r="H819" s="31">
        <v>63</v>
      </c>
      <c r="I819" s="31"/>
      <c r="J819" t="str">
        <f t="shared" si="26"/>
        <v>ezek_16_</v>
      </c>
      <c r="K819">
        <f t="shared" si="27"/>
        <v>63</v>
      </c>
    </row>
    <row r="820" spans="1:11" x14ac:dyDescent="0.2">
      <c r="A820" s="16" t="s">
        <v>1597</v>
      </c>
      <c r="B820" s="19">
        <v>13</v>
      </c>
      <c r="C820" s="21">
        <v>35</v>
      </c>
      <c r="F820" s="31" t="s">
        <v>1514</v>
      </c>
      <c r="G820" s="31">
        <v>17</v>
      </c>
      <c r="H820" s="31">
        <v>24</v>
      </c>
      <c r="I820" s="31"/>
      <c r="J820" t="str">
        <f t="shared" si="26"/>
        <v>ezek_17_</v>
      </c>
      <c r="K820">
        <f t="shared" si="27"/>
        <v>24</v>
      </c>
    </row>
    <row r="821" spans="1:11" x14ac:dyDescent="0.2">
      <c r="A821" s="16" t="s">
        <v>1597</v>
      </c>
      <c r="B821" s="19">
        <v>14</v>
      </c>
      <c r="C821" s="21">
        <v>35</v>
      </c>
      <c r="F821" s="31" t="s">
        <v>1514</v>
      </c>
      <c r="G821" s="31">
        <v>18</v>
      </c>
      <c r="H821" s="31">
        <v>32</v>
      </c>
      <c r="I821" s="31"/>
      <c r="J821" t="str">
        <f t="shared" si="26"/>
        <v>ezek_18_</v>
      </c>
      <c r="K821">
        <f t="shared" si="27"/>
        <v>32</v>
      </c>
    </row>
    <row r="822" spans="1:11" x14ac:dyDescent="0.2">
      <c r="A822" s="16" t="s">
        <v>1597</v>
      </c>
      <c r="B822" s="19">
        <v>15</v>
      </c>
      <c r="C822" s="21">
        <v>32</v>
      </c>
      <c r="F822" s="31" t="s">
        <v>1514</v>
      </c>
      <c r="G822" s="31">
        <v>19</v>
      </c>
      <c r="H822" s="31">
        <v>14</v>
      </c>
      <c r="I822" s="31"/>
      <c r="J822" t="str">
        <f t="shared" si="26"/>
        <v>ezek_19_</v>
      </c>
      <c r="K822">
        <f t="shared" si="27"/>
        <v>14</v>
      </c>
    </row>
    <row r="823" spans="1:11" x14ac:dyDescent="0.2">
      <c r="A823" s="16" t="s">
        <v>1597</v>
      </c>
      <c r="B823" s="19">
        <v>16</v>
      </c>
      <c r="C823" s="21">
        <v>31</v>
      </c>
      <c r="F823" s="31" t="s">
        <v>1514</v>
      </c>
      <c r="G823" s="31">
        <v>20</v>
      </c>
      <c r="H823" s="31">
        <v>49</v>
      </c>
      <c r="I823" s="31"/>
      <c r="J823" t="str">
        <f t="shared" si="26"/>
        <v>ezek_20_</v>
      </c>
      <c r="K823">
        <f t="shared" si="27"/>
        <v>49</v>
      </c>
    </row>
    <row r="824" spans="1:11" x14ac:dyDescent="0.2">
      <c r="A824" s="16" t="s">
        <v>1597</v>
      </c>
      <c r="B824" s="19">
        <v>17</v>
      </c>
      <c r="C824" s="21">
        <v>37</v>
      </c>
      <c r="F824" s="31" t="s">
        <v>1514</v>
      </c>
      <c r="G824" s="31">
        <v>21</v>
      </c>
      <c r="H824" s="31">
        <v>32</v>
      </c>
      <c r="I824" s="31"/>
      <c r="J824" t="str">
        <f t="shared" si="26"/>
        <v>ezek_21_</v>
      </c>
      <c r="K824">
        <f t="shared" si="27"/>
        <v>32</v>
      </c>
    </row>
    <row r="825" spans="1:11" x14ac:dyDescent="0.2">
      <c r="A825" s="16" t="s">
        <v>1597</v>
      </c>
      <c r="B825" s="19">
        <v>18</v>
      </c>
      <c r="C825" s="21">
        <v>43</v>
      </c>
      <c r="F825" s="31" t="s">
        <v>1514</v>
      </c>
      <c r="G825" s="31">
        <v>22</v>
      </c>
      <c r="H825" s="31">
        <v>31</v>
      </c>
      <c r="I825" s="31"/>
      <c r="J825" t="str">
        <f t="shared" si="26"/>
        <v>ezek_22_</v>
      </c>
      <c r="K825">
        <f t="shared" si="27"/>
        <v>31</v>
      </c>
    </row>
    <row r="826" spans="1:11" x14ac:dyDescent="0.2">
      <c r="A826" s="16" t="s">
        <v>1597</v>
      </c>
      <c r="B826" s="19">
        <v>19</v>
      </c>
      <c r="C826" s="21">
        <v>48</v>
      </c>
      <c r="F826" s="31" t="s">
        <v>1514</v>
      </c>
      <c r="G826" s="31">
        <v>23</v>
      </c>
      <c r="H826" s="31">
        <v>49</v>
      </c>
      <c r="I826" s="31"/>
      <c r="J826" t="str">
        <f t="shared" si="26"/>
        <v>ezek_23_</v>
      </c>
      <c r="K826">
        <f t="shared" si="27"/>
        <v>49</v>
      </c>
    </row>
    <row r="827" spans="1:11" x14ac:dyDescent="0.2">
      <c r="A827" s="16" t="s">
        <v>1597</v>
      </c>
      <c r="B827" s="19">
        <v>20</v>
      </c>
      <c r="C827" s="21">
        <v>47</v>
      </c>
      <c r="F827" s="31" t="s">
        <v>1514</v>
      </c>
      <c r="G827" s="31">
        <v>24</v>
      </c>
      <c r="H827" s="31">
        <v>27</v>
      </c>
      <c r="I827" s="31"/>
      <c r="J827" t="str">
        <f t="shared" si="26"/>
        <v>ezek_24_</v>
      </c>
      <c r="K827">
        <f t="shared" si="27"/>
        <v>27</v>
      </c>
    </row>
    <row r="828" spans="1:11" x14ac:dyDescent="0.2">
      <c r="A828" s="16" t="s">
        <v>1597</v>
      </c>
      <c r="B828" s="19">
        <v>21</v>
      </c>
      <c r="C828" s="21">
        <v>38</v>
      </c>
      <c r="F828" s="31" t="s">
        <v>1514</v>
      </c>
      <c r="G828" s="31">
        <v>25</v>
      </c>
      <c r="H828" s="31">
        <v>17</v>
      </c>
      <c r="I828" s="31"/>
      <c r="J828" t="str">
        <f t="shared" si="26"/>
        <v>ezek_25_</v>
      </c>
      <c r="K828">
        <f t="shared" si="27"/>
        <v>17</v>
      </c>
    </row>
    <row r="829" spans="1:11" x14ac:dyDescent="0.2">
      <c r="A829" s="16" t="s">
        <v>1597</v>
      </c>
      <c r="B829" s="19">
        <v>22</v>
      </c>
      <c r="C829" s="21">
        <v>71</v>
      </c>
      <c r="F829" s="31" t="s">
        <v>1514</v>
      </c>
      <c r="G829" s="31">
        <v>26</v>
      </c>
      <c r="H829" s="31">
        <v>21</v>
      </c>
      <c r="I829" s="31"/>
      <c r="J829" t="str">
        <f t="shared" si="26"/>
        <v>ezek_26_</v>
      </c>
      <c r="K829">
        <f t="shared" si="27"/>
        <v>21</v>
      </c>
    </row>
    <row r="830" spans="1:11" x14ac:dyDescent="0.2">
      <c r="A830" s="16" t="s">
        <v>1597</v>
      </c>
      <c r="B830" s="19">
        <v>23</v>
      </c>
      <c r="C830" s="21">
        <v>56</v>
      </c>
      <c r="F830" s="31" t="s">
        <v>1514</v>
      </c>
      <c r="G830" s="31">
        <v>27</v>
      </c>
      <c r="H830" s="31">
        <v>36</v>
      </c>
      <c r="I830" s="31"/>
      <c r="J830" t="str">
        <f t="shared" si="26"/>
        <v>ezek_27_</v>
      </c>
      <c r="K830">
        <f t="shared" si="27"/>
        <v>36</v>
      </c>
    </row>
    <row r="831" spans="1:11" x14ac:dyDescent="0.2">
      <c r="A831" s="16" t="s">
        <v>1597</v>
      </c>
      <c r="B831" s="19">
        <v>24</v>
      </c>
      <c r="C831" s="21">
        <v>53</v>
      </c>
      <c r="F831" s="31" t="s">
        <v>1514</v>
      </c>
      <c r="G831" s="31">
        <v>28</v>
      </c>
      <c r="H831" s="31">
        <v>26</v>
      </c>
      <c r="I831" s="31"/>
      <c r="J831" t="str">
        <f t="shared" si="26"/>
        <v>ezek_28_</v>
      </c>
      <c r="K831">
        <f t="shared" si="27"/>
        <v>26</v>
      </c>
    </row>
    <row r="832" spans="1:11" x14ac:dyDescent="0.2">
      <c r="A832" s="16" t="s">
        <v>1602</v>
      </c>
      <c r="B832" s="19">
        <v>1</v>
      </c>
      <c r="C832" s="21">
        <v>51</v>
      </c>
      <c r="F832" s="31" t="s">
        <v>1514</v>
      </c>
      <c r="G832" s="31">
        <v>29</v>
      </c>
      <c r="H832" s="31">
        <v>21</v>
      </c>
      <c r="I832" s="31"/>
      <c r="J832" t="str">
        <f t="shared" si="26"/>
        <v>ezek_29_</v>
      </c>
      <c r="K832">
        <f t="shared" si="27"/>
        <v>21</v>
      </c>
    </row>
    <row r="833" spans="1:11" x14ac:dyDescent="0.2">
      <c r="A833" s="16" t="s">
        <v>1602</v>
      </c>
      <c r="B833" s="19">
        <v>2</v>
      </c>
      <c r="C833" s="21">
        <v>25</v>
      </c>
      <c r="F833" s="31" t="s">
        <v>1514</v>
      </c>
      <c r="G833" s="31">
        <v>30</v>
      </c>
      <c r="H833" s="31">
        <v>26</v>
      </c>
      <c r="I833" s="31"/>
      <c r="J833" t="str">
        <f t="shared" si="26"/>
        <v>ezek_30_</v>
      </c>
      <c r="K833">
        <f t="shared" si="27"/>
        <v>26</v>
      </c>
    </row>
    <row r="834" spans="1:11" x14ac:dyDescent="0.2">
      <c r="A834" s="16" t="s">
        <v>1602</v>
      </c>
      <c r="B834" s="19">
        <v>3</v>
      </c>
      <c r="C834" s="21">
        <v>36</v>
      </c>
      <c r="F834" s="31" t="s">
        <v>1514</v>
      </c>
      <c r="G834" s="31">
        <v>31</v>
      </c>
      <c r="H834" s="31">
        <v>18</v>
      </c>
      <c r="I834" s="31"/>
      <c r="J834" t="str">
        <f t="shared" si="26"/>
        <v>ezek_31_</v>
      </c>
      <c r="K834">
        <f t="shared" si="27"/>
        <v>18</v>
      </c>
    </row>
    <row r="835" spans="1:11" x14ac:dyDescent="0.2">
      <c r="A835" s="16" t="s">
        <v>1602</v>
      </c>
      <c r="B835" s="19">
        <v>4</v>
      </c>
      <c r="C835" s="21">
        <v>54</v>
      </c>
      <c r="F835" s="31" t="s">
        <v>1514</v>
      </c>
      <c r="G835" s="31">
        <v>32</v>
      </c>
      <c r="H835" s="31">
        <v>32</v>
      </c>
      <c r="I835" s="31"/>
      <c r="J835" t="str">
        <f t="shared" si="26"/>
        <v>ezek_32_</v>
      </c>
      <c r="K835">
        <f t="shared" si="27"/>
        <v>32</v>
      </c>
    </row>
    <row r="836" spans="1:11" x14ac:dyDescent="0.2">
      <c r="A836" s="16" t="s">
        <v>1602</v>
      </c>
      <c r="B836" s="19">
        <v>5</v>
      </c>
      <c r="C836" s="21">
        <v>47</v>
      </c>
      <c r="F836" s="31" t="s">
        <v>1514</v>
      </c>
      <c r="G836" s="31">
        <v>33</v>
      </c>
      <c r="H836" s="31">
        <v>33</v>
      </c>
      <c r="I836" s="31"/>
      <c r="J836" t="str">
        <f t="shared" si="26"/>
        <v>ezek_33_</v>
      </c>
      <c r="K836">
        <f t="shared" si="27"/>
        <v>33</v>
      </c>
    </row>
    <row r="837" spans="1:11" x14ac:dyDescent="0.2">
      <c r="A837" s="16" t="s">
        <v>1602</v>
      </c>
      <c r="B837" s="19">
        <v>6</v>
      </c>
      <c r="C837" s="21">
        <v>71</v>
      </c>
      <c r="F837" s="31" t="s">
        <v>1514</v>
      </c>
      <c r="G837" s="31">
        <v>34</v>
      </c>
      <c r="H837" s="31">
        <v>31</v>
      </c>
      <c r="I837" s="31"/>
      <c r="J837" t="str">
        <f t="shared" si="26"/>
        <v>ezek_34_</v>
      </c>
      <c r="K837">
        <f t="shared" si="27"/>
        <v>31</v>
      </c>
    </row>
    <row r="838" spans="1:11" x14ac:dyDescent="0.2">
      <c r="A838" s="16" t="s">
        <v>1602</v>
      </c>
      <c r="B838" s="19">
        <v>7</v>
      </c>
      <c r="C838" s="21">
        <v>53</v>
      </c>
      <c r="F838" s="31" t="s">
        <v>1514</v>
      </c>
      <c r="G838" s="31">
        <v>35</v>
      </c>
      <c r="H838" s="31">
        <v>15</v>
      </c>
      <c r="I838" s="31"/>
      <c r="J838" t="str">
        <f t="shared" si="26"/>
        <v>ezek_35_</v>
      </c>
      <c r="K838">
        <f t="shared" si="27"/>
        <v>15</v>
      </c>
    </row>
    <row r="839" spans="1:11" x14ac:dyDescent="0.2">
      <c r="A839" s="16" t="s">
        <v>1602</v>
      </c>
      <c r="B839" s="19">
        <v>8</v>
      </c>
      <c r="C839" s="21">
        <v>59</v>
      </c>
      <c r="F839" s="31" t="s">
        <v>1514</v>
      </c>
      <c r="G839" s="31">
        <v>36</v>
      </c>
      <c r="H839" s="31">
        <v>38</v>
      </c>
      <c r="I839" s="31"/>
      <c r="J839" t="str">
        <f t="shared" si="26"/>
        <v>ezek_36_</v>
      </c>
      <c r="K839">
        <f t="shared" si="27"/>
        <v>38</v>
      </c>
    </row>
    <row r="840" spans="1:11" x14ac:dyDescent="0.2">
      <c r="A840" s="16" t="s">
        <v>1602</v>
      </c>
      <c r="B840" s="19">
        <v>9</v>
      </c>
      <c r="C840" s="21">
        <v>41</v>
      </c>
      <c r="F840" s="31" t="s">
        <v>1514</v>
      </c>
      <c r="G840" s="31">
        <v>37</v>
      </c>
      <c r="H840" s="31">
        <v>28</v>
      </c>
      <c r="I840" s="31"/>
      <c r="J840" t="str">
        <f t="shared" si="26"/>
        <v>ezek_37_</v>
      </c>
      <c r="K840">
        <f t="shared" si="27"/>
        <v>28</v>
      </c>
    </row>
    <row r="841" spans="1:11" x14ac:dyDescent="0.2">
      <c r="A841" s="16" t="s">
        <v>1602</v>
      </c>
      <c r="B841" s="19">
        <v>10</v>
      </c>
      <c r="C841" s="21">
        <v>42</v>
      </c>
      <c r="F841" s="31" t="s">
        <v>1514</v>
      </c>
      <c r="G841" s="31">
        <v>38</v>
      </c>
      <c r="H841" s="31">
        <v>23</v>
      </c>
      <c r="I841" s="31"/>
      <c r="J841" t="str">
        <f t="shared" si="26"/>
        <v>ezek_38_</v>
      </c>
      <c r="K841">
        <f t="shared" si="27"/>
        <v>23</v>
      </c>
    </row>
    <row r="842" spans="1:11" x14ac:dyDescent="0.2">
      <c r="A842" s="16" t="s">
        <v>1602</v>
      </c>
      <c r="B842" s="19">
        <v>11</v>
      </c>
      <c r="C842" s="21">
        <v>57</v>
      </c>
      <c r="F842" s="31" t="s">
        <v>1514</v>
      </c>
      <c r="G842" s="31">
        <v>39</v>
      </c>
      <c r="H842" s="31">
        <v>29</v>
      </c>
      <c r="I842" s="31"/>
      <c r="J842" t="str">
        <f t="shared" si="26"/>
        <v>ezek_39_</v>
      </c>
      <c r="K842">
        <f t="shared" si="27"/>
        <v>29</v>
      </c>
    </row>
    <row r="843" spans="1:11" x14ac:dyDescent="0.2">
      <c r="A843" s="16" t="s">
        <v>1602</v>
      </c>
      <c r="B843" s="19">
        <v>12</v>
      </c>
      <c r="C843" s="21">
        <v>50</v>
      </c>
      <c r="F843" s="31" t="s">
        <v>1514</v>
      </c>
      <c r="G843" s="31">
        <v>40</v>
      </c>
      <c r="H843" s="31">
        <v>49</v>
      </c>
      <c r="I843" s="31"/>
      <c r="J843" t="str">
        <f t="shared" si="26"/>
        <v>ezek_40_</v>
      </c>
      <c r="K843">
        <f t="shared" si="27"/>
        <v>49</v>
      </c>
    </row>
    <row r="844" spans="1:11" x14ac:dyDescent="0.2">
      <c r="A844" s="16" t="s">
        <v>1602</v>
      </c>
      <c r="B844" s="19">
        <v>13</v>
      </c>
      <c r="C844" s="21">
        <v>38</v>
      </c>
      <c r="F844" s="31" t="s">
        <v>1514</v>
      </c>
      <c r="G844" s="31">
        <v>41</v>
      </c>
      <c r="H844" s="31">
        <v>26</v>
      </c>
      <c r="I844" s="31"/>
      <c r="J844" t="str">
        <f t="shared" si="26"/>
        <v>ezek_41_</v>
      </c>
      <c r="K844">
        <f t="shared" si="27"/>
        <v>26</v>
      </c>
    </row>
    <row r="845" spans="1:11" x14ac:dyDescent="0.2">
      <c r="A845" s="16" t="s">
        <v>1602</v>
      </c>
      <c r="B845" s="19">
        <v>14</v>
      </c>
      <c r="C845" s="21">
        <v>31</v>
      </c>
      <c r="F845" s="31" t="s">
        <v>1514</v>
      </c>
      <c r="G845" s="31">
        <v>42</v>
      </c>
      <c r="H845" s="31">
        <v>20</v>
      </c>
      <c r="I845" s="31"/>
      <c r="J845" t="str">
        <f t="shared" si="26"/>
        <v>ezek_42_</v>
      </c>
      <c r="K845">
        <f t="shared" si="27"/>
        <v>20</v>
      </c>
    </row>
    <row r="846" spans="1:11" x14ac:dyDescent="0.2">
      <c r="A846" s="16" t="s">
        <v>1602</v>
      </c>
      <c r="B846" s="19">
        <v>15</v>
      </c>
      <c r="C846" s="21">
        <v>27</v>
      </c>
      <c r="F846" s="31" t="s">
        <v>1514</v>
      </c>
      <c r="G846" s="31">
        <v>43</v>
      </c>
      <c r="H846" s="31">
        <v>27</v>
      </c>
      <c r="I846" s="31"/>
      <c r="J846" t="str">
        <f t="shared" si="26"/>
        <v>ezek_43_</v>
      </c>
      <c r="K846">
        <f t="shared" si="27"/>
        <v>27</v>
      </c>
    </row>
    <row r="847" spans="1:11" x14ac:dyDescent="0.2">
      <c r="A847" s="16" t="s">
        <v>1602</v>
      </c>
      <c r="B847" s="19">
        <v>16</v>
      </c>
      <c r="C847" s="21">
        <v>33</v>
      </c>
      <c r="F847" s="31" t="s">
        <v>1514</v>
      </c>
      <c r="G847" s="31">
        <v>44</v>
      </c>
      <c r="H847" s="31">
        <v>31</v>
      </c>
      <c r="I847" s="31"/>
      <c r="J847" t="str">
        <f t="shared" si="26"/>
        <v>ezek_44_</v>
      </c>
      <c r="K847">
        <f t="shared" si="27"/>
        <v>31</v>
      </c>
    </row>
    <row r="848" spans="1:11" x14ac:dyDescent="0.2">
      <c r="A848" s="16" t="s">
        <v>1602</v>
      </c>
      <c r="B848" s="19">
        <v>17</v>
      </c>
      <c r="C848" s="21">
        <v>26</v>
      </c>
      <c r="F848" s="31" t="s">
        <v>1514</v>
      </c>
      <c r="G848" s="31">
        <v>45</v>
      </c>
      <c r="H848" s="31">
        <v>25</v>
      </c>
      <c r="I848" s="31"/>
      <c r="J848" t="str">
        <f t="shared" si="26"/>
        <v>ezek_45_</v>
      </c>
      <c r="K848">
        <f t="shared" si="27"/>
        <v>25</v>
      </c>
    </row>
    <row r="849" spans="1:11" x14ac:dyDescent="0.2">
      <c r="A849" s="16" t="s">
        <v>1602</v>
      </c>
      <c r="B849" s="19">
        <v>18</v>
      </c>
      <c r="C849" s="21">
        <v>40</v>
      </c>
      <c r="F849" s="31" t="s">
        <v>1514</v>
      </c>
      <c r="G849" s="31">
        <v>46</v>
      </c>
      <c r="H849" s="31">
        <v>24</v>
      </c>
      <c r="I849" s="31"/>
      <c r="J849" t="str">
        <f t="shared" si="26"/>
        <v>ezek_46_</v>
      </c>
      <c r="K849">
        <f t="shared" si="27"/>
        <v>24</v>
      </c>
    </row>
    <row r="850" spans="1:11" x14ac:dyDescent="0.2">
      <c r="A850" s="16" t="s">
        <v>1602</v>
      </c>
      <c r="B850" s="19">
        <v>19</v>
      </c>
      <c r="C850" s="21">
        <v>42</v>
      </c>
      <c r="F850" s="31" t="s">
        <v>1514</v>
      </c>
      <c r="G850" s="31">
        <v>47</v>
      </c>
      <c r="H850" s="31">
        <v>23</v>
      </c>
      <c r="I850" s="31"/>
      <c r="J850" t="str">
        <f t="shared" si="26"/>
        <v>ezek_47_</v>
      </c>
      <c r="K850">
        <f t="shared" si="27"/>
        <v>23</v>
      </c>
    </row>
    <row r="851" spans="1:11" x14ac:dyDescent="0.2">
      <c r="A851" s="16" t="s">
        <v>1602</v>
      </c>
      <c r="B851" s="19">
        <v>20</v>
      </c>
      <c r="C851" s="21">
        <v>31</v>
      </c>
      <c r="F851" s="31" t="s">
        <v>1514</v>
      </c>
      <c r="G851" s="31">
        <v>48</v>
      </c>
      <c r="H851" s="31">
        <v>35</v>
      </c>
      <c r="I851" s="31"/>
      <c r="J851" t="str">
        <f t="shared" si="26"/>
        <v>ezek_48_</v>
      </c>
      <c r="K851">
        <f t="shared" si="27"/>
        <v>35</v>
      </c>
    </row>
    <row r="852" spans="1:11" x14ac:dyDescent="0.2">
      <c r="A852" s="16" t="s">
        <v>1602</v>
      </c>
      <c r="B852" s="19">
        <v>21</v>
      </c>
      <c r="C852" s="21">
        <v>25</v>
      </c>
      <c r="F852" s="31" t="s">
        <v>1520</v>
      </c>
      <c r="G852" s="31">
        <v>1</v>
      </c>
      <c r="H852" s="31">
        <v>21</v>
      </c>
      <c r="I852" s="31"/>
      <c r="J852" t="str">
        <f t="shared" si="26"/>
        <v>dan_1_</v>
      </c>
      <c r="K852">
        <f t="shared" si="27"/>
        <v>21</v>
      </c>
    </row>
    <row r="853" spans="1:11" x14ac:dyDescent="0.2">
      <c r="A853" s="16" t="s">
        <v>1606</v>
      </c>
      <c r="B853" s="19">
        <v>1</v>
      </c>
      <c r="C853" s="21">
        <v>26</v>
      </c>
      <c r="F853" s="31" t="s">
        <v>1520</v>
      </c>
      <c r="G853" s="31">
        <v>2</v>
      </c>
      <c r="H853" s="31">
        <v>49</v>
      </c>
      <c r="I853" s="31"/>
      <c r="J853" t="str">
        <f t="shared" si="26"/>
        <v>dan_2_</v>
      </c>
      <c r="K853">
        <f t="shared" si="27"/>
        <v>49</v>
      </c>
    </row>
    <row r="854" spans="1:11" x14ac:dyDescent="0.2">
      <c r="A854" s="16" t="s">
        <v>1606</v>
      </c>
      <c r="B854" s="19">
        <v>2</v>
      </c>
      <c r="C854" s="21">
        <v>47</v>
      </c>
      <c r="F854" s="31" t="s">
        <v>1520</v>
      </c>
      <c r="G854" s="31">
        <v>3</v>
      </c>
      <c r="H854" s="31">
        <v>30</v>
      </c>
      <c r="I854" s="31"/>
      <c r="J854" t="str">
        <f t="shared" si="26"/>
        <v>dan_3_</v>
      </c>
      <c r="K854">
        <f t="shared" si="27"/>
        <v>30</v>
      </c>
    </row>
    <row r="855" spans="1:11" x14ac:dyDescent="0.2">
      <c r="A855" s="16" t="s">
        <v>1606</v>
      </c>
      <c r="B855" s="19">
        <v>3</v>
      </c>
      <c r="C855" s="21">
        <v>26</v>
      </c>
      <c r="F855" s="31" t="s">
        <v>1520</v>
      </c>
      <c r="G855" s="31">
        <v>4</v>
      </c>
      <c r="H855" s="31">
        <v>37</v>
      </c>
      <c r="I855" s="31"/>
      <c r="J855" t="str">
        <f t="shared" si="26"/>
        <v>dan_4_</v>
      </c>
      <c r="K855">
        <f t="shared" si="27"/>
        <v>37</v>
      </c>
    </row>
    <row r="856" spans="1:11" x14ac:dyDescent="0.2">
      <c r="A856" s="16" t="s">
        <v>1606</v>
      </c>
      <c r="B856" s="19">
        <v>4</v>
      </c>
      <c r="C856" s="21">
        <v>37</v>
      </c>
      <c r="F856" s="31" t="s">
        <v>1520</v>
      </c>
      <c r="G856" s="31">
        <v>5</v>
      </c>
      <c r="H856" s="31">
        <v>31</v>
      </c>
      <c r="I856" s="31"/>
      <c r="J856" t="str">
        <f t="shared" si="26"/>
        <v>dan_5_</v>
      </c>
      <c r="K856">
        <f t="shared" si="27"/>
        <v>31</v>
      </c>
    </row>
    <row r="857" spans="1:11" x14ac:dyDescent="0.2">
      <c r="A857" s="16" t="s">
        <v>1606</v>
      </c>
      <c r="B857" s="19">
        <v>5</v>
      </c>
      <c r="C857" s="21">
        <v>42</v>
      </c>
      <c r="F857" s="31" t="s">
        <v>1520</v>
      </c>
      <c r="G857" s="31">
        <v>6</v>
      </c>
      <c r="H857" s="31">
        <v>28</v>
      </c>
      <c r="I857" s="31"/>
      <c r="J857" t="str">
        <f t="shared" si="26"/>
        <v>dan_6_</v>
      </c>
      <c r="K857">
        <f t="shared" si="27"/>
        <v>28</v>
      </c>
    </row>
    <row r="858" spans="1:11" x14ac:dyDescent="0.2">
      <c r="A858" s="16" t="s">
        <v>1606</v>
      </c>
      <c r="B858" s="19">
        <v>6</v>
      </c>
      <c r="C858" s="21">
        <v>15</v>
      </c>
      <c r="F858" s="31" t="s">
        <v>1520</v>
      </c>
      <c r="G858" s="31">
        <v>7</v>
      </c>
      <c r="H858" s="31">
        <v>28</v>
      </c>
      <c r="I858" s="31"/>
      <c r="J858" t="str">
        <f t="shared" si="26"/>
        <v>dan_7_</v>
      </c>
      <c r="K858">
        <f t="shared" si="27"/>
        <v>28</v>
      </c>
    </row>
    <row r="859" spans="1:11" x14ac:dyDescent="0.2">
      <c r="A859" s="16" t="s">
        <v>1606</v>
      </c>
      <c r="B859" s="19">
        <v>7</v>
      </c>
      <c r="C859" s="21">
        <v>60</v>
      </c>
      <c r="F859" s="31" t="s">
        <v>1520</v>
      </c>
      <c r="G859" s="31">
        <v>8</v>
      </c>
      <c r="H859" s="31">
        <v>27</v>
      </c>
      <c r="I859" s="31"/>
      <c r="J859" t="str">
        <f t="shared" si="26"/>
        <v>dan_8_</v>
      </c>
      <c r="K859">
        <f t="shared" si="27"/>
        <v>27</v>
      </c>
    </row>
    <row r="860" spans="1:11" x14ac:dyDescent="0.2">
      <c r="A860" s="16" t="s">
        <v>1606</v>
      </c>
      <c r="B860" s="19">
        <v>8</v>
      </c>
      <c r="C860" s="21">
        <v>40</v>
      </c>
      <c r="F860" s="31" t="s">
        <v>1520</v>
      </c>
      <c r="G860" s="31">
        <v>9</v>
      </c>
      <c r="H860" s="31">
        <v>27</v>
      </c>
      <c r="I860" s="31"/>
      <c r="J860" t="str">
        <f t="shared" si="26"/>
        <v>dan_9_</v>
      </c>
      <c r="K860">
        <f t="shared" si="27"/>
        <v>27</v>
      </c>
    </row>
    <row r="861" spans="1:11" x14ac:dyDescent="0.2">
      <c r="A861" s="16" t="s">
        <v>1606</v>
      </c>
      <c r="B861" s="19">
        <v>9</v>
      </c>
      <c r="C861" s="21">
        <v>43</v>
      </c>
      <c r="F861" s="31" t="s">
        <v>1520</v>
      </c>
      <c r="G861" s="31">
        <v>10</v>
      </c>
      <c r="H861" s="31">
        <v>21</v>
      </c>
      <c r="I861" s="31"/>
      <c r="J861" t="str">
        <f t="shared" si="26"/>
        <v>dan_10_</v>
      </c>
      <c r="K861">
        <f t="shared" si="27"/>
        <v>21</v>
      </c>
    </row>
    <row r="862" spans="1:11" x14ac:dyDescent="0.2">
      <c r="A862" s="16" t="s">
        <v>1606</v>
      </c>
      <c r="B862" s="19">
        <v>10</v>
      </c>
      <c r="C862" s="21">
        <v>48</v>
      </c>
      <c r="F862" s="31" t="s">
        <v>1520</v>
      </c>
      <c r="G862" s="31">
        <v>11</v>
      </c>
      <c r="H862" s="31">
        <v>45</v>
      </c>
      <c r="I862" s="31"/>
      <c r="J862" t="str">
        <f t="shared" si="26"/>
        <v>dan_11_</v>
      </c>
      <c r="K862">
        <f t="shared" si="27"/>
        <v>45</v>
      </c>
    </row>
    <row r="863" spans="1:11" x14ac:dyDescent="0.2">
      <c r="A863" s="16" t="s">
        <v>1606</v>
      </c>
      <c r="B863" s="19">
        <v>11</v>
      </c>
      <c r="C863" s="21">
        <v>30</v>
      </c>
      <c r="F863" s="31" t="s">
        <v>1520</v>
      </c>
      <c r="G863" s="31">
        <v>12</v>
      </c>
      <c r="H863" s="31">
        <v>13</v>
      </c>
      <c r="I863" s="31"/>
      <c r="J863" t="str">
        <f t="shared" si="26"/>
        <v>dan_12_</v>
      </c>
      <c r="K863">
        <f t="shared" si="27"/>
        <v>13</v>
      </c>
    </row>
    <row r="864" spans="1:11" x14ac:dyDescent="0.2">
      <c r="A864" s="16" t="s">
        <v>1606</v>
      </c>
      <c r="B864" s="19">
        <v>12</v>
      </c>
      <c r="C864" s="21">
        <v>25</v>
      </c>
      <c r="F864" s="31" t="s">
        <v>1525</v>
      </c>
      <c r="G864" s="31">
        <v>1</v>
      </c>
      <c r="H864" s="31">
        <v>11</v>
      </c>
      <c r="I864" s="31"/>
      <c r="J864" t="str">
        <f t="shared" si="26"/>
        <v>hosea_1_</v>
      </c>
      <c r="K864">
        <f t="shared" si="27"/>
        <v>11</v>
      </c>
    </row>
    <row r="865" spans="1:11" x14ac:dyDescent="0.2">
      <c r="A865" s="16" t="s">
        <v>1606</v>
      </c>
      <c r="B865" s="19">
        <v>13</v>
      </c>
      <c r="C865" s="21">
        <v>52</v>
      </c>
      <c r="F865" s="31" t="s">
        <v>1525</v>
      </c>
      <c r="G865" s="31">
        <v>2</v>
      </c>
      <c r="H865" s="31">
        <v>23</v>
      </c>
      <c r="I865" s="31"/>
      <c r="J865" t="str">
        <f t="shared" si="26"/>
        <v>hosea_2_</v>
      </c>
      <c r="K865">
        <f t="shared" si="27"/>
        <v>23</v>
      </c>
    </row>
    <row r="866" spans="1:11" x14ac:dyDescent="0.2">
      <c r="A866" s="16" t="s">
        <v>1606</v>
      </c>
      <c r="B866" s="19">
        <v>14</v>
      </c>
      <c r="C866" s="21">
        <v>28</v>
      </c>
      <c r="F866" s="31" t="s">
        <v>1525</v>
      </c>
      <c r="G866" s="31">
        <v>3</v>
      </c>
      <c r="H866" s="31">
        <v>5</v>
      </c>
      <c r="I866" s="31"/>
      <c r="J866" t="str">
        <f t="shared" si="26"/>
        <v>hosea_3_</v>
      </c>
      <c r="K866">
        <f t="shared" si="27"/>
        <v>5</v>
      </c>
    </row>
    <row r="867" spans="1:11" x14ac:dyDescent="0.2">
      <c r="A867" s="16" t="s">
        <v>1606</v>
      </c>
      <c r="B867" s="19">
        <v>15</v>
      </c>
      <c r="C867" s="21">
        <v>41</v>
      </c>
      <c r="F867" s="31" t="s">
        <v>1525</v>
      </c>
      <c r="G867" s="31">
        <v>4</v>
      </c>
      <c r="H867" s="31">
        <v>19</v>
      </c>
      <c r="I867" s="31"/>
      <c r="J867" t="str">
        <f t="shared" si="26"/>
        <v>hosea_4_</v>
      </c>
      <c r="K867">
        <f t="shared" si="27"/>
        <v>19</v>
      </c>
    </row>
    <row r="868" spans="1:11" x14ac:dyDescent="0.2">
      <c r="A868" s="16" t="s">
        <v>1606</v>
      </c>
      <c r="B868" s="19">
        <v>16</v>
      </c>
      <c r="C868" s="21">
        <v>40</v>
      </c>
      <c r="F868" s="31" t="s">
        <v>1525</v>
      </c>
      <c r="G868" s="31">
        <v>5</v>
      </c>
      <c r="H868" s="31">
        <v>15</v>
      </c>
      <c r="I868" s="31"/>
      <c r="J868" t="str">
        <f t="shared" si="26"/>
        <v>hosea_5_</v>
      </c>
      <c r="K868">
        <f t="shared" si="27"/>
        <v>15</v>
      </c>
    </row>
    <row r="869" spans="1:11" x14ac:dyDescent="0.2">
      <c r="A869" s="16" t="s">
        <v>1606</v>
      </c>
      <c r="B869" s="19">
        <v>17</v>
      </c>
      <c r="C869" s="21">
        <v>34</v>
      </c>
      <c r="F869" s="31" t="s">
        <v>1525</v>
      </c>
      <c r="G869" s="31">
        <v>6</v>
      </c>
      <c r="H869" s="31">
        <v>11</v>
      </c>
      <c r="I869" s="31"/>
      <c r="J869" t="str">
        <f t="shared" si="26"/>
        <v>hosea_6_</v>
      </c>
      <c r="K869">
        <f t="shared" si="27"/>
        <v>11</v>
      </c>
    </row>
    <row r="870" spans="1:11" x14ac:dyDescent="0.2">
      <c r="A870" s="16" t="s">
        <v>1606</v>
      </c>
      <c r="B870" s="19">
        <v>18</v>
      </c>
      <c r="C870" s="21">
        <v>28</v>
      </c>
      <c r="F870" s="31" t="s">
        <v>1525</v>
      </c>
      <c r="G870" s="31">
        <v>7</v>
      </c>
      <c r="H870" s="31">
        <v>16</v>
      </c>
      <c r="I870" s="31"/>
      <c r="J870" t="str">
        <f t="shared" si="26"/>
        <v>hosea_7_</v>
      </c>
      <c r="K870">
        <f t="shared" si="27"/>
        <v>16</v>
      </c>
    </row>
    <row r="871" spans="1:11" x14ac:dyDescent="0.2">
      <c r="A871" s="16" t="s">
        <v>1606</v>
      </c>
      <c r="B871" s="19">
        <v>19</v>
      </c>
      <c r="C871" s="21">
        <v>41</v>
      </c>
      <c r="F871" s="31" t="s">
        <v>1525</v>
      </c>
      <c r="G871" s="31">
        <v>8</v>
      </c>
      <c r="H871" s="31">
        <v>14</v>
      </c>
      <c r="I871" s="31"/>
      <c r="J871" t="str">
        <f t="shared" si="26"/>
        <v>hosea_8_</v>
      </c>
      <c r="K871">
        <f t="shared" si="27"/>
        <v>14</v>
      </c>
    </row>
    <row r="872" spans="1:11" x14ac:dyDescent="0.2">
      <c r="A872" s="16" t="s">
        <v>1606</v>
      </c>
      <c r="B872" s="19">
        <v>20</v>
      </c>
      <c r="C872" s="21">
        <v>38</v>
      </c>
      <c r="F872" s="31" t="s">
        <v>1525</v>
      </c>
      <c r="G872" s="31">
        <v>9</v>
      </c>
      <c r="H872" s="31">
        <v>17</v>
      </c>
      <c r="I872" s="31"/>
      <c r="J872" t="str">
        <f t="shared" ref="J872:J935" si="28">F872&amp;"_"&amp;G872&amp;"_"</f>
        <v>hosea_9_</v>
      </c>
      <c r="K872">
        <f t="shared" ref="K872:K935" si="29">H872</f>
        <v>17</v>
      </c>
    </row>
    <row r="873" spans="1:11" x14ac:dyDescent="0.2">
      <c r="A873" s="16" t="s">
        <v>1606</v>
      </c>
      <c r="B873" s="19">
        <v>21</v>
      </c>
      <c r="C873" s="21">
        <v>40</v>
      </c>
      <c r="F873" s="31" t="s">
        <v>1525</v>
      </c>
      <c r="G873" s="31">
        <v>10</v>
      </c>
      <c r="H873" s="31">
        <v>15</v>
      </c>
      <c r="I873" s="31"/>
      <c r="J873" t="str">
        <f t="shared" si="28"/>
        <v>hosea_10_</v>
      </c>
      <c r="K873">
        <f t="shared" si="29"/>
        <v>15</v>
      </c>
    </row>
    <row r="874" spans="1:11" x14ac:dyDescent="0.2">
      <c r="A874" s="16" t="s">
        <v>1606</v>
      </c>
      <c r="B874" s="19">
        <v>22</v>
      </c>
      <c r="C874" s="21">
        <v>30</v>
      </c>
      <c r="F874" s="31" t="s">
        <v>1525</v>
      </c>
      <c r="G874" s="31">
        <v>11</v>
      </c>
      <c r="H874" s="31">
        <v>12</v>
      </c>
      <c r="I874" s="31"/>
      <c r="J874" t="str">
        <f t="shared" si="28"/>
        <v>hosea_11_</v>
      </c>
      <c r="K874">
        <f t="shared" si="29"/>
        <v>12</v>
      </c>
    </row>
    <row r="875" spans="1:11" x14ac:dyDescent="0.2">
      <c r="A875" s="16" t="s">
        <v>1606</v>
      </c>
      <c r="B875" s="19">
        <v>23</v>
      </c>
      <c r="C875" s="21">
        <v>35</v>
      </c>
      <c r="F875" s="31" t="s">
        <v>1525</v>
      </c>
      <c r="G875" s="31">
        <v>12</v>
      </c>
      <c r="H875" s="31">
        <v>14</v>
      </c>
      <c r="I875" s="31"/>
      <c r="J875" t="str">
        <f t="shared" si="28"/>
        <v>hosea_12_</v>
      </c>
      <c r="K875">
        <f t="shared" si="29"/>
        <v>14</v>
      </c>
    </row>
    <row r="876" spans="1:11" x14ac:dyDescent="0.2">
      <c r="A876" s="16" t="s">
        <v>1606</v>
      </c>
      <c r="B876" s="19">
        <v>24</v>
      </c>
      <c r="C876" s="21">
        <v>27</v>
      </c>
      <c r="F876" s="31" t="s">
        <v>1525</v>
      </c>
      <c r="G876" s="31">
        <v>13</v>
      </c>
      <c r="H876" s="31">
        <v>16</v>
      </c>
      <c r="I876" s="31"/>
      <c r="J876" t="str">
        <f t="shared" si="28"/>
        <v>hosea_13_</v>
      </c>
      <c r="K876">
        <f t="shared" si="29"/>
        <v>16</v>
      </c>
    </row>
    <row r="877" spans="1:11" x14ac:dyDescent="0.2">
      <c r="A877" s="16" t="s">
        <v>1606</v>
      </c>
      <c r="B877" s="19">
        <v>25</v>
      </c>
      <c r="C877" s="21">
        <v>27</v>
      </c>
      <c r="F877" s="31" t="s">
        <v>1525</v>
      </c>
      <c r="G877" s="31">
        <v>14</v>
      </c>
      <c r="H877" s="31">
        <v>9</v>
      </c>
      <c r="I877" s="31"/>
      <c r="J877" t="str">
        <f t="shared" si="28"/>
        <v>hosea_14_</v>
      </c>
      <c r="K877">
        <f t="shared" si="29"/>
        <v>9</v>
      </c>
    </row>
    <row r="878" spans="1:11" x14ac:dyDescent="0.2">
      <c r="A878" s="16" t="s">
        <v>1606</v>
      </c>
      <c r="B878" s="19">
        <v>26</v>
      </c>
      <c r="C878" s="21">
        <v>32</v>
      </c>
      <c r="F878" s="31" t="s">
        <v>1529</v>
      </c>
      <c r="G878" s="31">
        <v>1</v>
      </c>
      <c r="H878" s="31">
        <v>20</v>
      </c>
      <c r="I878" s="31"/>
      <c r="J878" t="str">
        <f t="shared" si="28"/>
        <v>joel_1_</v>
      </c>
      <c r="K878">
        <f t="shared" si="29"/>
        <v>20</v>
      </c>
    </row>
    <row r="879" spans="1:11" x14ac:dyDescent="0.2">
      <c r="A879" s="16" t="s">
        <v>1606</v>
      </c>
      <c r="B879" s="19">
        <v>27</v>
      </c>
      <c r="C879" s="21">
        <v>44</v>
      </c>
      <c r="F879" s="31" t="s">
        <v>1529</v>
      </c>
      <c r="G879" s="31">
        <v>2</v>
      </c>
      <c r="H879" s="31">
        <v>32</v>
      </c>
      <c r="I879" s="31"/>
      <c r="J879" t="str">
        <f t="shared" si="28"/>
        <v>joel_2_</v>
      </c>
      <c r="K879">
        <f t="shared" si="29"/>
        <v>32</v>
      </c>
    </row>
    <row r="880" spans="1:11" x14ac:dyDescent="0.2">
      <c r="A880" s="16" t="s">
        <v>1606</v>
      </c>
      <c r="B880" s="19">
        <v>28</v>
      </c>
      <c r="C880" s="21">
        <v>31</v>
      </c>
      <c r="F880" s="31" t="s">
        <v>1529</v>
      </c>
      <c r="G880" s="31">
        <v>3</v>
      </c>
      <c r="H880" s="31">
        <v>21</v>
      </c>
      <c r="I880" s="31"/>
      <c r="J880" t="str">
        <f t="shared" si="28"/>
        <v>joel_3_</v>
      </c>
      <c r="K880">
        <f t="shared" si="29"/>
        <v>21</v>
      </c>
    </row>
    <row r="881" spans="1:11" x14ac:dyDescent="0.2">
      <c r="A881" s="16" t="s">
        <v>1612</v>
      </c>
      <c r="B881" s="19">
        <v>1</v>
      </c>
      <c r="C881" s="21">
        <v>32</v>
      </c>
      <c r="F881" s="31" t="s">
        <v>1533</v>
      </c>
      <c r="G881" s="31">
        <v>1</v>
      </c>
      <c r="H881" s="31">
        <v>15</v>
      </c>
      <c r="I881" s="31"/>
      <c r="J881" t="str">
        <f t="shared" si="28"/>
        <v>amos_1_</v>
      </c>
      <c r="K881">
        <f t="shared" si="29"/>
        <v>15</v>
      </c>
    </row>
    <row r="882" spans="1:11" x14ac:dyDescent="0.2">
      <c r="A882" s="16" t="s">
        <v>1612</v>
      </c>
      <c r="B882" s="19">
        <v>2</v>
      </c>
      <c r="C882" s="21">
        <v>29</v>
      </c>
      <c r="F882" s="31" t="s">
        <v>1533</v>
      </c>
      <c r="G882" s="31">
        <v>2</v>
      </c>
      <c r="H882" s="31">
        <v>16</v>
      </c>
      <c r="I882" s="31"/>
      <c r="J882" t="str">
        <f t="shared" si="28"/>
        <v>amos_2_</v>
      </c>
      <c r="K882">
        <f t="shared" si="29"/>
        <v>16</v>
      </c>
    </row>
    <row r="883" spans="1:11" x14ac:dyDescent="0.2">
      <c r="A883" s="16" t="s">
        <v>1612</v>
      </c>
      <c r="B883" s="19">
        <v>3</v>
      </c>
      <c r="C883" s="21">
        <v>31</v>
      </c>
      <c r="F883" s="31" t="s">
        <v>1533</v>
      </c>
      <c r="G883" s="31">
        <v>3</v>
      </c>
      <c r="H883" s="31">
        <v>15</v>
      </c>
      <c r="I883" s="31"/>
      <c r="J883" t="str">
        <f t="shared" si="28"/>
        <v>amos_3_</v>
      </c>
      <c r="K883">
        <f t="shared" si="29"/>
        <v>15</v>
      </c>
    </row>
    <row r="884" spans="1:11" x14ac:dyDescent="0.2">
      <c r="A884" s="16" t="s">
        <v>1612</v>
      </c>
      <c r="B884" s="19">
        <v>4</v>
      </c>
      <c r="C884" s="21">
        <v>25</v>
      </c>
      <c r="F884" s="31" t="s">
        <v>1533</v>
      </c>
      <c r="G884" s="31">
        <v>4</v>
      </c>
      <c r="H884" s="31">
        <v>13</v>
      </c>
      <c r="I884" s="31"/>
      <c r="J884" t="str">
        <f t="shared" si="28"/>
        <v>amos_4_</v>
      </c>
      <c r="K884">
        <f t="shared" si="29"/>
        <v>13</v>
      </c>
    </row>
    <row r="885" spans="1:11" x14ac:dyDescent="0.2">
      <c r="A885" s="16" t="s">
        <v>1612</v>
      </c>
      <c r="B885" s="19">
        <v>5</v>
      </c>
      <c r="C885" s="21">
        <v>21</v>
      </c>
      <c r="F885" s="31" t="s">
        <v>1533</v>
      </c>
      <c r="G885" s="31">
        <v>5</v>
      </c>
      <c r="H885" s="31">
        <v>27</v>
      </c>
      <c r="I885" s="31"/>
      <c r="J885" t="str">
        <f t="shared" si="28"/>
        <v>amos_5_</v>
      </c>
      <c r="K885">
        <f t="shared" si="29"/>
        <v>27</v>
      </c>
    </row>
    <row r="886" spans="1:11" x14ac:dyDescent="0.2">
      <c r="A886" s="16" t="s">
        <v>1612</v>
      </c>
      <c r="B886" s="19">
        <v>6</v>
      </c>
      <c r="C886" s="21">
        <v>23</v>
      </c>
      <c r="F886" s="31" t="s">
        <v>1533</v>
      </c>
      <c r="G886" s="31">
        <v>6</v>
      </c>
      <c r="H886" s="31">
        <v>14</v>
      </c>
      <c r="I886" s="31"/>
      <c r="J886" t="str">
        <f t="shared" si="28"/>
        <v>amos_6_</v>
      </c>
      <c r="K886">
        <f t="shared" si="29"/>
        <v>14</v>
      </c>
    </row>
    <row r="887" spans="1:11" x14ac:dyDescent="0.2">
      <c r="A887" s="16" t="s">
        <v>1612</v>
      </c>
      <c r="B887" s="19">
        <v>7</v>
      </c>
      <c r="C887" s="21">
        <v>25</v>
      </c>
      <c r="F887" s="31" t="s">
        <v>1533</v>
      </c>
      <c r="G887" s="31">
        <v>7</v>
      </c>
      <c r="H887" s="31">
        <v>17</v>
      </c>
      <c r="I887" s="31"/>
      <c r="J887" t="str">
        <f t="shared" si="28"/>
        <v>amos_7_</v>
      </c>
      <c r="K887">
        <f t="shared" si="29"/>
        <v>17</v>
      </c>
    </row>
    <row r="888" spans="1:11" x14ac:dyDescent="0.2">
      <c r="A888" s="16" t="s">
        <v>1612</v>
      </c>
      <c r="B888" s="19">
        <v>8</v>
      </c>
      <c r="C888" s="21">
        <v>39</v>
      </c>
      <c r="F888" s="31" t="s">
        <v>1533</v>
      </c>
      <c r="G888" s="31">
        <v>8</v>
      </c>
      <c r="H888" s="31">
        <v>14</v>
      </c>
      <c r="I888" s="31"/>
      <c r="J888" t="str">
        <f t="shared" si="28"/>
        <v>amos_8_</v>
      </c>
      <c r="K888">
        <f t="shared" si="29"/>
        <v>14</v>
      </c>
    </row>
    <row r="889" spans="1:11" x14ac:dyDescent="0.2">
      <c r="A889" s="16" t="s">
        <v>1612</v>
      </c>
      <c r="B889" s="19">
        <v>9</v>
      </c>
      <c r="C889" s="21">
        <v>33</v>
      </c>
      <c r="F889" s="31" t="s">
        <v>1533</v>
      </c>
      <c r="G889" s="31">
        <v>9</v>
      </c>
      <c r="H889" s="31">
        <v>15</v>
      </c>
      <c r="I889" s="31"/>
      <c r="J889" t="str">
        <f t="shared" si="28"/>
        <v>amos_9_</v>
      </c>
      <c r="K889">
        <f t="shared" si="29"/>
        <v>15</v>
      </c>
    </row>
    <row r="890" spans="1:11" x14ac:dyDescent="0.2">
      <c r="A890" s="16" t="s">
        <v>1612</v>
      </c>
      <c r="B890" s="19">
        <v>10</v>
      </c>
      <c r="C890" s="21">
        <v>21</v>
      </c>
      <c r="F890" s="31" t="s">
        <v>1537</v>
      </c>
      <c r="G890" s="31">
        <v>1</v>
      </c>
      <c r="H890" s="31">
        <v>21</v>
      </c>
      <c r="I890" s="31"/>
      <c r="J890" t="str">
        <f t="shared" si="28"/>
        <v>obad_1_</v>
      </c>
      <c r="K890">
        <f t="shared" si="29"/>
        <v>21</v>
      </c>
    </row>
    <row r="891" spans="1:11" x14ac:dyDescent="0.2">
      <c r="A891" s="16" t="s">
        <v>1612</v>
      </c>
      <c r="B891" s="19">
        <v>11</v>
      </c>
      <c r="C891" s="21">
        <v>36</v>
      </c>
      <c r="F891" s="31" t="s">
        <v>1543</v>
      </c>
      <c r="G891" s="31">
        <v>1</v>
      </c>
      <c r="H891" s="31">
        <v>17</v>
      </c>
      <c r="I891" s="31"/>
      <c r="J891" t="str">
        <f t="shared" si="28"/>
        <v>jonah_1_</v>
      </c>
      <c r="K891">
        <f t="shared" si="29"/>
        <v>17</v>
      </c>
    </row>
    <row r="892" spans="1:11" x14ac:dyDescent="0.2">
      <c r="A892" s="16" t="s">
        <v>1612</v>
      </c>
      <c r="B892" s="19">
        <v>12</v>
      </c>
      <c r="C892" s="21">
        <v>21</v>
      </c>
      <c r="F892" s="31" t="s">
        <v>1543</v>
      </c>
      <c r="G892" s="31">
        <v>2</v>
      </c>
      <c r="H892" s="31">
        <v>10</v>
      </c>
      <c r="I892" s="31"/>
      <c r="J892" t="str">
        <f t="shared" si="28"/>
        <v>jonah_2_</v>
      </c>
      <c r="K892">
        <f t="shared" si="29"/>
        <v>10</v>
      </c>
    </row>
    <row r="893" spans="1:11" x14ac:dyDescent="0.2">
      <c r="A893" s="16" t="s">
        <v>1612</v>
      </c>
      <c r="B893" s="19">
        <v>13</v>
      </c>
      <c r="C893" s="21">
        <v>14</v>
      </c>
      <c r="F893" s="31" t="s">
        <v>1543</v>
      </c>
      <c r="G893" s="31">
        <v>3</v>
      </c>
      <c r="H893" s="31">
        <v>10</v>
      </c>
      <c r="I893" s="31"/>
      <c r="J893" t="str">
        <f t="shared" si="28"/>
        <v>jonah_3_</v>
      </c>
      <c r="K893">
        <f t="shared" si="29"/>
        <v>10</v>
      </c>
    </row>
    <row r="894" spans="1:11" x14ac:dyDescent="0.2">
      <c r="A894" s="16" t="s">
        <v>1612</v>
      </c>
      <c r="B894" s="19">
        <v>14</v>
      </c>
      <c r="C894" s="21">
        <v>23</v>
      </c>
      <c r="F894" s="31" t="s">
        <v>1543</v>
      </c>
      <c r="G894" s="31">
        <v>4</v>
      </c>
      <c r="H894" s="31">
        <v>11</v>
      </c>
      <c r="I894" s="31"/>
      <c r="J894" t="str">
        <f t="shared" si="28"/>
        <v>jonah_4_</v>
      </c>
      <c r="K894">
        <f t="shared" si="29"/>
        <v>11</v>
      </c>
    </row>
    <row r="895" spans="1:11" x14ac:dyDescent="0.2">
      <c r="A895" s="16" t="s">
        <v>1612</v>
      </c>
      <c r="B895" s="19">
        <v>15</v>
      </c>
      <c r="C895" s="21">
        <v>33</v>
      </c>
      <c r="F895" s="31" t="s">
        <v>1547</v>
      </c>
      <c r="G895" s="31">
        <v>1</v>
      </c>
      <c r="H895" s="31">
        <v>16</v>
      </c>
      <c r="I895" s="31"/>
      <c r="J895" t="str">
        <f t="shared" si="28"/>
        <v>micah_1_</v>
      </c>
      <c r="K895">
        <f t="shared" si="29"/>
        <v>16</v>
      </c>
    </row>
    <row r="896" spans="1:11" x14ac:dyDescent="0.2">
      <c r="A896" s="16" t="s">
        <v>1612</v>
      </c>
      <c r="B896" s="19">
        <v>16</v>
      </c>
      <c r="C896" s="21">
        <v>27</v>
      </c>
      <c r="F896" s="31" t="s">
        <v>1547</v>
      </c>
      <c r="G896" s="31">
        <v>2</v>
      </c>
      <c r="H896" s="31">
        <v>13</v>
      </c>
      <c r="I896" s="31"/>
      <c r="J896" t="str">
        <f t="shared" si="28"/>
        <v>micah_2_</v>
      </c>
      <c r="K896">
        <f t="shared" si="29"/>
        <v>13</v>
      </c>
    </row>
    <row r="897" spans="1:11" x14ac:dyDescent="0.2">
      <c r="A897" s="16" t="s">
        <v>1633</v>
      </c>
      <c r="B897" s="19">
        <v>1</v>
      </c>
      <c r="C897" s="21">
        <v>24</v>
      </c>
      <c r="F897" s="31" t="s">
        <v>1547</v>
      </c>
      <c r="G897" s="31">
        <v>3</v>
      </c>
      <c r="H897" s="31">
        <v>12</v>
      </c>
      <c r="I897" s="31"/>
      <c r="J897" t="str">
        <f t="shared" si="28"/>
        <v>micah_3_</v>
      </c>
      <c r="K897">
        <f t="shared" si="29"/>
        <v>12</v>
      </c>
    </row>
    <row r="898" spans="1:11" x14ac:dyDescent="0.2">
      <c r="A898" s="16" t="s">
        <v>1633</v>
      </c>
      <c r="B898" s="19">
        <v>2</v>
      </c>
      <c r="C898" s="21">
        <v>21</v>
      </c>
      <c r="F898" s="31" t="s">
        <v>1547</v>
      </c>
      <c r="G898" s="31">
        <v>4</v>
      </c>
      <c r="H898" s="31">
        <v>13</v>
      </c>
      <c r="I898" s="31"/>
      <c r="J898" t="str">
        <f t="shared" si="28"/>
        <v>micah_4_</v>
      </c>
      <c r="K898">
        <f t="shared" si="29"/>
        <v>13</v>
      </c>
    </row>
    <row r="899" spans="1:11" x14ac:dyDescent="0.2">
      <c r="A899" s="16" t="s">
        <v>1633</v>
      </c>
      <c r="B899" s="19">
        <v>3</v>
      </c>
      <c r="C899" s="21">
        <v>29</v>
      </c>
      <c r="F899" s="31" t="s">
        <v>1547</v>
      </c>
      <c r="G899" s="31">
        <v>5</v>
      </c>
      <c r="H899" s="31">
        <v>15</v>
      </c>
      <c r="I899" s="31"/>
      <c r="J899" t="str">
        <f t="shared" si="28"/>
        <v>micah_5_</v>
      </c>
      <c r="K899">
        <f t="shared" si="29"/>
        <v>15</v>
      </c>
    </row>
    <row r="900" spans="1:11" x14ac:dyDescent="0.2">
      <c r="A900" s="16" t="s">
        <v>1633</v>
      </c>
      <c r="B900" s="19">
        <v>4</v>
      </c>
      <c r="C900" s="21">
        <v>31</v>
      </c>
      <c r="F900" s="31" t="s">
        <v>1547</v>
      </c>
      <c r="G900" s="31">
        <v>6</v>
      </c>
      <c r="H900" s="31">
        <v>16</v>
      </c>
      <c r="I900" s="31"/>
      <c r="J900" t="str">
        <f t="shared" si="28"/>
        <v>micah_6_</v>
      </c>
      <c r="K900">
        <f t="shared" si="29"/>
        <v>16</v>
      </c>
    </row>
    <row r="901" spans="1:11" x14ac:dyDescent="0.2">
      <c r="A901" s="16" t="s">
        <v>1633</v>
      </c>
      <c r="B901" s="19">
        <v>5</v>
      </c>
      <c r="C901" s="21">
        <v>26</v>
      </c>
      <c r="F901" s="31" t="s">
        <v>1547</v>
      </c>
      <c r="G901" s="31">
        <v>7</v>
      </c>
      <c r="H901" s="31">
        <v>20</v>
      </c>
      <c r="I901" s="31"/>
      <c r="J901" t="str">
        <f t="shared" si="28"/>
        <v>micah_7_</v>
      </c>
      <c r="K901">
        <f t="shared" si="29"/>
        <v>20</v>
      </c>
    </row>
    <row r="902" spans="1:11" x14ac:dyDescent="0.2">
      <c r="A902" s="16" t="s">
        <v>1633</v>
      </c>
      <c r="B902" s="19">
        <v>6</v>
      </c>
      <c r="C902" s="21">
        <v>18</v>
      </c>
      <c r="F902" s="31" t="s">
        <v>1551</v>
      </c>
      <c r="G902" s="31">
        <v>1</v>
      </c>
      <c r="H902" s="31">
        <v>15</v>
      </c>
      <c r="I902" s="31"/>
      <c r="J902" t="str">
        <f t="shared" si="28"/>
        <v>nahum_1_</v>
      </c>
      <c r="K902">
        <f t="shared" si="29"/>
        <v>15</v>
      </c>
    </row>
    <row r="903" spans="1:11" x14ac:dyDescent="0.2">
      <c r="A903" s="16" t="s">
        <v>1639</v>
      </c>
      <c r="B903" s="19">
        <v>1</v>
      </c>
      <c r="C903" s="21">
        <v>23</v>
      </c>
      <c r="F903" s="31" t="s">
        <v>1551</v>
      </c>
      <c r="G903" s="31">
        <v>2</v>
      </c>
      <c r="H903" s="31">
        <v>13</v>
      </c>
      <c r="I903" s="31"/>
      <c r="J903" t="str">
        <f t="shared" si="28"/>
        <v>nahum_2_</v>
      </c>
      <c r="K903">
        <f t="shared" si="29"/>
        <v>13</v>
      </c>
    </row>
    <row r="904" spans="1:11" x14ac:dyDescent="0.2">
      <c r="A904" s="16" t="s">
        <v>1639</v>
      </c>
      <c r="B904" s="19">
        <v>2</v>
      </c>
      <c r="C904" s="21">
        <v>22</v>
      </c>
      <c r="F904" s="31" t="s">
        <v>1551</v>
      </c>
      <c r="G904" s="31">
        <v>3</v>
      </c>
      <c r="H904" s="31">
        <v>19</v>
      </c>
      <c r="I904" s="31"/>
      <c r="J904" t="str">
        <f t="shared" si="28"/>
        <v>nahum_3_</v>
      </c>
      <c r="K904">
        <f t="shared" si="29"/>
        <v>19</v>
      </c>
    </row>
    <row r="905" spans="1:11" x14ac:dyDescent="0.2">
      <c r="A905" s="16" t="s">
        <v>1639</v>
      </c>
      <c r="B905" s="19">
        <v>3</v>
      </c>
      <c r="C905" s="21">
        <v>21</v>
      </c>
      <c r="F905" s="31" t="s">
        <v>1555</v>
      </c>
      <c r="G905" s="31">
        <v>1</v>
      </c>
      <c r="H905" s="31">
        <v>17</v>
      </c>
      <c r="I905" s="31"/>
      <c r="J905" t="str">
        <f t="shared" si="28"/>
        <v>hab_1_</v>
      </c>
      <c r="K905">
        <f t="shared" si="29"/>
        <v>17</v>
      </c>
    </row>
    <row r="906" spans="1:11" x14ac:dyDescent="0.2">
      <c r="A906" s="16" t="s">
        <v>1639</v>
      </c>
      <c r="B906" s="19">
        <v>4</v>
      </c>
      <c r="C906" s="21">
        <v>32</v>
      </c>
      <c r="F906" s="31" t="s">
        <v>1555</v>
      </c>
      <c r="G906" s="31">
        <v>2</v>
      </c>
      <c r="H906" s="31">
        <v>20</v>
      </c>
      <c r="I906" s="31"/>
      <c r="J906" t="str">
        <f t="shared" si="28"/>
        <v>hab_2_</v>
      </c>
      <c r="K906">
        <f t="shared" si="29"/>
        <v>20</v>
      </c>
    </row>
    <row r="907" spans="1:11" x14ac:dyDescent="0.2">
      <c r="A907" s="16" t="s">
        <v>1639</v>
      </c>
      <c r="B907" s="19">
        <v>5</v>
      </c>
      <c r="C907" s="21">
        <v>33</v>
      </c>
      <c r="F907" s="31" t="s">
        <v>1555</v>
      </c>
      <c r="G907" s="31">
        <v>3</v>
      </c>
      <c r="H907" s="31">
        <v>19</v>
      </c>
      <c r="I907" s="31"/>
      <c r="J907" t="str">
        <f t="shared" si="28"/>
        <v>hab_3_</v>
      </c>
      <c r="K907">
        <f t="shared" si="29"/>
        <v>19</v>
      </c>
    </row>
    <row r="908" spans="1:11" x14ac:dyDescent="0.2">
      <c r="A908" s="16" t="s">
        <v>1639</v>
      </c>
      <c r="B908" s="19">
        <v>6</v>
      </c>
      <c r="C908" s="21">
        <v>24</v>
      </c>
      <c r="F908" s="31" t="s">
        <v>1561</v>
      </c>
      <c r="G908" s="31">
        <v>1</v>
      </c>
      <c r="H908" s="31">
        <v>18</v>
      </c>
      <c r="I908" s="31"/>
      <c r="J908" t="str">
        <f t="shared" si="28"/>
        <v>zeph_1_</v>
      </c>
      <c r="K908">
        <f t="shared" si="29"/>
        <v>18</v>
      </c>
    </row>
    <row r="909" spans="1:11" x14ac:dyDescent="0.2">
      <c r="A909" s="16" t="s">
        <v>1645</v>
      </c>
      <c r="B909" s="19">
        <v>1</v>
      </c>
      <c r="C909" s="21">
        <v>30</v>
      </c>
      <c r="F909" s="31" t="s">
        <v>1561</v>
      </c>
      <c r="G909" s="31">
        <v>2</v>
      </c>
      <c r="H909" s="31">
        <v>15</v>
      </c>
      <c r="I909" s="31"/>
      <c r="J909" t="str">
        <f t="shared" si="28"/>
        <v>zeph_2_</v>
      </c>
      <c r="K909">
        <f t="shared" si="29"/>
        <v>15</v>
      </c>
    </row>
    <row r="910" spans="1:11" x14ac:dyDescent="0.2">
      <c r="A910" s="16" t="s">
        <v>1645</v>
      </c>
      <c r="B910" s="19">
        <v>2</v>
      </c>
      <c r="C910" s="21">
        <v>30</v>
      </c>
      <c r="F910" s="31" t="s">
        <v>1561</v>
      </c>
      <c r="G910" s="31">
        <v>3</v>
      </c>
      <c r="H910" s="31">
        <v>20</v>
      </c>
      <c r="I910" s="31"/>
      <c r="J910" t="str">
        <f t="shared" si="28"/>
        <v>zeph_3_</v>
      </c>
      <c r="K910">
        <f t="shared" si="29"/>
        <v>20</v>
      </c>
    </row>
    <row r="911" spans="1:11" x14ac:dyDescent="0.2">
      <c r="A911" s="16" t="s">
        <v>1645</v>
      </c>
      <c r="B911" s="19">
        <v>3</v>
      </c>
      <c r="C911" s="21">
        <v>21</v>
      </c>
      <c r="F911" s="31" t="s">
        <v>1567</v>
      </c>
      <c r="G911" s="31">
        <v>1</v>
      </c>
      <c r="H911" s="31">
        <v>15</v>
      </c>
      <c r="I911" s="31"/>
      <c r="J911" t="str">
        <f t="shared" si="28"/>
        <v>hag_1_</v>
      </c>
      <c r="K911">
        <f t="shared" si="29"/>
        <v>15</v>
      </c>
    </row>
    <row r="912" spans="1:11" x14ac:dyDescent="0.2">
      <c r="A912" s="16" t="s">
        <v>1645</v>
      </c>
      <c r="B912" s="19">
        <v>4</v>
      </c>
      <c r="C912" s="21">
        <v>23</v>
      </c>
      <c r="F912" s="31" t="s">
        <v>1567</v>
      </c>
      <c r="G912" s="31">
        <v>2</v>
      </c>
      <c r="H912" s="31">
        <v>23</v>
      </c>
      <c r="I912" s="31"/>
      <c r="J912" t="str">
        <f t="shared" si="28"/>
        <v>hag_2_</v>
      </c>
      <c r="K912">
        <f t="shared" si="29"/>
        <v>23</v>
      </c>
    </row>
    <row r="913" spans="1:11" x14ac:dyDescent="0.2">
      <c r="A913" s="16" t="s">
        <v>1651</v>
      </c>
      <c r="B913" s="19">
        <v>1</v>
      </c>
      <c r="C913" s="21">
        <v>29</v>
      </c>
      <c r="F913" s="31" t="s">
        <v>1573</v>
      </c>
      <c r="G913" s="31">
        <v>1</v>
      </c>
      <c r="H913" s="31">
        <v>21</v>
      </c>
      <c r="I913" s="31"/>
      <c r="J913" t="str">
        <f t="shared" si="28"/>
        <v>zech_1_</v>
      </c>
      <c r="K913">
        <f t="shared" si="29"/>
        <v>21</v>
      </c>
    </row>
    <row r="914" spans="1:11" x14ac:dyDescent="0.2">
      <c r="A914" s="16" t="s">
        <v>1651</v>
      </c>
      <c r="B914" s="19">
        <v>2</v>
      </c>
      <c r="C914" s="21">
        <v>23</v>
      </c>
      <c r="F914" s="31" t="s">
        <v>1573</v>
      </c>
      <c r="G914" s="31">
        <v>2</v>
      </c>
      <c r="H914" s="31">
        <v>13</v>
      </c>
      <c r="I914" s="31"/>
      <c r="J914" t="str">
        <f t="shared" si="28"/>
        <v>zech_2_</v>
      </c>
      <c r="K914">
        <f t="shared" si="29"/>
        <v>13</v>
      </c>
    </row>
    <row r="915" spans="1:11" x14ac:dyDescent="0.2">
      <c r="A915" s="16" t="s">
        <v>1651</v>
      </c>
      <c r="B915" s="19">
        <v>3</v>
      </c>
      <c r="C915" s="21">
        <v>25</v>
      </c>
      <c r="F915" s="31" t="s">
        <v>1573</v>
      </c>
      <c r="G915" s="31">
        <v>3</v>
      </c>
      <c r="H915" s="31">
        <v>10</v>
      </c>
      <c r="I915" s="31"/>
      <c r="J915" t="str">
        <f t="shared" si="28"/>
        <v>zech_3_</v>
      </c>
      <c r="K915">
        <f t="shared" si="29"/>
        <v>10</v>
      </c>
    </row>
    <row r="916" spans="1:11" x14ac:dyDescent="0.2">
      <c r="A916" s="16" t="s">
        <v>1651</v>
      </c>
      <c r="B916" s="19">
        <v>4</v>
      </c>
      <c r="C916" s="21">
        <v>18</v>
      </c>
      <c r="F916" s="31" t="s">
        <v>1573</v>
      </c>
      <c r="G916" s="31">
        <v>4</v>
      </c>
      <c r="H916" s="31">
        <v>14</v>
      </c>
      <c r="I916" s="31"/>
      <c r="J916" t="str">
        <f t="shared" si="28"/>
        <v>zech_4_</v>
      </c>
      <c r="K916">
        <f t="shared" si="29"/>
        <v>14</v>
      </c>
    </row>
    <row r="917" spans="1:11" x14ac:dyDescent="0.2">
      <c r="A917" s="16" t="s">
        <v>1685</v>
      </c>
      <c r="B917" s="19">
        <v>1</v>
      </c>
      <c r="C917" s="21">
        <v>16</v>
      </c>
      <c r="F917" s="31" t="s">
        <v>1573</v>
      </c>
      <c r="G917" s="31">
        <v>5</v>
      </c>
      <c r="H917" s="31">
        <v>11</v>
      </c>
      <c r="I917" s="31"/>
      <c r="J917" t="str">
        <f t="shared" si="28"/>
        <v>zech_5_</v>
      </c>
      <c r="K917">
        <f t="shared" si="29"/>
        <v>11</v>
      </c>
    </row>
    <row r="918" spans="1:11" x14ac:dyDescent="0.2">
      <c r="A918" s="16" t="s">
        <v>1685</v>
      </c>
      <c r="B918" s="19">
        <v>2</v>
      </c>
      <c r="C918" s="21">
        <v>15</v>
      </c>
      <c r="F918" s="31" t="s">
        <v>1573</v>
      </c>
      <c r="G918" s="31">
        <v>6</v>
      </c>
      <c r="H918" s="31">
        <v>15</v>
      </c>
      <c r="I918" s="31"/>
      <c r="J918" t="str">
        <f t="shared" si="28"/>
        <v>zech_6_</v>
      </c>
      <c r="K918">
        <f t="shared" si="29"/>
        <v>15</v>
      </c>
    </row>
    <row r="919" spans="1:11" x14ac:dyDescent="0.2">
      <c r="A919" s="16" t="s">
        <v>1685</v>
      </c>
      <c r="B919" s="19">
        <v>3</v>
      </c>
      <c r="C919" s="21">
        <v>15</v>
      </c>
      <c r="F919" s="31" t="s">
        <v>1573</v>
      </c>
      <c r="G919" s="31">
        <v>7</v>
      </c>
      <c r="H919" s="31">
        <v>14</v>
      </c>
      <c r="I919" s="31"/>
      <c r="J919" t="str">
        <f t="shared" si="28"/>
        <v>zech_7_</v>
      </c>
      <c r="K919">
        <f t="shared" si="29"/>
        <v>14</v>
      </c>
    </row>
    <row r="920" spans="1:11" x14ac:dyDescent="0.2">
      <c r="A920" s="16" t="s">
        <v>1689</v>
      </c>
      <c r="B920" s="19">
        <v>1</v>
      </c>
      <c r="C920" s="21">
        <v>25</v>
      </c>
      <c r="F920" s="31" t="s">
        <v>1573</v>
      </c>
      <c r="G920" s="31">
        <v>8</v>
      </c>
      <c r="H920" s="31">
        <v>23</v>
      </c>
      <c r="I920" s="31"/>
      <c r="J920" t="str">
        <f t="shared" si="28"/>
        <v>zech_8_</v>
      </c>
      <c r="K920">
        <f t="shared" si="29"/>
        <v>23</v>
      </c>
    </row>
    <row r="921" spans="1:11" x14ac:dyDescent="0.2">
      <c r="A921" s="16" t="s">
        <v>1695</v>
      </c>
      <c r="B921" s="19">
        <v>1</v>
      </c>
      <c r="C921" s="21">
        <v>14</v>
      </c>
      <c r="F921" s="31" t="s">
        <v>1573</v>
      </c>
      <c r="G921" s="31">
        <v>9</v>
      </c>
      <c r="H921" s="31">
        <v>17</v>
      </c>
      <c r="I921" s="31"/>
      <c r="J921" t="str">
        <f t="shared" si="28"/>
        <v>zech_9_</v>
      </c>
      <c r="K921">
        <f t="shared" si="29"/>
        <v>17</v>
      </c>
    </row>
    <row r="922" spans="1:11" x14ac:dyDescent="0.2">
      <c r="A922" s="16" t="s">
        <v>1695</v>
      </c>
      <c r="B922" s="19">
        <v>2</v>
      </c>
      <c r="C922" s="21">
        <v>18</v>
      </c>
      <c r="F922" s="31" t="s">
        <v>1573</v>
      </c>
      <c r="G922" s="31">
        <v>10</v>
      </c>
      <c r="H922" s="31">
        <v>12</v>
      </c>
      <c r="I922" s="31"/>
      <c r="J922" t="str">
        <f t="shared" si="28"/>
        <v>zech_10_</v>
      </c>
      <c r="K922">
        <f t="shared" si="29"/>
        <v>12</v>
      </c>
    </row>
    <row r="923" spans="1:11" x14ac:dyDescent="0.2">
      <c r="A923" s="16" t="s">
        <v>1695</v>
      </c>
      <c r="B923" s="19">
        <v>3</v>
      </c>
      <c r="C923" s="21">
        <v>19</v>
      </c>
      <c r="F923" s="31" t="s">
        <v>1573</v>
      </c>
      <c r="G923" s="31">
        <v>11</v>
      </c>
      <c r="H923" s="31">
        <v>17</v>
      </c>
      <c r="I923" s="31"/>
      <c r="J923" t="str">
        <f t="shared" si="28"/>
        <v>zech_11_</v>
      </c>
      <c r="K923">
        <f t="shared" si="29"/>
        <v>17</v>
      </c>
    </row>
    <row r="924" spans="1:11" x14ac:dyDescent="0.2">
      <c r="A924" s="16" t="s">
        <v>1695</v>
      </c>
      <c r="B924" s="19">
        <v>4</v>
      </c>
      <c r="C924" s="21">
        <v>16</v>
      </c>
      <c r="F924" s="31" t="s">
        <v>1573</v>
      </c>
      <c r="G924" s="31">
        <v>12</v>
      </c>
      <c r="H924" s="31">
        <v>14</v>
      </c>
      <c r="I924" s="31"/>
      <c r="J924" t="str">
        <f t="shared" si="28"/>
        <v>zech_12_</v>
      </c>
      <c r="K924">
        <f t="shared" si="29"/>
        <v>14</v>
      </c>
    </row>
    <row r="925" spans="1:11" x14ac:dyDescent="0.2">
      <c r="A925" s="16" t="s">
        <v>1695</v>
      </c>
      <c r="B925" s="19">
        <v>5</v>
      </c>
      <c r="C925" s="21">
        <v>14</v>
      </c>
      <c r="F925" s="31" t="s">
        <v>1573</v>
      </c>
      <c r="G925" s="31">
        <v>13</v>
      </c>
      <c r="H925" s="31">
        <v>9</v>
      </c>
      <c r="I925" s="31"/>
      <c r="J925" t="str">
        <f t="shared" si="28"/>
        <v>zech_13_</v>
      </c>
      <c r="K925">
        <f t="shared" si="29"/>
        <v>9</v>
      </c>
    </row>
    <row r="926" spans="1:11" x14ac:dyDescent="0.2">
      <c r="A926" s="16" t="s">
        <v>1695</v>
      </c>
      <c r="B926" s="19">
        <v>6</v>
      </c>
      <c r="C926" s="21">
        <v>20</v>
      </c>
      <c r="F926" s="31" t="s">
        <v>1573</v>
      </c>
      <c r="G926" s="31">
        <v>14</v>
      </c>
      <c r="H926" s="31">
        <v>21</v>
      </c>
      <c r="I926" s="31"/>
      <c r="J926" t="str">
        <f t="shared" si="28"/>
        <v>zech_14_</v>
      </c>
      <c r="K926">
        <f t="shared" si="29"/>
        <v>21</v>
      </c>
    </row>
    <row r="927" spans="1:11" x14ac:dyDescent="0.2">
      <c r="A927" s="16" t="s">
        <v>1695</v>
      </c>
      <c r="B927" s="19">
        <v>7</v>
      </c>
      <c r="C927" s="21">
        <v>28</v>
      </c>
      <c r="F927" s="31" t="s">
        <v>1579</v>
      </c>
      <c r="G927" s="31">
        <v>1</v>
      </c>
      <c r="H927" s="31">
        <v>14</v>
      </c>
      <c r="I927" s="31"/>
      <c r="J927" t="str">
        <f t="shared" si="28"/>
        <v>mal_1_</v>
      </c>
      <c r="K927">
        <f t="shared" si="29"/>
        <v>14</v>
      </c>
    </row>
    <row r="928" spans="1:11" x14ac:dyDescent="0.2">
      <c r="A928" s="16" t="s">
        <v>1695</v>
      </c>
      <c r="B928" s="19">
        <v>8</v>
      </c>
      <c r="C928" s="21">
        <v>13</v>
      </c>
      <c r="F928" s="31" t="s">
        <v>1579</v>
      </c>
      <c r="G928" s="31">
        <v>2</v>
      </c>
      <c r="H928" s="31">
        <v>17</v>
      </c>
      <c r="I928" s="31"/>
      <c r="J928" t="str">
        <f t="shared" si="28"/>
        <v>mal_2_</v>
      </c>
      <c r="K928">
        <f t="shared" si="29"/>
        <v>17</v>
      </c>
    </row>
    <row r="929" spans="1:11" x14ac:dyDescent="0.2">
      <c r="A929" s="16" t="s">
        <v>1695</v>
      </c>
      <c r="B929" s="19">
        <v>9</v>
      </c>
      <c r="C929" s="21">
        <v>28</v>
      </c>
      <c r="F929" s="31" t="s">
        <v>1579</v>
      </c>
      <c r="G929" s="31">
        <v>3</v>
      </c>
      <c r="H929" s="31">
        <v>18</v>
      </c>
      <c r="I929" s="31"/>
      <c r="J929" t="str">
        <f t="shared" si="28"/>
        <v>mal_3_</v>
      </c>
      <c r="K929">
        <f t="shared" si="29"/>
        <v>18</v>
      </c>
    </row>
    <row r="930" spans="1:11" x14ac:dyDescent="0.2">
      <c r="A930" s="16" t="s">
        <v>1695</v>
      </c>
      <c r="B930" s="19">
        <v>10</v>
      </c>
      <c r="C930" s="21">
        <v>39</v>
      </c>
      <c r="F930" s="31" t="s">
        <v>1579</v>
      </c>
      <c r="G930" s="31">
        <v>4</v>
      </c>
      <c r="H930" s="31">
        <v>1000</v>
      </c>
      <c r="I930" s="31"/>
      <c r="J930" t="str">
        <f t="shared" si="28"/>
        <v>mal_4_</v>
      </c>
      <c r="K930">
        <f t="shared" si="29"/>
        <v>1000</v>
      </c>
    </row>
    <row r="931" spans="1:11" x14ac:dyDescent="0.2">
      <c r="A931" s="16" t="s">
        <v>1695</v>
      </c>
      <c r="B931" s="19">
        <v>11</v>
      </c>
      <c r="C931" s="21">
        <v>40</v>
      </c>
      <c r="F931" s="31" t="s">
        <v>1585</v>
      </c>
      <c r="G931" s="31">
        <v>1</v>
      </c>
      <c r="H931" s="31">
        <v>25</v>
      </c>
      <c r="I931" s="31"/>
      <c r="J931" t="str">
        <f t="shared" si="28"/>
        <v>matt_1_</v>
      </c>
      <c r="K931">
        <f t="shared" si="29"/>
        <v>25</v>
      </c>
    </row>
    <row r="932" spans="1:11" x14ac:dyDescent="0.2">
      <c r="A932" s="16" t="s">
        <v>1695</v>
      </c>
      <c r="B932" s="19">
        <v>12</v>
      </c>
      <c r="C932" s="21">
        <v>29</v>
      </c>
      <c r="F932" s="31" t="s">
        <v>1585</v>
      </c>
      <c r="G932" s="31">
        <v>2</v>
      </c>
      <c r="H932" s="31">
        <v>23</v>
      </c>
      <c r="I932" s="31"/>
      <c r="J932" t="str">
        <f t="shared" si="28"/>
        <v>matt_2_</v>
      </c>
      <c r="K932">
        <f t="shared" si="29"/>
        <v>23</v>
      </c>
    </row>
    <row r="933" spans="1:11" x14ac:dyDescent="0.2">
      <c r="A933" s="16" t="s">
        <v>1695</v>
      </c>
      <c r="B933" s="19">
        <v>13</v>
      </c>
      <c r="C933" s="21">
        <v>25</v>
      </c>
      <c r="F933" s="31" t="s">
        <v>1585</v>
      </c>
      <c r="G933" s="31">
        <v>3</v>
      </c>
      <c r="H933" s="31">
        <v>46</v>
      </c>
      <c r="I933" s="31"/>
      <c r="J933" t="str">
        <f t="shared" si="28"/>
        <v>matt_3_</v>
      </c>
      <c r="K933">
        <f t="shared" si="29"/>
        <v>46</v>
      </c>
    </row>
    <row r="934" spans="1:11" x14ac:dyDescent="0.2">
      <c r="A934" s="16" t="s">
        <v>1702</v>
      </c>
      <c r="B934" s="19">
        <v>1</v>
      </c>
      <c r="C934" s="21">
        <v>27</v>
      </c>
      <c r="F934" s="31" t="s">
        <v>1585</v>
      </c>
      <c r="G934" s="31">
        <v>4</v>
      </c>
      <c r="H934" s="31">
        <v>25</v>
      </c>
      <c r="I934" s="31"/>
      <c r="J934" t="str">
        <f t="shared" si="28"/>
        <v>matt_4_</v>
      </c>
      <c r="K934">
        <f t="shared" si="29"/>
        <v>25</v>
      </c>
    </row>
    <row r="935" spans="1:11" x14ac:dyDescent="0.2">
      <c r="A935" s="16" t="s">
        <v>1702</v>
      </c>
      <c r="B935" s="19">
        <v>2</v>
      </c>
      <c r="C935" s="21">
        <v>26</v>
      </c>
      <c r="F935" s="31" t="s">
        <v>1585</v>
      </c>
      <c r="G935" s="31">
        <v>5</v>
      </c>
      <c r="H935" s="31">
        <v>50</v>
      </c>
      <c r="I935" s="31"/>
      <c r="J935" t="str">
        <f t="shared" si="28"/>
        <v>matt_5_</v>
      </c>
      <c r="K935">
        <f t="shared" si="29"/>
        <v>50</v>
      </c>
    </row>
    <row r="936" spans="1:11" x14ac:dyDescent="0.2">
      <c r="A936" s="16" t="s">
        <v>1702</v>
      </c>
      <c r="B936" s="19">
        <v>3</v>
      </c>
      <c r="C936" s="21">
        <v>18</v>
      </c>
      <c r="F936" s="31" t="s">
        <v>1585</v>
      </c>
      <c r="G936" s="31">
        <v>6</v>
      </c>
      <c r="H936" s="31">
        <v>39</v>
      </c>
      <c r="I936" s="31"/>
      <c r="J936" t="str">
        <f t="shared" ref="J936:J999" si="30">F936&amp;"_"&amp;G936&amp;"_"</f>
        <v>matt_6_</v>
      </c>
      <c r="K936">
        <f t="shared" ref="K936:K999" si="31">H936</f>
        <v>39</v>
      </c>
    </row>
    <row r="937" spans="1:11" x14ac:dyDescent="0.2">
      <c r="A937" s="16" t="s">
        <v>1702</v>
      </c>
      <c r="B937" s="19">
        <v>4</v>
      </c>
      <c r="C937" s="21">
        <v>17</v>
      </c>
      <c r="F937" s="31" t="s">
        <v>1585</v>
      </c>
      <c r="G937" s="31">
        <v>7</v>
      </c>
      <c r="H937" s="31">
        <v>37</v>
      </c>
      <c r="I937" s="31"/>
      <c r="J937" t="str">
        <f t="shared" si="30"/>
        <v>matt_7_</v>
      </c>
      <c r="K937">
        <f t="shared" si="31"/>
        <v>37</v>
      </c>
    </row>
    <row r="938" spans="1:11" x14ac:dyDescent="0.2">
      <c r="A938" s="16" t="s">
        <v>1702</v>
      </c>
      <c r="B938" s="19">
        <v>5</v>
      </c>
      <c r="C938" s="21">
        <v>20</v>
      </c>
      <c r="F938" s="31" t="s">
        <v>1585</v>
      </c>
      <c r="G938" s="31">
        <v>8</v>
      </c>
      <c r="H938" s="31">
        <v>35</v>
      </c>
      <c r="I938" s="31"/>
      <c r="J938" t="str">
        <f t="shared" si="30"/>
        <v>matt_8_</v>
      </c>
      <c r="K938">
        <f t="shared" si="31"/>
        <v>35</v>
      </c>
    </row>
    <row r="939" spans="1:11" x14ac:dyDescent="0.2">
      <c r="A939" s="16" t="s">
        <v>1743</v>
      </c>
      <c r="B939" s="19">
        <v>1</v>
      </c>
      <c r="C939" s="21">
        <v>25</v>
      </c>
      <c r="F939" s="31" t="s">
        <v>1585</v>
      </c>
      <c r="G939" s="31">
        <v>9</v>
      </c>
      <c r="H939" s="31">
        <v>44</v>
      </c>
      <c r="I939" s="31"/>
      <c r="J939" t="str">
        <f t="shared" si="30"/>
        <v>matt_9_</v>
      </c>
      <c r="K939">
        <f t="shared" si="31"/>
        <v>44</v>
      </c>
    </row>
    <row r="940" spans="1:11" x14ac:dyDescent="0.2">
      <c r="A940" s="16" t="s">
        <v>1747</v>
      </c>
      <c r="B940" s="19">
        <v>1</v>
      </c>
      <c r="C940" s="21">
        <v>20</v>
      </c>
      <c r="F940" s="31" t="s">
        <v>1585</v>
      </c>
      <c r="G940" s="31">
        <v>10</v>
      </c>
      <c r="H940" s="31">
        <v>42</v>
      </c>
      <c r="I940" s="31"/>
      <c r="J940" t="str">
        <f t="shared" si="30"/>
        <v>matt_10_</v>
      </c>
      <c r="K940">
        <f t="shared" si="31"/>
        <v>42</v>
      </c>
    </row>
    <row r="941" spans="1:11" x14ac:dyDescent="0.2">
      <c r="A941" s="16" t="s">
        <v>1747</v>
      </c>
      <c r="B941" s="19">
        <v>2</v>
      </c>
      <c r="C941" s="21">
        <v>29</v>
      </c>
      <c r="F941" s="31" t="s">
        <v>1585</v>
      </c>
      <c r="G941" s="31">
        <v>11</v>
      </c>
      <c r="H941" s="31">
        <v>30</v>
      </c>
      <c r="I941" s="31"/>
      <c r="J941" t="str">
        <f t="shared" si="30"/>
        <v>matt_11_</v>
      </c>
      <c r="K941">
        <f t="shared" si="31"/>
        <v>30</v>
      </c>
    </row>
    <row r="942" spans="1:11" x14ac:dyDescent="0.2">
      <c r="A942" s="16" t="s">
        <v>1747</v>
      </c>
      <c r="B942" s="19">
        <v>3</v>
      </c>
      <c r="C942" s="21">
        <v>22</v>
      </c>
      <c r="F942" s="31" t="s">
        <v>1585</v>
      </c>
      <c r="G942" s="31">
        <v>12</v>
      </c>
      <c r="H942" s="31">
        <v>50</v>
      </c>
      <c r="I942" s="31"/>
      <c r="J942" t="str">
        <f t="shared" si="30"/>
        <v>matt_12_</v>
      </c>
      <c r="K942">
        <f t="shared" si="31"/>
        <v>50</v>
      </c>
    </row>
    <row r="943" spans="1:11" x14ac:dyDescent="0.2">
      <c r="A943" s="16" t="s">
        <v>1747</v>
      </c>
      <c r="B943" s="19">
        <v>4</v>
      </c>
      <c r="C943" s="21">
        <v>11</v>
      </c>
      <c r="F943" s="31" t="s">
        <v>1585</v>
      </c>
      <c r="G943" s="31">
        <v>13</v>
      </c>
      <c r="H943" s="31">
        <v>59</v>
      </c>
      <c r="I943" s="31"/>
      <c r="J943" t="str">
        <f t="shared" si="30"/>
        <v>matt_13_</v>
      </c>
      <c r="K943">
        <f t="shared" si="31"/>
        <v>59</v>
      </c>
    </row>
    <row r="944" spans="1:11" x14ac:dyDescent="0.2">
      <c r="A944" s="16" t="s">
        <v>1747</v>
      </c>
      <c r="B944" s="19">
        <v>5</v>
      </c>
      <c r="C944" s="21">
        <v>14</v>
      </c>
      <c r="F944" s="31" t="s">
        <v>1585</v>
      </c>
      <c r="G944" s="31">
        <v>14</v>
      </c>
      <c r="H944" s="31">
        <v>36</v>
      </c>
      <c r="I944" s="31"/>
      <c r="J944" t="str">
        <f t="shared" si="30"/>
        <v>matt_14_</v>
      </c>
      <c r="K944">
        <f t="shared" si="31"/>
        <v>36</v>
      </c>
    </row>
    <row r="945" spans="1:11" x14ac:dyDescent="0.2">
      <c r="A945" s="16" t="s">
        <v>1747</v>
      </c>
      <c r="B945" s="19">
        <v>6</v>
      </c>
      <c r="C945" s="21">
        <v>17</v>
      </c>
      <c r="F945" s="31" t="s">
        <v>1585</v>
      </c>
      <c r="G945" s="31">
        <v>15</v>
      </c>
      <c r="H945" s="31">
        <v>39</v>
      </c>
      <c r="I945" s="31"/>
      <c r="J945" t="str">
        <f t="shared" si="30"/>
        <v>matt_15_</v>
      </c>
      <c r="K945">
        <f t="shared" si="31"/>
        <v>39</v>
      </c>
    </row>
    <row r="946" spans="1:11" x14ac:dyDescent="0.2">
      <c r="A946" s="16" t="s">
        <v>1747</v>
      </c>
      <c r="B946" s="19">
        <v>7</v>
      </c>
      <c r="C946" s="21">
        <v>17</v>
      </c>
      <c r="F946" s="31" t="s">
        <v>1585</v>
      </c>
      <c r="G946" s="31">
        <v>16</v>
      </c>
      <c r="H946" s="31">
        <v>31</v>
      </c>
      <c r="I946" s="31"/>
      <c r="J946" t="str">
        <f t="shared" si="30"/>
        <v>matt_16_</v>
      </c>
      <c r="K946">
        <f t="shared" si="31"/>
        <v>31</v>
      </c>
    </row>
    <row r="947" spans="1:11" x14ac:dyDescent="0.2">
      <c r="A947" s="16" t="s">
        <v>1747</v>
      </c>
      <c r="B947" s="19">
        <v>8</v>
      </c>
      <c r="C947" s="21">
        <v>13</v>
      </c>
      <c r="F947" s="31" t="s">
        <v>1585</v>
      </c>
      <c r="G947" s="31">
        <v>17</v>
      </c>
      <c r="H947" s="31">
        <v>27</v>
      </c>
      <c r="I947" s="31"/>
      <c r="J947" t="str">
        <f t="shared" si="30"/>
        <v>matt_17_</v>
      </c>
      <c r="K947">
        <f t="shared" si="31"/>
        <v>27</v>
      </c>
    </row>
    <row r="948" spans="1:11" x14ac:dyDescent="0.2">
      <c r="A948" s="16" t="s">
        <v>1747</v>
      </c>
      <c r="B948" s="19">
        <v>9</v>
      </c>
      <c r="C948" s="21">
        <v>21</v>
      </c>
      <c r="F948" s="31" t="s">
        <v>1585</v>
      </c>
      <c r="G948" s="31">
        <v>18</v>
      </c>
      <c r="H948" s="31">
        <v>35</v>
      </c>
      <c r="I948" s="31"/>
      <c r="J948" t="str">
        <f t="shared" si="30"/>
        <v>matt_18_</v>
      </c>
      <c r="K948">
        <f t="shared" si="31"/>
        <v>35</v>
      </c>
    </row>
    <row r="949" spans="1:11" x14ac:dyDescent="0.2">
      <c r="A949" s="16" t="s">
        <v>1747</v>
      </c>
      <c r="B949" s="19">
        <v>10</v>
      </c>
      <c r="C949" s="21">
        <v>11</v>
      </c>
      <c r="F949" s="31" t="s">
        <v>1585</v>
      </c>
      <c r="G949" s="31">
        <v>19</v>
      </c>
      <c r="H949" s="31">
        <v>30</v>
      </c>
      <c r="I949" s="31"/>
      <c r="J949" t="str">
        <f t="shared" si="30"/>
        <v>matt_19_</v>
      </c>
      <c r="K949">
        <f t="shared" si="31"/>
        <v>30</v>
      </c>
    </row>
    <row r="950" spans="1:11" x14ac:dyDescent="0.2">
      <c r="A950" s="16" t="s">
        <v>1747</v>
      </c>
      <c r="B950" s="19">
        <v>11</v>
      </c>
      <c r="C950" s="21">
        <v>19</v>
      </c>
      <c r="F950" s="31" t="s">
        <v>1585</v>
      </c>
      <c r="G950" s="31">
        <v>20</v>
      </c>
      <c r="H950" s="31">
        <v>34</v>
      </c>
      <c r="I950" s="31"/>
      <c r="J950" t="str">
        <f t="shared" si="30"/>
        <v>matt_20_</v>
      </c>
      <c r="K950">
        <f t="shared" si="31"/>
        <v>34</v>
      </c>
    </row>
    <row r="951" spans="1:11" x14ac:dyDescent="0.2">
      <c r="A951" s="16" t="s">
        <v>1747</v>
      </c>
      <c r="B951" s="19">
        <v>12</v>
      </c>
      <c r="C951" s="21">
        <v>17</v>
      </c>
      <c r="F951" s="31" t="s">
        <v>1585</v>
      </c>
      <c r="G951" s="31">
        <v>21</v>
      </c>
      <c r="H951" s="31">
        <v>56</v>
      </c>
      <c r="I951" s="31"/>
      <c r="J951" t="str">
        <f t="shared" si="30"/>
        <v>matt_21_</v>
      </c>
      <c r="K951">
        <f t="shared" si="31"/>
        <v>56</v>
      </c>
    </row>
    <row r="952" spans="1:11" x14ac:dyDescent="0.2">
      <c r="A952" s="16" t="s">
        <v>1747</v>
      </c>
      <c r="B952" s="19">
        <v>13</v>
      </c>
      <c r="C952" s="21">
        <v>18</v>
      </c>
      <c r="F952" s="31" t="s">
        <v>1585</v>
      </c>
      <c r="G952" s="31">
        <v>22</v>
      </c>
      <c r="H952" s="31">
        <v>46</v>
      </c>
      <c r="I952" s="31"/>
      <c r="J952" t="str">
        <f t="shared" si="30"/>
        <v>matt_22_</v>
      </c>
      <c r="K952">
        <f t="shared" si="31"/>
        <v>46</v>
      </c>
    </row>
    <row r="953" spans="1:11" x14ac:dyDescent="0.2">
      <c r="A953" s="16" t="s">
        <v>1747</v>
      </c>
      <c r="B953" s="19">
        <v>14</v>
      </c>
      <c r="C953" s="21">
        <v>20</v>
      </c>
      <c r="F953" s="31" t="s">
        <v>1585</v>
      </c>
      <c r="G953" s="31">
        <v>23</v>
      </c>
      <c r="H953" s="31">
        <v>41</v>
      </c>
      <c r="I953" s="31"/>
      <c r="J953" t="str">
        <f t="shared" si="30"/>
        <v>matt_23_</v>
      </c>
      <c r="K953">
        <f t="shared" si="31"/>
        <v>41</v>
      </c>
    </row>
    <row r="954" spans="1:11" x14ac:dyDescent="0.2">
      <c r="A954" s="16" t="s">
        <v>1747</v>
      </c>
      <c r="B954" s="19">
        <v>15</v>
      </c>
      <c r="C954" s="21">
        <v>8</v>
      </c>
      <c r="F954" s="31" t="s">
        <v>1585</v>
      </c>
      <c r="G954" s="31">
        <v>24</v>
      </c>
      <c r="H954" s="31">
        <v>56</v>
      </c>
      <c r="I954" s="31"/>
      <c r="J954" t="str">
        <f t="shared" si="30"/>
        <v>matt_24_</v>
      </c>
      <c r="K954">
        <f t="shared" si="31"/>
        <v>56</v>
      </c>
    </row>
    <row r="955" spans="1:11" x14ac:dyDescent="0.2">
      <c r="A955" s="16" t="s">
        <v>1747</v>
      </c>
      <c r="B955" s="19">
        <v>16</v>
      </c>
      <c r="C955" s="21">
        <v>21</v>
      </c>
      <c r="F955" s="31" t="s">
        <v>1585</v>
      </c>
      <c r="G955" s="31">
        <v>25</v>
      </c>
      <c r="H955" s="31">
        <v>47</v>
      </c>
      <c r="I955" s="31"/>
      <c r="J955" t="str">
        <f t="shared" si="30"/>
        <v>matt_25_</v>
      </c>
      <c r="K955">
        <f t="shared" si="31"/>
        <v>47</v>
      </c>
    </row>
    <row r="956" spans="1:11" x14ac:dyDescent="0.2">
      <c r="A956" s="16" t="s">
        <v>1747</v>
      </c>
      <c r="B956" s="19">
        <v>17</v>
      </c>
      <c r="C956" s="21">
        <v>18</v>
      </c>
      <c r="F956" s="31" t="s">
        <v>1585</v>
      </c>
      <c r="G956" s="31">
        <v>26</v>
      </c>
      <c r="H956" s="31">
        <v>75</v>
      </c>
      <c r="I956" s="31"/>
      <c r="J956" t="str">
        <f t="shared" si="30"/>
        <v>matt_26_</v>
      </c>
      <c r="K956">
        <f t="shared" si="31"/>
        <v>75</v>
      </c>
    </row>
    <row r="957" spans="1:11" x14ac:dyDescent="0.2">
      <c r="A957" s="16" t="s">
        <v>1747</v>
      </c>
      <c r="B957" s="19">
        <v>18</v>
      </c>
      <c r="C957" s="21">
        <v>24</v>
      </c>
      <c r="F957" s="31" t="s">
        <v>1585</v>
      </c>
      <c r="G957" s="31">
        <v>27</v>
      </c>
      <c r="H957" s="31">
        <v>67</v>
      </c>
      <c r="I957" s="31"/>
      <c r="J957" t="str">
        <f t="shared" si="30"/>
        <v>matt_27_</v>
      </c>
      <c r="K957">
        <f t="shared" si="31"/>
        <v>67</v>
      </c>
    </row>
    <row r="958" spans="1:11" x14ac:dyDescent="0.2">
      <c r="A958" s="16" t="s">
        <v>1747</v>
      </c>
      <c r="B958" s="19">
        <v>19</v>
      </c>
      <c r="C958" s="21">
        <v>21</v>
      </c>
      <c r="F958" s="31" t="s">
        <v>1585</v>
      </c>
      <c r="G958" s="31">
        <v>28</v>
      </c>
      <c r="H958" s="31">
        <v>20</v>
      </c>
      <c r="I958" s="31"/>
      <c r="J958" t="str">
        <f t="shared" si="30"/>
        <v>matt_28_</v>
      </c>
      <c r="K958">
        <f t="shared" si="31"/>
        <v>20</v>
      </c>
    </row>
    <row r="959" spans="1:11" x14ac:dyDescent="0.2">
      <c r="A959" s="16" t="s">
        <v>1747</v>
      </c>
      <c r="B959" s="19">
        <v>20</v>
      </c>
      <c r="C959" s="21">
        <v>15</v>
      </c>
      <c r="F959" s="31" t="s">
        <v>1592</v>
      </c>
      <c r="G959" s="31">
        <v>1</v>
      </c>
      <c r="H959" s="31">
        <v>45</v>
      </c>
      <c r="I959" s="31"/>
      <c r="J959" t="str">
        <f t="shared" si="30"/>
        <v>mark_1_</v>
      </c>
      <c r="K959">
        <f t="shared" si="31"/>
        <v>45</v>
      </c>
    </row>
    <row r="960" spans="1:11" x14ac:dyDescent="0.2">
      <c r="A960" s="16" t="s">
        <v>1747</v>
      </c>
      <c r="B960" s="19">
        <v>21</v>
      </c>
      <c r="C960" s="21">
        <v>27</v>
      </c>
      <c r="F960" s="31" t="s">
        <v>1592</v>
      </c>
      <c r="G960" s="31">
        <v>2</v>
      </c>
      <c r="H960" s="31">
        <v>28</v>
      </c>
      <c r="I960" s="31"/>
      <c r="J960" t="str">
        <f t="shared" si="30"/>
        <v>mark_2_</v>
      </c>
      <c r="K960">
        <f t="shared" si="31"/>
        <v>28</v>
      </c>
    </row>
    <row r="961" spans="1:11" x14ac:dyDescent="0.2">
      <c r="A961" s="16" t="s">
        <v>1747</v>
      </c>
      <c r="B961" s="19">
        <v>22</v>
      </c>
      <c r="C961" s="21">
        <v>21</v>
      </c>
      <c r="F961" s="31" t="s">
        <v>1592</v>
      </c>
      <c r="G961" s="31">
        <v>3</v>
      </c>
      <c r="H961" s="31">
        <v>35</v>
      </c>
      <c r="I961" s="31"/>
      <c r="J961" t="str">
        <f t="shared" si="30"/>
        <v>mark_3_</v>
      </c>
      <c r="K961">
        <f t="shared" si="31"/>
        <v>35</v>
      </c>
    </row>
    <row r="962" spans="1:11" x14ac:dyDescent="0.2">
      <c r="A962" s="16" t="s">
        <v>1924</v>
      </c>
      <c r="B962" s="19">
        <v>0</v>
      </c>
      <c r="C962" s="21">
        <v>0</v>
      </c>
      <c r="F962" s="31" t="s">
        <v>1592</v>
      </c>
      <c r="G962" s="31">
        <v>4</v>
      </c>
      <c r="H962" s="31">
        <v>41</v>
      </c>
      <c r="I962" s="31"/>
      <c r="J962" t="str">
        <f t="shared" si="30"/>
        <v>mark_4_</v>
      </c>
      <c r="K962">
        <f t="shared" si="31"/>
        <v>41</v>
      </c>
    </row>
    <row r="963" spans="1:11" x14ac:dyDescent="0.2">
      <c r="A963" s="16" t="s">
        <v>1944</v>
      </c>
      <c r="B963" s="19">
        <v>0</v>
      </c>
      <c r="C963" s="21">
        <v>0</v>
      </c>
      <c r="F963" s="31" t="s">
        <v>1592</v>
      </c>
      <c r="G963" s="31">
        <v>5</v>
      </c>
      <c r="H963" s="31">
        <v>43</v>
      </c>
      <c r="I963" s="31"/>
      <c r="J963" t="str">
        <f t="shared" si="30"/>
        <v>mark_5_</v>
      </c>
      <c r="K963">
        <f t="shared" si="31"/>
        <v>43</v>
      </c>
    </row>
    <row r="964" spans="1:11" x14ac:dyDescent="0.2">
      <c r="A964" s="16" t="s">
        <v>1930</v>
      </c>
      <c r="B964" s="19">
        <v>0</v>
      </c>
      <c r="C964" s="21">
        <v>0</v>
      </c>
      <c r="F964" s="31" t="s">
        <v>1592</v>
      </c>
      <c r="G964" s="31">
        <v>6</v>
      </c>
      <c r="H964" s="31">
        <v>58</v>
      </c>
      <c r="I964" s="31"/>
      <c r="J964" t="str">
        <f t="shared" si="30"/>
        <v>mark_6_</v>
      </c>
      <c r="K964">
        <f t="shared" si="31"/>
        <v>58</v>
      </c>
    </row>
    <row r="965" spans="1:11" x14ac:dyDescent="0.2">
      <c r="A965" s="16" t="s">
        <v>1937</v>
      </c>
      <c r="B965" s="19">
        <v>0</v>
      </c>
      <c r="C965" s="21">
        <v>0</v>
      </c>
      <c r="F965" s="31" t="s">
        <v>1592</v>
      </c>
      <c r="G965" s="31">
        <v>7</v>
      </c>
      <c r="H965" s="31">
        <v>37</v>
      </c>
      <c r="I965" s="31"/>
      <c r="J965" t="str">
        <f t="shared" si="30"/>
        <v>mark_7_</v>
      </c>
      <c r="K965">
        <f t="shared" si="31"/>
        <v>37</v>
      </c>
    </row>
    <row r="966" spans="1:11" x14ac:dyDescent="0.2">
      <c r="A966" s="4" t="s">
        <v>1753</v>
      </c>
      <c r="B966" s="4">
        <v>1</v>
      </c>
      <c r="C966" s="4">
        <v>20</v>
      </c>
      <c r="D966" s="31" t="str">
        <f t="shared" ref="D966:D1020" si="32">"bofm/"&amp;A966&amp;"/"&amp;B966&amp;".1-"&amp;C966&amp;"?lang=eng#0"</f>
        <v>bofm/1-ne/1.1-20?lang=eng#0</v>
      </c>
      <c r="F966" s="31" t="s">
        <v>1592</v>
      </c>
      <c r="G966" s="31">
        <v>8</v>
      </c>
      <c r="H966" s="31">
        <v>44</v>
      </c>
      <c r="I966" s="31"/>
      <c r="J966" t="str">
        <f t="shared" si="30"/>
        <v>mark_8_</v>
      </c>
      <c r="K966">
        <f t="shared" si="31"/>
        <v>44</v>
      </c>
    </row>
    <row r="967" spans="1:11" x14ac:dyDescent="0.2">
      <c r="A967" s="4" t="s">
        <v>1753</v>
      </c>
      <c r="B967" s="4">
        <v>2</v>
      </c>
      <c r="C967" s="4">
        <v>24</v>
      </c>
      <c r="D967" s="31" t="str">
        <f t="shared" si="32"/>
        <v>bofm/1-ne/2.1-24?lang=eng#0</v>
      </c>
      <c r="F967" s="31" t="s">
        <v>1592</v>
      </c>
      <c r="G967" s="31">
        <v>9</v>
      </c>
      <c r="H967" s="31">
        <v>50</v>
      </c>
      <c r="I967" s="31"/>
      <c r="J967" t="str">
        <f t="shared" si="30"/>
        <v>mark_9_</v>
      </c>
      <c r="K967">
        <f t="shared" si="31"/>
        <v>50</v>
      </c>
    </row>
    <row r="968" spans="1:11" x14ac:dyDescent="0.2">
      <c r="A968" s="4" t="s">
        <v>1753</v>
      </c>
      <c r="B968" s="4">
        <v>3</v>
      </c>
      <c r="C968" s="4">
        <v>31</v>
      </c>
      <c r="D968" s="31" t="str">
        <f t="shared" si="32"/>
        <v>bofm/1-ne/3.1-31?lang=eng#0</v>
      </c>
      <c r="F968" s="31" t="s">
        <v>1592</v>
      </c>
      <c r="G968" s="31">
        <v>10</v>
      </c>
      <c r="H968" s="31">
        <v>54</v>
      </c>
      <c r="I968" s="31"/>
      <c r="J968" t="str">
        <f t="shared" si="30"/>
        <v>mark_10_</v>
      </c>
      <c r="K968">
        <f t="shared" si="31"/>
        <v>54</v>
      </c>
    </row>
    <row r="969" spans="1:11" x14ac:dyDescent="0.2">
      <c r="A969" s="4" t="s">
        <v>1753</v>
      </c>
      <c r="B969" s="4">
        <v>4</v>
      </c>
      <c r="C969" s="4">
        <v>38</v>
      </c>
      <c r="D969" s="31" t="str">
        <f t="shared" si="32"/>
        <v>bofm/1-ne/4.1-38?lang=eng#0</v>
      </c>
      <c r="F969" s="31" t="s">
        <v>1592</v>
      </c>
      <c r="G969" s="31">
        <v>11</v>
      </c>
      <c r="H969" s="31">
        <v>36</v>
      </c>
      <c r="I969" s="31"/>
      <c r="J969" t="str">
        <f t="shared" si="30"/>
        <v>mark_11_</v>
      </c>
      <c r="K969">
        <f t="shared" si="31"/>
        <v>36</v>
      </c>
    </row>
    <row r="970" spans="1:11" x14ac:dyDescent="0.2">
      <c r="A970" s="4" t="s">
        <v>1753</v>
      </c>
      <c r="B970" s="4">
        <v>5</v>
      </c>
      <c r="C970" s="4">
        <v>22</v>
      </c>
      <c r="D970" s="31" t="str">
        <f t="shared" si="32"/>
        <v>bofm/1-ne/5.1-22?lang=eng#0</v>
      </c>
      <c r="F970" s="31" t="s">
        <v>1592</v>
      </c>
      <c r="G970" s="31">
        <v>12</v>
      </c>
      <c r="H970" s="31">
        <v>50</v>
      </c>
      <c r="I970" s="31"/>
      <c r="J970" t="str">
        <f t="shared" si="30"/>
        <v>mark_12_</v>
      </c>
      <c r="K970">
        <f t="shared" si="31"/>
        <v>50</v>
      </c>
    </row>
    <row r="971" spans="1:11" x14ac:dyDescent="0.2">
      <c r="A971" s="4" t="s">
        <v>1753</v>
      </c>
      <c r="B971" s="4">
        <v>6</v>
      </c>
      <c r="C971" s="4">
        <v>6</v>
      </c>
      <c r="D971" s="31" t="str">
        <f t="shared" si="32"/>
        <v>bofm/1-ne/6.1-6?lang=eng#0</v>
      </c>
      <c r="F971" s="31" t="s">
        <v>1592</v>
      </c>
      <c r="G971" s="31">
        <v>13</v>
      </c>
      <c r="H971" s="31">
        <v>61</v>
      </c>
      <c r="I971" s="31"/>
      <c r="J971" t="str">
        <f t="shared" si="30"/>
        <v>mark_13_</v>
      </c>
      <c r="K971">
        <f t="shared" si="31"/>
        <v>61</v>
      </c>
    </row>
    <row r="972" spans="1:11" x14ac:dyDescent="0.2">
      <c r="A972" s="4" t="s">
        <v>1753</v>
      </c>
      <c r="B972" s="4">
        <v>7</v>
      </c>
      <c r="C972" s="4">
        <v>22</v>
      </c>
      <c r="D972" s="31" t="str">
        <f t="shared" si="32"/>
        <v>bofm/1-ne/7.1-22?lang=eng#0</v>
      </c>
      <c r="F972" s="31" t="s">
        <v>1592</v>
      </c>
      <c r="G972" s="31">
        <v>14</v>
      </c>
      <c r="H972" s="31">
        <v>82</v>
      </c>
      <c r="I972" s="31"/>
      <c r="J972" t="str">
        <f t="shared" si="30"/>
        <v>mark_14_</v>
      </c>
      <c r="K972">
        <f t="shared" si="31"/>
        <v>82</v>
      </c>
    </row>
    <row r="973" spans="1:11" x14ac:dyDescent="0.2">
      <c r="A973" s="4" t="s">
        <v>1753</v>
      </c>
      <c r="B973" s="4">
        <v>8</v>
      </c>
      <c r="C973" s="4">
        <v>38</v>
      </c>
      <c r="D973" s="31" t="str">
        <f t="shared" si="32"/>
        <v>bofm/1-ne/8.1-38?lang=eng#0</v>
      </c>
      <c r="F973" s="31" t="s">
        <v>1592</v>
      </c>
      <c r="G973" s="31">
        <v>15</v>
      </c>
      <c r="H973" s="31">
        <v>51</v>
      </c>
      <c r="I973" s="31"/>
      <c r="J973" t="str">
        <f t="shared" si="30"/>
        <v>mark_15_</v>
      </c>
      <c r="K973">
        <f t="shared" si="31"/>
        <v>51</v>
      </c>
    </row>
    <row r="974" spans="1:11" x14ac:dyDescent="0.2">
      <c r="A974" s="4" t="s">
        <v>1753</v>
      </c>
      <c r="B974" s="4">
        <v>9</v>
      </c>
      <c r="C974" s="4">
        <v>6</v>
      </c>
      <c r="D974" s="31" t="str">
        <f t="shared" si="32"/>
        <v>bofm/1-ne/9.1-6?lang=eng#0</v>
      </c>
      <c r="F974" s="31" t="s">
        <v>1592</v>
      </c>
      <c r="G974" s="31">
        <v>16</v>
      </c>
      <c r="H974" s="31">
        <v>21</v>
      </c>
      <c r="I974" s="31"/>
      <c r="J974" t="str">
        <f t="shared" si="30"/>
        <v>mark_16_</v>
      </c>
      <c r="K974">
        <f t="shared" si="31"/>
        <v>21</v>
      </c>
    </row>
    <row r="975" spans="1:11" x14ac:dyDescent="0.2">
      <c r="A975" s="4" t="s">
        <v>1753</v>
      </c>
      <c r="B975" s="4">
        <v>10</v>
      </c>
      <c r="C975" s="4">
        <v>22</v>
      </c>
      <c r="D975" s="31" t="str">
        <f t="shared" si="32"/>
        <v>bofm/1-ne/10.1-22?lang=eng#0</v>
      </c>
      <c r="F975" s="31" t="s">
        <v>1597</v>
      </c>
      <c r="G975" s="31">
        <v>1</v>
      </c>
      <c r="H975" s="31">
        <v>80</v>
      </c>
      <c r="I975" s="31"/>
      <c r="J975" t="str">
        <f t="shared" si="30"/>
        <v>luke_1_</v>
      </c>
      <c r="K975">
        <f t="shared" si="31"/>
        <v>80</v>
      </c>
    </row>
    <row r="976" spans="1:11" x14ac:dyDescent="0.2">
      <c r="A976" s="4" t="s">
        <v>1753</v>
      </c>
      <c r="B976" s="4">
        <v>11</v>
      </c>
      <c r="C976" s="4">
        <v>36</v>
      </c>
      <c r="D976" s="31" t="str">
        <f t="shared" si="32"/>
        <v>bofm/1-ne/11.1-36?lang=eng#0</v>
      </c>
      <c r="F976" s="31" t="s">
        <v>1597</v>
      </c>
      <c r="G976" s="31">
        <v>2</v>
      </c>
      <c r="H976" s="31">
        <v>52</v>
      </c>
      <c r="I976" s="31"/>
      <c r="J976" t="str">
        <f t="shared" si="30"/>
        <v>luke_2_</v>
      </c>
      <c r="K976">
        <f t="shared" si="31"/>
        <v>52</v>
      </c>
    </row>
    <row r="977" spans="1:11" x14ac:dyDescent="0.2">
      <c r="A977" s="4" t="s">
        <v>1753</v>
      </c>
      <c r="B977" s="4">
        <v>12</v>
      </c>
      <c r="C977" s="4">
        <v>23</v>
      </c>
      <c r="D977" s="31" t="str">
        <f t="shared" si="32"/>
        <v>bofm/1-ne/12.1-23?lang=eng#0</v>
      </c>
      <c r="F977" s="31" t="s">
        <v>1597</v>
      </c>
      <c r="G977" s="31">
        <v>3</v>
      </c>
      <c r="H977" s="31">
        <v>45</v>
      </c>
      <c r="I977" s="31"/>
      <c r="J977" t="str">
        <f t="shared" si="30"/>
        <v>luke_3_</v>
      </c>
      <c r="K977">
        <f t="shared" si="31"/>
        <v>45</v>
      </c>
    </row>
    <row r="978" spans="1:11" x14ac:dyDescent="0.2">
      <c r="A978" s="4" t="s">
        <v>1753</v>
      </c>
      <c r="B978" s="4">
        <v>13</v>
      </c>
      <c r="C978" s="4">
        <v>42</v>
      </c>
      <c r="D978" s="31" t="str">
        <f t="shared" si="32"/>
        <v>bofm/1-ne/13.1-42?lang=eng#0</v>
      </c>
      <c r="F978" s="31" t="s">
        <v>1597</v>
      </c>
      <c r="G978" s="31">
        <v>4</v>
      </c>
      <c r="H978" s="31">
        <v>44</v>
      </c>
      <c r="I978" s="31"/>
      <c r="J978" t="str">
        <f t="shared" si="30"/>
        <v>luke_4_</v>
      </c>
      <c r="K978">
        <f t="shared" si="31"/>
        <v>44</v>
      </c>
    </row>
    <row r="979" spans="1:11" x14ac:dyDescent="0.2">
      <c r="A979" s="4" t="s">
        <v>1753</v>
      </c>
      <c r="B979" s="4">
        <v>14</v>
      </c>
      <c r="C979" s="4">
        <v>30</v>
      </c>
      <c r="D979" s="31" t="str">
        <f t="shared" si="32"/>
        <v>bofm/1-ne/14.1-30?lang=eng#0</v>
      </c>
      <c r="F979" s="31" t="s">
        <v>1597</v>
      </c>
      <c r="G979" s="31">
        <v>5</v>
      </c>
      <c r="H979" s="31">
        <v>39</v>
      </c>
      <c r="I979" s="31"/>
      <c r="J979" t="str">
        <f t="shared" si="30"/>
        <v>luke_5_</v>
      </c>
      <c r="K979">
        <f t="shared" si="31"/>
        <v>39</v>
      </c>
    </row>
    <row r="980" spans="1:11" x14ac:dyDescent="0.2">
      <c r="A980" s="4" t="s">
        <v>1753</v>
      </c>
      <c r="B980" s="4">
        <v>15</v>
      </c>
      <c r="C980" s="4">
        <v>36</v>
      </c>
      <c r="D980" s="31" t="str">
        <f t="shared" si="32"/>
        <v>bofm/1-ne/15.1-36?lang=eng#0</v>
      </c>
      <c r="F980" s="31" t="s">
        <v>1597</v>
      </c>
      <c r="G980" s="31">
        <v>6</v>
      </c>
      <c r="H980" s="31">
        <v>49</v>
      </c>
      <c r="I980" s="31"/>
      <c r="J980" t="str">
        <f t="shared" si="30"/>
        <v>luke_6_</v>
      </c>
      <c r="K980">
        <f t="shared" si="31"/>
        <v>49</v>
      </c>
    </row>
    <row r="981" spans="1:11" x14ac:dyDescent="0.2">
      <c r="A981" s="4" t="s">
        <v>1753</v>
      </c>
      <c r="B981" s="4">
        <v>16</v>
      </c>
      <c r="C981" s="4">
        <v>39</v>
      </c>
      <c r="D981" s="31" t="str">
        <f t="shared" si="32"/>
        <v>bofm/1-ne/16.1-39?lang=eng#0</v>
      </c>
      <c r="F981" s="31" t="s">
        <v>1597</v>
      </c>
      <c r="G981" s="31">
        <v>7</v>
      </c>
      <c r="H981" s="31">
        <v>50</v>
      </c>
      <c r="I981" s="31"/>
      <c r="J981" t="str">
        <f t="shared" si="30"/>
        <v>luke_7_</v>
      </c>
      <c r="K981">
        <f t="shared" si="31"/>
        <v>50</v>
      </c>
    </row>
    <row r="982" spans="1:11" x14ac:dyDescent="0.2">
      <c r="A982" s="4" t="s">
        <v>1753</v>
      </c>
      <c r="B982" s="4">
        <v>17</v>
      </c>
      <c r="C982" s="4">
        <v>55</v>
      </c>
      <c r="D982" s="31" t="str">
        <f t="shared" si="32"/>
        <v>bofm/1-ne/17.1-55?lang=eng#0</v>
      </c>
      <c r="F982" s="31" t="s">
        <v>1597</v>
      </c>
      <c r="G982" s="31">
        <v>8</v>
      </c>
      <c r="H982" s="31">
        <v>56</v>
      </c>
      <c r="I982" s="31"/>
      <c r="J982" t="str">
        <f t="shared" si="30"/>
        <v>luke_8_</v>
      </c>
      <c r="K982">
        <f t="shared" si="31"/>
        <v>56</v>
      </c>
    </row>
    <row r="983" spans="1:11" x14ac:dyDescent="0.2">
      <c r="A983" s="4" t="s">
        <v>1753</v>
      </c>
      <c r="B983" s="4">
        <v>18</v>
      </c>
      <c r="C983" s="4">
        <v>25</v>
      </c>
      <c r="D983" s="31" t="str">
        <f t="shared" si="32"/>
        <v>bofm/1-ne/18.1-25?lang=eng#0</v>
      </c>
      <c r="F983" s="31" t="s">
        <v>1597</v>
      </c>
      <c r="G983" s="31">
        <v>9</v>
      </c>
      <c r="H983" s="31">
        <v>62</v>
      </c>
      <c r="I983" s="31"/>
      <c r="J983" t="str">
        <f t="shared" si="30"/>
        <v>luke_9_</v>
      </c>
      <c r="K983">
        <f t="shared" si="31"/>
        <v>62</v>
      </c>
    </row>
    <row r="984" spans="1:11" x14ac:dyDescent="0.2">
      <c r="A984" s="4" t="s">
        <v>1753</v>
      </c>
      <c r="B984" s="4">
        <v>19</v>
      </c>
      <c r="C984" s="4">
        <v>24</v>
      </c>
      <c r="D984" s="31" t="str">
        <f t="shared" si="32"/>
        <v>bofm/1-ne/19.1-24?lang=eng#0</v>
      </c>
      <c r="F984" s="31" t="s">
        <v>1597</v>
      </c>
      <c r="G984" s="31">
        <v>10</v>
      </c>
      <c r="H984" s="31">
        <v>43</v>
      </c>
      <c r="I984" s="31"/>
      <c r="J984" t="str">
        <f t="shared" si="30"/>
        <v>luke_10_</v>
      </c>
      <c r="K984">
        <f t="shared" si="31"/>
        <v>43</v>
      </c>
    </row>
    <row r="985" spans="1:11" x14ac:dyDescent="0.2">
      <c r="A985" s="4" t="s">
        <v>1753</v>
      </c>
      <c r="B985" s="4">
        <v>20</v>
      </c>
      <c r="C985" s="4">
        <v>22</v>
      </c>
      <c r="D985" s="31" t="str">
        <f t="shared" si="32"/>
        <v>bofm/1-ne/20.1-22?lang=eng#0</v>
      </c>
      <c r="F985" s="31" t="s">
        <v>1597</v>
      </c>
      <c r="G985" s="31">
        <v>11</v>
      </c>
      <c r="H985" s="31">
        <v>55</v>
      </c>
      <c r="I985" s="31"/>
      <c r="J985" t="str">
        <f t="shared" si="30"/>
        <v>luke_11_</v>
      </c>
      <c r="K985">
        <f t="shared" si="31"/>
        <v>55</v>
      </c>
    </row>
    <row r="986" spans="1:11" x14ac:dyDescent="0.2">
      <c r="A986" s="4" t="s">
        <v>1753</v>
      </c>
      <c r="B986" s="4">
        <v>21</v>
      </c>
      <c r="C986" s="4">
        <v>26</v>
      </c>
      <c r="D986" s="31" t="str">
        <f t="shared" si="32"/>
        <v>bofm/1-ne/21.1-26?lang=eng#0</v>
      </c>
      <c r="F986" s="31" t="s">
        <v>1597</v>
      </c>
      <c r="G986" s="31">
        <v>12</v>
      </c>
      <c r="H986" s="31">
        <v>68</v>
      </c>
      <c r="I986" s="31"/>
      <c r="J986" t="str">
        <f t="shared" si="30"/>
        <v>luke_12_</v>
      </c>
      <c r="K986">
        <f t="shared" si="31"/>
        <v>68</v>
      </c>
    </row>
    <row r="987" spans="1:11" x14ac:dyDescent="0.2">
      <c r="A987" s="4" t="s">
        <v>1753</v>
      </c>
      <c r="B987" s="4">
        <v>22</v>
      </c>
      <c r="C987" s="4">
        <v>31</v>
      </c>
      <c r="D987" s="31" t="str">
        <f t="shared" si="32"/>
        <v>bofm/1-ne/22.1-31?lang=eng#0</v>
      </c>
      <c r="F987" s="31" t="s">
        <v>1597</v>
      </c>
      <c r="G987" s="31">
        <v>13</v>
      </c>
      <c r="H987" s="31">
        <v>36</v>
      </c>
      <c r="I987" s="31"/>
      <c r="J987" t="str">
        <f t="shared" si="30"/>
        <v>luke_13_</v>
      </c>
      <c r="K987">
        <f t="shared" si="31"/>
        <v>36</v>
      </c>
    </row>
    <row r="988" spans="1:11" x14ac:dyDescent="0.2">
      <c r="A988" s="4" t="s">
        <v>1762</v>
      </c>
      <c r="B988" s="4">
        <v>1</v>
      </c>
      <c r="C988" s="4">
        <v>32</v>
      </c>
      <c r="D988" s="31" t="str">
        <f t="shared" si="32"/>
        <v>bofm/2-ne/1.1-32?lang=eng#0</v>
      </c>
      <c r="F988" s="31" t="s">
        <v>1597</v>
      </c>
      <c r="G988" s="31">
        <v>14</v>
      </c>
      <c r="H988" s="31">
        <v>38</v>
      </c>
      <c r="I988" s="31"/>
      <c r="J988" t="str">
        <f t="shared" si="30"/>
        <v>luke_14_</v>
      </c>
      <c r="K988">
        <f t="shared" si="31"/>
        <v>38</v>
      </c>
    </row>
    <row r="989" spans="1:11" x14ac:dyDescent="0.2">
      <c r="A989" s="4" t="s">
        <v>1762</v>
      </c>
      <c r="B989" s="4">
        <v>2</v>
      </c>
      <c r="C989" s="4">
        <v>30</v>
      </c>
      <c r="D989" s="31" t="str">
        <f t="shared" si="32"/>
        <v>bofm/2-ne/2.1-30?lang=eng#0</v>
      </c>
      <c r="F989" s="31" t="s">
        <v>1597</v>
      </c>
      <c r="G989" s="31">
        <v>15</v>
      </c>
      <c r="H989" s="31">
        <v>32</v>
      </c>
      <c r="I989" s="31"/>
      <c r="J989" t="str">
        <f t="shared" si="30"/>
        <v>luke_15_</v>
      </c>
      <c r="K989">
        <f t="shared" si="31"/>
        <v>32</v>
      </c>
    </row>
    <row r="990" spans="1:11" x14ac:dyDescent="0.2">
      <c r="A990" s="4" t="s">
        <v>1762</v>
      </c>
      <c r="B990" s="4">
        <v>3</v>
      </c>
      <c r="C990" s="4">
        <v>25</v>
      </c>
      <c r="D990" s="31" t="str">
        <f t="shared" si="32"/>
        <v>bofm/2-ne/3.1-25?lang=eng#0</v>
      </c>
      <c r="F990" s="31" t="s">
        <v>1597</v>
      </c>
      <c r="G990" s="31">
        <v>16</v>
      </c>
      <c r="H990" s="31">
        <v>36</v>
      </c>
      <c r="I990" s="31"/>
      <c r="J990" t="str">
        <f t="shared" si="30"/>
        <v>luke_16_</v>
      </c>
      <c r="K990">
        <f t="shared" si="31"/>
        <v>36</v>
      </c>
    </row>
    <row r="991" spans="1:11" x14ac:dyDescent="0.2">
      <c r="A991" s="4" t="s">
        <v>1762</v>
      </c>
      <c r="B991" s="4">
        <v>4</v>
      </c>
      <c r="C991" s="4">
        <v>35</v>
      </c>
      <c r="D991" s="31" t="str">
        <f t="shared" si="32"/>
        <v>bofm/2-ne/4.1-35?lang=eng#0</v>
      </c>
      <c r="F991" s="31" t="s">
        <v>1597</v>
      </c>
      <c r="G991" s="31">
        <v>17</v>
      </c>
      <c r="H991" s="31">
        <v>40</v>
      </c>
      <c r="I991" s="31"/>
      <c r="J991" t="str">
        <f t="shared" si="30"/>
        <v>luke_17_</v>
      </c>
      <c r="K991">
        <f t="shared" si="31"/>
        <v>40</v>
      </c>
    </row>
    <row r="992" spans="1:11" x14ac:dyDescent="0.2">
      <c r="A992" s="4" t="s">
        <v>1762</v>
      </c>
      <c r="B992" s="4">
        <v>5</v>
      </c>
      <c r="C992" s="4">
        <v>34</v>
      </c>
      <c r="D992" s="31" t="str">
        <f t="shared" si="32"/>
        <v>bofm/2-ne/5.1-34?lang=eng#0</v>
      </c>
      <c r="F992" s="31" t="s">
        <v>1597</v>
      </c>
      <c r="G992" s="31">
        <v>18</v>
      </c>
      <c r="H992" s="31">
        <v>43</v>
      </c>
      <c r="I992" s="31"/>
      <c r="J992" t="str">
        <f t="shared" si="30"/>
        <v>luke_18_</v>
      </c>
      <c r="K992">
        <f t="shared" si="31"/>
        <v>43</v>
      </c>
    </row>
    <row r="993" spans="1:11" x14ac:dyDescent="0.2">
      <c r="A993" s="4" t="s">
        <v>1762</v>
      </c>
      <c r="B993" s="4">
        <v>6</v>
      </c>
      <c r="C993" s="4">
        <v>18</v>
      </c>
      <c r="D993" s="31" t="str">
        <f t="shared" si="32"/>
        <v>bofm/2-ne/6.1-18?lang=eng#0</v>
      </c>
      <c r="F993" s="31" t="s">
        <v>1597</v>
      </c>
      <c r="G993" s="31">
        <v>19</v>
      </c>
      <c r="H993" s="31">
        <v>48</v>
      </c>
      <c r="I993" s="31"/>
      <c r="J993" t="str">
        <f t="shared" si="30"/>
        <v>luke_19_</v>
      </c>
      <c r="K993">
        <f t="shared" si="31"/>
        <v>48</v>
      </c>
    </row>
    <row r="994" spans="1:11" x14ac:dyDescent="0.2">
      <c r="A994" s="4" t="s">
        <v>1762</v>
      </c>
      <c r="B994" s="4">
        <v>7</v>
      </c>
      <c r="C994" s="4">
        <v>11</v>
      </c>
      <c r="D994" s="31" t="str">
        <f t="shared" si="32"/>
        <v>bofm/2-ne/7.1-11?lang=eng#0</v>
      </c>
      <c r="F994" s="31" t="s">
        <v>1597</v>
      </c>
      <c r="G994" s="31">
        <v>20</v>
      </c>
      <c r="H994" s="31">
        <v>47</v>
      </c>
      <c r="I994" s="31"/>
      <c r="J994" t="str">
        <f t="shared" si="30"/>
        <v>luke_20_</v>
      </c>
      <c r="K994">
        <f t="shared" si="31"/>
        <v>47</v>
      </c>
    </row>
    <row r="995" spans="1:11" x14ac:dyDescent="0.2">
      <c r="A995" s="4" t="s">
        <v>1762</v>
      </c>
      <c r="B995" s="4">
        <v>8</v>
      </c>
      <c r="C995" s="4">
        <v>25</v>
      </c>
      <c r="D995" s="31" t="str">
        <f t="shared" si="32"/>
        <v>bofm/2-ne/8.1-25?lang=eng#0</v>
      </c>
      <c r="F995" s="31" t="s">
        <v>1597</v>
      </c>
      <c r="G995" s="31">
        <v>21</v>
      </c>
      <c r="H995" s="31">
        <v>38</v>
      </c>
      <c r="I995" s="31"/>
      <c r="J995" t="str">
        <f t="shared" si="30"/>
        <v>luke_21_</v>
      </c>
      <c r="K995">
        <f t="shared" si="31"/>
        <v>38</v>
      </c>
    </row>
    <row r="996" spans="1:11" x14ac:dyDescent="0.2">
      <c r="A996" s="4" t="s">
        <v>1762</v>
      </c>
      <c r="B996" s="4">
        <v>9</v>
      </c>
      <c r="C996" s="4">
        <v>54</v>
      </c>
      <c r="D996" s="31" t="str">
        <f t="shared" si="32"/>
        <v>bofm/2-ne/9.1-54?lang=eng#0</v>
      </c>
      <c r="F996" s="31" t="s">
        <v>1597</v>
      </c>
      <c r="G996" s="31">
        <v>22</v>
      </c>
      <c r="H996" s="31">
        <v>71</v>
      </c>
      <c r="I996" s="31"/>
      <c r="J996" t="str">
        <f t="shared" si="30"/>
        <v>luke_22_</v>
      </c>
      <c r="K996">
        <f t="shared" si="31"/>
        <v>71</v>
      </c>
    </row>
    <row r="997" spans="1:11" x14ac:dyDescent="0.2">
      <c r="A997" s="4" t="s">
        <v>1762</v>
      </c>
      <c r="B997" s="4">
        <v>10</v>
      </c>
      <c r="C997" s="4">
        <v>25</v>
      </c>
      <c r="D997" s="31" t="str">
        <f t="shared" si="32"/>
        <v>bofm/2-ne/10.1-25?lang=eng#0</v>
      </c>
      <c r="F997" s="31" t="s">
        <v>1597</v>
      </c>
      <c r="G997" s="31">
        <v>23</v>
      </c>
      <c r="H997" s="31">
        <v>57</v>
      </c>
      <c r="I997" s="31"/>
      <c r="J997" t="str">
        <f t="shared" si="30"/>
        <v>luke_23_</v>
      </c>
      <c r="K997">
        <f t="shared" si="31"/>
        <v>57</v>
      </c>
    </row>
    <row r="998" spans="1:11" x14ac:dyDescent="0.2">
      <c r="A998" s="4" t="s">
        <v>1762</v>
      </c>
      <c r="B998" s="4">
        <v>11</v>
      </c>
      <c r="C998" s="4">
        <v>8</v>
      </c>
      <c r="D998" s="31" t="str">
        <f t="shared" si="32"/>
        <v>bofm/2-ne/11.1-8?lang=eng#0</v>
      </c>
      <c r="F998" s="31" t="s">
        <v>1597</v>
      </c>
      <c r="G998" s="31">
        <v>24</v>
      </c>
      <c r="H998" s="31">
        <v>53</v>
      </c>
      <c r="I998" s="31"/>
      <c r="J998" t="str">
        <f t="shared" si="30"/>
        <v>luke_24_</v>
      </c>
      <c r="K998">
        <f t="shared" si="31"/>
        <v>53</v>
      </c>
    </row>
    <row r="999" spans="1:11" x14ac:dyDescent="0.2">
      <c r="A999" s="4" t="s">
        <v>1762</v>
      </c>
      <c r="B999" s="4">
        <v>12</v>
      </c>
      <c r="C999" s="4">
        <v>22</v>
      </c>
      <c r="D999" s="31" t="str">
        <f t="shared" si="32"/>
        <v>bofm/2-ne/12.1-22?lang=eng#0</v>
      </c>
      <c r="F999" s="31" t="s">
        <v>1602</v>
      </c>
      <c r="G999" s="31">
        <v>1</v>
      </c>
      <c r="H999" s="31">
        <v>51</v>
      </c>
      <c r="I999" s="31"/>
      <c r="J999" t="str">
        <f t="shared" si="30"/>
        <v>john_1_</v>
      </c>
      <c r="K999">
        <f t="shared" si="31"/>
        <v>51</v>
      </c>
    </row>
    <row r="1000" spans="1:11" x14ac:dyDescent="0.2">
      <c r="A1000" s="4" t="s">
        <v>1762</v>
      </c>
      <c r="B1000" s="4">
        <v>13</v>
      </c>
      <c r="C1000" s="4">
        <v>26</v>
      </c>
      <c r="D1000" s="31" t="str">
        <f t="shared" si="32"/>
        <v>bofm/2-ne/13.1-26?lang=eng#0</v>
      </c>
      <c r="F1000" s="31" t="s">
        <v>1602</v>
      </c>
      <c r="G1000" s="31">
        <v>2</v>
      </c>
      <c r="H1000" s="31">
        <v>25</v>
      </c>
      <c r="I1000" s="31"/>
      <c r="J1000" t="str">
        <f t="shared" ref="J1000:J1063" si="33">F1000&amp;"_"&amp;G1000&amp;"_"</f>
        <v>john_2_</v>
      </c>
      <c r="K1000">
        <f t="shared" ref="K1000:K1063" si="34">H1000</f>
        <v>25</v>
      </c>
    </row>
    <row r="1001" spans="1:11" x14ac:dyDescent="0.2">
      <c r="A1001" s="4" t="s">
        <v>1762</v>
      </c>
      <c r="B1001" s="4">
        <v>14</v>
      </c>
      <c r="C1001" s="4">
        <v>6</v>
      </c>
      <c r="D1001" s="31" t="str">
        <f t="shared" si="32"/>
        <v>bofm/2-ne/14.1-6?lang=eng#0</v>
      </c>
      <c r="F1001" s="31" t="s">
        <v>1602</v>
      </c>
      <c r="G1001" s="31">
        <v>3</v>
      </c>
      <c r="H1001" s="31">
        <v>36</v>
      </c>
      <c r="I1001" s="31"/>
      <c r="J1001" t="str">
        <f t="shared" si="33"/>
        <v>john_3_</v>
      </c>
      <c r="K1001">
        <f t="shared" si="34"/>
        <v>36</v>
      </c>
    </row>
    <row r="1002" spans="1:11" x14ac:dyDescent="0.2">
      <c r="A1002" s="4" t="s">
        <v>1762</v>
      </c>
      <c r="B1002" s="4">
        <v>15</v>
      </c>
      <c r="C1002" s="4">
        <v>30</v>
      </c>
      <c r="D1002" s="31" t="str">
        <f t="shared" si="32"/>
        <v>bofm/2-ne/15.1-30?lang=eng#0</v>
      </c>
      <c r="F1002" s="31" t="s">
        <v>1602</v>
      </c>
      <c r="G1002" s="31">
        <v>4</v>
      </c>
      <c r="H1002" s="31">
        <v>56</v>
      </c>
      <c r="I1002" s="31"/>
      <c r="J1002" t="str">
        <f t="shared" si="33"/>
        <v>john_4_</v>
      </c>
      <c r="K1002">
        <f t="shared" si="34"/>
        <v>56</v>
      </c>
    </row>
    <row r="1003" spans="1:11" x14ac:dyDescent="0.2">
      <c r="A1003" s="4" t="s">
        <v>1762</v>
      </c>
      <c r="B1003" s="4">
        <v>16</v>
      </c>
      <c r="C1003" s="4">
        <v>13</v>
      </c>
      <c r="D1003" s="31" t="str">
        <f t="shared" si="32"/>
        <v>bofm/2-ne/16.1-13?lang=eng#0</v>
      </c>
      <c r="F1003" s="31" t="s">
        <v>1602</v>
      </c>
      <c r="G1003" s="31">
        <v>5</v>
      </c>
      <c r="H1003" s="31">
        <v>48</v>
      </c>
      <c r="I1003" s="31"/>
      <c r="J1003" t="str">
        <f t="shared" si="33"/>
        <v>john_5_</v>
      </c>
      <c r="K1003">
        <f t="shared" si="34"/>
        <v>48</v>
      </c>
    </row>
    <row r="1004" spans="1:11" x14ac:dyDescent="0.2">
      <c r="A1004" s="4" t="s">
        <v>1762</v>
      </c>
      <c r="B1004" s="4">
        <v>17</v>
      </c>
      <c r="C1004" s="4">
        <v>25</v>
      </c>
      <c r="D1004" s="31" t="str">
        <f t="shared" si="32"/>
        <v>bofm/2-ne/17.1-25?lang=eng#0</v>
      </c>
      <c r="F1004" s="31" t="s">
        <v>1602</v>
      </c>
      <c r="G1004" s="31">
        <v>6</v>
      </c>
      <c r="H1004" s="31">
        <v>71</v>
      </c>
      <c r="I1004" s="31"/>
      <c r="J1004" t="str">
        <f t="shared" si="33"/>
        <v>john_6_</v>
      </c>
      <c r="K1004">
        <f t="shared" si="34"/>
        <v>71</v>
      </c>
    </row>
    <row r="1005" spans="1:11" x14ac:dyDescent="0.2">
      <c r="A1005" s="4" t="s">
        <v>1762</v>
      </c>
      <c r="B1005" s="4">
        <v>18</v>
      </c>
      <c r="C1005" s="4">
        <v>22</v>
      </c>
      <c r="D1005" s="31" t="str">
        <f t="shared" si="32"/>
        <v>bofm/2-ne/18.1-22?lang=eng#0</v>
      </c>
      <c r="F1005" s="31" t="s">
        <v>1602</v>
      </c>
      <c r="G1005" s="31">
        <v>7</v>
      </c>
      <c r="H1005" s="31">
        <v>53</v>
      </c>
      <c r="I1005" s="31"/>
      <c r="J1005" t="str">
        <f t="shared" si="33"/>
        <v>john_7_</v>
      </c>
      <c r="K1005">
        <f t="shared" si="34"/>
        <v>53</v>
      </c>
    </row>
    <row r="1006" spans="1:11" x14ac:dyDescent="0.2">
      <c r="A1006" s="4" t="s">
        <v>1762</v>
      </c>
      <c r="B1006" s="4">
        <v>19</v>
      </c>
      <c r="C1006" s="4">
        <v>21</v>
      </c>
      <c r="D1006" s="31" t="str">
        <f t="shared" si="32"/>
        <v>bofm/2-ne/19.1-21?lang=eng#0</v>
      </c>
      <c r="F1006" s="31" t="s">
        <v>1602</v>
      </c>
      <c r="G1006" s="31">
        <v>8</v>
      </c>
      <c r="H1006" s="31">
        <v>59</v>
      </c>
      <c r="I1006" s="31"/>
      <c r="J1006" t="str">
        <f t="shared" si="33"/>
        <v>john_8_</v>
      </c>
      <c r="K1006">
        <f t="shared" si="34"/>
        <v>59</v>
      </c>
    </row>
    <row r="1007" spans="1:11" x14ac:dyDescent="0.2">
      <c r="A1007" s="4" t="s">
        <v>1762</v>
      </c>
      <c r="B1007" s="4">
        <v>20</v>
      </c>
      <c r="C1007" s="4">
        <v>34</v>
      </c>
      <c r="D1007" s="31" t="str">
        <f t="shared" si="32"/>
        <v>bofm/2-ne/20.1-34?lang=eng#0</v>
      </c>
      <c r="F1007" s="31" t="s">
        <v>1602</v>
      </c>
      <c r="G1007" s="31">
        <v>9</v>
      </c>
      <c r="H1007" s="31">
        <v>41</v>
      </c>
      <c r="I1007" s="31"/>
      <c r="J1007" t="str">
        <f t="shared" si="33"/>
        <v>john_9_</v>
      </c>
      <c r="K1007">
        <f t="shared" si="34"/>
        <v>41</v>
      </c>
    </row>
    <row r="1008" spans="1:11" x14ac:dyDescent="0.2">
      <c r="A1008" s="4" t="s">
        <v>1762</v>
      </c>
      <c r="B1008" s="4">
        <v>21</v>
      </c>
      <c r="C1008" s="4">
        <v>16</v>
      </c>
      <c r="D1008" s="31" t="str">
        <f t="shared" si="32"/>
        <v>bofm/2-ne/21.1-16?lang=eng#0</v>
      </c>
      <c r="F1008" s="31" t="s">
        <v>1602</v>
      </c>
      <c r="G1008" s="31">
        <v>10</v>
      </c>
      <c r="H1008" s="31">
        <v>42</v>
      </c>
      <c r="I1008" s="31"/>
      <c r="J1008" t="str">
        <f t="shared" si="33"/>
        <v>john_10_</v>
      </c>
      <c r="K1008">
        <f t="shared" si="34"/>
        <v>42</v>
      </c>
    </row>
    <row r="1009" spans="1:11" x14ac:dyDescent="0.2">
      <c r="A1009" s="4" t="s">
        <v>1762</v>
      </c>
      <c r="B1009" s="4">
        <v>22</v>
      </c>
      <c r="C1009" s="4">
        <v>6</v>
      </c>
      <c r="D1009" s="31" t="str">
        <f t="shared" si="32"/>
        <v>bofm/2-ne/22.1-6?lang=eng#0</v>
      </c>
      <c r="F1009" s="31" t="s">
        <v>1602</v>
      </c>
      <c r="G1009" s="31">
        <v>11</v>
      </c>
      <c r="H1009" s="31">
        <v>57</v>
      </c>
      <c r="I1009" s="31"/>
      <c r="J1009" t="str">
        <f t="shared" si="33"/>
        <v>john_11_</v>
      </c>
      <c r="K1009">
        <f t="shared" si="34"/>
        <v>57</v>
      </c>
    </row>
    <row r="1010" spans="1:11" x14ac:dyDescent="0.2">
      <c r="A1010" s="4" t="s">
        <v>1762</v>
      </c>
      <c r="B1010" s="4">
        <v>23</v>
      </c>
      <c r="C1010" s="4">
        <v>22</v>
      </c>
      <c r="D1010" s="31" t="str">
        <f t="shared" si="32"/>
        <v>bofm/2-ne/23.1-22?lang=eng#0</v>
      </c>
      <c r="F1010" s="31" t="s">
        <v>1602</v>
      </c>
      <c r="G1010" s="31">
        <v>12</v>
      </c>
      <c r="H1010" s="31">
        <v>50</v>
      </c>
      <c r="I1010" s="31"/>
      <c r="J1010" t="str">
        <f t="shared" si="33"/>
        <v>john_12_</v>
      </c>
      <c r="K1010">
        <f t="shared" si="34"/>
        <v>50</v>
      </c>
    </row>
    <row r="1011" spans="1:11" x14ac:dyDescent="0.2">
      <c r="A1011" s="4" t="s">
        <v>1762</v>
      </c>
      <c r="B1011" s="4">
        <v>24</v>
      </c>
      <c r="C1011" s="4">
        <v>32</v>
      </c>
      <c r="D1011" s="31" t="str">
        <f t="shared" si="32"/>
        <v>bofm/2-ne/24.1-32?lang=eng#0</v>
      </c>
      <c r="F1011" s="31" t="s">
        <v>1602</v>
      </c>
      <c r="G1011" s="31">
        <v>13</v>
      </c>
      <c r="H1011" s="31">
        <v>38</v>
      </c>
      <c r="I1011" s="31"/>
      <c r="J1011" t="str">
        <f t="shared" si="33"/>
        <v>john_13_</v>
      </c>
      <c r="K1011">
        <f t="shared" si="34"/>
        <v>38</v>
      </c>
    </row>
    <row r="1012" spans="1:11" x14ac:dyDescent="0.2">
      <c r="A1012" s="4" t="s">
        <v>1762</v>
      </c>
      <c r="B1012" s="4">
        <v>25</v>
      </c>
      <c r="C1012" s="4">
        <v>30</v>
      </c>
      <c r="D1012" s="31" t="str">
        <f t="shared" si="32"/>
        <v>bofm/2-ne/25.1-30?lang=eng#0</v>
      </c>
      <c r="F1012" s="31" t="s">
        <v>1602</v>
      </c>
      <c r="G1012" s="31">
        <v>14</v>
      </c>
      <c r="H1012" s="31">
        <v>31</v>
      </c>
      <c r="I1012" s="31"/>
      <c r="J1012" t="str">
        <f t="shared" si="33"/>
        <v>john_14_</v>
      </c>
      <c r="K1012">
        <f t="shared" si="34"/>
        <v>31</v>
      </c>
    </row>
    <row r="1013" spans="1:11" x14ac:dyDescent="0.2">
      <c r="A1013" s="4" t="s">
        <v>1762</v>
      </c>
      <c r="B1013" s="4">
        <v>26</v>
      </c>
      <c r="C1013" s="4">
        <v>33</v>
      </c>
      <c r="D1013" s="31" t="str">
        <f t="shared" si="32"/>
        <v>bofm/2-ne/26.1-33?lang=eng#0</v>
      </c>
      <c r="F1013" s="31" t="s">
        <v>1602</v>
      </c>
      <c r="G1013" s="31">
        <v>15</v>
      </c>
      <c r="H1013" s="31">
        <v>27</v>
      </c>
      <c r="I1013" s="31"/>
      <c r="J1013" t="str">
        <f t="shared" si="33"/>
        <v>john_15_</v>
      </c>
      <c r="K1013">
        <f t="shared" si="34"/>
        <v>27</v>
      </c>
    </row>
    <row r="1014" spans="1:11" x14ac:dyDescent="0.2">
      <c r="A1014" s="4" t="s">
        <v>1762</v>
      </c>
      <c r="B1014" s="4">
        <v>27</v>
      </c>
      <c r="C1014" s="4">
        <v>35</v>
      </c>
      <c r="D1014" s="31" t="str">
        <f t="shared" si="32"/>
        <v>bofm/2-ne/27.1-35?lang=eng#0</v>
      </c>
      <c r="F1014" s="31" t="s">
        <v>1602</v>
      </c>
      <c r="G1014" s="31">
        <v>16</v>
      </c>
      <c r="H1014" s="31">
        <v>33</v>
      </c>
      <c r="I1014" s="31"/>
      <c r="J1014" t="str">
        <f t="shared" si="33"/>
        <v>john_16_</v>
      </c>
      <c r="K1014">
        <f t="shared" si="34"/>
        <v>33</v>
      </c>
    </row>
    <row r="1015" spans="1:11" x14ac:dyDescent="0.2">
      <c r="A1015" s="4" t="s">
        <v>1762</v>
      </c>
      <c r="B1015" s="4">
        <v>28</v>
      </c>
      <c r="C1015" s="4">
        <v>32</v>
      </c>
      <c r="D1015" s="31" t="str">
        <f t="shared" si="32"/>
        <v>bofm/2-ne/28.1-32?lang=eng#0</v>
      </c>
      <c r="F1015" s="31" t="s">
        <v>1602</v>
      </c>
      <c r="G1015" s="31">
        <v>17</v>
      </c>
      <c r="H1015" s="31">
        <v>26</v>
      </c>
      <c r="I1015" s="31"/>
      <c r="J1015" t="str">
        <f t="shared" si="33"/>
        <v>john_17_</v>
      </c>
      <c r="K1015">
        <f t="shared" si="34"/>
        <v>26</v>
      </c>
    </row>
    <row r="1016" spans="1:11" x14ac:dyDescent="0.2">
      <c r="A1016" s="4" t="s">
        <v>1762</v>
      </c>
      <c r="B1016" s="4">
        <v>29</v>
      </c>
      <c r="C1016" s="4">
        <v>14</v>
      </c>
      <c r="D1016" s="31" t="str">
        <f t="shared" si="32"/>
        <v>bofm/2-ne/29.1-14?lang=eng#0</v>
      </c>
      <c r="F1016" s="31" t="s">
        <v>1602</v>
      </c>
      <c r="G1016" s="31">
        <v>18</v>
      </c>
      <c r="H1016" s="31">
        <v>40</v>
      </c>
      <c r="I1016" s="31"/>
      <c r="J1016" t="str">
        <f t="shared" si="33"/>
        <v>john_18_</v>
      </c>
      <c r="K1016">
        <f t="shared" si="34"/>
        <v>40</v>
      </c>
    </row>
    <row r="1017" spans="1:11" x14ac:dyDescent="0.2">
      <c r="A1017" s="4" t="s">
        <v>1762</v>
      </c>
      <c r="B1017" s="4">
        <v>30</v>
      </c>
      <c r="C1017" s="4">
        <v>18</v>
      </c>
      <c r="D1017" s="31" t="str">
        <f t="shared" si="32"/>
        <v>bofm/2-ne/30.1-18?lang=eng#0</v>
      </c>
      <c r="F1017" s="31" t="s">
        <v>1602</v>
      </c>
      <c r="G1017" s="31">
        <v>19</v>
      </c>
      <c r="H1017" s="31">
        <v>42</v>
      </c>
      <c r="I1017" s="31"/>
      <c r="J1017" t="str">
        <f t="shared" si="33"/>
        <v>john_19_</v>
      </c>
      <c r="K1017">
        <f t="shared" si="34"/>
        <v>42</v>
      </c>
    </row>
    <row r="1018" spans="1:11" x14ac:dyDescent="0.2">
      <c r="A1018" s="4" t="s">
        <v>1762</v>
      </c>
      <c r="B1018" s="4">
        <v>31</v>
      </c>
      <c r="C1018" s="4">
        <v>21</v>
      </c>
      <c r="D1018" s="31" t="str">
        <f t="shared" si="32"/>
        <v>bofm/2-ne/31.1-21?lang=eng#0</v>
      </c>
      <c r="F1018" s="31" t="s">
        <v>1602</v>
      </c>
      <c r="G1018" s="31">
        <v>20</v>
      </c>
      <c r="H1018" s="31">
        <v>31</v>
      </c>
      <c r="I1018" s="31"/>
      <c r="J1018" t="str">
        <f t="shared" si="33"/>
        <v>john_20_</v>
      </c>
      <c r="K1018">
        <f t="shared" si="34"/>
        <v>31</v>
      </c>
    </row>
    <row r="1019" spans="1:11" x14ac:dyDescent="0.2">
      <c r="A1019" s="4" t="s">
        <v>1762</v>
      </c>
      <c r="B1019" s="4">
        <v>32</v>
      </c>
      <c r="C1019" s="4">
        <v>9</v>
      </c>
      <c r="D1019" s="31" t="str">
        <f t="shared" si="32"/>
        <v>bofm/2-ne/32.1-9?lang=eng#0</v>
      </c>
      <c r="F1019" s="31" t="s">
        <v>1602</v>
      </c>
      <c r="G1019" s="31">
        <v>21</v>
      </c>
      <c r="H1019" s="31">
        <v>25</v>
      </c>
      <c r="I1019" s="31"/>
      <c r="J1019" t="str">
        <f t="shared" si="33"/>
        <v>john_21_</v>
      </c>
      <c r="K1019">
        <f t="shared" si="34"/>
        <v>25</v>
      </c>
    </row>
    <row r="1020" spans="1:11" x14ac:dyDescent="0.2">
      <c r="A1020" s="4" t="s">
        <v>1762</v>
      </c>
      <c r="B1020" s="4">
        <v>33</v>
      </c>
      <c r="C1020" s="4">
        <v>15</v>
      </c>
      <c r="D1020" s="31" t="str">
        <f t="shared" si="32"/>
        <v>bofm/2-ne/33.1-15?lang=eng#0</v>
      </c>
      <c r="F1020" s="31" t="s">
        <v>1606</v>
      </c>
      <c r="G1020" s="31">
        <v>1</v>
      </c>
      <c r="H1020" s="31">
        <v>26</v>
      </c>
      <c r="I1020" s="31"/>
      <c r="J1020" t="str">
        <f t="shared" si="33"/>
        <v>acts_1_</v>
      </c>
      <c r="K1020">
        <f t="shared" si="34"/>
        <v>26</v>
      </c>
    </row>
    <row r="1021" spans="1:11" x14ac:dyDescent="0.2">
      <c r="A1021" s="16" t="s">
        <v>1770</v>
      </c>
      <c r="B1021" s="19">
        <v>1</v>
      </c>
      <c r="C1021" s="21">
        <v>19</v>
      </c>
      <c r="D1021" s="31" t="str">
        <f t="shared" ref="D1021:D1084" si="35">"bofm/"&amp;A1021&amp;"/"&amp;B1021&amp;".1-"&amp;C1021&amp;"?lang=eng#0"</f>
        <v>bofm/jacob/1.1-19?lang=eng#0</v>
      </c>
      <c r="F1021" s="31" t="s">
        <v>1606</v>
      </c>
      <c r="G1021" s="31">
        <v>2</v>
      </c>
      <c r="H1021" s="31">
        <v>47</v>
      </c>
      <c r="I1021" s="31"/>
      <c r="J1021" t="str">
        <f t="shared" si="33"/>
        <v>acts_2_</v>
      </c>
      <c r="K1021">
        <f t="shared" si="34"/>
        <v>47</v>
      </c>
    </row>
    <row r="1022" spans="1:11" x14ac:dyDescent="0.2">
      <c r="A1022" s="16" t="s">
        <v>1770</v>
      </c>
      <c r="B1022" s="19">
        <v>2</v>
      </c>
      <c r="C1022" s="21">
        <v>35</v>
      </c>
      <c r="D1022" s="31" t="str">
        <f t="shared" si="35"/>
        <v>bofm/jacob/2.1-35?lang=eng#0</v>
      </c>
      <c r="F1022" s="31" t="s">
        <v>1606</v>
      </c>
      <c r="G1022" s="31">
        <v>3</v>
      </c>
      <c r="H1022" s="31">
        <v>26</v>
      </c>
      <c r="I1022" s="31"/>
      <c r="J1022" t="str">
        <f t="shared" si="33"/>
        <v>acts_3_</v>
      </c>
      <c r="K1022">
        <f t="shared" si="34"/>
        <v>26</v>
      </c>
    </row>
    <row r="1023" spans="1:11" x14ac:dyDescent="0.2">
      <c r="A1023" s="16" t="s">
        <v>1770</v>
      </c>
      <c r="B1023" s="19">
        <v>3</v>
      </c>
      <c r="C1023" s="21">
        <v>14</v>
      </c>
      <c r="D1023" s="31" t="str">
        <f t="shared" si="35"/>
        <v>bofm/jacob/3.1-14?lang=eng#0</v>
      </c>
      <c r="F1023" s="31" t="s">
        <v>1606</v>
      </c>
      <c r="G1023" s="31">
        <v>4</v>
      </c>
      <c r="H1023" s="31">
        <v>37</v>
      </c>
      <c r="I1023" s="31"/>
      <c r="J1023" t="str">
        <f t="shared" si="33"/>
        <v>acts_4_</v>
      </c>
      <c r="K1023">
        <f t="shared" si="34"/>
        <v>37</v>
      </c>
    </row>
    <row r="1024" spans="1:11" x14ac:dyDescent="0.2">
      <c r="A1024" s="16" t="s">
        <v>1770</v>
      </c>
      <c r="B1024" s="19">
        <v>4</v>
      </c>
      <c r="C1024" s="21">
        <v>18</v>
      </c>
      <c r="D1024" s="31" t="str">
        <f t="shared" si="35"/>
        <v>bofm/jacob/4.1-18?lang=eng#0</v>
      </c>
      <c r="F1024" s="31" t="s">
        <v>1606</v>
      </c>
      <c r="G1024" s="31">
        <v>5</v>
      </c>
      <c r="H1024" s="31">
        <v>42</v>
      </c>
      <c r="I1024" s="31"/>
      <c r="J1024" t="str">
        <f t="shared" si="33"/>
        <v>acts_5_</v>
      </c>
      <c r="K1024">
        <f t="shared" si="34"/>
        <v>42</v>
      </c>
    </row>
    <row r="1025" spans="1:11" x14ac:dyDescent="0.2">
      <c r="A1025" s="16" t="s">
        <v>1770</v>
      </c>
      <c r="B1025" s="19">
        <v>5</v>
      </c>
      <c r="C1025" s="21">
        <v>77</v>
      </c>
      <c r="D1025" s="31" t="str">
        <f t="shared" si="35"/>
        <v>bofm/jacob/5.1-77?lang=eng#0</v>
      </c>
      <c r="F1025" s="31" t="s">
        <v>1606</v>
      </c>
      <c r="G1025" s="31">
        <v>6</v>
      </c>
      <c r="H1025" s="31">
        <v>15</v>
      </c>
      <c r="I1025" s="31"/>
      <c r="J1025" t="str">
        <f t="shared" si="33"/>
        <v>acts_6_</v>
      </c>
      <c r="K1025">
        <f t="shared" si="34"/>
        <v>15</v>
      </c>
    </row>
    <row r="1026" spans="1:11" x14ac:dyDescent="0.2">
      <c r="A1026" s="16" t="s">
        <v>1770</v>
      </c>
      <c r="B1026" s="19">
        <v>6</v>
      </c>
      <c r="C1026" s="21">
        <v>13</v>
      </c>
      <c r="D1026" s="31" t="str">
        <f t="shared" si="35"/>
        <v>bofm/jacob/6.1-13?lang=eng#0</v>
      </c>
      <c r="F1026" s="31" t="s">
        <v>1606</v>
      </c>
      <c r="G1026" s="31">
        <v>7</v>
      </c>
      <c r="H1026" s="31">
        <v>60</v>
      </c>
      <c r="I1026" s="31"/>
      <c r="J1026" t="str">
        <f t="shared" si="33"/>
        <v>acts_7_</v>
      </c>
      <c r="K1026">
        <f t="shared" si="34"/>
        <v>60</v>
      </c>
    </row>
    <row r="1027" spans="1:11" x14ac:dyDescent="0.2">
      <c r="A1027" s="16" t="s">
        <v>1770</v>
      </c>
      <c r="B1027" s="19">
        <v>7</v>
      </c>
      <c r="C1027" s="21">
        <v>27</v>
      </c>
      <c r="D1027" s="31" t="str">
        <f t="shared" si="35"/>
        <v>bofm/jacob/7.1-27?lang=eng#0</v>
      </c>
      <c r="F1027" s="31" t="s">
        <v>1606</v>
      </c>
      <c r="G1027" s="31">
        <v>8</v>
      </c>
      <c r="H1027" s="31">
        <v>40</v>
      </c>
      <c r="I1027" s="31"/>
      <c r="J1027" t="str">
        <f t="shared" si="33"/>
        <v>acts_8_</v>
      </c>
      <c r="K1027">
        <f t="shared" si="34"/>
        <v>40</v>
      </c>
    </row>
    <row r="1028" spans="1:11" x14ac:dyDescent="0.2">
      <c r="A1028" s="16" t="s">
        <v>1773</v>
      </c>
      <c r="B1028" s="19">
        <v>1</v>
      </c>
      <c r="C1028" s="21">
        <v>27</v>
      </c>
      <c r="D1028" s="31" t="str">
        <f t="shared" si="35"/>
        <v>bofm/enos/1.1-27?lang=eng#0</v>
      </c>
      <c r="F1028" s="31" t="s">
        <v>1606</v>
      </c>
      <c r="G1028" s="31">
        <v>9</v>
      </c>
      <c r="H1028" s="31">
        <v>43</v>
      </c>
      <c r="I1028" s="31"/>
      <c r="J1028" t="str">
        <f t="shared" si="33"/>
        <v>acts_9_</v>
      </c>
      <c r="K1028">
        <f t="shared" si="34"/>
        <v>43</v>
      </c>
    </row>
    <row r="1029" spans="1:11" x14ac:dyDescent="0.2">
      <c r="A1029" s="16" t="s">
        <v>1777</v>
      </c>
      <c r="B1029" s="19">
        <v>1</v>
      </c>
      <c r="C1029" s="21">
        <v>15</v>
      </c>
      <c r="D1029" s="31" t="str">
        <f t="shared" si="35"/>
        <v>bofm/jarom/1.1-15?lang=eng#0</v>
      </c>
      <c r="F1029" s="31" t="s">
        <v>1606</v>
      </c>
      <c r="G1029" s="31">
        <v>10</v>
      </c>
      <c r="H1029" s="31">
        <v>48</v>
      </c>
      <c r="I1029" s="31"/>
      <c r="J1029" t="str">
        <f t="shared" si="33"/>
        <v>acts_10_</v>
      </c>
      <c r="K1029">
        <f t="shared" si="34"/>
        <v>48</v>
      </c>
    </row>
    <row r="1030" spans="1:11" x14ac:dyDescent="0.2">
      <c r="A1030" s="16" t="s">
        <v>1781</v>
      </c>
      <c r="B1030" s="19">
        <v>1</v>
      </c>
      <c r="C1030" s="21">
        <v>30</v>
      </c>
      <c r="D1030" s="31" t="str">
        <f t="shared" si="35"/>
        <v>bofm/omni/1.1-30?lang=eng#0</v>
      </c>
      <c r="F1030" s="31" t="s">
        <v>1606</v>
      </c>
      <c r="G1030" s="31">
        <v>11</v>
      </c>
      <c r="H1030" s="31">
        <v>30</v>
      </c>
      <c r="I1030" s="31"/>
      <c r="J1030" t="str">
        <f t="shared" si="33"/>
        <v>acts_11_</v>
      </c>
      <c r="K1030">
        <f t="shared" si="34"/>
        <v>30</v>
      </c>
    </row>
    <row r="1031" spans="1:11" x14ac:dyDescent="0.2">
      <c r="A1031" s="16" t="s">
        <v>1793</v>
      </c>
      <c r="B1031" s="19">
        <v>1</v>
      </c>
      <c r="C1031" s="21">
        <v>18</v>
      </c>
      <c r="D1031" s="31" t="str">
        <f t="shared" si="35"/>
        <v>bofm/mosiah/1.1-18?lang=eng#0</v>
      </c>
      <c r="F1031" s="31" t="s">
        <v>1606</v>
      </c>
      <c r="G1031" s="31">
        <v>12</v>
      </c>
      <c r="H1031" s="31">
        <v>25</v>
      </c>
      <c r="I1031" s="31"/>
      <c r="J1031" t="str">
        <f t="shared" si="33"/>
        <v>acts_12_</v>
      </c>
      <c r="K1031">
        <f t="shared" si="34"/>
        <v>25</v>
      </c>
    </row>
    <row r="1032" spans="1:11" x14ac:dyDescent="0.2">
      <c r="A1032" s="16" t="s">
        <v>1793</v>
      </c>
      <c r="B1032" s="19">
        <v>2</v>
      </c>
      <c r="C1032" s="21">
        <v>41</v>
      </c>
      <c r="D1032" s="31" t="str">
        <f t="shared" si="35"/>
        <v>bofm/mosiah/2.1-41?lang=eng#0</v>
      </c>
      <c r="F1032" s="31" t="s">
        <v>1606</v>
      </c>
      <c r="G1032" s="31">
        <v>13</v>
      </c>
      <c r="H1032" s="31">
        <v>52</v>
      </c>
      <c r="I1032" s="31"/>
      <c r="J1032" t="str">
        <f t="shared" si="33"/>
        <v>acts_13_</v>
      </c>
      <c r="K1032">
        <f t="shared" si="34"/>
        <v>52</v>
      </c>
    </row>
    <row r="1033" spans="1:11" x14ac:dyDescent="0.2">
      <c r="A1033" s="16" t="s">
        <v>1793</v>
      </c>
      <c r="B1033" s="19">
        <v>3</v>
      </c>
      <c r="C1033" s="21">
        <v>27</v>
      </c>
      <c r="D1033" s="31" t="str">
        <f t="shared" si="35"/>
        <v>bofm/mosiah/3.1-27?lang=eng#0</v>
      </c>
      <c r="F1033" s="31" t="s">
        <v>1606</v>
      </c>
      <c r="G1033" s="31">
        <v>14</v>
      </c>
      <c r="H1033" s="31">
        <v>28</v>
      </c>
      <c r="I1033" s="31"/>
      <c r="J1033" t="str">
        <f t="shared" si="33"/>
        <v>acts_14_</v>
      </c>
      <c r="K1033">
        <f t="shared" si="34"/>
        <v>28</v>
      </c>
    </row>
    <row r="1034" spans="1:11" x14ac:dyDescent="0.2">
      <c r="A1034" s="16" t="s">
        <v>1793</v>
      </c>
      <c r="B1034" s="19">
        <v>4</v>
      </c>
      <c r="C1034" s="21">
        <v>30</v>
      </c>
      <c r="D1034" s="31" t="str">
        <f t="shared" si="35"/>
        <v>bofm/mosiah/4.1-30?lang=eng#0</v>
      </c>
      <c r="F1034" s="31" t="s">
        <v>1606</v>
      </c>
      <c r="G1034" s="31">
        <v>15</v>
      </c>
      <c r="H1034" s="31">
        <v>41</v>
      </c>
      <c r="I1034" s="31"/>
      <c r="J1034" t="str">
        <f t="shared" si="33"/>
        <v>acts_15_</v>
      </c>
      <c r="K1034">
        <f t="shared" si="34"/>
        <v>41</v>
      </c>
    </row>
    <row r="1035" spans="1:11" x14ac:dyDescent="0.2">
      <c r="A1035" s="16" t="s">
        <v>1793</v>
      </c>
      <c r="B1035" s="19">
        <v>5</v>
      </c>
      <c r="C1035" s="21">
        <v>15</v>
      </c>
      <c r="D1035" s="31" t="str">
        <f t="shared" si="35"/>
        <v>bofm/mosiah/5.1-15?lang=eng#0</v>
      </c>
      <c r="F1035" s="31" t="s">
        <v>1606</v>
      </c>
      <c r="G1035" s="31">
        <v>16</v>
      </c>
      <c r="H1035" s="31">
        <v>40</v>
      </c>
      <c r="I1035" s="31"/>
      <c r="J1035" t="str">
        <f t="shared" si="33"/>
        <v>acts_16_</v>
      </c>
      <c r="K1035">
        <f t="shared" si="34"/>
        <v>40</v>
      </c>
    </row>
    <row r="1036" spans="1:11" x14ac:dyDescent="0.2">
      <c r="A1036" s="16" t="s">
        <v>1793</v>
      </c>
      <c r="B1036" s="19">
        <v>6</v>
      </c>
      <c r="C1036" s="21">
        <v>7</v>
      </c>
      <c r="D1036" s="31" t="str">
        <f t="shared" si="35"/>
        <v>bofm/mosiah/6.1-7?lang=eng#0</v>
      </c>
      <c r="F1036" s="31" t="s">
        <v>1606</v>
      </c>
      <c r="G1036" s="31">
        <v>17</v>
      </c>
      <c r="H1036" s="31">
        <v>34</v>
      </c>
      <c r="I1036" s="31"/>
      <c r="J1036" t="str">
        <f t="shared" si="33"/>
        <v>acts_17_</v>
      </c>
      <c r="K1036">
        <f t="shared" si="34"/>
        <v>34</v>
      </c>
    </row>
    <row r="1037" spans="1:11" x14ac:dyDescent="0.2">
      <c r="A1037" s="16" t="s">
        <v>1793</v>
      </c>
      <c r="B1037" s="19">
        <v>7</v>
      </c>
      <c r="C1037" s="21">
        <v>33</v>
      </c>
      <c r="D1037" s="31" t="str">
        <f t="shared" si="35"/>
        <v>bofm/mosiah/7.1-33?lang=eng#0</v>
      </c>
      <c r="F1037" s="31" t="s">
        <v>1606</v>
      </c>
      <c r="G1037" s="31">
        <v>18</v>
      </c>
      <c r="H1037" s="31">
        <v>28</v>
      </c>
      <c r="I1037" s="31"/>
      <c r="J1037" t="str">
        <f t="shared" si="33"/>
        <v>acts_18_</v>
      </c>
      <c r="K1037">
        <f t="shared" si="34"/>
        <v>28</v>
      </c>
    </row>
    <row r="1038" spans="1:11" x14ac:dyDescent="0.2">
      <c r="A1038" s="16" t="s">
        <v>1793</v>
      </c>
      <c r="B1038" s="19">
        <v>8</v>
      </c>
      <c r="C1038" s="21">
        <v>21</v>
      </c>
      <c r="D1038" s="31" t="str">
        <f t="shared" si="35"/>
        <v>bofm/mosiah/8.1-21?lang=eng#0</v>
      </c>
      <c r="F1038" s="31" t="s">
        <v>1606</v>
      </c>
      <c r="G1038" s="31">
        <v>19</v>
      </c>
      <c r="H1038" s="31">
        <v>41</v>
      </c>
      <c r="I1038" s="31"/>
      <c r="J1038" t="str">
        <f t="shared" si="33"/>
        <v>acts_19_</v>
      </c>
      <c r="K1038">
        <f t="shared" si="34"/>
        <v>41</v>
      </c>
    </row>
    <row r="1039" spans="1:11" x14ac:dyDescent="0.2">
      <c r="A1039" s="16" t="s">
        <v>1793</v>
      </c>
      <c r="B1039" s="19">
        <v>9</v>
      </c>
      <c r="C1039" s="21">
        <v>19</v>
      </c>
      <c r="D1039" s="31" t="str">
        <f t="shared" si="35"/>
        <v>bofm/mosiah/9.1-19?lang=eng#0</v>
      </c>
      <c r="F1039" s="31" t="s">
        <v>1606</v>
      </c>
      <c r="G1039" s="31">
        <v>20</v>
      </c>
      <c r="H1039" s="31">
        <v>38</v>
      </c>
      <c r="I1039" s="31"/>
      <c r="J1039" t="str">
        <f t="shared" si="33"/>
        <v>acts_20_</v>
      </c>
      <c r="K1039">
        <f t="shared" si="34"/>
        <v>38</v>
      </c>
    </row>
    <row r="1040" spans="1:11" x14ac:dyDescent="0.2">
      <c r="A1040" s="16" t="s">
        <v>1793</v>
      </c>
      <c r="B1040" s="19">
        <v>10</v>
      </c>
      <c r="C1040" s="21">
        <v>22</v>
      </c>
      <c r="D1040" s="31" t="str">
        <f t="shared" si="35"/>
        <v>bofm/mosiah/10.1-22?lang=eng#0</v>
      </c>
      <c r="F1040" s="31" t="s">
        <v>1606</v>
      </c>
      <c r="G1040" s="31">
        <v>21</v>
      </c>
      <c r="H1040" s="31">
        <v>40</v>
      </c>
      <c r="I1040" s="31"/>
      <c r="J1040" t="str">
        <f t="shared" si="33"/>
        <v>acts_21_</v>
      </c>
      <c r="K1040">
        <f t="shared" si="34"/>
        <v>40</v>
      </c>
    </row>
    <row r="1041" spans="1:11" x14ac:dyDescent="0.2">
      <c r="A1041" s="16" t="s">
        <v>1793</v>
      </c>
      <c r="B1041" s="19">
        <v>11</v>
      </c>
      <c r="C1041" s="21">
        <v>29</v>
      </c>
      <c r="D1041" s="31" t="str">
        <f t="shared" si="35"/>
        <v>bofm/mosiah/11.1-29?lang=eng#0</v>
      </c>
      <c r="F1041" s="31" t="s">
        <v>1606</v>
      </c>
      <c r="G1041" s="31">
        <v>22</v>
      </c>
      <c r="H1041" s="31">
        <v>30</v>
      </c>
      <c r="I1041" s="31"/>
      <c r="J1041" t="str">
        <f t="shared" si="33"/>
        <v>acts_22_</v>
      </c>
      <c r="K1041">
        <f t="shared" si="34"/>
        <v>30</v>
      </c>
    </row>
    <row r="1042" spans="1:11" x14ac:dyDescent="0.2">
      <c r="A1042" s="16" t="s">
        <v>1793</v>
      </c>
      <c r="B1042" s="19">
        <v>12</v>
      </c>
      <c r="C1042" s="21">
        <v>37</v>
      </c>
      <c r="D1042" s="31" t="str">
        <f t="shared" si="35"/>
        <v>bofm/mosiah/12.1-37?lang=eng#0</v>
      </c>
      <c r="F1042" s="31" t="s">
        <v>1606</v>
      </c>
      <c r="G1042" s="31">
        <v>23</v>
      </c>
      <c r="H1042" s="31">
        <v>35</v>
      </c>
      <c r="I1042" s="31"/>
      <c r="J1042" t="str">
        <f t="shared" si="33"/>
        <v>acts_23_</v>
      </c>
      <c r="K1042">
        <f t="shared" si="34"/>
        <v>35</v>
      </c>
    </row>
    <row r="1043" spans="1:11" x14ac:dyDescent="0.2">
      <c r="A1043" s="16" t="s">
        <v>1793</v>
      </c>
      <c r="B1043" s="19">
        <v>13</v>
      </c>
      <c r="C1043" s="21">
        <v>35</v>
      </c>
      <c r="D1043" s="31" t="str">
        <f t="shared" si="35"/>
        <v>bofm/mosiah/13.1-35?lang=eng#0</v>
      </c>
      <c r="F1043" s="31" t="s">
        <v>1606</v>
      </c>
      <c r="G1043" s="31">
        <v>24</v>
      </c>
      <c r="H1043" s="31">
        <v>27</v>
      </c>
      <c r="I1043" s="31"/>
      <c r="J1043" t="str">
        <f t="shared" si="33"/>
        <v>acts_24_</v>
      </c>
      <c r="K1043">
        <f t="shared" si="34"/>
        <v>27</v>
      </c>
    </row>
    <row r="1044" spans="1:11" x14ac:dyDescent="0.2">
      <c r="A1044" s="16" t="s">
        <v>1793</v>
      </c>
      <c r="B1044" s="19">
        <v>14</v>
      </c>
      <c r="C1044" s="21">
        <v>12</v>
      </c>
      <c r="D1044" s="31" t="str">
        <f t="shared" si="35"/>
        <v>bofm/mosiah/14.1-12?lang=eng#0</v>
      </c>
      <c r="F1044" s="31" t="s">
        <v>1606</v>
      </c>
      <c r="G1044" s="31">
        <v>25</v>
      </c>
      <c r="H1044" s="31">
        <v>27</v>
      </c>
      <c r="I1044" s="31"/>
      <c r="J1044" t="str">
        <f t="shared" si="33"/>
        <v>acts_25_</v>
      </c>
      <c r="K1044">
        <f t="shared" si="34"/>
        <v>27</v>
      </c>
    </row>
    <row r="1045" spans="1:11" x14ac:dyDescent="0.2">
      <c r="A1045" s="16" t="s">
        <v>1793</v>
      </c>
      <c r="B1045" s="19">
        <v>15</v>
      </c>
      <c r="C1045" s="21">
        <v>31</v>
      </c>
      <c r="D1045" s="31" t="str">
        <f t="shared" si="35"/>
        <v>bofm/mosiah/15.1-31?lang=eng#0</v>
      </c>
      <c r="F1045" s="31" t="s">
        <v>1606</v>
      </c>
      <c r="G1045" s="31">
        <v>26</v>
      </c>
      <c r="H1045" s="31">
        <v>32</v>
      </c>
      <c r="I1045" s="31"/>
      <c r="J1045" t="str">
        <f t="shared" si="33"/>
        <v>acts_26_</v>
      </c>
      <c r="K1045">
        <f t="shared" si="34"/>
        <v>32</v>
      </c>
    </row>
    <row r="1046" spans="1:11" x14ac:dyDescent="0.2">
      <c r="A1046" s="16" t="s">
        <v>1793</v>
      </c>
      <c r="B1046" s="19">
        <v>16</v>
      </c>
      <c r="C1046" s="21">
        <v>15</v>
      </c>
      <c r="D1046" s="31" t="str">
        <f t="shared" si="35"/>
        <v>bofm/mosiah/16.1-15?lang=eng#0</v>
      </c>
      <c r="F1046" s="31" t="s">
        <v>1606</v>
      </c>
      <c r="G1046" s="31">
        <v>27</v>
      </c>
      <c r="H1046" s="31">
        <v>44</v>
      </c>
      <c r="I1046" s="31"/>
      <c r="J1046" t="str">
        <f t="shared" si="33"/>
        <v>acts_27_</v>
      </c>
      <c r="K1046">
        <f t="shared" si="34"/>
        <v>44</v>
      </c>
    </row>
    <row r="1047" spans="1:11" x14ac:dyDescent="0.2">
      <c r="A1047" s="16" t="s">
        <v>1793</v>
      </c>
      <c r="B1047" s="19">
        <v>17</v>
      </c>
      <c r="C1047" s="21">
        <v>20</v>
      </c>
      <c r="D1047" s="31" t="str">
        <f t="shared" si="35"/>
        <v>bofm/mosiah/17.1-20?lang=eng#0</v>
      </c>
      <c r="F1047" s="31" t="s">
        <v>1606</v>
      </c>
      <c r="G1047" s="31">
        <v>28</v>
      </c>
      <c r="H1047" s="31">
        <v>31</v>
      </c>
      <c r="I1047" s="31"/>
      <c r="J1047" t="str">
        <f t="shared" si="33"/>
        <v>acts_28_</v>
      </c>
      <c r="K1047">
        <f t="shared" si="34"/>
        <v>31</v>
      </c>
    </row>
    <row r="1048" spans="1:11" x14ac:dyDescent="0.2">
      <c r="A1048" s="16" t="s">
        <v>1793</v>
      </c>
      <c r="B1048" s="19">
        <v>18</v>
      </c>
      <c r="C1048" s="21">
        <v>35</v>
      </c>
      <c r="D1048" s="31" t="str">
        <f t="shared" si="35"/>
        <v>bofm/mosiah/18.1-35?lang=eng#0</v>
      </c>
      <c r="F1048" s="31" t="s">
        <v>1612</v>
      </c>
      <c r="G1048" s="31">
        <v>1</v>
      </c>
      <c r="H1048" s="31">
        <v>32</v>
      </c>
      <c r="I1048" s="31"/>
      <c r="J1048" t="str">
        <f t="shared" si="33"/>
        <v>rom_1_</v>
      </c>
      <c r="K1048">
        <f t="shared" si="34"/>
        <v>32</v>
      </c>
    </row>
    <row r="1049" spans="1:11" x14ac:dyDescent="0.2">
      <c r="A1049" s="16" t="s">
        <v>1793</v>
      </c>
      <c r="B1049" s="19">
        <v>19</v>
      </c>
      <c r="C1049" s="21">
        <v>29</v>
      </c>
      <c r="D1049" s="31" t="str">
        <f t="shared" si="35"/>
        <v>bofm/mosiah/19.1-29?lang=eng#0</v>
      </c>
      <c r="F1049" s="31" t="s">
        <v>1612</v>
      </c>
      <c r="G1049" s="31">
        <v>2</v>
      </c>
      <c r="H1049" s="31">
        <v>29</v>
      </c>
      <c r="I1049" s="31"/>
      <c r="J1049" t="str">
        <f t="shared" si="33"/>
        <v>rom_2_</v>
      </c>
      <c r="K1049">
        <f t="shared" si="34"/>
        <v>29</v>
      </c>
    </row>
    <row r="1050" spans="1:11" x14ac:dyDescent="0.2">
      <c r="A1050" s="16" t="s">
        <v>1793</v>
      </c>
      <c r="B1050" s="19">
        <v>20</v>
      </c>
      <c r="C1050" s="21">
        <v>26</v>
      </c>
      <c r="D1050" s="31" t="str">
        <f t="shared" si="35"/>
        <v>bofm/mosiah/20.1-26?lang=eng#0</v>
      </c>
      <c r="F1050" s="31" t="s">
        <v>1612</v>
      </c>
      <c r="G1050" s="31">
        <v>3</v>
      </c>
      <c r="H1050" s="31">
        <v>31</v>
      </c>
      <c r="I1050" s="31"/>
      <c r="J1050" t="str">
        <f t="shared" si="33"/>
        <v>rom_3_</v>
      </c>
      <c r="K1050">
        <f t="shared" si="34"/>
        <v>31</v>
      </c>
    </row>
    <row r="1051" spans="1:11" x14ac:dyDescent="0.2">
      <c r="A1051" s="16" t="s">
        <v>1793</v>
      </c>
      <c r="B1051" s="19">
        <v>21</v>
      </c>
      <c r="C1051" s="21">
        <v>36</v>
      </c>
      <c r="D1051" s="31" t="str">
        <f t="shared" si="35"/>
        <v>bofm/mosiah/21.1-36?lang=eng#0</v>
      </c>
      <c r="F1051" s="31" t="s">
        <v>1612</v>
      </c>
      <c r="G1051" s="31">
        <v>4</v>
      </c>
      <c r="H1051" s="31">
        <v>25</v>
      </c>
      <c r="I1051" s="31"/>
      <c r="J1051" t="str">
        <f t="shared" si="33"/>
        <v>rom_4_</v>
      </c>
      <c r="K1051">
        <f t="shared" si="34"/>
        <v>25</v>
      </c>
    </row>
    <row r="1052" spans="1:11" x14ac:dyDescent="0.2">
      <c r="A1052" s="16" t="s">
        <v>1793</v>
      </c>
      <c r="B1052" s="19">
        <v>22</v>
      </c>
      <c r="C1052" s="21">
        <v>16</v>
      </c>
      <c r="D1052" s="31" t="str">
        <f t="shared" si="35"/>
        <v>bofm/mosiah/22.1-16?lang=eng#0</v>
      </c>
      <c r="F1052" s="31" t="s">
        <v>1612</v>
      </c>
      <c r="G1052" s="31">
        <v>5</v>
      </c>
      <c r="H1052" s="31">
        <v>21</v>
      </c>
      <c r="I1052" s="31"/>
      <c r="J1052" t="str">
        <f t="shared" si="33"/>
        <v>rom_5_</v>
      </c>
      <c r="K1052">
        <f t="shared" si="34"/>
        <v>21</v>
      </c>
    </row>
    <row r="1053" spans="1:11" x14ac:dyDescent="0.2">
      <c r="A1053" s="16" t="s">
        <v>1793</v>
      </c>
      <c r="B1053" s="19">
        <v>23</v>
      </c>
      <c r="C1053" s="21">
        <v>39</v>
      </c>
      <c r="D1053" s="31" t="str">
        <f t="shared" si="35"/>
        <v>bofm/mosiah/23.1-39?lang=eng#0</v>
      </c>
      <c r="F1053" s="31" t="s">
        <v>1612</v>
      </c>
      <c r="G1053" s="31">
        <v>6</v>
      </c>
      <c r="H1053" s="31">
        <v>23</v>
      </c>
      <c r="I1053" s="31"/>
      <c r="J1053" t="str">
        <f t="shared" si="33"/>
        <v>rom_6_</v>
      </c>
      <c r="K1053">
        <f t="shared" si="34"/>
        <v>23</v>
      </c>
    </row>
    <row r="1054" spans="1:11" x14ac:dyDescent="0.2">
      <c r="A1054" s="16" t="s">
        <v>1793</v>
      </c>
      <c r="B1054" s="19">
        <v>24</v>
      </c>
      <c r="C1054" s="21">
        <v>25</v>
      </c>
      <c r="D1054" s="31" t="str">
        <f t="shared" si="35"/>
        <v>bofm/mosiah/24.1-25?lang=eng#0</v>
      </c>
      <c r="F1054" s="31" t="s">
        <v>1612</v>
      </c>
      <c r="G1054" s="31">
        <v>7</v>
      </c>
      <c r="H1054" s="31">
        <v>27</v>
      </c>
      <c r="I1054" s="31"/>
      <c r="J1054" t="str">
        <f t="shared" si="33"/>
        <v>rom_7_</v>
      </c>
      <c r="K1054">
        <f t="shared" si="34"/>
        <v>27</v>
      </c>
    </row>
    <row r="1055" spans="1:11" x14ac:dyDescent="0.2">
      <c r="A1055" s="16" t="s">
        <v>1793</v>
      </c>
      <c r="B1055" s="19">
        <v>25</v>
      </c>
      <c r="C1055" s="21">
        <v>24</v>
      </c>
      <c r="D1055" s="31" t="str">
        <f t="shared" si="35"/>
        <v>bofm/mosiah/25.1-24?lang=eng#0</v>
      </c>
      <c r="F1055" s="31" t="s">
        <v>1612</v>
      </c>
      <c r="G1055" s="31">
        <v>8</v>
      </c>
      <c r="H1055" s="31">
        <v>39</v>
      </c>
      <c r="I1055" s="31"/>
      <c r="J1055" t="str">
        <f t="shared" si="33"/>
        <v>rom_8_</v>
      </c>
      <c r="K1055">
        <f t="shared" si="34"/>
        <v>39</v>
      </c>
    </row>
    <row r="1056" spans="1:11" x14ac:dyDescent="0.2">
      <c r="A1056" s="16" t="s">
        <v>1793</v>
      </c>
      <c r="B1056" s="19">
        <v>26</v>
      </c>
      <c r="C1056" s="21">
        <v>39</v>
      </c>
      <c r="D1056" s="31" t="str">
        <f t="shared" si="35"/>
        <v>bofm/mosiah/26.1-39?lang=eng#0</v>
      </c>
      <c r="F1056" s="31" t="s">
        <v>1612</v>
      </c>
      <c r="G1056" s="31">
        <v>9</v>
      </c>
      <c r="H1056" s="31">
        <v>33</v>
      </c>
      <c r="I1056" s="31"/>
      <c r="J1056" t="str">
        <f t="shared" si="33"/>
        <v>rom_9_</v>
      </c>
      <c r="K1056">
        <f t="shared" si="34"/>
        <v>33</v>
      </c>
    </row>
    <row r="1057" spans="1:11" x14ac:dyDescent="0.2">
      <c r="A1057" s="16" t="s">
        <v>1793</v>
      </c>
      <c r="B1057" s="19">
        <v>27</v>
      </c>
      <c r="C1057" s="21">
        <v>37</v>
      </c>
      <c r="D1057" s="31" t="str">
        <f t="shared" si="35"/>
        <v>bofm/mosiah/27.1-37?lang=eng#0</v>
      </c>
      <c r="F1057" s="31" t="s">
        <v>1612</v>
      </c>
      <c r="G1057" s="31">
        <v>10</v>
      </c>
      <c r="H1057" s="31">
        <v>21</v>
      </c>
      <c r="I1057" s="31"/>
      <c r="J1057" t="str">
        <f t="shared" si="33"/>
        <v>rom_10_</v>
      </c>
      <c r="K1057">
        <f t="shared" si="34"/>
        <v>21</v>
      </c>
    </row>
    <row r="1058" spans="1:11" x14ac:dyDescent="0.2">
      <c r="A1058" s="16" t="s">
        <v>1793</v>
      </c>
      <c r="B1058" s="19">
        <v>28</v>
      </c>
      <c r="C1058" s="21">
        <v>20</v>
      </c>
      <c r="D1058" s="31" t="str">
        <f t="shared" si="35"/>
        <v>bofm/mosiah/28.1-20?lang=eng#0</v>
      </c>
      <c r="F1058" s="31" t="s">
        <v>1612</v>
      </c>
      <c r="G1058" s="31">
        <v>11</v>
      </c>
      <c r="H1058" s="31">
        <v>36</v>
      </c>
      <c r="I1058" s="31"/>
      <c r="J1058" t="str">
        <f t="shared" si="33"/>
        <v>rom_11_</v>
      </c>
      <c r="K1058">
        <f t="shared" si="34"/>
        <v>36</v>
      </c>
    </row>
    <row r="1059" spans="1:11" x14ac:dyDescent="0.2">
      <c r="A1059" s="16" t="s">
        <v>1793</v>
      </c>
      <c r="B1059" s="19">
        <v>29</v>
      </c>
      <c r="C1059" s="21">
        <v>47</v>
      </c>
      <c r="D1059" s="31" t="str">
        <f t="shared" si="35"/>
        <v>bofm/mosiah/29.1-47?lang=eng#0</v>
      </c>
      <c r="F1059" s="31" t="s">
        <v>1612</v>
      </c>
      <c r="G1059" s="31">
        <v>12</v>
      </c>
      <c r="H1059" s="31">
        <v>21</v>
      </c>
      <c r="I1059" s="31"/>
      <c r="J1059" t="str">
        <f t="shared" si="33"/>
        <v>rom_12_</v>
      </c>
      <c r="K1059">
        <f t="shared" si="34"/>
        <v>21</v>
      </c>
    </row>
    <row r="1060" spans="1:11" x14ac:dyDescent="0.2">
      <c r="A1060" s="16" t="s">
        <v>1797</v>
      </c>
      <c r="B1060" s="19">
        <v>1</v>
      </c>
      <c r="C1060" s="21">
        <v>33</v>
      </c>
      <c r="D1060" s="31" t="str">
        <f t="shared" si="35"/>
        <v>bofm/alma/1.1-33?lang=eng#0</v>
      </c>
      <c r="F1060" s="31" t="s">
        <v>1612</v>
      </c>
      <c r="G1060" s="31">
        <v>13</v>
      </c>
      <c r="H1060" s="31">
        <v>14</v>
      </c>
      <c r="I1060" s="31"/>
      <c r="J1060" t="str">
        <f t="shared" si="33"/>
        <v>rom_13_</v>
      </c>
      <c r="K1060">
        <f t="shared" si="34"/>
        <v>14</v>
      </c>
    </row>
    <row r="1061" spans="1:11" x14ac:dyDescent="0.2">
      <c r="A1061" s="16" t="s">
        <v>1797</v>
      </c>
      <c r="B1061" s="19">
        <v>2</v>
      </c>
      <c r="C1061" s="21">
        <v>38</v>
      </c>
      <c r="D1061" s="31" t="str">
        <f t="shared" si="35"/>
        <v>bofm/alma/2.1-38?lang=eng#0</v>
      </c>
      <c r="F1061" s="31" t="s">
        <v>1612</v>
      </c>
      <c r="G1061" s="31">
        <v>14</v>
      </c>
      <c r="H1061" s="31">
        <v>23</v>
      </c>
      <c r="I1061" s="31"/>
      <c r="J1061" t="str">
        <f t="shared" si="33"/>
        <v>rom_14_</v>
      </c>
      <c r="K1061">
        <f t="shared" si="34"/>
        <v>23</v>
      </c>
    </row>
    <row r="1062" spans="1:11" x14ac:dyDescent="0.2">
      <c r="A1062" s="16" t="s">
        <v>1797</v>
      </c>
      <c r="B1062" s="19">
        <v>3</v>
      </c>
      <c r="C1062" s="21">
        <v>27</v>
      </c>
      <c r="D1062" s="31" t="str">
        <f t="shared" si="35"/>
        <v>bofm/alma/3.1-27?lang=eng#0</v>
      </c>
      <c r="F1062" s="31" t="s">
        <v>1612</v>
      </c>
      <c r="G1062" s="31">
        <v>15</v>
      </c>
      <c r="H1062" s="31">
        <v>33</v>
      </c>
      <c r="I1062" s="31"/>
      <c r="J1062" t="str">
        <f t="shared" si="33"/>
        <v>rom_15_</v>
      </c>
      <c r="K1062">
        <f t="shared" si="34"/>
        <v>33</v>
      </c>
    </row>
    <row r="1063" spans="1:11" x14ac:dyDescent="0.2">
      <c r="A1063" s="16" t="s">
        <v>1797</v>
      </c>
      <c r="B1063" s="19">
        <v>4</v>
      </c>
      <c r="C1063" s="21">
        <v>20</v>
      </c>
      <c r="D1063" s="31" t="str">
        <f t="shared" si="35"/>
        <v>bofm/alma/4.1-20?lang=eng#0</v>
      </c>
      <c r="F1063" s="31" t="s">
        <v>1612</v>
      </c>
      <c r="G1063" s="31">
        <v>16</v>
      </c>
      <c r="H1063" s="31">
        <v>27</v>
      </c>
      <c r="I1063" s="31"/>
      <c r="J1063" t="str">
        <f t="shared" si="33"/>
        <v>rom_16_</v>
      </c>
      <c r="K1063">
        <f t="shared" si="34"/>
        <v>27</v>
      </c>
    </row>
    <row r="1064" spans="1:11" x14ac:dyDescent="0.2">
      <c r="A1064" s="16" t="s">
        <v>1797</v>
      </c>
      <c r="B1064" s="19">
        <v>5</v>
      </c>
      <c r="C1064" s="21">
        <v>62</v>
      </c>
      <c r="D1064" s="31" t="str">
        <f t="shared" si="35"/>
        <v>bofm/alma/5.1-62?lang=eng#0</v>
      </c>
      <c r="F1064" s="31" t="s">
        <v>1619</v>
      </c>
      <c r="G1064" s="31">
        <v>1</v>
      </c>
      <c r="H1064" s="31">
        <v>31</v>
      </c>
      <c r="I1064" s="31"/>
      <c r="J1064" t="str">
        <f t="shared" ref="J1064:J1127" si="36">F1064&amp;"_"&amp;G1064&amp;"_"</f>
        <v>1-cor_1_</v>
      </c>
      <c r="K1064">
        <f t="shared" ref="K1064:K1127" si="37">H1064</f>
        <v>31</v>
      </c>
    </row>
    <row r="1065" spans="1:11" x14ac:dyDescent="0.2">
      <c r="A1065" s="16" t="s">
        <v>1797</v>
      </c>
      <c r="B1065" s="19">
        <v>6</v>
      </c>
      <c r="C1065" s="21">
        <v>8</v>
      </c>
      <c r="D1065" s="31" t="str">
        <f t="shared" si="35"/>
        <v>bofm/alma/6.1-8?lang=eng#0</v>
      </c>
      <c r="F1065" s="31" t="s">
        <v>1619</v>
      </c>
      <c r="G1065" s="31">
        <v>2</v>
      </c>
      <c r="H1065" s="31">
        <v>16</v>
      </c>
      <c r="I1065" s="31"/>
      <c r="J1065" t="str">
        <f t="shared" si="36"/>
        <v>1-cor_2_</v>
      </c>
      <c r="K1065">
        <f t="shared" si="37"/>
        <v>16</v>
      </c>
    </row>
    <row r="1066" spans="1:11" x14ac:dyDescent="0.2">
      <c r="A1066" s="16" t="s">
        <v>1797</v>
      </c>
      <c r="B1066" s="19">
        <v>7</v>
      </c>
      <c r="C1066" s="21">
        <v>27</v>
      </c>
      <c r="D1066" s="31" t="str">
        <f t="shared" si="35"/>
        <v>bofm/alma/7.1-27?lang=eng#0</v>
      </c>
      <c r="F1066" s="31" t="s">
        <v>1619</v>
      </c>
      <c r="G1066" s="31">
        <v>3</v>
      </c>
      <c r="H1066" s="31">
        <v>23</v>
      </c>
      <c r="I1066" s="31"/>
      <c r="J1066" t="str">
        <f t="shared" si="36"/>
        <v>1-cor_3_</v>
      </c>
      <c r="K1066">
        <f t="shared" si="37"/>
        <v>23</v>
      </c>
    </row>
    <row r="1067" spans="1:11" x14ac:dyDescent="0.2">
      <c r="A1067" s="16" t="s">
        <v>1797</v>
      </c>
      <c r="B1067" s="19">
        <v>8</v>
      </c>
      <c r="C1067" s="21">
        <v>32</v>
      </c>
      <c r="D1067" s="31" t="str">
        <f t="shared" si="35"/>
        <v>bofm/alma/8.1-32?lang=eng#0</v>
      </c>
      <c r="F1067" s="31" t="s">
        <v>1619</v>
      </c>
      <c r="G1067" s="31">
        <v>4</v>
      </c>
      <c r="H1067" s="31">
        <v>21</v>
      </c>
      <c r="I1067" s="31"/>
      <c r="J1067" t="str">
        <f t="shared" si="36"/>
        <v>1-cor_4_</v>
      </c>
      <c r="K1067">
        <f t="shared" si="37"/>
        <v>21</v>
      </c>
    </row>
    <row r="1068" spans="1:11" x14ac:dyDescent="0.2">
      <c r="A1068" s="16" t="s">
        <v>1797</v>
      </c>
      <c r="B1068" s="19">
        <v>9</v>
      </c>
      <c r="C1068" s="21">
        <v>34</v>
      </c>
      <c r="D1068" s="31" t="str">
        <f t="shared" si="35"/>
        <v>bofm/alma/9.1-34?lang=eng#0</v>
      </c>
      <c r="F1068" s="31" t="s">
        <v>1619</v>
      </c>
      <c r="G1068" s="31">
        <v>5</v>
      </c>
      <c r="H1068" s="31">
        <v>13</v>
      </c>
      <c r="I1068" s="31"/>
      <c r="J1068" t="str">
        <f t="shared" si="36"/>
        <v>1-cor_5_</v>
      </c>
      <c r="K1068">
        <f t="shared" si="37"/>
        <v>13</v>
      </c>
    </row>
    <row r="1069" spans="1:11" x14ac:dyDescent="0.2">
      <c r="A1069" s="16" t="s">
        <v>1797</v>
      </c>
      <c r="B1069" s="19">
        <v>10</v>
      </c>
      <c r="C1069" s="21">
        <v>32</v>
      </c>
      <c r="D1069" s="31" t="str">
        <f t="shared" si="35"/>
        <v>bofm/alma/10.1-32?lang=eng#0</v>
      </c>
      <c r="F1069" s="31" t="s">
        <v>1619</v>
      </c>
      <c r="G1069" s="31">
        <v>6</v>
      </c>
      <c r="H1069" s="31">
        <v>20</v>
      </c>
      <c r="I1069" s="31"/>
      <c r="J1069" t="str">
        <f t="shared" si="36"/>
        <v>1-cor_6_</v>
      </c>
      <c r="K1069">
        <f t="shared" si="37"/>
        <v>20</v>
      </c>
    </row>
    <row r="1070" spans="1:11" x14ac:dyDescent="0.2">
      <c r="A1070" s="16" t="s">
        <v>1797</v>
      </c>
      <c r="B1070" s="19">
        <v>11</v>
      </c>
      <c r="C1070" s="21">
        <v>46</v>
      </c>
      <c r="D1070" s="31" t="str">
        <f t="shared" si="35"/>
        <v>bofm/alma/11.1-46?lang=eng#0</v>
      </c>
      <c r="F1070" s="31" t="s">
        <v>1619</v>
      </c>
      <c r="G1070" s="31">
        <v>7</v>
      </c>
      <c r="H1070" s="31">
        <v>40</v>
      </c>
      <c r="I1070" s="31"/>
      <c r="J1070" t="str">
        <f t="shared" si="36"/>
        <v>1-cor_7_</v>
      </c>
      <c r="K1070">
        <f t="shared" si="37"/>
        <v>40</v>
      </c>
    </row>
    <row r="1071" spans="1:11" x14ac:dyDescent="0.2">
      <c r="A1071" s="16" t="s">
        <v>1797</v>
      </c>
      <c r="B1071" s="19">
        <v>12</v>
      </c>
      <c r="C1071" s="21">
        <v>37</v>
      </c>
      <c r="D1071" s="31" t="str">
        <f t="shared" si="35"/>
        <v>bofm/alma/12.1-37?lang=eng#0</v>
      </c>
      <c r="F1071" s="31" t="s">
        <v>1619</v>
      </c>
      <c r="G1071" s="31">
        <v>8</v>
      </c>
      <c r="H1071" s="31">
        <v>13</v>
      </c>
      <c r="I1071" s="31"/>
      <c r="J1071" t="str">
        <f t="shared" si="36"/>
        <v>1-cor_8_</v>
      </c>
      <c r="K1071">
        <f t="shared" si="37"/>
        <v>13</v>
      </c>
    </row>
    <row r="1072" spans="1:11" x14ac:dyDescent="0.2">
      <c r="A1072" s="16" t="s">
        <v>1797</v>
      </c>
      <c r="B1072" s="19">
        <v>13</v>
      </c>
      <c r="C1072" s="21">
        <v>31</v>
      </c>
      <c r="D1072" s="31" t="str">
        <f t="shared" si="35"/>
        <v>bofm/alma/13.1-31?lang=eng#0</v>
      </c>
      <c r="F1072" s="31" t="s">
        <v>1619</v>
      </c>
      <c r="G1072" s="31">
        <v>9</v>
      </c>
      <c r="H1072" s="31">
        <v>27</v>
      </c>
      <c r="I1072" s="31"/>
      <c r="J1072" t="str">
        <f t="shared" si="36"/>
        <v>1-cor_9_</v>
      </c>
      <c r="K1072">
        <f t="shared" si="37"/>
        <v>27</v>
      </c>
    </row>
    <row r="1073" spans="1:11" x14ac:dyDescent="0.2">
      <c r="A1073" s="16" t="s">
        <v>1797</v>
      </c>
      <c r="B1073" s="19">
        <v>14</v>
      </c>
      <c r="C1073" s="21">
        <v>29</v>
      </c>
      <c r="D1073" s="31" t="str">
        <f t="shared" si="35"/>
        <v>bofm/alma/14.1-29?lang=eng#0</v>
      </c>
      <c r="F1073" s="31" t="s">
        <v>1619</v>
      </c>
      <c r="G1073" s="31">
        <v>10</v>
      </c>
      <c r="H1073" s="31">
        <v>33</v>
      </c>
      <c r="I1073" s="31"/>
      <c r="J1073" t="str">
        <f t="shared" si="36"/>
        <v>1-cor_10_</v>
      </c>
      <c r="K1073">
        <f t="shared" si="37"/>
        <v>33</v>
      </c>
    </row>
    <row r="1074" spans="1:11" x14ac:dyDescent="0.2">
      <c r="A1074" s="16" t="s">
        <v>1797</v>
      </c>
      <c r="B1074" s="19">
        <v>15</v>
      </c>
      <c r="C1074" s="21">
        <v>19</v>
      </c>
      <c r="D1074" s="31" t="str">
        <f t="shared" si="35"/>
        <v>bofm/alma/15.1-19?lang=eng#0</v>
      </c>
      <c r="F1074" s="31" t="s">
        <v>1619</v>
      </c>
      <c r="G1074" s="31">
        <v>11</v>
      </c>
      <c r="H1074" s="31">
        <v>34</v>
      </c>
      <c r="I1074" s="31"/>
      <c r="J1074" t="str">
        <f t="shared" si="36"/>
        <v>1-cor_11_</v>
      </c>
      <c r="K1074">
        <f t="shared" si="37"/>
        <v>34</v>
      </c>
    </row>
    <row r="1075" spans="1:11" x14ac:dyDescent="0.2">
      <c r="A1075" s="16" t="s">
        <v>1797</v>
      </c>
      <c r="B1075" s="19">
        <v>16</v>
      </c>
      <c r="C1075" s="21">
        <v>21</v>
      </c>
      <c r="D1075" s="31" t="str">
        <f t="shared" si="35"/>
        <v>bofm/alma/16.1-21?lang=eng#0</v>
      </c>
      <c r="F1075" s="31" t="s">
        <v>1619</v>
      </c>
      <c r="G1075" s="31">
        <v>12</v>
      </c>
      <c r="H1075" s="31">
        <v>31</v>
      </c>
      <c r="I1075" s="31"/>
      <c r="J1075" t="str">
        <f t="shared" si="36"/>
        <v>1-cor_12_</v>
      </c>
      <c r="K1075">
        <f t="shared" si="37"/>
        <v>31</v>
      </c>
    </row>
    <row r="1076" spans="1:11" x14ac:dyDescent="0.2">
      <c r="A1076" s="16" t="s">
        <v>1797</v>
      </c>
      <c r="B1076" s="19">
        <v>17</v>
      </c>
      <c r="C1076" s="21">
        <v>39</v>
      </c>
      <c r="D1076" s="31" t="str">
        <f t="shared" si="35"/>
        <v>bofm/alma/17.1-39?lang=eng#0</v>
      </c>
      <c r="F1076" s="31" t="s">
        <v>1619</v>
      </c>
      <c r="G1076" s="31">
        <v>13</v>
      </c>
      <c r="H1076" s="31">
        <v>13</v>
      </c>
      <c r="I1076" s="31"/>
      <c r="J1076" t="str">
        <f t="shared" si="36"/>
        <v>1-cor_13_</v>
      </c>
      <c r="K1076">
        <f t="shared" si="37"/>
        <v>13</v>
      </c>
    </row>
    <row r="1077" spans="1:11" x14ac:dyDescent="0.2">
      <c r="A1077" s="16" t="s">
        <v>1797</v>
      </c>
      <c r="B1077" s="19">
        <v>18</v>
      </c>
      <c r="C1077" s="21">
        <v>43</v>
      </c>
      <c r="D1077" s="31" t="str">
        <f t="shared" si="35"/>
        <v>bofm/alma/18.1-43?lang=eng#0</v>
      </c>
      <c r="F1077" s="31" t="s">
        <v>1619</v>
      </c>
      <c r="G1077" s="31">
        <v>14</v>
      </c>
      <c r="H1077" s="31">
        <v>40</v>
      </c>
      <c r="I1077" s="31"/>
      <c r="J1077" t="str">
        <f t="shared" si="36"/>
        <v>1-cor_14_</v>
      </c>
      <c r="K1077">
        <f t="shared" si="37"/>
        <v>40</v>
      </c>
    </row>
    <row r="1078" spans="1:11" x14ac:dyDescent="0.2">
      <c r="A1078" s="16" t="s">
        <v>1797</v>
      </c>
      <c r="B1078" s="19">
        <v>19</v>
      </c>
      <c r="C1078" s="21">
        <v>36</v>
      </c>
      <c r="D1078" s="31" t="str">
        <f t="shared" si="35"/>
        <v>bofm/alma/19.1-36?lang=eng#0</v>
      </c>
      <c r="F1078" s="31" t="s">
        <v>1619</v>
      </c>
      <c r="G1078" s="31">
        <v>15</v>
      </c>
      <c r="H1078" s="31">
        <v>58</v>
      </c>
      <c r="I1078" s="31"/>
      <c r="J1078" t="str">
        <f t="shared" si="36"/>
        <v>1-cor_15_</v>
      </c>
      <c r="K1078">
        <f t="shared" si="37"/>
        <v>58</v>
      </c>
    </row>
    <row r="1079" spans="1:11" x14ac:dyDescent="0.2">
      <c r="A1079" s="16" t="s">
        <v>1797</v>
      </c>
      <c r="B1079" s="19">
        <v>20</v>
      </c>
      <c r="C1079" s="21">
        <v>30</v>
      </c>
      <c r="D1079" s="31" t="str">
        <f t="shared" si="35"/>
        <v>bofm/alma/20.1-30?lang=eng#0</v>
      </c>
      <c r="F1079" s="31" t="s">
        <v>1619</v>
      </c>
      <c r="G1079" s="31">
        <v>16</v>
      </c>
      <c r="H1079" s="31">
        <v>24</v>
      </c>
      <c r="I1079" s="31"/>
      <c r="J1079" t="str">
        <f t="shared" si="36"/>
        <v>1-cor_16_</v>
      </c>
      <c r="K1079">
        <f t="shared" si="37"/>
        <v>24</v>
      </c>
    </row>
    <row r="1080" spans="1:11" x14ac:dyDescent="0.2">
      <c r="A1080" s="16" t="s">
        <v>1797</v>
      </c>
      <c r="B1080" s="19">
        <v>21</v>
      </c>
      <c r="C1080" s="21">
        <v>23</v>
      </c>
      <c r="D1080" s="31" t="str">
        <f t="shared" si="35"/>
        <v>bofm/alma/21.1-23?lang=eng#0</v>
      </c>
      <c r="F1080" s="31" t="s">
        <v>1626</v>
      </c>
      <c r="G1080" s="31">
        <v>1</v>
      </c>
      <c r="H1080" s="31">
        <v>24</v>
      </c>
      <c r="I1080" s="31"/>
      <c r="J1080" t="str">
        <f t="shared" si="36"/>
        <v>2-cor_1_</v>
      </c>
      <c r="K1080">
        <f t="shared" si="37"/>
        <v>24</v>
      </c>
    </row>
    <row r="1081" spans="1:11" x14ac:dyDescent="0.2">
      <c r="A1081" s="16" t="s">
        <v>1797</v>
      </c>
      <c r="B1081" s="19">
        <v>22</v>
      </c>
      <c r="C1081" s="21">
        <v>35</v>
      </c>
      <c r="D1081" s="31" t="str">
        <f t="shared" si="35"/>
        <v>bofm/alma/22.1-35?lang=eng#0</v>
      </c>
      <c r="F1081" s="31" t="s">
        <v>1626</v>
      </c>
      <c r="G1081" s="31">
        <v>2</v>
      </c>
      <c r="H1081" s="31">
        <v>17</v>
      </c>
      <c r="I1081" s="31"/>
      <c r="J1081" t="str">
        <f t="shared" si="36"/>
        <v>2-cor_2_</v>
      </c>
      <c r="K1081">
        <f t="shared" si="37"/>
        <v>17</v>
      </c>
    </row>
    <row r="1082" spans="1:11" x14ac:dyDescent="0.2">
      <c r="A1082" s="16" t="s">
        <v>1797</v>
      </c>
      <c r="B1082" s="19">
        <v>23</v>
      </c>
      <c r="C1082" s="21">
        <v>18</v>
      </c>
      <c r="D1082" s="31" t="str">
        <f t="shared" si="35"/>
        <v>bofm/alma/23.1-18?lang=eng#0</v>
      </c>
      <c r="F1082" s="31" t="s">
        <v>1626</v>
      </c>
      <c r="G1082" s="31">
        <v>3</v>
      </c>
      <c r="H1082" s="31">
        <v>18</v>
      </c>
      <c r="I1082" s="31"/>
      <c r="J1082" t="str">
        <f t="shared" si="36"/>
        <v>2-cor_3_</v>
      </c>
      <c r="K1082">
        <f t="shared" si="37"/>
        <v>18</v>
      </c>
    </row>
    <row r="1083" spans="1:11" x14ac:dyDescent="0.2">
      <c r="A1083" s="16" t="s">
        <v>1797</v>
      </c>
      <c r="B1083" s="19">
        <v>24</v>
      </c>
      <c r="C1083" s="21">
        <v>30</v>
      </c>
      <c r="D1083" s="31" t="str">
        <f t="shared" si="35"/>
        <v>bofm/alma/24.1-30?lang=eng#0</v>
      </c>
      <c r="F1083" s="31" t="s">
        <v>1626</v>
      </c>
      <c r="G1083" s="31">
        <v>4</v>
      </c>
      <c r="H1083" s="31">
        <v>18</v>
      </c>
      <c r="I1083" s="31"/>
      <c r="J1083" t="str">
        <f t="shared" si="36"/>
        <v>2-cor_4_</v>
      </c>
      <c r="K1083">
        <f t="shared" si="37"/>
        <v>18</v>
      </c>
    </row>
    <row r="1084" spans="1:11" x14ac:dyDescent="0.2">
      <c r="A1084" s="16" t="s">
        <v>1797</v>
      </c>
      <c r="B1084" s="19">
        <v>25</v>
      </c>
      <c r="C1084" s="21">
        <v>17</v>
      </c>
      <c r="D1084" s="31" t="str">
        <f t="shared" si="35"/>
        <v>bofm/alma/25.1-17?lang=eng#0</v>
      </c>
      <c r="F1084" s="31" t="s">
        <v>1626</v>
      </c>
      <c r="G1084" s="31">
        <v>5</v>
      </c>
      <c r="H1084" s="31">
        <v>21</v>
      </c>
      <c r="I1084" s="31"/>
      <c r="J1084" t="str">
        <f t="shared" si="36"/>
        <v>2-cor_5_</v>
      </c>
      <c r="K1084">
        <f t="shared" si="37"/>
        <v>21</v>
      </c>
    </row>
    <row r="1085" spans="1:11" x14ac:dyDescent="0.2">
      <c r="A1085" s="16" t="s">
        <v>1797</v>
      </c>
      <c r="B1085" s="19">
        <v>26</v>
      </c>
      <c r="C1085" s="21">
        <v>37</v>
      </c>
      <c r="D1085" s="31" t="str">
        <f t="shared" ref="D1085:D1179" si="38">"bofm/"&amp;A1085&amp;"/"&amp;B1085&amp;".1-"&amp;C1085&amp;"?lang=eng#0"</f>
        <v>bofm/alma/26.1-37?lang=eng#0</v>
      </c>
      <c r="F1085" s="31" t="s">
        <v>1626</v>
      </c>
      <c r="G1085" s="31">
        <v>6</v>
      </c>
      <c r="H1085" s="31">
        <v>18</v>
      </c>
      <c r="I1085" s="31"/>
      <c r="J1085" t="str">
        <f t="shared" si="36"/>
        <v>2-cor_6_</v>
      </c>
      <c r="K1085">
        <f t="shared" si="37"/>
        <v>18</v>
      </c>
    </row>
    <row r="1086" spans="1:11" x14ac:dyDescent="0.2">
      <c r="A1086" s="16" t="s">
        <v>1797</v>
      </c>
      <c r="B1086" s="19">
        <v>27</v>
      </c>
      <c r="C1086" s="21">
        <v>30</v>
      </c>
      <c r="D1086" s="31" t="str">
        <f t="shared" si="38"/>
        <v>bofm/alma/27.1-30?lang=eng#0</v>
      </c>
      <c r="F1086" s="31" t="s">
        <v>1626</v>
      </c>
      <c r="G1086" s="31">
        <v>7</v>
      </c>
      <c r="H1086" s="31">
        <v>16</v>
      </c>
      <c r="I1086" s="31"/>
      <c r="J1086" t="str">
        <f t="shared" si="36"/>
        <v>2-cor_7_</v>
      </c>
      <c r="K1086">
        <f t="shared" si="37"/>
        <v>16</v>
      </c>
    </row>
    <row r="1087" spans="1:11" x14ac:dyDescent="0.2">
      <c r="A1087" s="16" t="s">
        <v>1797</v>
      </c>
      <c r="B1087" s="19">
        <v>28</v>
      </c>
      <c r="C1087" s="21">
        <v>14</v>
      </c>
      <c r="D1087" s="31" t="str">
        <f t="shared" si="38"/>
        <v>bofm/alma/28.1-14?lang=eng#0</v>
      </c>
      <c r="F1087" s="31" t="s">
        <v>1626</v>
      </c>
      <c r="G1087" s="31">
        <v>8</v>
      </c>
      <c r="H1087" s="31">
        <v>24</v>
      </c>
      <c r="I1087" s="31"/>
      <c r="J1087" t="str">
        <f t="shared" si="36"/>
        <v>2-cor_8_</v>
      </c>
      <c r="K1087">
        <f t="shared" si="37"/>
        <v>24</v>
      </c>
    </row>
    <row r="1088" spans="1:11" x14ac:dyDescent="0.2">
      <c r="A1088" s="16" t="s">
        <v>1797</v>
      </c>
      <c r="B1088" s="19">
        <v>29</v>
      </c>
      <c r="C1088" s="21">
        <v>17</v>
      </c>
      <c r="D1088" s="31" t="str">
        <f t="shared" si="38"/>
        <v>bofm/alma/29.1-17?lang=eng#0</v>
      </c>
      <c r="F1088" s="31" t="s">
        <v>1626</v>
      </c>
      <c r="G1088" s="31">
        <v>9</v>
      </c>
      <c r="H1088" s="31">
        <v>15</v>
      </c>
      <c r="I1088" s="31"/>
      <c r="J1088" t="str">
        <f t="shared" si="36"/>
        <v>2-cor_9_</v>
      </c>
      <c r="K1088">
        <f t="shared" si="37"/>
        <v>15</v>
      </c>
    </row>
    <row r="1089" spans="1:11" x14ac:dyDescent="0.2">
      <c r="A1089" s="16" t="s">
        <v>1797</v>
      </c>
      <c r="B1089" s="19">
        <v>30</v>
      </c>
      <c r="C1089" s="21">
        <v>60</v>
      </c>
      <c r="D1089" s="31" t="str">
        <f t="shared" si="38"/>
        <v>bofm/alma/30.1-60?lang=eng#0</v>
      </c>
      <c r="F1089" s="31" t="s">
        <v>1626</v>
      </c>
      <c r="G1089" s="31">
        <v>10</v>
      </c>
      <c r="H1089" s="31">
        <v>18</v>
      </c>
      <c r="I1089" s="31"/>
      <c r="J1089" t="str">
        <f t="shared" si="36"/>
        <v>2-cor_10_</v>
      </c>
      <c r="K1089">
        <f t="shared" si="37"/>
        <v>18</v>
      </c>
    </row>
    <row r="1090" spans="1:11" x14ac:dyDescent="0.2">
      <c r="A1090" s="16" t="s">
        <v>1797</v>
      </c>
      <c r="B1090" s="19">
        <v>31</v>
      </c>
      <c r="C1090" s="21">
        <v>38</v>
      </c>
      <c r="D1090" s="31" t="str">
        <f t="shared" si="38"/>
        <v>bofm/alma/31.1-38?lang=eng#0</v>
      </c>
      <c r="F1090" s="31" t="s">
        <v>1626</v>
      </c>
      <c r="G1090" s="31">
        <v>11</v>
      </c>
      <c r="H1090" s="31">
        <v>33</v>
      </c>
      <c r="I1090" s="31"/>
      <c r="J1090" t="str">
        <f t="shared" si="36"/>
        <v>2-cor_11_</v>
      </c>
      <c r="K1090">
        <f t="shared" si="37"/>
        <v>33</v>
      </c>
    </row>
    <row r="1091" spans="1:11" x14ac:dyDescent="0.2">
      <c r="A1091" s="16" t="s">
        <v>1797</v>
      </c>
      <c r="B1091" s="19">
        <v>32</v>
      </c>
      <c r="C1091" s="21">
        <v>43</v>
      </c>
      <c r="D1091" s="31" t="str">
        <f t="shared" si="38"/>
        <v>bofm/alma/32.1-43?lang=eng#0</v>
      </c>
      <c r="F1091" s="31" t="s">
        <v>1626</v>
      </c>
      <c r="G1091" s="31">
        <v>12</v>
      </c>
      <c r="H1091" s="31">
        <v>21</v>
      </c>
      <c r="I1091" s="31"/>
      <c r="J1091" t="str">
        <f t="shared" si="36"/>
        <v>2-cor_12_</v>
      </c>
      <c r="K1091">
        <f t="shared" si="37"/>
        <v>21</v>
      </c>
    </row>
    <row r="1092" spans="1:11" x14ac:dyDescent="0.2">
      <c r="A1092" s="16" t="s">
        <v>1797</v>
      </c>
      <c r="B1092" s="19">
        <v>33</v>
      </c>
      <c r="C1092" s="21">
        <v>23</v>
      </c>
      <c r="D1092" s="31" t="str">
        <f t="shared" si="38"/>
        <v>bofm/alma/33.1-23?lang=eng#0</v>
      </c>
      <c r="F1092" s="31" t="s">
        <v>1626</v>
      </c>
      <c r="G1092" s="31">
        <v>13</v>
      </c>
      <c r="H1092" s="31">
        <v>14</v>
      </c>
      <c r="I1092" s="31"/>
      <c r="J1092" t="str">
        <f t="shared" si="36"/>
        <v>2-cor_13_</v>
      </c>
      <c r="K1092">
        <f t="shared" si="37"/>
        <v>14</v>
      </c>
    </row>
    <row r="1093" spans="1:11" x14ac:dyDescent="0.2">
      <c r="A1093" s="16" t="s">
        <v>1797</v>
      </c>
      <c r="B1093" s="19">
        <v>34</v>
      </c>
      <c r="C1093" s="21">
        <v>41</v>
      </c>
      <c r="D1093" s="31" t="str">
        <f t="shared" si="38"/>
        <v>bofm/alma/34.1-41?lang=eng#0</v>
      </c>
      <c r="F1093" s="31" t="s">
        <v>1633</v>
      </c>
      <c r="G1093" s="31">
        <v>1</v>
      </c>
      <c r="H1093" s="31">
        <v>24</v>
      </c>
      <c r="I1093" s="31"/>
      <c r="J1093" t="str">
        <f t="shared" si="36"/>
        <v>gal_1_</v>
      </c>
      <c r="K1093">
        <f t="shared" si="37"/>
        <v>24</v>
      </c>
    </row>
    <row r="1094" spans="1:11" x14ac:dyDescent="0.2">
      <c r="A1094" s="16" t="s">
        <v>1797</v>
      </c>
      <c r="B1094" s="19">
        <v>35</v>
      </c>
      <c r="C1094" s="21">
        <v>16</v>
      </c>
      <c r="D1094" s="31" t="str">
        <f t="shared" si="38"/>
        <v>bofm/alma/35.1-16?lang=eng#0</v>
      </c>
      <c r="F1094" s="31" t="s">
        <v>1633</v>
      </c>
      <c r="G1094" s="31">
        <v>2</v>
      </c>
      <c r="H1094" s="31">
        <v>21</v>
      </c>
      <c r="I1094" s="31"/>
      <c r="J1094" t="str">
        <f t="shared" si="36"/>
        <v>gal_2_</v>
      </c>
      <c r="K1094">
        <f t="shared" si="37"/>
        <v>21</v>
      </c>
    </row>
    <row r="1095" spans="1:11" x14ac:dyDescent="0.2">
      <c r="A1095" s="16" t="s">
        <v>1797</v>
      </c>
      <c r="B1095" s="19">
        <v>36</v>
      </c>
      <c r="C1095" s="21">
        <v>30</v>
      </c>
      <c r="D1095" s="31" t="str">
        <f t="shared" si="38"/>
        <v>bofm/alma/36.1-30?lang=eng#0</v>
      </c>
      <c r="F1095" s="31" t="s">
        <v>1633</v>
      </c>
      <c r="G1095" s="31">
        <v>3</v>
      </c>
      <c r="H1095" s="31">
        <v>29</v>
      </c>
      <c r="I1095" s="31"/>
      <c r="J1095" t="str">
        <f t="shared" si="36"/>
        <v>gal_3_</v>
      </c>
      <c r="K1095">
        <f t="shared" si="37"/>
        <v>29</v>
      </c>
    </row>
    <row r="1096" spans="1:11" x14ac:dyDescent="0.2">
      <c r="A1096" s="16" t="s">
        <v>1797</v>
      </c>
      <c r="B1096" s="19">
        <v>37</v>
      </c>
      <c r="C1096" s="21">
        <v>47</v>
      </c>
      <c r="D1096" s="31" t="str">
        <f t="shared" si="38"/>
        <v>bofm/alma/37.1-47?lang=eng#0</v>
      </c>
      <c r="F1096" s="31" t="s">
        <v>1633</v>
      </c>
      <c r="G1096" s="31">
        <v>4</v>
      </c>
      <c r="H1096" s="31">
        <v>31</v>
      </c>
      <c r="I1096" s="31"/>
      <c r="J1096" t="str">
        <f t="shared" si="36"/>
        <v>gal_4_</v>
      </c>
      <c r="K1096">
        <f t="shared" si="37"/>
        <v>31</v>
      </c>
    </row>
    <row r="1097" spans="1:11" x14ac:dyDescent="0.2">
      <c r="A1097" s="16" t="s">
        <v>1797</v>
      </c>
      <c r="B1097" s="19">
        <v>38</v>
      </c>
      <c r="C1097" s="21">
        <v>15</v>
      </c>
      <c r="D1097" s="31" t="str">
        <f t="shared" si="38"/>
        <v>bofm/alma/38.1-15?lang=eng#0</v>
      </c>
      <c r="F1097" s="31" t="s">
        <v>1633</v>
      </c>
      <c r="G1097" s="31">
        <v>5</v>
      </c>
      <c r="H1097" s="31">
        <v>26</v>
      </c>
      <c r="I1097" s="31"/>
      <c r="J1097" t="str">
        <f t="shared" si="36"/>
        <v>gal_5_</v>
      </c>
      <c r="K1097">
        <f t="shared" si="37"/>
        <v>26</v>
      </c>
    </row>
    <row r="1098" spans="1:11" x14ac:dyDescent="0.2">
      <c r="A1098" s="16" t="s">
        <v>1797</v>
      </c>
      <c r="B1098" s="19">
        <v>39</v>
      </c>
      <c r="C1098" s="21">
        <v>19</v>
      </c>
      <c r="D1098" s="31" t="str">
        <f t="shared" si="38"/>
        <v>bofm/alma/39.1-19?lang=eng#0</v>
      </c>
      <c r="F1098" s="31" t="s">
        <v>1633</v>
      </c>
      <c r="G1098" s="31">
        <v>6</v>
      </c>
      <c r="H1098" s="31">
        <v>18</v>
      </c>
      <c r="I1098" s="31"/>
      <c r="J1098" t="str">
        <f t="shared" si="36"/>
        <v>gal_6_</v>
      </c>
      <c r="K1098">
        <f t="shared" si="37"/>
        <v>18</v>
      </c>
    </row>
    <row r="1099" spans="1:11" x14ac:dyDescent="0.2">
      <c r="A1099" s="16" t="s">
        <v>1797</v>
      </c>
      <c r="B1099" s="19">
        <v>40</v>
      </c>
      <c r="C1099" s="21">
        <v>26</v>
      </c>
      <c r="D1099" s="31" t="str">
        <f t="shared" si="38"/>
        <v>bofm/alma/40.1-26?lang=eng#0</v>
      </c>
      <c r="F1099" s="31" t="s">
        <v>1639</v>
      </c>
      <c r="G1099" s="31">
        <v>1</v>
      </c>
      <c r="H1099" s="31">
        <v>23</v>
      </c>
      <c r="I1099" s="31"/>
      <c r="J1099" t="str">
        <f t="shared" si="36"/>
        <v>eph_1_</v>
      </c>
      <c r="K1099">
        <f t="shared" si="37"/>
        <v>23</v>
      </c>
    </row>
    <row r="1100" spans="1:11" x14ac:dyDescent="0.2">
      <c r="A1100" s="16" t="s">
        <v>1797</v>
      </c>
      <c r="B1100" s="19">
        <v>41</v>
      </c>
      <c r="C1100" s="21">
        <v>15</v>
      </c>
      <c r="D1100" s="31" t="str">
        <f t="shared" si="38"/>
        <v>bofm/alma/41.1-15?lang=eng#0</v>
      </c>
      <c r="F1100" s="31" t="s">
        <v>1639</v>
      </c>
      <c r="G1100" s="31">
        <v>2</v>
      </c>
      <c r="H1100" s="31">
        <v>22</v>
      </c>
      <c r="I1100" s="31"/>
      <c r="J1100" t="str">
        <f t="shared" si="36"/>
        <v>eph_2_</v>
      </c>
      <c r="K1100">
        <f t="shared" si="37"/>
        <v>22</v>
      </c>
    </row>
    <row r="1101" spans="1:11" x14ac:dyDescent="0.2">
      <c r="A1101" s="16" t="s">
        <v>1797</v>
      </c>
      <c r="B1101" s="19">
        <v>42</v>
      </c>
      <c r="C1101" s="21">
        <v>31</v>
      </c>
      <c r="D1101" s="31" t="str">
        <f t="shared" si="38"/>
        <v>bofm/alma/42.1-31?lang=eng#0</v>
      </c>
      <c r="F1101" s="31" t="s">
        <v>1639</v>
      </c>
      <c r="G1101" s="31">
        <v>3</v>
      </c>
      <c r="H1101" s="31">
        <v>21</v>
      </c>
      <c r="I1101" s="31"/>
      <c r="J1101" t="str">
        <f t="shared" si="36"/>
        <v>eph_3_</v>
      </c>
      <c r="K1101">
        <f t="shared" si="37"/>
        <v>21</v>
      </c>
    </row>
    <row r="1102" spans="1:11" x14ac:dyDescent="0.2">
      <c r="A1102" s="16" t="s">
        <v>1797</v>
      </c>
      <c r="B1102" s="19">
        <v>43</v>
      </c>
      <c r="C1102" s="21">
        <v>54</v>
      </c>
      <c r="D1102" s="31" t="str">
        <f t="shared" si="38"/>
        <v>bofm/alma/43.1-54?lang=eng#0</v>
      </c>
      <c r="F1102" s="31" t="s">
        <v>1639</v>
      </c>
      <c r="G1102" s="31">
        <v>4</v>
      </c>
      <c r="H1102" s="31">
        <v>32</v>
      </c>
      <c r="I1102" s="31"/>
      <c r="J1102" t="str">
        <f t="shared" si="36"/>
        <v>eph_4_</v>
      </c>
      <c r="K1102">
        <f t="shared" si="37"/>
        <v>32</v>
      </c>
    </row>
    <row r="1103" spans="1:11" x14ac:dyDescent="0.2">
      <c r="A1103" s="16" t="s">
        <v>1797</v>
      </c>
      <c r="B1103" s="19">
        <v>44</v>
      </c>
      <c r="C1103" s="21">
        <v>24</v>
      </c>
      <c r="D1103" s="31" t="str">
        <f t="shared" si="38"/>
        <v>bofm/alma/44.1-24?lang=eng#0</v>
      </c>
      <c r="F1103" s="31" t="s">
        <v>1639</v>
      </c>
      <c r="G1103" s="31">
        <v>5</v>
      </c>
      <c r="H1103" s="31">
        <v>33</v>
      </c>
      <c r="I1103" s="31"/>
      <c r="J1103" t="str">
        <f t="shared" si="36"/>
        <v>eph_5_</v>
      </c>
      <c r="K1103">
        <f t="shared" si="37"/>
        <v>33</v>
      </c>
    </row>
    <row r="1104" spans="1:11" x14ac:dyDescent="0.2">
      <c r="A1104" s="16" t="s">
        <v>1797</v>
      </c>
      <c r="B1104" s="19">
        <v>45</v>
      </c>
      <c r="C1104" s="21">
        <v>24</v>
      </c>
      <c r="D1104" s="31" t="str">
        <f t="shared" si="38"/>
        <v>bofm/alma/45.1-24?lang=eng#0</v>
      </c>
      <c r="F1104" s="31" t="s">
        <v>1639</v>
      </c>
      <c r="G1104" s="31">
        <v>6</v>
      </c>
      <c r="H1104" s="31">
        <v>24</v>
      </c>
      <c r="I1104" s="31"/>
      <c r="J1104" t="str">
        <f t="shared" si="36"/>
        <v>eph_6_</v>
      </c>
      <c r="K1104">
        <f t="shared" si="37"/>
        <v>24</v>
      </c>
    </row>
    <row r="1105" spans="1:11" x14ac:dyDescent="0.2">
      <c r="A1105" s="16" t="s">
        <v>1797</v>
      </c>
      <c r="B1105" s="19">
        <v>46</v>
      </c>
      <c r="C1105" s="21">
        <v>41</v>
      </c>
      <c r="D1105" s="31" t="str">
        <f t="shared" si="38"/>
        <v>bofm/alma/46.1-41?lang=eng#0</v>
      </c>
      <c r="F1105" s="31" t="s">
        <v>1645</v>
      </c>
      <c r="G1105" s="31">
        <v>1</v>
      </c>
      <c r="H1105" s="31">
        <v>30</v>
      </c>
      <c r="I1105" s="31"/>
      <c r="J1105" t="str">
        <f t="shared" si="36"/>
        <v>philip_1_</v>
      </c>
      <c r="K1105">
        <f t="shared" si="37"/>
        <v>30</v>
      </c>
    </row>
    <row r="1106" spans="1:11" x14ac:dyDescent="0.2">
      <c r="A1106" s="16" t="s">
        <v>1797</v>
      </c>
      <c r="B1106" s="19">
        <v>47</v>
      </c>
      <c r="C1106" s="21">
        <v>36</v>
      </c>
      <c r="D1106" s="31" t="str">
        <f t="shared" si="38"/>
        <v>bofm/alma/47.1-36?lang=eng#0</v>
      </c>
      <c r="F1106" s="31" t="s">
        <v>1645</v>
      </c>
      <c r="G1106" s="31">
        <v>2</v>
      </c>
      <c r="H1106" s="31">
        <v>30</v>
      </c>
      <c r="I1106" s="31"/>
      <c r="J1106" t="str">
        <f t="shared" si="36"/>
        <v>philip_2_</v>
      </c>
      <c r="K1106">
        <f t="shared" si="37"/>
        <v>30</v>
      </c>
    </row>
    <row r="1107" spans="1:11" x14ac:dyDescent="0.2">
      <c r="A1107" s="16" t="s">
        <v>1797</v>
      </c>
      <c r="B1107" s="19">
        <v>48</v>
      </c>
      <c r="C1107" s="21">
        <v>25</v>
      </c>
      <c r="D1107" s="31" t="str">
        <f t="shared" si="38"/>
        <v>bofm/alma/48.1-25?lang=eng#0</v>
      </c>
      <c r="F1107" s="31" t="s">
        <v>1645</v>
      </c>
      <c r="G1107" s="31">
        <v>3</v>
      </c>
      <c r="H1107" s="31">
        <v>21</v>
      </c>
      <c r="I1107" s="31"/>
      <c r="J1107" t="str">
        <f t="shared" si="36"/>
        <v>philip_3_</v>
      </c>
      <c r="K1107">
        <f t="shared" si="37"/>
        <v>21</v>
      </c>
    </row>
    <row r="1108" spans="1:11" x14ac:dyDescent="0.2">
      <c r="A1108" s="16" t="s">
        <v>1797</v>
      </c>
      <c r="B1108" s="19">
        <v>49</v>
      </c>
      <c r="C1108" s="21">
        <v>30</v>
      </c>
      <c r="D1108" s="31" t="str">
        <f t="shared" si="38"/>
        <v>bofm/alma/49.1-30?lang=eng#0</v>
      </c>
      <c r="F1108" s="31" t="s">
        <v>1645</v>
      </c>
      <c r="G1108" s="31">
        <v>4</v>
      </c>
      <c r="H1108" s="31">
        <v>23</v>
      </c>
      <c r="I1108" s="31"/>
      <c r="J1108" t="str">
        <f t="shared" si="36"/>
        <v>philip_4_</v>
      </c>
      <c r="K1108">
        <f t="shared" si="37"/>
        <v>23</v>
      </c>
    </row>
    <row r="1109" spans="1:11" x14ac:dyDescent="0.2">
      <c r="A1109" s="16" t="s">
        <v>1797</v>
      </c>
      <c r="B1109" s="19">
        <v>50</v>
      </c>
      <c r="C1109" s="21">
        <v>40</v>
      </c>
      <c r="D1109" s="31" t="str">
        <f t="shared" si="38"/>
        <v>bofm/alma/50.1-40?lang=eng#0</v>
      </c>
      <c r="F1109" s="31" t="s">
        <v>1651</v>
      </c>
      <c r="G1109" s="31">
        <v>1</v>
      </c>
      <c r="H1109" s="31">
        <v>29</v>
      </c>
      <c r="I1109" s="31"/>
      <c r="J1109" t="str">
        <f t="shared" si="36"/>
        <v>col_1_</v>
      </c>
      <c r="K1109">
        <f t="shared" si="37"/>
        <v>29</v>
      </c>
    </row>
    <row r="1110" spans="1:11" x14ac:dyDescent="0.2">
      <c r="A1110" s="16" t="s">
        <v>1797</v>
      </c>
      <c r="B1110" s="19">
        <v>51</v>
      </c>
      <c r="C1110" s="21">
        <v>37</v>
      </c>
      <c r="D1110" s="31" t="str">
        <f t="shared" si="38"/>
        <v>bofm/alma/51.1-37?lang=eng#0</v>
      </c>
      <c r="F1110" s="31" t="s">
        <v>1651</v>
      </c>
      <c r="G1110" s="31">
        <v>2</v>
      </c>
      <c r="H1110" s="31">
        <v>23</v>
      </c>
      <c r="I1110" s="31"/>
      <c r="J1110" t="str">
        <f t="shared" si="36"/>
        <v>col_2_</v>
      </c>
      <c r="K1110">
        <f t="shared" si="37"/>
        <v>23</v>
      </c>
    </row>
    <row r="1111" spans="1:11" x14ac:dyDescent="0.2">
      <c r="A1111" s="16" t="s">
        <v>1797</v>
      </c>
      <c r="B1111" s="19">
        <v>52</v>
      </c>
      <c r="C1111" s="21">
        <v>40</v>
      </c>
      <c r="D1111" s="31" t="str">
        <f t="shared" si="38"/>
        <v>bofm/alma/52.1-40?lang=eng#0</v>
      </c>
      <c r="F1111" s="31" t="s">
        <v>1651</v>
      </c>
      <c r="G1111" s="31">
        <v>3</v>
      </c>
      <c r="H1111" s="31">
        <v>25</v>
      </c>
      <c r="I1111" s="31"/>
      <c r="J1111" t="str">
        <f t="shared" si="36"/>
        <v>col_3_</v>
      </c>
      <c r="K1111">
        <f t="shared" si="37"/>
        <v>25</v>
      </c>
    </row>
    <row r="1112" spans="1:11" x14ac:dyDescent="0.2">
      <c r="A1112" s="16" t="s">
        <v>1797</v>
      </c>
      <c r="B1112" s="19">
        <v>53</v>
      </c>
      <c r="C1112" s="21">
        <v>23</v>
      </c>
      <c r="D1112" s="31" t="str">
        <f t="shared" si="38"/>
        <v>bofm/alma/53.1-23?lang=eng#0</v>
      </c>
      <c r="F1112" s="31" t="s">
        <v>1651</v>
      </c>
      <c r="G1112" s="31">
        <v>4</v>
      </c>
      <c r="H1112" s="31">
        <v>18</v>
      </c>
      <c r="I1112" s="31"/>
      <c r="J1112" t="str">
        <f t="shared" si="36"/>
        <v>col_4_</v>
      </c>
      <c r="K1112">
        <f t="shared" si="37"/>
        <v>18</v>
      </c>
    </row>
    <row r="1113" spans="1:11" x14ac:dyDescent="0.2">
      <c r="A1113" s="16" t="s">
        <v>1797</v>
      </c>
      <c r="B1113" s="19">
        <v>54</v>
      </c>
      <c r="C1113" s="21">
        <v>24</v>
      </c>
      <c r="D1113" s="31" t="str">
        <f t="shared" si="38"/>
        <v>bofm/alma/54.1-24?lang=eng#0</v>
      </c>
      <c r="F1113" s="31" t="s">
        <v>1657</v>
      </c>
      <c r="G1113" s="31">
        <v>1</v>
      </c>
      <c r="H1113" s="31">
        <v>10</v>
      </c>
      <c r="I1113" s="31"/>
      <c r="J1113" t="str">
        <f t="shared" si="36"/>
        <v>1-thes_1_</v>
      </c>
      <c r="K1113">
        <f t="shared" si="37"/>
        <v>10</v>
      </c>
    </row>
    <row r="1114" spans="1:11" x14ac:dyDescent="0.2">
      <c r="A1114" s="16" t="s">
        <v>1797</v>
      </c>
      <c r="B1114" s="19">
        <v>55</v>
      </c>
      <c r="C1114" s="21">
        <v>35</v>
      </c>
      <c r="D1114" s="31" t="str">
        <f t="shared" si="38"/>
        <v>bofm/alma/55.1-35?lang=eng#0</v>
      </c>
      <c r="F1114" s="31" t="s">
        <v>1657</v>
      </c>
      <c r="G1114" s="31">
        <v>2</v>
      </c>
      <c r="H1114" s="31">
        <v>20</v>
      </c>
      <c r="I1114" s="31"/>
      <c r="J1114" t="str">
        <f t="shared" si="36"/>
        <v>1-thes_2_</v>
      </c>
      <c r="K1114">
        <f t="shared" si="37"/>
        <v>20</v>
      </c>
    </row>
    <row r="1115" spans="1:11" x14ac:dyDescent="0.2">
      <c r="A1115" s="16" t="s">
        <v>1797</v>
      </c>
      <c r="B1115" s="19">
        <v>56</v>
      </c>
      <c r="C1115" s="21">
        <v>57</v>
      </c>
      <c r="D1115" s="31" t="str">
        <f t="shared" si="38"/>
        <v>bofm/alma/56.1-57?lang=eng#0</v>
      </c>
      <c r="F1115" s="31" t="s">
        <v>1657</v>
      </c>
      <c r="G1115" s="31">
        <v>3</v>
      </c>
      <c r="H1115" s="31">
        <v>13</v>
      </c>
      <c r="I1115" s="31"/>
      <c r="J1115" t="str">
        <f t="shared" si="36"/>
        <v>1-thes_3_</v>
      </c>
      <c r="K1115">
        <f t="shared" si="37"/>
        <v>13</v>
      </c>
    </row>
    <row r="1116" spans="1:11" x14ac:dyDescent="0.2">
      <c r="A1116" s="16" t="s">
        <v>1797</v>
      </c>
      <c r="B1116" s="19">
        <v>57</v>
      </c>
      <c r="C1116" s="21">
        <v>36</v>
      </c>
      <c r="D1116" s="31" t="str">
        <f t="shared" si="38"/>
        <v>bofm/alma/57.1-36?lang=eng#0</v>
      </c>
      <c r="F1116" s="31" t="s">
        <v>1657</v>
      </c>
      <c r="G1116" s="31">
        <v>4</v>
      </c>
      <c r="H1116" s="31">
        <v>18</v>
      </c>
      <c r="I1116" s="31"/>
      <c r="J1116" t="str">
        <f t="shared" si="36"/>
        <v>1-thes_4_</v>
      </c>
      <c r="K1116">
        <f t="shared" si="37"/>
        <v>18</v>
      </c>
    </row>
    <row r="1117" spans="1:11" x14ac:dyDescent="0.2">
      <c r="A1117" s="16" t="s">
        <v>1797</v>
      </c>
      <c r="B1117" s="19">
        <v>58</v>
      </c>
      <c r="C1117" s="21">
        <v>41</v>
      </c>
      <c r="D1117" s="31" t="str">
        <f t="shared" si="38"/>
        <v>bofm/alma/58.1-41?lang=eng#0</v>
      </c>
      <c r="F1117" s="31" t="s">
        <v>1657</v>
      </c>
      <c r="G1117" s="31">
        <v>5</v>
      </c>
      <c r="H1117" s="31">
        <v>28</v>
      </c>
      <c r="I1117" s="31"/>
      <c r="J1117" t="str">
        <f t="shared" si="36"/>
        <v>1-thes_5_</v>
      </c>
      <c r="K1117">
        <f t="shared" si="37"/>
        <v>28</v>
      </c>
    </row>
    <row r="1118" spans="1:11" x14ac:dyDescent="0.2">
      <c r="A1118" s="16" t="s">
        <v>1797</v>
      </c>
      <c r="B1118" s="19">
        <v>59</v>
      </c>
      <c r="C1118" s="21">
        <v>13</v>
      </c>
      <c r="D1118" s="31" t="str">
        <f t="shared" si="38"/>
        <v>bofm/alma/59.1-13?lang=eng#0</v>
      </c>
      <c r="F1118" s="31" t="s">
        <v>1664</v>
      </c>
      <c r="G1118" s="31">
        <v>1</v>
      </c>
      <c r="H1118" s="31">
        <v>12</v>
      </c>
      <c r="I1118" s="31"/>
      <c r="J1118" t="str">
        <f t="shared" si="36"/>
        <v>2-thes_1_</v>
      </c>
      <c r="K1118">
        <f t="shared" si="37"/>
        <v>12</v>
      </c>
    </row>
    <row r="1119" spans="1:11" x14ac:dyDescent="0.2">
      <c r="A1119" s="16" t="s">
        <v>1797</v>
      </c>
      <c r="B1119" s="19">
        <v>60</v>
      </c>
      <c r="C1119" s="21">
        <v>36</v>
      </c>
      <c r="D1119" s="31" t="str">
        <f t="shared" si="38"/>
        <v>bofm/alma/60.1-36?lang=eng#0</v>
      </c>
      <c r="F1119" s="31" t="s">
        <v>1664</v>
      </c>
      <c r="G1119" s="31">
        <v>2</v>
      </c>
      <c r="H1119" s="31">
        <v>17</v>
      </c>
      <c r="I1119" s="31"/>
      <c r="J1119" t="str">
        <f t="shared" si="36"/>
        <v>2-thes_2_</v>
      </c>
      <c r="K1119">
        <f t="shared" si="37"/>
        <v>17</v>
      </c>
    </row>
    <row r="1120" spans="1:11" x14ac:dyDescent="0.2">
      <c r="A1120" s="16" t="s">
        <v>1797</v>
      </c>
      <c r="B1120" s="19">
        <v>61</v>
      </c>
      <c r="C1120" s="21">
        <v>21</v>
      </c>
      <c r="D1120" s="31" t="str">
        <f t="shared" si="38"/>
        <v>bofm/alma/61.1-21?lang=eng#0</v>
      </c>
      <c r="F1120" s="31" t="s">
        <v>1664</v>
      </c>
      <c r="G1120" s="31">
        <v>3</v>
      </c>
      <c r="H1120" s="31">
        <v>18</v>
      </c>
      <c r="I1120" s="31"/>
      <c r="J1120" t="str">
        <f t="shared" si="36"/>
        <v>2-thes_3_</v>
      </c>
      <c r="K1120">
        <f t="shared" si="37"/>
        <v>18</v>
      </c>
    </row>
    <row r="1121" spans="1:11" x14ac:dyDescent="0.2">
      <c r="A1121" s="16" t="s">
        <v>1797</v>
      </c>
      <c r="B1121" s="19">
        <v>62</v>
      </c>
      <c r="C1121" s="21">
        <v>52</v>
      </c>
      <c r="D1121" s="31" t="str">
        <f t="shared" si="38"/>
        <v>bofm/alma/62.1-52?lang=eng#0</v>
      </c>
      <c r="F1121" s="31" t="s">
        <v>1671</v>
      </c>
      <c r="G1121" s="31">
        <v>1</v>
      </c>
      <c r="H1121" s="31">
        <v>20</v>
      </c>
      <c r="I1121" s="31"/>
      <c r="J1121" t="str">
        <f t="shared" si="36"/>
        <v>1-tim_1_</v>
      </c>
      <c r="K1121">
        <f t="shared" si="37"/>
        <v>20</v>
      </c>
    </row>
    <row r="1122" spans="1:11" x14ac:dyDescent="0.2">
      <c r="A1122" s="16" t="s">
        <v>1797</v>
      </c>
      <c r="B1122" s="19">
        <v>63</v>
      </c>
      <c r="C1122" s="21">
        <v>17</v>
      </c>
      <c r="D1122" s="31" t="str">
        <f t="shared" si="38"/>
        <v>bofm/alma/63.1-17?lang=eng#0</v>
      </c>
      <c r="F1122" s="31" t="s">
        <v>1671</v>
      </c>
      <c r="G1122" s="31">
        <v>2</v>
      </c>
      <c r="H1122" s="31">
        <v>15</v>
      </c>
      <c r="I1122" s="31"/>
      <c r="J1122" t="str">
        <f t="shared" si="36"/>
        <v>1-tim_2_</v>
      </c>
      <c r="K1122">
        <f t="shared" si="37"/>
        <v>15</v>
      </c>
    </row>
    <row r="1123" spans="1:11" x14ac:dyDescent="0.2">
      <c r="A1123" s="16" t="s">
        <v>1800</v>
      </c>
      <c r="B1123" s="19">
        <v>1</v>
      </c>
      <c r="C1123" s="21">
        <v>34</v>
      </c>
      <c r="D1123" s="31" t="str">
        <f t="shared" si="38"/>
        <v>bofm/hel/1.1-34?lang=eng#0</v>
      </c>
      <c r="F1123" s="31" t="s">
        <v>1671</v>
      </c>
      <c r="G1123" s="31">
        <v>3</v>
      </c>
      <c r="H1123" s="31">
        <v>16</v>
      </c>
      <c r="I1123" s="31"/>
      <c r="J1123" t="str">
        <f t="shared" si="36"/>
        <v>1-tim_3_</v>
      </c>
      <c r="K1123">
        <f t="shared" si="37"/>
        <v>16</v>
      </c>
    </row>
    <row r="1124" spans="1:11" x14ac:dyDescent="0.2">
      <c r="A1124" s="16" t="s">
        <v>1800</v>
      </c>
      <c r="B1124" s="19">
        <v>2</v>
      </c>
      <c r="C1124" s="21">
        <v>14</v>
      </c>
      <c r="D1124" s="31" t="str">
        <f t="shared" si="38"/>
        <v>bofm/hel/2.1-14?lang=eng#0</v>
      </c>
      <c r="F1124" s="31" t="s">
        <v>1671</v>
      </c>
      <c r="G1124" s="31">
        <v>4</v>
      </c>
      <c r="H1124" s="31">
        <v>16</v>
      </c>
      <c r="I1124" s="31"/>
      <c r="J1124" t="str">
        <f t="shared" si="36"/>
        <v>1-tim_4_</v>
      </c>
      <c r="K1124">
        <f t="shared" si="37"/>
        <v>16</v>
      </c>
    </row>
    <row r="1125" spans="1:11" x14ac:dyDescent="0.2">
      <c r="A1125" s="16" t="s">
        <v>1800</v>
      </c>
      <c r="B1125" s="19">
        <v>3</v>
      </c>
      <c r="C1125" s="21">
        <v>37</v>
      </c>
      <c r="D1125" s="31" t="str">
        <f t="shared" si="38"/>
        <v>bofm/hel/3.1-37?lang=eng#0</v>
      </c>
      <c r="F1125" s="31" t="s">
        <v>1671</v>
      </c>
      <c r="G1125" s="31">
        <v>5</v>
      </c>
      <c r="H1125" s="31">
        <v>25</v>
      </c>
      <c r="I1125" s="31"/>
      <c r="J1125" t="str">
        <f t="shared" si="36"/>
        <v>1-tim_5_</v>
      </c>
      <c r="K1125">
        <f t="shared" si="37"/>
        <v>25</v>
      </c>
    </row>
    <row r="1126" spans="1:11" x14ac:dyDescent="0.2">
      <c r="A1126" s="16" t="s">
        <v>1800</v>
      </c>
      <c r="B1126" s="19">
        <v>4</v>
      </c>
      <c r="C1126" s="21">
        <v>26</v>
      </c>
      <c r="D1126" s="31" t="str">
        <f t="shared" si="38"/>
        <v>bofm/hel/4.1-26?lang=eng#0</v>
      </c>
      <c r="F1126" s="31" t="s">
        <v>1671</v>
      </c>
      <c r="G1126" s="31">
        <v>6</v>
      </c>
      <c r="H1126" s="31">
        <v>21</v>
      </c>
      <c r="I1126" s="31"/>
      <c r="J1126" t="str">
        <f t="shared" si="36"/>
        <v>1-tim_6_</v>
      </c>
      <c r="K1126">
        <f t="shared" si="37"/>
        <v>21</v>
      </c>
    </row>
    <row r="1127" spans="1:11" x14ac:dyDescent="0.2">
      <c r="A1127" s="16" t="s">
        <v>1800</v>
      </c>
      <c r="B1127" s="19">
        <v>5</v>
      </c>
      <c r="C1127" s="21">
        <v>52</v>
      </c>
      <c r="D1127" s="31" t="str">
        <f t="shared" si="38"/>
        <v>bofm/hel/5.1-52?lang=eng#0</v>
      </c>
      <c r="F1127" s="31" t="s">
        <v>1678</v>
      </c>
      <c r="G1127" s="31">
        <v>1</v>
      </c>
      <c r="H1127" s="31">
        <v>18</v>
      </c>
      <c r="I1127" s="31"/>
      <c r="J1127" t="str">
        <f t="shared" si="36"/>
        <v>2-tim_1_</v>
      </c>
      <c r="K1127">
        <f t="shared" si="37"/>
        <v>18</v>
      </c>
    </row>
    <row r="1128" spans="1:11" x14ac:dyDescent="0.2">
      <c r="A1128" s="16" t="s">
        <v>1800</v>
      </c>
      <c r="B1128" s="19">
        <v>6</v>
      </c>
      <c r="C1128" s="21">
        <v>41</v>
      </c>
      <c r="D1128" s="31" t="str">
        <f t="shared" si="38"/>
        <v>bofm/hel/6.1-41?lang=eng#0</v>
      </c>
      <c r="F1128" s="31" t="s">
        <v>1678</v>
      </c>
      <c r="G1128" s="31">
        <v>2</v>
      </c>
      <c r="H1128" s="31">
        <v>26</v>
      </c>
      <c r="I1128" s="31"/>
      <c r="J1128" t="str">
        <f t="shared" ref="J1128:J1191" si="39">F1128&amp;"_"&amp;G1128&amp;"_"</f>
        <v>2-tim_2_</v>
      </c>
      <c r="K1128">
        <f t="shared" ref="K1128:K1191" si="40">H1128</f>
        <v>26</v>
      </c>
    </row>
    <row r="1129" spans="1:11" x14ac:dyDescent="0.2">
      <c r="A1129" s="16" t="s">
        <v>1800</v>
      </c>
      <c r="B1129" s="19">
        <v>7</v>
      </c>
      <c r="C1129" s="21">
        <v>29</v>
      </c>
      <c r="D1129" s="31" t="str">
        <f t="shared" si="38"/>
        <v>bofm/hel/7.1-29?lang=eng#0</v>
      </c>
      <c r="F1129" s="31" t="s">
        <v>1678</v>
      </c>
      <c r="G1129" s="31">
        <v>3</v>
      </c>
      <c r="H1129" s="31">
        <v>17</v>
      </c>
      <c r="I1129" s="31"/>
      <c r="J1129" t="str">
        <f t="shared" si="39"/>
        <v>2-tim_3_</v>
      </c>
      <c r="K1129">
        <f t="shared" si="40"/>
        <v>17</v>
      </c>
    </row>
    <row r="1130" spans="1:11" x14ac:dyDescent="0.2">
      <c r="A1130" s="16" t="s">
        <v>1800</v>
      </c>
      <c r="B1130" s="19">
        <v>8</v>
      </c>
      <c r="C1130" s="21">
        <v>28</v>
      </c>
      <c r="D1130" s="31" t="str">
        <f t="shared" si="38"/>
        <v>bofm/hel/8.1-28?lang=eng#0</v>
      </c>
      <c r="F1130" s="31" t="s">
        <v>1678</v>
      </c>
      <c r="G1130" s="31">
        <v>4</v>
      </c>
      <c r="H1130" s="31">
        <v>22</v>
      </c>
      <c r="I1130" s="31"/>
      <c r="J1130" t="str">
        <f t="shared" si="39"/>
        <v>2-tim_4_</v>
      </c>
      <c r="K1130">
        <f t="shared" si="40"/>
        <v>22</v>
      </c>
    </row>
    <row r="1131" spans="1:11" x14ac:dyDescent="0.2">
      <c r="A1131" s="16" t="s">
        <v>1800</v>
      </c>
      <c r="B1131" s="19">
        <v>9</v>
      </c>
      <c r="C1131" s="21">
        <v>41</v>
      </c>
      <c r="D1131" s="31" t="str">
        <f t="shared" si="38"/>
        <v>bofm/hel/9.1-41?lang=eng#0</v>
      </c>
      <c r="F1131" s="31" t="s">
        <v>1685</v>
      </c>
      <c r="G1131" s="31">
        <v>1</v>
      </c>
      <c r="H1131" s="31">
        <v>16</v>
      </c>
      <c r="I1131" s="31"/>
      <c r="J1131" t="str">
        <f t="shared" si="39"/>
        <v>titus_1_</v>
      </c>
      <c r="K1131">
        <f t="shared" si="40"/>
        <v>16</v>
      </c>
    </row>
    <row r="1132" spans="1:11" x14ac:dyDescent="0.2">
      <c r="A1132" s="16" t="s">
        <v>1800</v>
      </c>
      <c r="B1132" s="19">
        <v>10</v>
      </c>
      <c r="C1132" s="21">
        <v>19</v>
      </c>
      <c r="D1132" s="31" t="str">
        <f t="shared" si="38"/>
        <v>bofm/hel/10.1-19?lang=eng#0</v>
      </c>
      <c r="F1132" s="31" t="s">
        <v>1685</v>
      </c>
      <c r="G1132" s="31">
        <v>2</v>
      </c>
      <c r="H1132" s="31">
        <v>15</v>
      </c>
      <c r="I1132" s="31"/>
      <c r="J1132" t="str">
        <f t="shared" si="39"/>
        <v>titus_2_</v>
      </c>
      <c r="K1132">
        <f t="shared" si="40"/>
        <v>15</v>
      </c>
    </row>
    <row r="1133" spans="1:11" x14ac:dyDescent="0.2">
      <c r="A1133" s="16" t="s">
        <v>1800</v>
      </c>
      <c r="B1133" s="19">
        <v>11</v>
      </c>
      <c r="C1133" s="21">
        <v>38</v>
      </c>
      <c r="D1133" s="31" t="str">
        <f t="shared" si="38"/>
        <v>bofm/hel/11.1-38?lang=eng#0</v>
      </c>
      <c r="F1133" s="31" t="s">
        <v>1685</v>
      </c>
      <c r="G1133" s="31">
        <v>3</v>
      </c>
      <c r="H1133" s="31">
        <v>15</v>
      </c>
      <c r="I1133" s="31"/>
      <c r="J1133" t="str">
        <f t="shared" si="39"/>
        <v>titus_3_</v>
      </c>
      <c r="K1133">
        <f t="shared" si="40"/>
        <v>15</v>
      </c>
    </row>
    <row r="1134" spans="1:11" x14ac:dyDescent="0.2">
      <c r="A1134" s="16" t="s">
        <v>1800</v>
      </c>
      <c r="B1134" s="19">
        <v>12</v>
      </c>
      <c r="C1134" s="21">
        <v>26</v>
      </c>
      <c r="D1134" s="31" t="str">
        <f t="shared" si="38"/>
        <v>bofm/hel/12.1-26?lang=eng#0</v>
      </c>
      <c r="F1134" s="31" t="s">
        <v>1689</v>
      </c>
      <c r="G1134" s="31">
        <v>1</v>
      </c>
      <c r="H1134" s="31">
        <v>25</v>
      </c>
      <c r="I1134" s="31"/>
      <c r="J1134" t="str">
        <f t="shared" si="39"/>
        <v>philem_1_</v>
      </c>
      <c r="K1134">
        <f t="shared" si="40"/>
        <v>25</v>
      </c>
    </row>
    <row r="1135" spans="1:11" x14ac:dyDescent="0.2">
      <c r="A1135" s="16" t="s">
        <v>1800</v>
      </c>
      <c r="B1135" s="19">
        <v>13</v>
      </c>
      <c r="C1135" s="21">
        <v>39</v>
      </c>
      <c r="D1135" s="31" t="str">
        <f t="shared" si="38"/>
        <v>bofm/hel/13.1-39?lang=eng#0</v>
      </c>
      <c r="F1135" s="31" t="s">
        <v>1695</v>
      </c>
      <c r="G1135" s="31">
        <v>1</v>
      </c>
      <c r="H1135" s="31">
        <v>14</v>
      </c>
      <c r="I1135" s="31"/>
      <c r="J1135" t="str">
        <f t="shared" si="39"/>
        <v>heb_1_</v>
      </c>
      <c r="K1135">
        <f t="shared" si="40"/>
        <v>14</v>
      </c>
    </row>
    <row r="1136" spans="1:11" x14ac:dyDescent="0.2">
      <c r="A1136" s="16" t="s">
        <v>1800</v>
      </c>
      <c r="B1136" s="19">
        <v>14</v>
      </c>
      <c r="C1136" s="21">
        <v>31</v>
      </c>
      <c r="D1136" s="31" t="str">
        <f t="shared" si="38"/>
        <v>bofm/hel/14.1-31?lang=eng#0</v>
      </c>
      <c r="F1136" s="31" t="s">
        <v>1695</v>
      </c>
      <c r="G1136" s="31">
        <v>2</v>
      </c>
      <c r="H1136" s="31">
        <v>18</v>
      </c>
      <c r="I1136" s="31"/>
      <c r="J1136" t="str">
        <f t="shared" si="39"/>
        <v>heb_2_</v>
      </c>
      <c r="K1136">
        <f t="shared" si="40"/>
        <v>18</v>
      </c>
    </row>
    <row r="1137" spans="1:11" x14ac:dyDescent="0.2">
      <c r="A1137" s="16" t="s">
        <v>1800</v>
      </c>
      <c r="B1137" s="19">
        <v>15</v>
      </c>
      <c r="C1137" s="21">
        <v>17</v>
      </c>
      <c r="D1137" s="31" t="str">
        <f t="shared" si="38"/>
        <v>bofm/hel/15.1-17?lang=eng#0</v>
      </c>
      <c r="F1137" s="31" t="s">
        <v>1695</v>
      </c>
      <c r="G1137" s="31">
        <v>3</v>
      </c>
      <c r="H1137" s="31">
        <v>19</v>
      </c>
      <c r="I1137" s="31"/>
      <c r="J1137" t="str">
        <f t="shared" si="39"/>
        <v>heb_3_</v>
      </c>
      <c r="K1137">
        <f t="shared" si="40"/>
        <v>19</v>
      </c>
    </row>
    <row r="1138" spans="1:11" x14ac:dyDescent="0.2">
      <c r="A1138" s="16" t="s">
        <v>1800</v>
      </c>
      <c r="B1138" s="19">
        <v>16</v>
      </c>
      <c r="C1138" s="21">
        <v>25</v>
      </c>
      <c r="D1138" s="31" t="str">
        <f t="shared" si="38"/>
        <v>bofm/hel/16.1-25?lang=eng#0</v>
      </c>
      <c r="F1138" s="31" t="s">
        <v>1695</v>
      </c>
      <c r="G1138" s="31">
        <v>4</v>
      </c>
      <c r="H1138" s="31">
        <v>16</v>
      </c>
      <c r="I1138" s="31"/>
      <c r="J1138" t="str">
        <f t="shared" si="39"/>
        <v>heb_4_</v>
      </c>
      <c r="K1138">
        <f t="shared" si="40"/>
        <v>16</v>
      </c>
    </row>
    <row r="1139" spans="1:11" x14ac:dyDescent="0.2">
      <c r="A1139" s="4" t="s">
        <v>1806</v>
      </c>
      <c r="B1139" s="4">
        <v>1</v>
      </c>
      <c r="C1139" s="4">
        <v>30</v>
      </c>
      <c r="D1139" s="31" t="str">
        <f t="shared" si="38"/>
        <v>bofm/3-ne/1.1-30?lang=eng#0</v>
      </c>
      <c r="F1139" s="31" t="s">
        <v>1695</v>
      </c>
      <c r="G1139" s="31">
        <v>5</v>
      </c>
      <c r="H1139" s="31">
        <v>14</v>
      </c>
      <c r="I1139" s="31"/>
      <c r="J1139" t="str">
        <f t="shared" si="39"/>
        <v>heb_5_</v>
      </c>
      <c r="K1139">
        <f t="shared" si="40"/>
        <v>14</v>
      </c>
    </row>
    <row r="1140" spans="1:11" x14ac:dyDescent="0.2">
      <c r="A1140" s="4" t="s">
        <v>1806</v>
      </c>
      <c r="B1140" s="4">
        <v>2</v>
      </c>
      <c r="C1140" s="4">
        <v>19</v>
      </c>
      <c r="D1140" s="31" t="str">
        <f t="shared" si="38"/>
        <v>bofm/3-ne/2.1-19?lang=eng#0</v>
      </c>
      <c r="F1140" s="31" t="s">
        <v>1695</v>
      </c>
      <c r="G1140" s="31">
        <v>6</v>
      </c>
      <c r="H1140" s="31">
        <v>20</v>
      </c>
      <c r="I1140" s="31"/>
      <c r="J1140" t="str">
        <f t="shared" si="39"/>
        <v>heb_6_</v>
      </c>
      <c r="K1140">
        <f t="shared" si="40"/>
        <v>20</v>
      </c>
    </row>
    <row r="1141" spans="1:11" x14ac:dyDescent="0.2">
      <c r="A1141" s="4" t="s">
        <v>1806</v>
      </c>
      <c r="B1141" s="4">
        <v>3</v>
      </c>
      <c r="C1141" s="4">
        <v>26</v>
      </c>
      <c r="D1141" s="31" t="str">
        <f t="shared" si="38"/>
        <v>bofm/3-ne/3.1-26?lang=eng#0</v>
      </c>
      <c r="F1141" s="31" t="s">
        <v>1695</v>
      </c>
      <c r="G1141" s="31">
        <v>7</v>
      </c>
      <c r="H1141" s="31">
        <v>28</v>
      </c>
      <c r="I1141" s="31"/>
      <c r="J1141" t="str">
        <f t="shared" si="39"/>
        <v>heb_7_</v>
      </c>
      <c r="K1141">
        <f t="shared" si="40"/>
        <v>28</v>
      </c>
    </row>
    <row r="1142" spans="1:11" x14ac:dyDescent="0.2">
      <c r="A1142" s="4" t="s">
        <v>1806</v>
      </c>
      <c r="B1142" s="4">
        <v>4</v>
      </c>
      <c r="C1142" s="4">
        <v>33</v>
      </c>
      <c r="D1142" s="31" t="str">
        <f t="shared" si="38"/>
        <v>bofm/3-ne/4.1-33?lang=eng#0</v>
      </c>
      <c r="F1142" s="31" t="s">
        <v>1695</v>
      </c>
      <c r="G1142" s="31">
        <v>8</v>
      </c>
      <c r="H1142" s="31">
        <v>13</v>
      </c>
      <c r="I1142" s="31"/>
      <c r="J1142" t="str">
        <f t="shared" si="39"/>
        <v>heb_8_</v>
      </c>
      <c r="K1142">
        <f t="shared" si="40"/>
        <v>13</v>
      </c>
    </row>
    <row r="1143" spans="1:11" x14ac:dyDescent="0.2">
      <c r="A1143" s="4" t="s">
        <v>1806</v>
      </c>
      <c r="B1143" s="4">
        <v>5</v>
      </c>
      <c r="C1143" s="4">
        <v>26</v>
      </c>
      <c r="D1143" s="31" t="str">
        <f t="shared" si="38"/>
        <v>bofm/3-ne/5.1-26?lang=eng#0</v>
      </c>
      <c r="F1143" s="31" t="s">
        <v>1695</v>
      </c>
      <c r="G1143" s="31">
        <v>9</v>
      </c>
      <c r="H1143" s="31">
        <v>28</v>
      </c>
      <c r="I1143" s="31"/>
      <c r="J1143" t="str">
        <f t="shared" si="39"/>
        <v>heb_9_</v>
      </c>
      <c r="K1143">
        <f t="shared" si="40"/>
        <v>28</v>
      </c>
    </row>
    <row r="1144" spans="1:11" x14ac:dyDescent="0.2">
      <c r="A1144" s="4" t="s">
        <v>1806</v>
      </c>
      <c r="B1144" s="4">
        <v>6</v>
      </c>
      <c r="C1144" s="4">
        <v>30</v>
      </c>
      <c r="D1144" s="31" t="str">
        <f t="shared" si="38"/>
        <v>bofm/3-ne/6.1-30?lang=eng#0</v>
      </c>
      <c r="F1144" s="31" t="s">
        <v>1695</v>
      </c>
      <c r="G1144" s="31">
        <v>10</v>
      </c>
      <c r="H1144" s="31">
        <v>39</v>
      </c>
      <c r="I1144" s="31"/>
      <c r="J1144" t="str">
        <f t="shared" si="39"/>
        <v>heb_10_</v>
      </c>
      <c r="K1144">
        <f t="shared" si="40"/>
        <v>39</v>
      </c>
    </row>
    <row r="1145" spans="1:11" x14ac:dyDescent="0.2">
      <c r="A1145" s="4" t="s">
        <v>1806</v>
      </c>
      <c r="B1145" s="4">
        <v>7</v>
      </c>
      <c r="C1145" s="4">
        <v>26</v>
      </c>
      <c r="D1145" s="31" t="str">
        <f t="shared" si="38"/>
        <v>bofm/3-ne/7.1-26?lang=eng#0</v>
      </c>
      <c r="F1145" s="31" t="s">
        <v>1695</v>
      </c>
      <c r="G1145" s="31">
        <v>11</v>
      </c>
      <c r="H1145" s="31">
        <v>40</v>
      </c>
      <c r="I1145" s="31"/>
      <c r="J1145" t="str">
        <f t="shared" si="39"/>
        <v>heb_11_</v>
      </c>
      <c r="K1145">
        <f t="shared" si="40"/>
        <v>40</v>
      </c>
    </row>
    <row r="1146" spans="1:11" x14ac:dyDescent="0.2">
      <c r="A1146" s="4" t="s">
        <v>1806</v>
      </c>
      <c r="B1146" s="4">
        <v>8</v>
      </c>
      <c r="C1146" s="4">
        <v>25</v>
      </c>
      <c r="D1146" s="31" t="str">
        <f t="shared" si="38"/>
        <v>bofm/3-ne/8.1-25?lang=eng#0</v>
      </c>
      <c r="F1146" s="31" t="s">
        <v>1695</v>
      </c>
      <c r="G1146" s="31">
        <v>12</v>
      </c>
      <c r="H1146" s="31">
        <v>29</v>
      </c>
      <c r="I1146" s="31"/>
      <c r="J1146" t="str">
        <f t="shared" si="39"/>
        <v>heb_12_</v>
      </c>
      <c r="K1146">
        <f t="shared" si="40"/>
        <v>29</v>
      </c>
    </row>
    <row r="1147" spans="1:11" x14ac:dyDescent="0.2">
      <c r="A1147" s="4" t="s">
        <v>1806</v>
      </c>
      <c r="B1147" s="4">
        <v>9</v>
      </c>
      <c r="C1147" s="4">
        <v>22</v>
      </c>
      <c r="D1147" s="31" t="str">
        <f t="shared" si="38"/>
        <v>bofm/3-ne/9.1-22?lang=eng#0</v>
      </c>
      <c r="F1147" s="31" t="s">
        <v>1695</v>
      </c>
      <c r="G1147" s="31">
        <v>13</v>
      </c>
      <c r="H1147" s="31">
        <v>25</v>
      </c>
      <c r="I1147" s="31"/>
      <c r="J1147" t="str">
        <f t="shared" si="39"/>
        <v>heb_13_</v>
      </c>
      <c r="K1147">
        <f t="shared" si="40"/>
        <v>25</v>
      </c>
    </row>
    <row r="1148" spans="1:11" x14ac:dyDescent="0.2">
      <c r="A1148" s="4" t="s">
        <v>1806</v>
      </c>
      <c r="B1148" s="4">
        <v>10</v>
      </c>
      <c r="C1148" s="4">
        <v>19</v>
      </c>
      <c r="D1148" s="31" t="str">
        <f t="shared" si="38"/>
        <v>bofm/3-ne/10.1-19?lang=eng#0</v>
      </c>
      <c r="F1148" s="31" t="s">
        <v>1702</v>
      </c>
      <c r="G1148" s="31">
        <v>1</v>
      </c>
      <c r="H1148" s="31">
        <v>27</v>
      </c>
      <c r="I1148" s="31"/>
      <c r="J1148" t="str">
        <f t="shared" si="39"/>
        <v>james_1_</v>
      </c>
      <c r="K1148">
        <f t="shared" si="40"/>
        <v>27</v>
      </c>
    </row>
    <row r="1149" spans="1:11" x14ac:dyDescent="0.2">
      <c r="A1149" s="4" t="s">
        <v>1806</v>
      </c>
      <c r="B1149" s="4">
        <v>11</v>
      </c>
      <c r="C1149" s="4">
        <v>41</v>
      </c>
      <c r="D1149" s="31" t="str">
        <f t="shared" si="38"/>
        <v>bofm/3-ne/11.1-41?lang=eng#0</v>
      </c>
      <c r="F1149" s="31" t="s">
        <v>1702</v>
      </c>
      <c r="G1149" s="31">
        <v>2</v>
      </c>
      <c r="H1149" s="31">
        <v>26</v>
      </c>
      <c r="I1149" s="31"/>
      <c r="J1149" t="str">
        <f t="shared" si="39"/>
        <v>james_2_</v>
      </c>
      <c r="K1149">
        <f t="shared" si="40"/>
        <v>26</v>
      </c>
    </row>
    <row r="1150" spans="1:11" x14ac:dyDescent="0.2">
      <c r="A1150" s="4" t="s">
        <v>1806</v>
      </c>
      <c r="B1150" s="4">
        <v>12</v>
      </c>
      <c r="C1150" s="4">
        <v>48</v>
      </c>
      <c r="D1150" s="31" t="str">
        <f t="shared" si="38"/>
        <v>bofm/3-ne/12.1-48?lang=eng#0</v>
      </c>
      <c r="F1150" s="31" t="s">
        <v>1702</v>
      </c>
      <c r="G1150" s="31">
        <v>3</v>
      </c>
      <c r="H1150" s="31">
        <v>18</v>
      </c>
      <c r="I1150" s="31"/>
      <c r="J1150" t="str">
        <f t="shared" si="39"/>
        <v>james_3_</v>
      </c>
      <c r="K1150">
        <f t="shared" si="40"/>
        <v>18</v>
      </c>
    </row>
    <row r="1151" spans="1:11" x14ac:dyDescent="0.2">
      <c r="A1151" s="4" t="s">
        <v>1806</v>
      </c>
      <c r="B1151" s="4">
        <v>13</v>
      </c>
      <c r="C1151" s="4">
        <v>34</v>
      </c>
      <c r="D1151" s="31" t="str">
        <f t="shared" si="38"/>
        <v>bofm/3-ne/13.1-34?lang=eng#0</v>
      </c>
      <c r="F1151" s="31" t="s">
        <v>1702</v>
      </c>
      <c r="G1151" s="31">
        <v>4</v>
      </c>
      <c r="H1151" s="31">
        <v>17</v>
      </c>
      <c r="I1151" s="31"/>
      <c r="J1151" t="str">
        <f t="shared" si="39"/>
        <v>james_4_</v>
      </c>
      <c r="K1151">
        <f t="shared" si="40"/>
        <v>17</v>
      </c>
    </row>
    <row r="1152" spans="1:11" x14ac:dyDescent="0.2">
      <c r="A1152" s="4" t="s">
        <v>1806</v>
      </c>
      <c r="B1152" s="4">
        <v>14</v>
      </c>
      <c r="C1152" s="4">
        <v>27</v>
      </c>
      <c r="D1152" s="31" t="str">
        <f t="shared" si="38"/>
        <v>bofm/3-ne/14.1-27?lang=eng#0</v>
      </c>
      <c r="F1152" s="31" t="s">
        <v>1702</v>
      </c>
      <c r="G1152" s="31">
        <v>5</v>
      </c>
      <c r="H1152" s="31">
        <v>20</v>
      </c>
      <c r="I1152" s="31"/>
      <c r="J1152" t="str">
        <f t="shared" si="39"/>
        <v>james_5_</v>
      </c>
      <c r="K1152">
        <f t="shared" si="40"/>
        <v>20</v>
      </c>
    </row>
    <row r="1153" spans="1:11" x14ac:dyDescent="0.2">
      <c r="A1153" s="4" t="s">
        <v>1806</v>
      </c>
      <c r="B1153" s="4">
        <v>15</v>
      </c>
      <c r="C1153" s="4">
        <v>24</v>
      </c>
      <c r="D1153" s="31" t="str">
        <f t="shared" si="38"/>
        <v>bofm/3-ne/15.1-24?lang=eng#0</v>
      </c>
      <c r="F1153" s="31" t="s">
        <v>1708</v>
      </c>
      <c r="G1153" s="31">
        <v>1</v>
      </c>
      <c r="H1153" s="31">
        <v>25</v>
      </c>
      <c r="I1153" s="31"/>
      <c r="J1153" t="str">
        <f t="shared" si="39"/>
        <v>1-pet_1_</v>
      </c>
      <c r="K1153">
        <f t="shared" si="40"/>
        <v>25</v>
      </c>
    </row>
    <row r="1154" spans="1:11" x14ac:dyDescent="0.2">
      <c r="A1154" s="4" t="s">
        <v>1806</v>
      </c>
      <c r="B1154" s="4">
        <v>16</v>
      </c>
      <c r="C1154" s="4">
        <v>20</v>
      </c>
      <c r="D1154" s="31" t="str">
        <f t="shared" si="38"/>
        <v>bofm/3-ne/16.1-20?lang=eng#0</v>
      </c>
      <c r="F1154" s="31" t="s">
        <v>1708</v>
      </c>
      <c r="G1154" s="31">
        <v>2</v>
      </c>
      <c r="H1154" s="31">
        <v>25</v>
      </c>
      <c r="I1154" s="31"/>
      <c r="J1154" t="str">
        <f t="shared" si="39"/>
        <v>1-pet_2_</v>
      </c>
      <c r="K1154">
        <f t="shared" si="40"/>
        <v>25</v>
      </c>
    </row>
    <row r="1155" spans="1:11" x14ac:dyDescent="0.2">
      <c r="A1155" s="4" t="s">
        <v>1806</v>
      </c>
      <c r="B1155" s="4">
        <v>17</v>
      </c>
      <c r="C1155" s="4">
        <v>25</v>
      </c>
      <c r="D1155" s="31" t="str">
        <f t="shared" si="38"/>
        <v>bofm/3-ne/17.1-25?lang=eng#0</v>
      </c>
      <c r="F1155" s="31" t="s">
        <v>1708</v>
      </c>
      <c r="G1155" s="31">
        <v>3</v>
      </c>
      <c r="H1155" s="31">
        <v>22</v>
      </c>
      <c r="I1155" s="31"/>
      <c r="J1155" t="str">
        <f t="shared" si="39"/>
        <v>1-pet_3_</v>
      </c>
      <c r="K1155">
        <f t="shared" si="40"/>
        <v>22</v>
      </c>
    </row>
    <row r="1156" spans="1:11" x14ac:dyDescent="0.2">
      <c r="A1156" s="4" t="s">
        <v>1806</v>
      </c>
      <c r="B1156" s="4">
        <v>18</v>
      </c>
      <c r="C1156" s="4">
        <v>39</v>
      </c>
      <c r="D1156" s="31" t="str">
        <f t="shared" si="38"/>
        <v>bofm/3-ne/18.1-39?lang=eng#0</v>
      </c>
      <c r="F1156" s="31" t="s">
        <v>1708</v>
      </c>
      <c r="G1156" s="31">
        <v>4</v>
      </c>
      <c r="H1156" s="31">
        <v>19</v>
      </c>
      <c r="I1156" s="31"/>
      <c r="J1156" t="str">
        <f t="shared" si="39"/>
        <v>1-pet_4_</v>
      </c>
      <c r="K1156">
        <f t="shared" si="40"/>
        <v>19</v>
      </c>
    </row>
    <row r="1157" spans="1:11" x14ac:dyDescent="0.2">
      <c r="A1157" s="4" t="s">
        <v>1806</v>
      </c>
      <c r="B1157" s="4">
        <v>19</v>
      </c>
      <c r="C1157" s="4">
        <v>36</v>
      </c>
      <c r="D1157" s="31" t="str">
        <f t="shared" si="38"/>
        <v>bofm/3-ne/19.1-36?lang=eng#0</v>
      </c>
      <c r="F1157" s="31" t="s">
        <v>1708</v>
      </c>
      <c r="G1157" s="31">
        <v>5</v>
      </c>
      <c r="H1157" s="31">
        <v>14</v>
      </c>
      <c r="I1157" s="31"/>
      <c r="J1157" t="str">
        <f t="shared" si="39"/>
        <v>1-pet_5_</v>
      </c>
      <c r="K1157">
        <f t="shared" si="40"/>
        <v>14</v>
      </c>
    </row>
    <row r="1158" spans="1:11" x14ac:dyDescent="0.2">
      <c r="A1158" s="4" t="s">
        <v>1806</v>
      </c>
      <c r="B1158" s="4">
        <v>20</v>
      </c>
      <c r="C1158" s="4">
        <v>46</v>
      </c>
      <c r="D1158" s="31" t="str">
        <f t="shared" si="38"/>
        <v>bofm/3-ne/20.1-46?lang=eng#0</v>
      </c>
      <c r="F1158" s="31" t="s">
        <v>1715</v>
      </c>
      <c r="G1158" s="31">
        <v>1</v>
      </c>
      <c r="H1158" s="31">
        <v>21</v>
      </c>
      <c r="I1158" s="31"/>
      <c r="J1158" t="str">
        <f t="shared" si="39"/>
        <v>2-pet_1_</v>
      </c>
      <c r="K1158">
        <f t="shared" si="40"/>
        <v>21</v>
      </c>
    </row>
    <row r="1159" spans="1:11" x14ac:dyDescent="0.2">
      <c r="A1159" s="4" t="s">
        <v>1806</v>
      </c>
      <c r="B1159" s="4">
        <v>21</v>
      </c>
      <c r="C1159" s="4">
        <v>29</v>
      </c>
      <c r="D1159" s="31" t="str">
        <f t="shared" si="38"/>
        <v>bofm/3-ne/21.1-29?lang=eng#0</v>
      </c>
      <c r="F1159" s="31" t="s">
        <v>1715</v>
      </c>
      <c r="G1159" s="31">
        <v>2</v>
      </c>
      <c r="H1159" s="31">
        <v>22</v>
      </c>
      <c r="I1159" s="31"/>
      <c r="J1159" t="str">
        <f t="shared" si="39"/>
        <v>2-pet_2_</v>
      </c>
      <c r="K1159">
        <f t="shared" si="40"/>
        <v>22</v>
      </c>
    </row>
    <row r="1160" spans="1:11" x14ac:dyDescent="0.2">
      <c r="A1160" s="4" t="s">
        <v>1806</v>
      </c>
      <c r="B1160" s="4">
        <v>22</v>
      </c>
      <c r="C1160" s="4">
        <v>17</v>
      </c>
      <c r="D1160" s="31" t="str">
        <f t="shared" si="38"/>
        <v>bofm/3-ne/22.1-17?lang=eng#0</v>
      </c>
      <c r="F1160" s="31" t="s">
        <v>1715</v>
      </c>
      <c r="G1160" s="31">
        <v>3</v>
      </c>
      <c r="H1160" s="31">
        <v>18</v>
      </c>
      <c r="I1160" s="31"/>
      <c r="J1160" t="str">
        <f t="shared" si="39"/>
        <v>2-pet_3_</v>
      </c>
      <c r="K1160">
        <f t="shared" si="40"/>
        <v>18</v>
      </c>
    </row>
    <row r="1161" spans="1:11" x14ac:dyDescent="0.2">
      <c r="A1161" s="4" t="s">
        <v>1806</v>
      </c>
      <c r="B1161" s="4">
        <v>23</v>
      </c>
      <c r="C1161" s="4">
        <v>14</v>
      </c>
      <c r="D1161" s="31" t="str">
        <f t="shared" si="38"/>
        <v>bofm/3-ne/23.1-14?lang=eng#0</v>
      </c>
      <c r="F1161" s="31" t="s">
        <v>1722</v>
      </c>
      <c r="G1161" s="31">
        <v>1</v>
      </c>
      <c r="H1161" s="31">
        <v>10</v>
      </c>
      <c r="I1161" s="31"/>
      <c r="J1161" t="str">
        <f t="shared" si="39"/>
        <v>1-jn_1_</v>
      </c>
      <c r="K1161">
        <f t="shared" si="40"/>
        <v>10</v>
      </c>
    </row>
    <row r="1162" spans="1:11" x14ac:dyDescent="0.2">
      <c r="A1162" s="4" t="s">
        <v>1806</v>
      </c>
      <c r="B1162" s="4">
        <v>24</v>
      </c>
      <c r="C1162" s="4">
        <v>18</v>
      </c>
      <c r="D1162" s="31" t="str">
        <f t="shared" si="38"/>
        <v>bofm/3-ne/24.1-18?lang=eng#0</v>
      </c>
      <c r="F1162" s="31" t="s">
        <v>1722</v>
      </c>
      <c r="G1162" s="31">
        <v>2</v>
      </c>
      <c r="H1162" s="31">
        <v>29</v>
      </c>
      <c r="I1162" s="31"/>
      <c r="J1162" t="str">
        <f t="shared" si="39"/>
        <v>1-jn_2_</v>
      </c>
      <c r="K1162">
        <f t="shared" si="40"/>
        <v>29</v>
      </c>
    </row>
    <row r="1163" spans="1:11" x14ac:dyDescent="0.2">
      <c r="A1163" s="4" t="s">
        <v>1806</v>
      </c>
      <c r="B1163" s="4">
        <v>25</v>
      </c>
      <c r="C1163" s="4">
        <v>6</v>
      </c>
      <c r="D1163" s="31" t="str">
        <f t="shared" si="38"/>
        <v>bofm/3-ne/25.1-6?lang=eng#0</v>
      </c>
      <c r="F1163" s="31" t="s">
        <v>1722</v>
      </c>
      <c r="G1163" s="31">
        <v>3</v>
      </c>
      <c r="H1163" s="31">
        <v>24</v>
      </c>
      <c r="I1163" s="31"/>
      <c r="J1163" t="str">
        <f t="shared" si="39"/>
        <v>1-jn_3_</v>
      </c>
      <c r="K1163">
        <f t="shared" si="40"/>
        <v>24</v>
      </c>
    </row>
    <row r="1164" spans="1:11" x14ac:dyDescent="0.2">
      <c r="A1164" s="4" t="s">
        <v>1806</v>
      </c>
      <c r="B1164" s="4">
        <v>26</v>
      </c>
      <c r="C1164" s="4">
        <v>21</v>
      </c>
      <c r="D1164" s="31" t="str">
        <f t="shared" si="38"/>
        <v>bofm/3-ne/26.1-21?lang=eng#0</v>
      </c>
      <c r="F1164" s="31" t="s">
        <v>1722</v>
      </c>
      <c r="G1164" s="31">
        <v>4</v>
      </c>
      <c r="H1164" s="31">
        <v>21</v>
      </c>
      <c r="I1164" s="31"/>
      <c r="J1164" t="str">
        <f t="shared" si="39"/>
        <v>1-jn_4_</v>
      </c>
      <c r="K1164">
        <f t="shared" si="40"/>
        <v>21</v>
      </c>
    </row>
    <row r="1165" spans="1:11" x14ac:dyDescent="0.2">
      <c r="A1165" s="4" t="s">
        <v>1806</v>
      </c>
      <c r="B1165" s="4">
        <v>27</v>
      </c>
      <c r="C1165" s="4">
        <v>33</v>
      </c>
      <c r="D1165" s="31" t="str">
        <f t="shared" si="38"/>
        <v>bofm/3-ne/27.1-33?lang=eng#0</v>
      </c>
      <c r="F1165" s="31" t="s">
        <v>1722</v>
      </c>
      <c r="G1165" s="31">
        <v>5</v>
      </c>
      <c r="H1165" s="31">
        <v>21</v>
      </c>
      <c r="I1165" s="31"/>
      <c r="J1165" t="str">
        <f t="shared" si="39"/>
        <v>1-jn_5_</v>
      </c>
      <c r="K1165">
        <f t="shared" si="40"/>
        <v>21</v>
      </c>
    </row>
    <row r="1166" spans="1:11" x14ac:dyDescent="0.2">
      <c r="A1166" s="4" t="s">
        <v>1806</v>
      </c>
      <c r="B1166" s="4">
        <v>28</v>
      </c>
      <c r="C1166" s="4">
        <v>40</v>
      </c>
      <c r="D1166" s="31" t="str">
        <f t="shared" si="38"/>
        <v>bofm/3-ne/28.1-40?lang=eng#0</v>
      </c>
      <c r="F1166" s="31" t="s">
        <v>1729</v>
      </c>
      <c r="G1166" s="31">
        <v>1</v>
      </c>
      <c r="H1166" s="31">
        <v>13</v>
      </c>
      <c r="I1166" s="31"/>
      <c r="J1166" t="str">
        <f t="shared" si="39"/>
        <v>2-jn_1_</v>
      </c>
      <c r="K1166">
        <f t="shared" si="40"/>
        <v>13</v>
      </c>
    </row>
    <row r="1167" spans="1:11" x14ac:dyDescent="0.2">
      <c r="A1167" s="4" t="s">
        <v>1806</v>
      </c>
      <c r="B1167" s="4">
        <v>29</v>
      </c>
      <c r="C1167" s="4">
        <v>9</v>
      </c>
      <c r="D1167" s="31" t="str">
        <f t="shared" si="38"/>
        <v>bofm/3-ne/29.1-9?lang=eng#0</v>
      </c>
      <c r="F1167" s="31" t="s">
        <v>1736</v>
      </c>
      <c r="G1167" s="31">
        <v>1</v>
      </c>
      <c r="H1167" s="31">
        <v>14</v>
      </c>
      <c r="I1167" s="31"/>
      <c r="J1167" t="str">
        <f t="shared" si="39"/>
        <v>3-jn_1_</v>
      </c>
      <c r="K1167">
        <f t="shared" si="40"/>
        <v>14</v>
      </c>
    </row>
    <row r="1168" spans="1:11" x14ac:dyDescent="0.2">
      <c r="A1168" s="4" t="s">
        <v>1806</v>
      </c>
      <c r="B1168" s="4">
        <v>30</v>
      </c>
      <c r="C1168" s="4">
        <v>2</v>
      </c>
      <c r="D1168" s="31" t="str">
        <f t="shared" si="38"/>
        <v>bofm/3-ne/30.1-2?lang=eng#0</v>
      </c>
      <c r="F1168" s="31" t="s">
        <v>1743</v>
      </c>
      <c r="G1168" s="31">
        <v>1</v>
      </c>
      <c r="H1168" s="31">
        <v>25</v>
      </c>
      <c r="I1168" s="31"/>
      <c r="J1168" t="str">
        <f t="shared" si="39"/>
        <v>jude_1_</v>
      </c>
      <c r="K1168">
        <f t="shared" si="40"/>
        <v>25</v>
      </c>
    </row>
    <row r="1169" spans="1:11" x14ac:dyDescent="0.2">
      <c r="A1169" s="4" t="s">
        <v>1814</v>
      </c>
      <c r="B1169" s="4">
        <v>1</v>
      </c>
      <c r="C1169" s="4">
        <v>49</v>
      </c>
      <c r="D1169" s="31" t="str">
        <f t="shared" si="38"/>
        <v>bofm/4-ne/1.1-49?lang=eng#0</v>
      </c>
      <c r="F1169" s="31" t="s">
        <v>1747</v>
      </c>
      <c r="G1169" s="31">
        <v>1</v>
      </c>
      <c r="H1169" s="31">
        <v>20</v>
      </c>
      <c r="I1169" s="31"/>
      <c r="J1169" t="str">
        <f t="shared" si="39"/>
        <v>rev_1_</v>
      </c>
      <c r="K1169">
        <f t="shared" si="40"/>
        <v>20</v>
      </c>
    </row>
    <row r="1170" spans="1:11" x14ac:dyDescent="0.2">
      <c r="A1170" s="16" t="s">
        <v>1822</v>
      </c>
      <c r="B1170" s="19">
        <v>1</v>
      </c>
      <c r="C1170" s="21">
        <v>19</v>
      </c>
      <c r="D1170" s="31" t="str">
        <f t="shared" si="38"/>
        <v>bofm/morm/1.1-19?lang=eng#0</v>
      </c>
      <c r="F1170" s="31" t="s">
        <v>1747</v>
      </c>
      <c r="G1170" s="31">
        <v>2</v>
      </c>
      <c r="H1170" s="31">
        <v>29</v>
      </c>
      <c r="I1170" s="31"/>
      <c r="J1170" t="str">
        <f t="shared" si="39"/>
        <v>rev_2_</v>
      </c>
      <c r="K1170">
        <f t="shared" si="40"/>
        <v>29</v>
      </c>
    </row>
    <row r="1171" spans="1:11" x14ac:dyDescent="0.2">
      <c r="A1171" s="16" t="s">
        <v>1822</v>
      </c>
      <c r="B1171" s="19">
        <v>2</v>
      </c>
      <c r="C1171" s="21">
        <v>29</v>
      </c>
      <c r="D1171" s="31" t="str">
        <f t="shared" si="38"/>
        <v>bofm/morm/2.1-29?lang=eng#0</v>
      </c>
      <c r="F1171" s="31" t="s">
        <v>1747</v>
      </c>
      <c r="G1171" s="31">
        <v>3</v>
      </c>
      <c r="H1171" s="31">
        <v>22</v>
      </c>
      <c r="I1171" s="31"/>
      <c r="J1171" t="str">
        <f t="shared" si="39"/>
        <v>rev_3_</v>
      </c>
      <c r="K1171">
        <f t="shared" si="40"/>
        <v>22</v>
      </c>
    </row>
    <row r="1172" spans="1:11" x14ac:dyDescent="0.2">
      <c r="A1172" s="16" t="s">
        <v>1822</v>
      </c>
      <c r="B1172" s="19">
        <v>3</v>
      </c>
      <c r="C1172" s="21">
        <v>22</v>
      </c>
      <c r="D1172" s="31" t="str">
        <f t="shared" si="38"/>
        <v>bofm/morm/3.1-22?lang=eng#0</v>
      </c>
      <c r="F1172" s="31" t="s">
        <v>1747</v>
      </c>
      <c r="G1172" s="31">
        <v>4</v>
      </c>
      <c r="H1172" s="31">
        <v>11</v>
      </c>
      <c r="I1172" s="31"/>
      <c r="J1172" t="str">
        <f t="shared" si="39"/>
        <v>rev_4_</v>
      </c>
      <c r="K1172">
        <f t="shared" si="40"/>
        <v>11</v>
      </c>
    </row>
    <row r="1173" spans="1:11" x14ac:dyDescent="0.2">
      <c r="A1173" s="16" t="s">
        <v>1822</v>
      </c>
      <c r="B1173" s="19">
        <v>4</v>
      </c>
      <c r="C1173" s="21">
        <v>23</v>
      </c>
      <c r="D1173" s="31" t="str">
        <f t="shared" si="38"/>
        <v>bofm/morm/4.1-23?lang=eng#0</v>
      </c>
      <c r="F1173" s="31" t="s">
        <v>1747</v>
      </c>
      <c r="G1173" s="31">
        <v>5</v>
      </c>
      <c r="H1173" s="31">
        <v>14</v>
      </c>
      <c r="I1173" s="31"/>
      <c r="J1173" t="str">
        <f t="shared" si="39"/>
        <v>rev_5_</v>
      </c>
      <c r="K1173">
        <f t="shared" si="40"/>
        <v>14</v>
      </c>
    </row>
    <row r="1174" spans="1:11" x14ac:dyDescent="0.2">
      <c r="A1174" s="16" t="s">
        <v>1822</v>
      </c>
      <c r="B1174" s="19">
        <v>5</v>
      </c>
      <c r="C1174" s="21">
        <v>24</v>
      </c>
      <c r="D1174" s="31" t="str">
        <f t="shared" si="38"/>
        <v>bofm/morm/5.1-24?lang=eng#0</v>
      </c>
      <c r="F1174" s="31" t="s">
        <v>1747</v>
      </c>
      <c r="G1174" s="31">
        <v>6</v>
      </c>
      <c r="H1174" s="31">
        <v>17</v>
      </c>
      <c r="I1174" s="31"/>
      <c r="J1174" t="str">
        <f t="shared" si="39"/>
        <v>rev_6_</v>
      </c>
      <c r="K1174">
        <f t="shared" si="40"/>
        <v>17</v>
      </c>
    </row>
    <row r="1175" spans="1:11" x14ac:dyDescent="0.2">
      <c r="A1175" s="16" t="s">
        <v>1822</v>
      </c>
      <c r="B1175" s="19">
        <v>6</v>
      </c>
      <c r="C1175" s="21">
        <v>22</v>
      </c>
      <c r="D1175" s="31" t="str">
        <f t="shared" si="38"/>
        <v>bofm/morm/6.1-22?lang=eng#0</v>
      </c>
      <c r="F1175" s="31" t="s">
        <v>1747</v>
      </c>
      <c r="G1175" s="31">
        <v>7</v>
      </c>
      <c r="H1175" s="31">
        <v>17</v>
      </c>
      <c r="I1175" s="31"/>
      <c r="J1175" t="str">
        <f t="shared" si="39"/>
        <v>rev_7_</v>
      </c>
      <c r="K1175">
        <f t="shared" si="40"/>
        <v>17</v>
      </c>
    </row>
    <row r="1176" spans="1:11" x14ac:dyDescent="0.2">
      <c r="A1176" s="16" t="s">
        <v>1822</v>
      </c>
      <c r="B1176" s="19">
        <v>7</v>
      </c>
      <c r="C1176" s="21">
        <v>10</v>
      </c>
      <c r="D1176" s="31" t="str">
        <f t="shared" si="38"/>
        <v>bofm/morm/7.1-10?lang=eng#0</v>
      </c>
      <c r="F1176" s="31" t="s">
        <v>1747</v>
      </c>
      <c r="G1176" s="31">
        <v>8</v>
      </c>
      <c r="H1176" s="31">
        <v>13</v>
      </c>
      <c r="I1176" s="31"/>
      <c r="J1176" t="str">
        <f t="shared" si="39"/>
        <v>rev_8_</v>
      </c>
      <c r="K1176">
        <f t="shared" si="40"/>
        <v>13</v>
      </c>
    </row>
    <row r="1177" spans="1:11" x14ac:dyDescent="0.2">
      <c r="A1177" s="16" t="s">
        <v>1822</v>
      </c>
      <c r="B1177" s="19">
        <v>8</v>
      </c>
      <c r="C1177" s="21">
        <v>41</v>
      </c>
      <c r="D1177" s="31" t="str">
        <f t="shared" si="38"/>
        <v>bofm/morm/8.1-41?lang=eng#0</v>
      </c>
      <c r="F1177" s="31" t="s">
        <v>1747</v>
      </c>
      <c r="G1177" s="31">
        <v>9</v>
      </c>
      <c r="H1177" s="31">
        <v>21</v>
      </c>
      <c r="I1177" s="31"/>
      <c r="J1177" t="str">
        <f t="shared" si="39"/>
        <v>rev_9_</v>
      </c>
      <c r="K1177">
        <f t="shared" si="40"/>
        <v>21</v>
      </c>
    </row>
    <row r="1178" spans="1:11" x14ac:dyDescent="0.2">
      <c r="A1178" s="16" t="s">
        <v>1822</v>
      </c>
      <c r="B1178" s="19">
        <v>9</v>
      </c>
      <c r="C1178" s="21">
        <v>37</v>
      </c>
      <c r="D1178" s="31" t="str">
        <f t="shared" si="38"/>
        <v>bofm/morm/9.1-37?lang=eng#0</v>
      </c>
      <c r="F1178" s="31" t="s">
        <v>1747</v>
      </c>
      <c r="G1178" s="31">
        <v>10</v>
      </c>
      <c r="H1178" s="31">
        <v>11</v>
      </c>
      <c r="I1178" s="31"/>
      <c r="J1178" t="str">
        <f t="shared" si="39"/>
        <v>rev_10_</v>
      </c>
      <c r="K1178">
        <f t="shared" si="40"/>
        <v>11</v>
      </c>
    </row>
    <row r="1179" spans="1:11" x14ac:dyDescent="0.2">
      <c r="A1179" s="16" t="s">
        <v>1828</v>
      </c>
      <c r="B1179" s="19">
        <v>1</v>
      </c>
      <c r="C1179" s="21">
        <v>43</v>
      </c>
      <c r="D1179" s="31" t="str">
        <f t="shared" si="38"/>
        <v>bofm/ether/1.1-43?lang=eng#0</v>
      </c>
      <c r="F1179" s="31" t="s">
        <v>1747</v>
      </c>
      <c r="G1179" s="31">
        <v>11</v>
      </c>
      <c r="H1179" s="31">
        <v>19</v>
      </c>
      <c r="I1179" s="31"/>
      <c r="J1179" t="str">
        <f t="shared" si="39"/>
        <v>rev_11_</v>
      </c>
      <c r="K1179">
        <f t="shared" si="40"/>
        <v>19</v>
      </c>
    </row>
    <row r="1180" spans="1:11" x14ac:dyDescent="0.2">
      <c r="A1180" s="16" t="s">
        <v>1828</v>
      </c>
      <c r="B1180" s="19">
        <v>2</v>
      </c>
      <c r="C1180" s="21">
        <v>25</v>
      </c>
      <c r="D1180" s="31" t="str">
        <f t="shared" ref="D1180:D1193" si="41">"bofm/"&amp;A1180&amp;"/"&amp;B1180&amp;".1-"&amp;C1180&amp;"?lang=eng#0"</f>
        <v>bofm/ether/2.1-25?lang=eng#0</v>
      </c>
      <c r="F1180" s="31" t="s">
        <v>1747</v>
      </c>
      <c r="G1180" s="31">
        <v>12</v>
      </c>
      <c r="H1180" s="31">
        <v>17</v>
      </c>
      <c r="I1180" s="31"/>
      <c r="J1180" t="str">
        <f t="shared" si="39"/>
        <v>rev_12_</v>
      </c>
      <c r="K1180">
        <f t="shared" si="40"/>
        <v>17</v>
      </c>
    </row>
    <row r="1181" spans="1:11" x14ac:dyDescent="0.2">
      <c r="A1181" s="16" t="s">
        <v>1828</v>
      </c>
      <c r="B1181" s="19">
        <v>3</v>
      </c>
      <c r="C1181" s="21">
        <v>28</v>
      </c>
      <c r="D1181" s="31" t="str">
        <f t="shared" si="41"/>
        <v>bofm/ether/3.1-28?lang=eng#0</v>
      </c>
      <c r="F1181" s="31" t="s">
        <v>1747</v>
      </c>
      <c r="G1181" s="31">
        <v>13</v>
      </c>
      <c r="H1181" s="31">
        <v>18</v>
      </c>
      <c r="I1181" s="31"/>
      <c r="J1181" t="str">
        <f t="shared" si="39"/>
        <v>rev_13_</v>
      </c>
      <c r="K1181">
        <f t="shared" si="40"/>
        <v>18</v>
      </c>
    </row>
    <row r="1182" spans="1:11" x14ac:dyDescent="0.2">
      <c r="A1182" s="16" t="s">
        <v>1828</v>
      </c>
      <c r="B1182" s="19">
        <v>4</v>
      </c>
      <c r="C1182" s="21">
        <v>19</v>
      </c>
      <c r="D1182" s="31" t="str">
        <f t="shared" si="41"/>
        <v>bofm/ether/4.1-19?lang=eng#0</v>
      </c>
      <c r="F1182" s="31" t="s">
        <v>1747</v>
      </c>
      <c r="G1182" s="31">
        <v>14</v>
      </c>
      <c r="H1182" s="31">
        <v>20</v>
      </c>
      <c r="I1182" s="31"/>
      <c r="J1182" t="str">
        <f t="shared" si="39"/>
        <v>rev_14_</v>
      </c>
      <c r="K1182">
        <f t="shared" si="40"/>
        <v>20</v>
      </c>
    </row>
    <row r="1183" spans="1:11" x14ac:dyDescent="0.2">
      <c r="A1183" s="16" t="s">
        <v>1828</v>
      </c>
      <c r="B1183" s="19">
        <v>5</v>
      </c>
      <c r="C1183" s="21">
        <v>6</v>
      </c>
      <c r="D1183" s="31" t="str">
        <f t="shared" si="41"/>
        <v>bofm/ether/5.1-6?lang=eng#0</v>
      </c>
      <c r="F1183" s="31" t="s">
        <v>1747</v>
      </c>
      <c r="G1183" s="31">
        <v>15</v>
      </c>
      <c r="H1183" s="31">
        <v>8</v>
      </c>
      <c r="I1183" s="31"/>
      <c r="J1183" t="str">
        <f t="shared" si="39"/>
        <v>rev_15_</v>
      </c>
      <c r="K1183">
        <f t="shared" si="40"/>
        <v>8</v>
      </c>
    </row>
    <row r="1184" spans="1:11" x14ac:dyDescent="0.2">
      <c r="A1184" s="16" t="s">
        <v>1828</v>
      </c>
      <c r="B1184" s="19">
        <v>6</v>
      </c>
      <c r="C1184" s="21">
        <v>30</v>
      </c>
      <c r="D1184" s="31" t="str">
        <f t="shared" si="41"/>
        <v>bofm/ether/6.1-30?lang=eng#0</v>
      </c>
      <c r="F1184" s="31" t="s">
        <v>1747</v>
      </c>
      <c r="G1184" s="31">
        <v>16</v>
      </c>
      <c r="H1184" s="31">
        <v>21</v>
      </c>
      <c r="I1184" s="31"/>
      <c r="J1184" t="str">
        <f t="shared" si="39"/>
        <v>rev_16_</v>
      </c>
      <c r="K1184">
        <f t="shared" si="40"/>
        <v>21</v>
      </c>
    </row>
    <row r="1185" spans="1:11" x14ac:dyDescent="0.2">
      <c r="A1185" s="16" t="s">
        <v>1828</v>
      </c>
      <c r="B1185" s="19">
        <v>7</v>
      </c>
      <c r="C1185" s="21">
        <v>27</v>
      </c>
      <c r="D1185" s="31" t="str">
        <f t="shared" si="41"/>
        <v>bofm/ether/7.1-27?lang=eng#0</v>
      </c>
      <c r="F1185" s="31" t="s">
        <v>1747</v>
      </c>
      <c r="G1185" s="31">
        <v>17</v>
      </c>
      <c r="H1185" s="31">
        <v>18</v>
      </c>
      <c r="I1185" s="31"/>
      <c r="J1185" t="str">
        <f t="shared" si="39"/>
        <v>rev_17_</v>
      </c>
      <c r="K1185">
        <f t="shared" si="40"/>
        <v>18</v>
      </c>
    </row>
    <row r="1186" spans="1:11" x14ac:dyDescent="0.2">
      <c r="A1186" s="16" t="s">
        <v>1828</v>
      </c>
      <c r="B1186" s="19">
        <v>8</v>
      </c>
      <c r="C1186" s="21">
        <v>26</v>
      </c>
      <c r="D1186" s="31" t="str">
        <f t="shared" si="41"/>
        <v>bofm/ether/8.1-26?lang=eng#0</v>
      </c>
      <c r="F1186" s="31" t="s">
        <v>1747</v>
      </c>
      <c r="G1186" s="31">
        <v>18</v>
      </c>
      <c r="H1186" s="31">
        <v>24</v>
      </c>
      <c r="I1186" s="31"/>
      <c r="J1186" t="str">
        <f t="shared" si="39"/>
        <v>rev_18_</v>
      </c>
      <c r="K1186">
        <f t="shared" si="40"/>
        <v>24</v>
      </c>
    </row>
    <row r="1187" spans="1:11" x14ac:dyDescent="0.2">
      <c r="A1187" s="16" t="s">
        <v>1828</v>
      </c>
      <c r="B1187" s="19">
        <v>9</v>
      </c>
      <c r="C1187" s="21">
        <v>35</v>
      </c>
      <c r="D1187" s="31" t="str">
        <f t="shared" si="41"/>
        <v>bofm/ether/9.1-35?lang=eng#0</v>
      </c>
      <c r="F1187" s="31" t="s">
        <v>1747</v>
      </c>
      <c r="G1187" s="31">
        <v>19</v>
      </c>
      <c r="H1187" s="31">
        <v>21</v>
      </c>
      <c r="I1187" s="31"/>
      <c r="J1187" t="str">
        <f t="shared" si="39"/>
        <v>rev_19_</v>
      </c>
      <c r="K1187">
        <f t="shared" si="40"/>
        <v>21</v>
      </c>
    </row>
    <row r="1188" spans="1:11" x14ac:dyDescent="0.2">
      <c r="A1188" s="16" t="s">
        <v>1828</v>
      </c>
      <c r="B1188" s="19">
        <v>10</v>
      </c>
      <c r="C1188" s="21">
        <v>34</v>
      </c>
      <c r="D1188" s="31" t="str">
        <f t="shared" si="41"/>
        <v>bofm/ether/10.1-34?lang=eng#0</v>
      </c>
      <c r="F1188" s="31" t="s">
        <v>1747</v>
      </c>
      <c r="G1188" s="31">
        <v>20</v>
      </c>
      <c r="H1188" s="31">
        <v>15</v>
      </c>
      <c r="I1188" s="31"/>
      <c r="J1188" t="str">
        <f t="shared" si="39"/>
        <v>rev_20_</v>
      </c>
      <c r="K1188">
        <f t="shared" si="40"/>
        <v>15</v>
      </c>
    </row>
    <row r="1189" spans="1:11" x14ac:dyDescent="0.2">
      <c r="A1189" s="16" t="s">
        <v>1828</v>
      </c>
      <c r="B1189" s="19">
        <v>11</v>
      </c>
      <c r="C1189" s="21">
        <v>23</v>
      </c>
      <c r="D1189" s="31" t="str">
        <f t="shared" si="41"/>
        <v>bofm/ether/11.1-23?lang=eng#0</v>
      </c>
      <c r="F1189" s="31" t="s">
        <v>1747</v>
      </c>
      <c r="G1189" s="31">
        <v>21</v>
      </c>
      <c r="H1189" s="31">
        <v>27</v>
      </c>
      <c r="I1189" s="31"/>
      <c r="J1189" t="str">
        <f t="shared" si="39"/>
        <v>rev_21_</v>
      </c>
      <c r="K1189">
        <f t="shared" si="40"/>
        <v>27</v>
      </c>
    </row>
    <row r="1190" spans="1:11" x14ac:dyDescent="0.2">
      <c r="A1190" s="16" t="s">
        <v>1828</v>
      </c>
      <c r="B1190" s="19">
        <v>12</v>
      </c>
      <c r="C1190" s="21">
        <v>41</v>
      </c>
      <c r="D1190" s="31" t="str">
        <f t="shared" si="41"/>
        <v>bofm/ether/12.1-41?lang=eng#0</v>
      </c>
      <c r="F1190" s="31" t="s">
        <v>1747</v>
      </c>
      <c r="G1190" s="31">
        <v>22</v>
      </c>
      <c r="H1190" s="31">
        <v>1000</v>
      </c>
      <c r="I1190" s="31"/>
      <c r="J1190" t="str">
        <f t="shared" si="39"/>
        <v>rev_22_</v>
      </c>
      <c r="K1190">
        <f t="shared" si="40"/>
        <v>1000</v>
      </c>
    </row>
    <row r="1191" spans="1:11" x14ac:dyDescent="0.2">
      <c r="A1191" s="16" t="s">
        <v>1828</v>
      </c>
      <c r="B1191" s="19">
        <v>13</v>
      </c>
      <c r="C1191" s="21">
        <v>31</v>
      </c>
      <c r="D1191" s="31" t="str">
        <f t="shared" si="41"/>
        <v>bofm/ether/13.1-31?lang=eng#0</v>
      </c>
      <c r="F1191" s="31" t="s">
        <v>1924</v>
      </c>
      <c r="G1191" s="31">
        <v>0</v>
      </c>
      <c r="H1191" s="31">
        <v>0</v>
      </c>
      <c r="I1191" s="31"/>
      <c r="J1191" t="str">
        <f t="shared" si="39"/>
        <v>ttlpg_0_</v>
      </c>
      <c r="K1191">
        <f t="shared" si="40"/>
        <v>0</v>
      </c>
    </row>
    <row r="1192" spans="1:11" x14ac:dyDescent="0.2">
      <c r="A1192" s="16" t="s">
        <v>1828</v>
      </c>
      <c r="B1192" s="19">
        <v>14</v>
      </c>
      <c r="C1192" s="21">
        <v>31</v>
      </c>
      <c r="D1192" s="31" t="str">
        <f t="shared" si="41"/>
        <v>bofm/ether/14.1-31?lang=eng#0</v>
      </c>
      <c r="F1192" s="31" t="s">
        <v>1944</v>
      </c>
      <c r="G1192" s="31">
        <v>0</v>
      </c>
      <c r="H1192" s="31">
        <v>0</v>
      </c>
      <c r="I1192" s="31"/>
      <c r="J1192" t="str">
        <f t="shared" ref="J1192:J1255" si="42">F1192&amp;"_"&amp;G1192&amp;"_"</f>
        <v>intrdctn_0_</v>
      </c>
      <c r="K1192">
        <f t="shared" ref="K1192:K1255" si="43">H1192</f>
        <v>0</v>
      </c>
    </row>
    <row r="1193" spans="1:11" x14ac:dyDescent="0.2">
      <c r="A1193" s="16" t="s">
        <v>1828</v>
      </c>
      <c r="B1193" s="19">
        <v>15</v>
      </c>
      <c r="C1193" s="21">
        <v>34</v>
      </c>
      <c r="D1193" s="31" t="str">
        <f t="shared" si="41"/>
        <v>bofm/ether/15.1-34?lang=eng#0</v>
      </c>
      <c r="F1193" s="31" t="s">
        <v>1930</v>
      </c>
      <c r="G1193" s="31">
        <v>0</v>
      </c>
      <c r="H1193" s="31">
        <v>0</v>
      </c>
      <c r="I1193" s="31"/>
      <c r="J1193" t="str">
        <f t="shared" si="42"/>
        <v>thrwtnss_0_</v>
      </c>
      <c r="K1193">
        <f t="shared" si="43"/>
        <v>0</v>
      </c>
    </row>
    <row r="1194" spans="1:11" x14ac:dyDescent="0.2">
      <c r="A1194" s="16" t="s">
        <v>1832</v>
      </c>
      <c r="B1194" s="19">
        <v>1</v>
      </c>
      <c r="C1194" s="21">
        <v>4</v>
      </c>
      <c r="D1194" s="31" t="str">
        <f>"bofm/"&amp;A1194&amp;"/"&amp;B1194&amp;".1-"&amp;C1194&amp;"?lang=eng#0"</f>
        <v>bofm/moro/1.1-4?lang=eng#0</v>
      </c>
      <c r="F1194" s="31" t="s">
        <v>1937</v>
      </c>
      <c r="G1194" s="31">
        <v>0</v>
      </c>
      <c r="H1194" s="31">
        <v>0</v>
      </c>
      <c r="I1194" s="31"/>
      <c r="J1194" t="str">
        <f t="shared" si="42"/>
        <v>eghtwtnss_0_</v>
      </c>
      <c r="K1194">
        <f t="shared" si="43"/>
        <v>0</v>
      </c>
    </row>
    <row r="1195" spans="1:11" x14ac:dyDescent="0.2">
      <c r="A1195" s="16" t="s">
        <v>1832</v>
      </c>
      <c r="B1195" s="19">
        <v>2</v>
      </c>
      <c r="C1195" s="21">
        <v>3</v>
      </c>
      <c r="D1195" s="31" t="str">
        <f t="shared" ref="D1195:D1203" si="44">"bofm/"&amp;A1195&amp;"/"&amp;B1195&amp;".1-"&amp;C1195&amp;"?lang=eng#0"</f>
        <v>bofm/moro/2.1-3?lang=eng#0</v>
      </c>
      <c r="F1195" s="31" t="s">
        <v>1753</v>
      </c>
      <c r="G1195" s="31">
        <v>1</v>
      </c>
      <c r="H1195" s="31">
        <v>20</v>
      </c>
      <c r="I1195" s="31"/>
      <c r="J1195" t="str">
        <f t="shared" si="42"/>
        <v>1-ne_1_</v>
      </c>
      <c r="K1195">
        <f t="shared" si="43"/>
        <v>20</v>
      </c>
    </row>
    <row r="1196" spans="1:11" x14ac:dyDescent="0.2">
      <c r="A1196" s="16" t="s">
        <v>1832</v>
      </c>
      <c r="B1196" s="19">
        <v>3</v>
      </c>
      <c r="C1196" s="21">
        <v>4</v>
      </c>
      <c r="D1196" s="31" t="str">
        <f t="shared" si="44"/>
        <v>bofm/moro/3.1-4?lang=eng#0</v>
      </c>
      <c r="F1196" s="31" t="s">
        <v>1753</v>
      </c>
      <c r="G1196" s="31">
        <v>2</v>
      </c>
      <c r="H1196" s="31">
        <v>24</v>
      </c>
      <c r="I1196" s="31"/>
      <c r="J1196" t="str">
        <f t="shared" si="42"/>
        <v>1-ne_2_</v>
      </c>
      <c r="K1196">
        <f t="shared" si="43"/>
        <v>24</v>
      </c>
    </row>
    <row r="1197" spans="1:11" x14ac:dyDescent="0.2">
      <c r="A1197" s="16" t="s">
        <v>1832</v>
      </c>
      <c r="B1197" s="19">
        <v>4</v>
      </c>
      <c r="C1197" s="21">
        <v>3</v>
      </c>
      <c r="D1197" s="31" t="str">
        <f t="shared" si="44"/>
        <v>bofm/moro/4.1-3?lang=eng#0</v>
      </c>
      <c r="F1197" s="31" t="s">
        <v>1753</v>
      </c>
      <c r="G1197" s="31">
        <v>3</v>
      </c>
      <c r="H1197" s="31">
        <v>31</v>
      </c>
      <c r="I1197" s="31"/>
      <c r="J1197" t="str">
        <f t="shared" si="42"/>
        <v>1-ne_3_</v>
      </c>
      <c r="K1197">
        <f t="shared" si="43"/>
        <v>31</v>
      </c>
    </row>
    <row r="1198" spans="1:11" x14ac:dyDescent="0.2">
      <c r="A1198" s="16" t="s">
        <v>1832</v>
      </c>
      <c r="B1198" s="19">
        <v>5</v>
      </c>
      <c r="C1198" s="21">
        <v>2</v>
      </c>
      <c r="D1198" s="31" t="str">
        <f t="shared" si="44"/>
        <v>bofm/moro/5.1-2?lang=eng#0</v>
      </c>
      <c r="F1198" s="31" t="s">
        <v>1753</v>
      </c>
      <c r="G1198" s="31">
        <v>4</v>
      </c>
      <c r="H1198" s="31">
        <v>38</v>
      </c>
      <c r="I1198" s="31"/>
      <c r="J1198" t="str">
        <f t="shared" si="42"/>
        <v>1-ne_4_</v>
      </c>
      <c r="K1198">
        <f t="shared" si="43"/>
        <v>38</v>
      </c>
    </row>
    <row r="1199" spans="1:11" x14ac:dyDescent="0.2">
      <c r="A1199" s="16" t="s">
        <v>1832</v>
      </c>
      <c r="B1199" s="19">
        <v>6</v>
      </c>
      <c r="C1199" s="21">
        <v>9</v>
      </c>
      <c r="D1199" s="31" t="str">
        <f t="shared" si="44"/>
        <v>bofm/moro/6.1-9?lang=eng#0</v>
      </c>
      <c r="F1199" s="31" t="s">
        <v>1753</v>
      </c>
      <c r="G1199" s="31">
        <v>5</v>
      </c>
      <c r="H1199" s="31">
        <v>22</v>
      </c>
      <c r="I1199" s="31"/>
      <c r="J1199" t="str">
        <f t="shared" si="42"/>
        <v>1-ne_5_</v>
      </c>
      <c r="K1199">
        <f t="shared" si="43"/>
        <v>22</v>
      </c>
    </row>
    <row r="1200" spans="1:11" x14ac:dyDescent="0.2">
      <c r="A1200" s="16" t="s">
        <v>1832</v>
      </c>
      <c r="B1200" s="19">
        <v>7</v>
      </c>
      <c r="C1200" s="21">
        <v>48</v>
      </c>
      <c r="D1200" s="31" t="str">
        <f t="shared" si="44"/>
        <v>bofm/moro/7.1-48?lang=eng#0</v>
      </c>
      <c r="F1200" s="31" t="s">
        <v>1753</v>
      </c>
      <c r="G1200" s="31">
        <v>6</v>
      </c>
      <c r="H1200" s="31">
        <v>6</v>
      </c>
      <c r="I1200" s="31"/>
      <c r="J1200" t="str">
        <f t="shared" si="42"/>
        <v>1-ne_6_</v>
      </c>
      <c r="K1200">
        <f t="shared" si="43"/>
        <v>6</v>
      </c>
    </row>
    <row r="1201" spans="1:11" x14ac:dyDescent="0.2">
      <c r="A1201" s="16" t="s">
        <v>1832</v>
      </c>
      <c r="B1201" s="19">
        <v>8</v>
      </c>
      <c r="C1201" s="21">
        <v>30</v>
      </c>
      <c r="D1201" s="31" t="str">
        <f t="shared" si="44"/>
        <v>bofm/moro/8.1-30?lang=eng#0</v>
      </c>
      <c r="F1201" s="31" t="s">
        <v>1753</v>
      </c>
      <c r="G1201" s="31">
        <v>7</v>
      </c>
      <c r="H1201" s="31">
        <v>22</v>
      </c>
      <c r="I1201" s="31"/>
      <c r="J1201" t="str">
        <f t="shared" si="42"/>
        <v>1-ne_7_</v>
      </c>
      <c r="K1201">
        <f t="shared" si="43"/>
        <v>22</v>
      </c>
    </row>
    <row r="1202" spans="1:11" x14ac:dyDescent="0.2">
      <c r="A1202" s="16" t="s">
        <v>1832</v>
      </c>
      <c r="B1202" s="19">
        <v>9</v>
      </c>
      <c r="C1202" s="21">
        <v>26</v>
      </c>
      <c r="D1202" s="31" t="str">
        <f t="shared" si="44"/>
        <v>bofm/moro/9.1-26?lang=eng#0</v>
      </c>
      <c r="F1202" s="31" t="s">
        <v>1753</v>
      </c>
      <c r="G1202" s="31">
        <v>8</v>
      </c>
      <c r="H1202" s="31">
        <v>38</v>
      </c>
      <c r="I1202" s="31"/>
      <c r="J1202" t="str">
        <f t="shared" si="42"/>
        <v>1-ne_8_</v>
      </c>
      <c r="K1202">
        <f t="shared" si="43"/>
        <v>38</v>
      </c>
    </row>
    <row r="1203" spans="1:11" x14ac:dyDescent="0.2">
      <c r="A1203" s="16" t="s">
        <v>1832</v>
      </c>
      <c r="B1203" s="19">
        <v>10</v>
      </c>
      <c r="C1203" s="21">
        <v>34</v>
      </c>
      <c r="D1203" s="31" t="str">
        <f t="shared" si="44"/>
        <v>bofm/moro/10.1-34?lang=eng#0</v>
      </c>
      <c r="F1203" s="31" t="s">
        <v>1753</v>
      </c>
      <c r="G1203" s="31">
        <v>9</v>
      </c>
      <c r="H1203" s="31">
        <v>6</v>
      </c>
      <c r="I1203" s="31"/>
      <c r="J1203" t="str">
        <f t="shared" si="42"/>
        <v>1-ne_9_</v>
      </c>
      <c r="K1203">
        <f t="shared" si="43"/>
        <v>6</v>
      </c>
    </row>
    <row r="1204" spans="1:11" x14ac:dyDescent="0.2">
      <c r="A1204" s="16" t="s">
        <v>1916</v>
      </c>
      <c r="B1204" s="19">
        <v>0</v>
      </c>
      <c r="C1204" s="21">
        <v>0</v>
      </c>
      <c r="F1204" s="31" t="s">
        <v>1753</v>
      </c>
      <c r="G1204" s="31">
        <v>10</v>
      </c>
      <c r="H1204" s="31">
        <v>22</v>
      </c>
      <c r="I1204" s="31"/>
      <c r="J1204" t="str">
        <f t="shared" si="42"/>
        <v>1-ne_10_</v>
      </c>
      <c r="K1204">
        <f t="shared" si="43"/>
        <v>22</v>
      </c>
    </row>
    <row r="1205" spans="1:11" x14ac:dyDescent="0.2">
      <c r="A1205" s="16" t="s">
        <v>1839</v>
      </c>
      <c r="B1205" s="19">
        <v>1</v>
      </c>
      <c r="C1205" s="21">
        <v>39</v>
      </c>
      <c r="F1205" s="31" t="s">
        <v>1753</v>
      </c>
      <c r="G1205" s="31">
        <v>11</v>
      </c>
      <c r="H1205" s="31">
        <v>36</v>
      </c>
      <c r="I1205" s="31"/>
      <c r="J1205" t="str">
        <f t="shared" si="42"/>
        <v>1-ne_11_</v>
      </c>
      <c r="K1205">
        <f t="shared" si="43"/>
        <v>36</v>
      </c>
    </row>
    <row r="1206" spans="1:11" x14ac:dyDescent="0.2">
      <c r="A1206" s="16" t="s">
        <v>1839</v>
      </c>
      <c r="B1206" s="19">
        <v>2</v>
      </c>
      <c r="C1206" s="21">
        <v>3</v>
      </c>
      <c r="F1206" s="31" t="s">
        <v>1753</v>
      </c>
      <c r="G1206" s="31">
        <v>12</v>
      </c>
      <c r="H1206" s="31">
        <v>23</v>
      </c>
      <c r="I1206" s="31"/>
      <c r="J1206" t="str">
        <f t="shared" si="42"/>
        <v>1-ne_12_</v>
      </c>
      <c r="K1206">
        <f t="shared" si="43"/>
        <v>23</v>
      </c>
    </row>
    <row r="1207" spans="1:11" x14ac:dyDescent="0.2">
      <c r="A1207" s="16" t="s">
        <v>1839</v>
      </c>
      <c r="B1207" s="19">
        <v>3</v>
      </c>
      <c r="C1207" s="21">
        <v>20</v>
      </c>
      <c r="F1207" s="31" t="s">
        <v>1753</v>
      </c>
      <c r="G1207" s="31">
        <v>13</v>
      </c>
      <c r="H1207" s="31">
        <v>42</v>
      </c>
      <c r="I1207" s="31"/>
      <c r="J1207" t="str">
        <f t="shared" si="42"/>
        <v>1-ne_13_</v>
      </c>
      <c r="K1207">
        <f t="shared" si="43"/>
        <v>42</v>
      </c>
    </row>
    <row r="1208" spans="1:11" x14ac:dyDescent="0.2">
      <c r="A1208" s="16" t="s">
        <v>1839</v>
      </c>
      <c r="B1208" s="19">
        <v>4</v>
      </c>
      <c r="C1208" s="21">
        <v>7</v>
      </c>
      <c r="F1208" s="31" t="s">
        <v>1753</v>
      </c>
      <c r="G1208" s="31">
        <v>14</v>
      </c>
      <c r="H1208" s="31">
        <v>30</v>
      </c>
      <c r="I1208" s="31"/>
      <c r="J1208" t="str">
        <f t="shared" si="42"/>
        <v>1-ne_14_</v>
      </c>
      <c r="K1208">
        <f t="shared" si="43"/>
        <v>30</v>
      </c>
    </row>
    <row r="1209" spans="1:11" x14ac:dyDescent="0.2">
      <c r="A1209" s="16" t="s">
        <v>1839</v>
      </c>
      <c r="B1209" s="19">
        <v>5</v>
      </c>
      <c r="C1209" s="21">
        <v>35</v>
      </c>
      <c r="F1209" s="31" t="s">
        <v>1753</v>
      </c>
      <c r="G1209" s="31">
        <v>15</v>
      </c>
      <c r="H1209" s="31">
        <v>36</v>
      </c>
      <c r="I1209" s="31"/>
      <c r="J1209" t="str">
        <f t="shared" si="42"/>
        <v>1-ne_15_</v>
      </c>
      <c r="K1209">
        <f t="shared" si="43"/>
        <v>36</v>
      </c>
    </row>
    <row r="1210" spans="1:11" x14ac:dyDescent="0.2">
      <c r="A1210" s="16" t="s">
        <v>1839</v>
      </c>
      <c r="B1210" s="19">
        <v>6</v>
      </c>
      <c r="C1210" s="21">
        <v>37</v>
      </c>
      <c r="F1210" s="31" t="s">
        <v>1753</v>
      </c>
      <c r="G1210" s="31">
        <v>16</v>
      </c>
      <c r="H1210" s="31">
        <v>39</v>
      </c>
      <c r="I1210" s="31"/>
      <c r="J1210" t="str">
        <f t="shared" si="42"/>
        <v>1-ne_16_</v>
      </c>
      <c r="K1210">
        <f t="shared" si="43"/>
        <v>39</v>
      </c>
    </row>
    <row r="1211" spans="1:11" x14ac:dyDescent="0.2">
      <c r="A1211" s="16" t="s">
        <v>1839</v>
      </c>
      <c r="B1211" s="19">
        <v>7</v>
      </c>
      <c r="C1211" s="21">
        <v>8</v>
      </c>
      <c r="F1211" s="31" t="s">
        <v>1753</v>
      </c>
      <c r="G1211" s="31">
        <v>17</v>
      </c>
      <c r="H1211" s="31">
        <v>55</v>
      </c>
      <c r="I1211" s="31"/>
      <c r="J1211" t="str">
        <f t="shared" si="42"/>
        <v>1-ne_17_</v>
      </c>
      <c r="K1211">
        <f t="shared" si="43"/>
        <v>55</v>
      </c>
    </row>
    <row r="1212" spans="1:11" x14ac:dyDescent="0.2">
      <c r="A1212" s="16" t="s">
        <v>1839</v>
      </c>
      <c r="B1212" s="19">
        <v>8</v>
      </c>
      <c r="C1212" s="21">
        <v>12</v>
      </c>
      <c r="F1212" s="31" t="s">
        <v>1753</v>
      </c>
      <c r="G1212" s="31">
        <v>18</v>
      </c>
      <c r="H1212" s="31">
        <v>25</v>
      </c>
      <c r="I1212" s="31"/>
      <c r="J1212" t="str">
        <f t="shared" si="42"/>
        <v>1-ne_18_</v>
      </c>
      <c r="K1212">
        <f t="shared" si="43"/>
        <v>25</v>
      </c>
    </row>
    <row r="1213" spans="1:11" x14ac:dyDescent="0.2">
      <c r="A1213" s="16" t="s">
        <v>1839</v>
      </c>
      <c r="B1213" s="19">
        <v>9</v>
      </c>
      <c r="C1213" s="21">
        <v>14</v>
      </c>
      <c r="F1213" s="31" t="s">
        <v>1753</v>
      </c>
      <c r="G1213" s="31">
        <v>19</v>
      </c>
      <c r="H1213" s="31">
        <v>24</v>
      </c>
      <c r="I1213" s="31"/>
      <c r="J1213" t="str">
        <f t="shared" si="42"/>
        <v>1-ne_19_</v>
      </c>
      <c r="K1213">
        <f t="shared" si="43"/>
        <v>24</v>
      </c>
    </row>
    <row r="1214" spans="1:11" x14ac:dyDescent="0.2">
      <c r="A1214" s="16" t="s">
        <v>1839</v>
      </c>
      <c r="B1214" s="19">
        <v>10</v>
      </c>
      <c r="C1214" s="21">
        <v>70</v>
      </c>
      <c r="F1214" s="31" t="s">
        <v>1753</v>
      </c>
      <c r="G1214" s="31">
        <v>20</v>
      </c>
      <c r="H1214" s="31">
        <v>22</v>
      </c>
      <c r="I1214" s="31"/>
      <c r="J1214" t="str">
        <f t="shared" si="42"/>
        <v>1-ne_20_</v>
      </c>
      <c r="K1214">
        <f t="shared" si="43"/>
        <v>22</v>
      </c>
    </row>
    <row r="1215" spans="1:11" x14ac:dyDescent="0.2">
      <c r="A1215" s="16" t="s">
        <v>1839</v>
      </c>
      <c r="B1215" s="19">
        <v>11</v>
      </c>
      <c r="C1215" s="21">
        <v>30</v>
      </c>
      <c r="F1215" s="31" t="s">
        <v>1753</v>
      </c>
      <c r="G1215" s="31">
        <v>21</v>
      </c>
      <c r="H1215" s="31">
        <v>26</v>
      </c>
      <c r="I1215" s="31"/>
      <c r="J1215" t="str">
        <f t="shared" si="42"/>
        <v>1-ne_21_</v>
      </c>
      <c r="K1215">
        <f t="shared" si="43"/>
        <v>26</v>
      </c>
    </row>
    <row r="1216" spans="1:11" x14ac:dyDescent="0.2">
      <c r="A1216" s="16" t="s">
        <v>1839</v>
      </c>
      <c r="B1216" s="19">
        <v>12</v>
      </c>
      <c r="C1216" s="21">
        <v>9</v>
      </c>
      <c r="F1216" s="31" t="s">
        <v>1753</v>
      </c>
      <c r="G1216" s="31">
        <v>22</v>
      </c>
      <c r="H1216" s="31">
        <v>31</v>
      </c>
      <c r="I1216" s="31"/>
      <c r="J1216" t="str">
        <f t="shared" si="42"/>
        <v>1-ne_22_</v>
      </c>
      <c r="K1216">
        <f t="shared" si="43"/>
        <v>31</v>
      </c>
    </row>
    <row r="1217" spans="1:11" x14ac:dyDescent="0.2">
      <c r="A1217" s="16" t="s">
        <v>1839</v>
      </c>
      <c r="B1217" s="19">
        <v>13</v>
      </c>
      <c r="C1217" s="21">
        <v>1</v>
      </c>
      <c r="F1217" s="31" t="s">
        <v>1762</v>
      </c>
      <c r="G1217" s="31">
        <v>1</v>
      </c>
      <c r="H1217" s="31">
        <v>32</v>
      </c>
      <c r="I1217" s="31"/>
      <c r="J1217" t="str">
        <f t="shared" si="42"/>
        <v>2-ne_1_</v>
      </c>
      <c r="K1217">
        <f t="shared" si="43"/>
        <v>32</v>
      </c>
    </row>
    <row r="1218" spans="1:11" x14ac:dyDescent="0.2">
      <c r="A1218" s="16" t="s">
        <v>1839</v>
      </c>
      <c r="B1218" s="19">
        <v>14</v>
      </c>
      <c r="C1218" s="21">
        <v>11</v>
      </c>
      <c r="F1218" s="31" t="s">
        <v>1762</v>
      </c>
      <c r="G1218" s="31">
        <v>2</v>
      </c>
      <c r="H1218" s="31">
        <v>30</v>
      </c>
      <c r="I1218" s="31"/>
      <c r="J1218" t="str">
        <f t="shared" si="42"/>
        <v>2-ne_2_</v>
      </c>
      <c r="K1218">
        <f t="shared" si="43"/>
        <v>30</v>
      </c>
    </row>
    <row r="1219" spans="1:11" x14ac:dyDescent="0.2">
      <c r="A1219" s="16" t="s">
        <v>1839</v>
      </c>
      <c r="B1219" s="19">
        <v>15</v>
      </c>
      <c r="C1219" s="21">
        <v>6</v>
      </c>
      <c r="F1219" s="31" t="s">
        <v>1762</v>
      </c>
      <c r="G1219" s="31">
        <v>3</v>
      </c>
      <c r="H1219" s="31">
        <v>25</v>
      </c>
      <c r="I1219" s="31"/>
      <c r="J1219" t="str">
        <f t="shared" si="42"/>
        <v>2-ne_3_</v>
      </c>
      <c r="K1219">
        <f t="shared" si="43"/>
        <v>25</v>
      </c>
    </row>
    <row r="1220" spans="1:11" x14ac:dyDescent="0.2">
      <c r="A1220" s="16" t="s">
        <v>1839</v>
      </c>
      <c r="B1220" s="19">
        <v>16</v>
      </c>
      <c r="C1220" s="21">
        <v>6</v>
      </c>
      <c r="F1220" s="31" t="s">
        <v>1762</v>
      </c>
      <c r="G1220" s="31">
        <v>4</v>
      </c>
      <c r="H1220" s="31">
        <v>35</v>
      </c>
      <c r="I1220" s="31"/>
      <c r="J1220" t="str">
        <f t="shared" si="42"/>
        <v>2-ne_4_</v>
      </c>
      <c r="K1220">
        <f t="shared" si="43"/>
        <v>35</v>
      </c>
    </row>
    <row r="1221" spans="1:11" x14ac:dyDescent="0.2">
      <c r="A1221" s="16" t="s">
        <v>1839</v>
      </c>
      <c r="B1221" s="19">
        <v>17</v>
      </c>
      <c r="C1221" s="21">
        <v>9</v>
      </c>
      <c r="F1221" s="31" t="s">
        <v>1762</v>
      </c>
      <c r="G1221" s="31">
        <v>5</v>
      </c>
      <c r="H1221" s="31">
        <v>34</v>
      </c>
      <c r="I1221" s="31"/>
      <c r="J1221" t="str">
        <f t="shared" si="42"/>
        <v>2-ne_5_</v>
      </c>
      <c r="K1221">
        <f t="shared" si="43"/>
        <v>34</v>
      </c>
    </row>
    <row r="1222" spans="1:11" x14ac:dyDescent="0.2">
      <c r="A1222" s="16" t="s">
        <v>1839</v>
      </c>
      <c r="B1222" s="19">
        <v>18</v>
      </c>
      <c r="C1222" s="21">
        <v>47</v>
      </c>
      <c r="F1222" s="31" t="s">
        <v>1762</v>
      </c>
      <c r="G1222" s="31">
        <v>6</v>
      </c>
      <c r="H1222" s="31">
        <v>18</v>
      </c>
      <c r="I1222" s="31"/>
      <c r="J1222" t="str">
        <f t="shared" si="42"/>
        <v>2-ne_6_</v>
      </c>
      <c r="K1222">
        <f t="shared" si="43"/>
        <v>18</v>
      </c>
    </row>
    <row r="1223" spans="1:11" x14ac:dyDescent="0.2">
      <c r="A1223" s="16" t="s">
        <v>1839</v>
      </c>
      <c r="B1223" s="19">
        <v>19</v>
      </c>
      <c r="C1223" s="21">
        <v>41</v>
      </c>
      <c r="F1223" s="31" t="s">
        <v>1762</v>
      </c>
      <c r="G1223" s="31">
        <v>7</v>
      </c>
      <c r="H1223" s="31">
        <v>11</v>
      </c>
      <c r="I1223" s="31"/>
      <c r="J1223" t="str">
        <f t="shared" si="42"/>
        <v>2-ne_7_</v>
      </c>
      <c r="K1223">
        <f t="shared" si="43"/>
        <v>11</v>
      </c>
    </row>
    <row r="1224" spans="1:11" x14ac:dyDescent="0.2">
      <c r="A1224" s="16" t="s">
        <v>1839</v>
      </c>
      <c r="B1224" s="19">
        <v>20</v>
      </c>
      <c r="C1224" s="21">
        <v>84</v>
      </c>
      <c r="F1224" s="31" t="s">
        <v>1762</v>
      </c>
      <c r="G1224" s="31">
        <v>8</v>
      </c>
      <c r="H1224" s="31">
        <v>25</v>
      </c>
      <c r="I1224" s="31"/>
      <c r="J1224" t="str">
        <f t="shared" si="42"/>
        <v>2-ne_8_</v>
      </c>
      <c r="K1224">
        <f t="shared" si="43"/>
        <v>25</v>
      </c>
    </row>
    <row r="1225" spans="1:11" x14ac:dyDescent="0.2">
      <c r="A1225" s="16" t="s">
        <v>1839</v>
      </c>
      <c r="B1225" s="19">
        <v>21</v>
      </c>
      <c r="C1225" s="21">
        <v>12</v>
      </c>
      <c r="F1225" s="31" t="s">
        <v>1762</v>
      </c>
      <c r="G1225" s="31">
        <v>9</v>
      </c>
      <c r="H1225" s="31">
        <v>54</v>
      </c>
      <c r="I1225" s="31"/>
      <c r="J1225" t="str">
        <f t="shared" si="42"/>
        <v>2-ne_9_</v>
      </c>
      <c r="K1225">
        <f t="shared" si="43"/>
        <v>54</v>
      </c>
    </row>
    <row r="1226" spans="1:11" x14ac:dyDescent="0.2">
      <c r="A1226" s="16" t="s">
        <v>1839</v>
      </c>
      <c r="B1226" s="19">
        <v>22</v>
      </c>
      <c r="C1226" s="21">
        <v>4</v>
      </c>
      <c r="F1226" s="31" t="s">
        <v>1762</v>
      </c>
      <c r="G1226" s="31">
        <v>10</v>
      </c>
      <c r="H1226" s="31">
        <v>25</v>
      </c>
      <c r="I1226" s="31"/>
      <c r="J1226" t="str">
        <f t="shared" si="42"/>
        <v>2-ne_10_</v>
      </c>
      <c r="K1226">
        <f t="shared" si="43"/>
        <v>25</v>
      </c>
    </row>
    <row r="1227" spans="1:11" x14ac:dyDescent="0.2">
      <c r="A1227" s="16" t="s">
        <v>1839</v>
      </c>
      <c r="B1227" s="19">
        <v>23</v>
      </c>
      <c r="C1227" s="21">
        <v>7</v>
      </c>
      <c r="F1227" s="31" t="s">
        <v>1762</v>
      </c>
      <c r="G1227" s="31">
        <v>11</v>
      </c>
      <c r="H1227" s="31">
        <v>8</v>
      </c>
      <c r="I1227" s="31"/>
      <c r="J1227" t="str">
        <f t="shared" si="42"/>
        <v>2-ne_11_</v>
      </c>
      <c r="K1227">
        <f t="shared" si="43"/>
        <v>8</v>
      </c>
    </row>
    <row r="1228" spans="1:11" x14ac:dyDescent="0.2">
      <c r="A1228" s="16" t="s">
        <v>1839</v>
      </c>
      <c r="B1228" s="19">
        <v>24</v>
      </c>
      <c r="C1228" s="21">
        <v>19</v>
      </c>
      <c r="F1228" s="31" t="s">
        <v>1762</v>
      </c>
      <c r="G1228" s="31">
        <v>12</v>
      </c>
      <c r="H1228" s="31">
        <v>22</v>
      </c>
      <c r="I1228" s="31"/>
      <c r="J1228" t="str">
        <f t="shared" si="42"/>
        <v>2-ne_12_</v>
      </c>
      <c r="K1228">
        <f t="shared" si="43"/>
        <v>22</v>
      </c>
    </row>
    <row r="1229" spans="1:11" x14ac:dyDescent="0.2">
      <c r="A1229" s="16" t="s">
        <v>1839</v>
      </c>
      <c r="B1229" s="19">
        <v>25</v>
      </c>
      <c r="C1229" s="21">
        <v>16</v>
      </c>
      <c r="F1229" s="31" t="s">
        <v>1762</v>
      </c>
      <c r="G1229" s="31">
        <v>13</v>
      </c>
      <c r="H1229" s="31">
        <v>26</v>
      </c>
      <c r="I1229" s="31"/>
      <c r="J1229" t="str">
        <f t="shared" si="42"/>
        <v>2-ne_13_</v>
      </c>
      <c r="K1229">
        <f t="shared" si="43"/>
        <v>26</v>
      </c>
    </row>
    <row r="1230" spans="1:11" x14ac:dyDescent="0.2">
      <c r="A1230" s="16" t="s">
        <v>1839</v>
      </c>
      <c r="B1230" s="19">
        <v>26</v>
      </c>
      <c r="C1230" s="21">
        <v>2</v>
      </c>
      <c r="F1230" s="31" t="s">
        <v>1762</v>
      </c>
      <c r="G1230" s="31">
        <v>14</v>
      </c>
      <c r="H1230" s="31">
        <v>6</v>
      </c>
      <c r="I1230" s="31"/>
      <c r="J1230" t="str">
        <f t="shared" si="42"/>
        <v>2-ne_14_</v>
      </c>
      <c r="K1230">
        <f t="shared" si="43"/>
        <v>6</v>
      </c>
    </row>
    <row r="1231" spans="1:11" x14ac:dyDescent="0.2">
      <c r="A1231" s="16" t="s">
        <v>1839</v>
      </c>
      <c r="B1231" s="19">
        <v>27</v>
      </c>
      <c r="C1231" s="21">
        <v>18</v>
      </c>
      <c r="F1231" s="31" t="s">
        <v>1762</v>
      </c>
      <c r="G1231" s="31">
        <v>15</v>
      </c>
      <c r="H1231" s="31">
        <v>30</v>
      </c>
      <c r="I1231" s="31"/>
      <c r="J1231" t="str">
        <f t="shared" si="42"/>
        <v>2-ne_15_</v>
      </c>
      <c r="K1231">
        <f t="shared" si="43"/>
        <v>30</v>
      </c>
    </row>
    <row r="1232" spans="1:11" x14ac:dyDescent="0.2">
      <c r="A1232" s="16" t="s">
        <v>1839</v>
      </c>
      <c r="B1232" s="19">
        <v>28</v>
      </c>
      <c r="C1232" s="21">
        <v>16</v>
      </c>
      <c r="F1232" s="31" t="s">
        <v>1762</v>
      </c>
      <c r="G1232" s="31">
        <v>16</v>
      </c>
      <c r="H1232" s="31">
        <v>13</v>
      </c>
      <c r="I1232" s="31"/>
      <c r="J1232" t="str">
        <f t="shared" si="42"/>
        <v>2-ne_16_</v>
      </c>
      <c r="K1232">
        <f t="shared" si="43"/>
        <v>13</v>
      </c>
    </row>
    <row r="1233" spans="1:11" x14ac:dyDescent="0.2">
      <c r="A1233" s="16" t="s">
        <v>1839</v>
      </c>
      <c r="B1233" s="19">
        <v>29</v>
      </c>
      <c r="C1233" s="21">
        <v>50</v>
      </c>
      <c r="F1233" s="31" t="s">
        <v>1762</v>
      </c>
      <c r="G1233" s="31">
        <v>17</v>
      </c>
      <c r="H1233" s="31">
        <v>25</v>
      </c>
      <c r="I1233" s="31"/>
      <c r="J1233" t="str">
        <f t="shared" si="42"/>
        <v>2-ne_17_</v>
      </c>
      <c r="K1233">
        <f t="shared" si="43"/>
        <v>25</v>
      </c>
    </row>
    <row r="1234" spans="1:11" x14ac:dyDescent="0.2">
      <c r="A1234" s="16" t="s">
        <v>1839</v>
      </c>
      <c r="B1234" s="19">
        <v>30</v>
      </c>
      <c r="C1234" s="21">
        <v>11</v>
      </c>
      <c r="F1234" s="31" t="s">
        <v>1762</v>
      </c>
      <c r="G1234" s="31">
        <v>18</v>
      </c>
      <c r="H1234" s="31">
        <v>22</v>
      </c>
      <c r="I1234" s="31"/>
      <c r="J1234" t="str">
        <f t="shared" si="42"/>
        <v>2-ne_18_</v>
      </c>
      <c r="K1234">
        <f t="shared" si="43"/>
        <v>22</v>
      </c>
    </row>
    <row r="1235" spans="1:11" x14ac:dyDescent="0.2">
      <c r="A1235" s="16" t="s">
        <v>1839</v>
      </c>
      <c r="B1235" s="19">
        <v>31</v>
      </c>
      <c r="C1235" s="21">
        <v>13</v>
      </c>
      <c r="F1235" s="31" t="s">
        <v>1762</v>
      </c>
      <c r="G1235" s="31">
        <v>19</v>
      </c>
      <c r="H1235" s="31">
        <v>21</v>
      </c>
      <c r="I1235" s="31"/>
      <c r="J1235" t="str">
        <f t="shared" si="42"/>
        <v>2-ne_19_</v>
      </c>
      <c r="K1235">
        <f t="shared" si="43"/>
        <v>21</v>
      </c>
    </row>
    <row r="1236" spans="1:11" x14ac:dyDescent="0.2">
      <c r="A1236" s="16" t="s">
        <v>1839</v>
      </c>
      <c r="B1236" s="19">
        <v>32</v>
      </c>
      <c r="C1236" s="21">
        <v>5</v>
      </c>
      <c r="F1236" s="31" t="s">
        <v>1762</v>
      </c>
      <c r="G1236" s="31">
        <v>20</v>
      </c>
      <c r="H1236" s="31">
        <v>34</v>
      </c>
      <c r="I1236" s="31"/>
      <c r="J1236" t="str">
        <f t="shared" si="42"/>
        <v>2-ne_20_</v>
      </c>
      <c r="K1236">
        <f t="shared" si="43"/>
        <v>34</v>
      </c>
    </row>
    <row r="1237" spans="1:11" x14ac:dyDescent="0.2">
      <c r="A1237" s="16" t="s">
        <v>1839</v>
      </c>
      <c r="B1237" s="19">
        <v>33</v>
      </c>
      <c r="C1237" s="21">
        <v>18</v>
      </c>
      <c r="F1237" s="31" t="s">
        <v>1762</v>
      </c>
      <c r="G1237" s="31">
        <v>21</v>
      </c>
      <c r="H1237" s="31">
        <v>16</v>
      </c>
      <c r="I1237" s="31"/>
      <c r="J1237" t="str">
        <f t="shared" si="42"/>
        <v>2-ne_21_</v>
      </c>
      <c r="K1237">
        <f t="shared" si="43"/>
        <v>16</v>
      </c>
    </row>
    <row r="1238" spans="1:11" x14ac:dyDescent="0.2">
      <c r="A1238" s="16" t="s">
        <v>1839</v>
      </c>
      <c r="B1238" s="19">
        <v>34</v>
      </c>
      <c r="C1238" s="21">
        <v>12</v>
      </c>
      <c r="F1238" s="31" t="s">
        <v>1762</v>
      </c>
      <c r="G1238" s="31">
        <v>22</v>
      </c>
      <c r="H1238" s="31">
        <v>6</v>
      </c>
      <c r="I1238" s="31"/>
      <c r="J1238" t="str">
        <f t="shared" si="42"/>
        <v>2-ne_22_</v>
      </c>
      <c r="K1238">
        <f t="shared" si="43"/>
        <v>6</v>
      </c>
    </row>
    <row r="1239" spans="1:11" x14ac:dyDescent="0.2">
      <c r="A1239" s="16" t="s">
        <v>1839</v>
      </c>
      <c r="B1239" s="19">
        <v>35</v>
      </c>
      <c r="C1239" s="21">
        <v>27</v>
      </c>
      <c r="F1239" s="31" t="s">
        <v>1762</v>
      </c>
      <c r="G1239" s="31">
        <v>23</v>
      </c>
      <c r="H1239" s="31">
        <v>22</v>
      </c>
      <c r="I1239" s="31"/>
      <c r="J1239" t="str">
        <f t="shared" si="42"/>
        <v>2-ne_23_</v>
      </c>
      <c r="K1239">
        <f t="shared" si="43"/>
        <v>22</v>
      </c>
    </row>
    <row r="1240" spans="1:11" x14ac:dyDescent="0.2">
      <c r="A1240" s="16" t="s">
        <v>1839</v>
      </c>
      <c r="B1240" s="19">
        <v>36</v>
      </c>
      <c r="C1240" s="21">
        <v>8</v>
      </c>
      <c r="F1240" s="31" t="s">
        <v>1762</v>
      </c>
      <c r="G1240" s="31">
        <v>24</v>
      </c>
      <c r="H1240" s="31">
        <v>32</v>
      </c>
      <c r="I1240" s="31"/>
      <c r="J1240" t="str">
        <f t="shared" si="42"/>
        <v>2-ne_24_</v>
      </c>
      <c r="K1240">
        <f t="shared" si="43"/>
        <v>32</v>
      </c>
    </row>
    <row r="1241" spans="1:11" x14ac:dyDescent="0.2">
      <c r="A1241" s="16" t="s">
        <v>1839</v>
      </c>
      <c r="B1241" s="19">
        <v>37</v>
      </c>
      <c r="C1241" s="21">
        <v>4</v>
      </c>
      <c r="F1241" s="31" t="s">
        <v>1762</v>
      </c>
      <c r="G1241" s="31">
        <v>25</v>
      </c>
      <c r="H1241" s="31">
        <v>30</v>
      </c>
      <c r="I1241" s="31"/>
      <c r="J1241" t="str">
        <f t="shared" si="42"/>
        <v>2-ne_25_</v>
      </c>
      <c r="K1241">
        <f t="shared" si="43"/>
        <v>30</v>
      </c>
    </row>
    <row r="1242" spans="1:11" x14ac:dyDescent="0.2">
      <c r="A1242" s="16" t="s">
        <v>1839</v>
      </c>
      <c r="B1242" s="19">
        <v>38</v>
      </c>
      <c r="C1242" s="21">
        <v>42</v>
      </c>
      <c r="F1242" s="31" t="s">
        <v>1762</v>
      </c>
      <c r="G1242" s="31">
        <v>26</v>
      </c>
      <c r="H1242" s="31">
        <v>33</v>
      </c>
      <c r="I1242" s="31"/>
      <c r="J1242" t="str">
        <f t="shared" si="42"/>
        <v>2-ne_26_</v>
      </c>
      <c r="K1242">
        <f t="shared" si="43"/>
        <v>33</v>
      </c>
    </row>
    <row r="1243" spans="1:11" x14ac:dyDescent="0.2">
      <c r="A1243" s="16" t="s">
        <v>1839</v>
      </c>
      <c r="B1243" s="19">
        <v>39</v>
      </c>
      <c r="C1243" s="21">
        <v>24</v>
      </c>
      <c r="F1243" s="31" t="s">
        <v>1762</v>
      </c>
      <c r="G1243" s="31">
        <v>27</v>
      </c>
      <c r="H1243" s="31">
        <v>35</v>
      </c>
      <c r="I1243" s="31"/>
      <c r="J1243" t="str">
        <f t="shared" si="42"/>
        <v>2-ne_27_</v>
      </c>
      <c r="K1243">
        <f t="shared" si="43"/>
        <v>35</v>
      </c>
    </row>
    <row r="1244" spans="1:11" x14ac:dyDescent="0.2">
      <c r="A1244" s="16" t="s">
        <v>1839</v>
      </c>
      <c r="B1244" s="19">
        <v>40</v>
      </c>
      <c r="C1244" s="21">
        <v>3</v>
      </c>
      <c r="F1244" s="31" t="s">
        <v>1762</v>
      </c>
      <c r="G1244" s="31">
        <v>28</v>
      </c>
      <c r="H1244" s="31">
        <v>32</v>
      </c>
      <c r="I1244" s="31"/>
      <c r="J1244" t="str">
        <f t="shared" si="42"/>
        <v>2-ne_28_</v>
      </c>
      <c r="K1244">
        <f t="shared" si="43"/>
        <v>32</v>
      </c>
    </row>
    <row r="1245" spans="1:11" x14ac:dyDescent="0.2">
      <c r="A1245" s="16" t="s">
        <v>1839</v>
      </c>
      <c r="B1245" s="19">
        <v>41</v>
      </c>
      <c r="C1245" s="21">
        <v>12</v>
      </c>
      <c r="F1245" s="31" t="s">
        <v>1762</v>
      </c>
      <c r="G1245" s="31">
        <v>29</v>
      </c>
      <c r="H1245" s="31">
        <v>14</v>
      </c>
      <c r="I1245" s="31"/>
      <c r="J1245" t="str">
        <f t="shared" si="42"/>
        <v>2-ne_29_</v>
      </c>
      <c r="K1245">
        <f t="shared" si="43"/>
        <v>14</v>
      </c>
    </row>
    <row r="1246" spans="1:11" x14ac:dyDescent="0.2">
      <c r="A1246" s="16" t="s">
        <v>1839</v>
      </c>
      <c r="B1246" s="19">
        <v>42</v>
      </c>
      <c r="C1246" s="21">
        <v>93</v>
      </c>
      <c r="F1246" s="31" t="s">
        <v>1762</v>
      </c>
      <c r="G1246" s="31">
        <v>30</v>
      </c>
      <c r="H1246" s="31">
        <v>18</v>
      </c>
      <c r="I1246" s="31"/>
      <c r="J1246" t="str">
        <f t="shared" si="42"/>
        <v>2-ne_30_</v>
      </c>
      <c r="K1246">
        <f t="shared" si="43"/>
        <v>18</v>
      </c>
    </row>
    <row r="1247" spans="1:11" x14ac:dyDescent="0.2">
      <c r="A1247" s="16" t="s">
        <v>1839</v>
      </c>
      <c r="B1247" s="19">
        <v>43</v>
      </c>
      <c r="C1247" s="21">
        <v>35</v>
      </c>
      <c r="F1247" s="31" t="s">
        <v>1762</v>
      </c>
      <c r="G1247" s="31">
        <v>31</v>
      </c>
      <c r="H1247" s="31">
        <v>21</v>
      </c>
      <c r="I1247" s="31"/>
      <c r="J1247" t="str">
        <f t="shared" si="42"/>
        <v>2-ne_31_</v>
      </c>
      <c r="K1247">
        <f t="shared" si="43"/>
        <v>21</v>
      </c>
    </row>
    <row r="1248" spans="1:11" x14ac:dyDescent="0.2">
      <c r="A1248" s="16" t="s">
        <v>1839</v>
      </c>
      <c r="B1248" s="19">
        <v>44</v>
      </c>
      <c r="C1248" s="21">
        <v>6</v>
      </c>
      <c r="F1248" s="31" t="s">
        <v>1762</v>
      </c>
      <c r="G1248" s="31">
        <v>32</v>
      </c>
      <c r="H1248" s="31">
        <v>9</v>
      </c>
      <c r="I1248" s="31"/>
      <c r="J1248" t="str">
        <f t="shared" si="42"/>
        <v>2-ne_32_</v>
      </c>
      <c r="K1248">
        <f t="shared" si="43"/>
        <v>9</v>
      </c>
    </row>
    <row r="1249" spans="1:11" x14ac:dyDescent="0.2">
      <c r="A1249" s="16" t="s">
        <v>1839</v>
      </c>
      <c r="B1249" s="19">
        <v>45</v>
      </c>
      <c r="C1249" s="21">
        <v>75</v>
      </c>
      <c r="F1249" s="31" t="s">
        <v>1762</v>
      </c>
      <c r="G1249" s="31">
        <v>33</v>
      </c>
      <c r="H1249" s="31">
        <v>15</v>
      </c>
      <c r="I1249" s="31"/>
      <c r="J1249" t="str">
        <f t="shared" si="42"/>
        <v>2-ne_33_</v>
      </c>
      <c r="K1249">
        <f t="shared" si="43"/>
        <v>15</v>
      </c>
    </row>
    <row r="1250" spans="1:11" x14ac:dyDescent="0.2">
      <c r="A1250" s="16" t="s">
        <v>1839</v>
      </c>
      <c r="B1250" s="19">
        <v>46</v>
      </c>
      <c r="C1250" s="21">
        <v>33</v>
      </c>
      <c r="F1250" s="31" t="s">
        <v>1770</v>
      </c>
      <c r="G1250" s="31">
        <v>1</v>
      </c>
      <c r="H1250" s="31">
        <v>19</v>
      </c>
      <c r="I1250" s="31"/>
      <c r="J1250" t="str">
        <f t="shared" si="42"/>
        <v>jacob_1_</v>
      </c>
      <c r="K1250">
        <f t="shared" si="43"/>
        <v>19</v>
      </c>
    </row>
    <row r="1251" spans="1:11" x14ac:dyDescent="0.2">
      <c r="A1251" s="16" t="s">
        <v>1839</v>
      </c>
      <c r="B1251" s="19">
        <v>47</v>
      </c>
      <c r="C1251" s="21">
        <v>4</v>
      </c>
      <c r="F1251" s="31" t="s">
        <v>1770</v>
      </c>
      <c r="G1251" s="31">
        <v>2</v>
      </c>
      <c r="H1251" s="31">
        <v>35</v>
      </c>
      <c r="I1251" s="31"/>
      <c r="J1251" t="str">
        <f t="shared" si="42"/>
        <v>jacob_2_</v>
      </c>
      <c r="K1251">
        <f t="shared" si="43"/>
        <v>35</v>
      </c>
    </row>
    <row r="1252" spans="1:11" x14ac:dyDescent="0.2">
      <c r="A1252" s="16" t="s">
        <v>1839</v>
      </c>
      <c r="B1252" s="19">
        <v>48</v>
      </c>
      <c r="C1252" s="21">
        <v>6</v>
      </c>
      <c r="F1252" s="31" t="s">
        <v>1770</v>
      </c>
      <c r="G1252" s="31">
        <v>3</v>
      </c>
      <c r="H1252" s="31">
        <v>14</v>
      </c>
      <c r="I1252" s="31"/>
      <c r="J1252" t="str">
        <f t="shared" si="42"/>
        <v>jacob_3_</v>
      </c>
      <c r="K1252">
        <f t="shared" si="43"/>
        <v>14</v>
      </c>
    </row>
    <row r="1253" spans="1:11" x14ac:dyDescent="0.2">
      <c r="A1253" s="16" t="s">
        <v>1839</v>
      </c>
      <c r="B1253" s="19">
        <v>49</v>
      </c>
      <c r="C1253" s="21">
        <v>28</v>
      </c>
      <c r="F1253" s="31" t="s">
        <v>1770</v>
      </c>
      <c r="G1253" s="31">
        <v>4</v>
      </c>
      <c r="H1253" s="31">
        <v>18</v>
      </c>
      <c r="I1253" s="31"/>
      <c r="J1253" t="str">
        <f t="shared" si="42"/>
        <v>jacob_4_</v>
      </c>
      <c r="K1253">
        <f t="shared" si="43"/>
        <v>18</v>
      </c>
    </row>
    <row r="1254" spans="1:11" x14ac:dyDescent="0.2">
      <c r="A1254" s="16" t="s">
        <v>1839</v>
      </c>
      <c r="B1254" s="19">
        <v>50</v>
      </c>
      <c r="C1254" s="21">
        <v>46</v>
      </c>
      <c r="F1254" s="31" t="s">
        <v>1770</v>
      </c>
      <c r="G1254" s="31">
        <v>5</v>
      </c>
      <c r="H1254" s="31">
        <v>77</v>
      </c>
      <c r="I1254" s="31"/>
      <c r="J1254" t="str">
        <f t="shared" si="42"/>
        <v>jacob_5_</v>
      </c>
      <c r="K1254">
        <f t="shared" si="43"/>
        <v>77</v>
      </c>
    </row>
    <row r="1255" spans="1:11" x14ac:dyDescent="0.2">
      <c r="A1255" s="16" t="s">
        <v>1839</v>
      </c>
      <c r="B1255" s="19">
        <v>51</v>
      </c>
      <c r="C1255" s="21">
        <v>20</v>
      </c>
      <c r="F1255" s="31" t="s">
        <v>1770</v>
      </c>
      <c r="G1255" s="31">
        <v>6</v>
      </c>
      <c r="H1255" s="31">
        <v>13</v>
      </c>
      <c r="I1255" s="31"/>
      <c r="J1255" t="str">
        <f t="shared" si="42"/>
        <v>jacob_6_</v>
      </c>
      <c r="K1255">
        <f t="shared" si="43"/>
        <v>13</v>
      </c>
    </row>
    <row r="1256" spans="1:11" x14ac:dyDescent="0.2">
      <c r="A1256" s="16" t="s">
        <v>1839</v>
      </c>
      <c r="B1256" s="19">
        <v>52</v>
      </c>
      <c r="C1256" s="21">
        <v>44</v>
      </c>
      <c r="F1256" s="31" t="s">
        <v>1770</v>
      </c>
      <c r="G1256" s="31">
        <v>7</v>
      </c>
      <c r="H1256" s="31">
        <v>27</v>
      </c>
      <c r="I1256" s="31"/>
      <c r="J1256" t="str">
        <f t="shared" ref="J1256:J1319" si="45">F1256&amp;"_"&amp;G1256&amp;"_"</f>
        <v>jacob_7_</v>
      </c>
      <c r="K1256">
        <f t="shared" ref="K1256:K1319" si="46">H1256</f>
        <v>27</v>
      </c>
    </row>
    <row r="1257" spans="1:11" x14ac:dyDescent="0.2">
      <c r="A1257" s="16" t="s">
        <v>1839</v>
      </c>
      <c r="B1257" s="19">
        <v>53</v>
      </c>
      <c r="C1257" s="21">
        <v>7</v>
      </c>
      <c r="F1257" s="31" t="s">
        <v>1773</v>
      </c>
      <c r="G1257" s="31">
        <v>1</v>
      </c>
      <c r="H1257" s="31">
        <v>27</v>
      </c>
      <c r="I1257" s="31"/>
      <c r="J1257" t="str">
        <f t="shared" si="45"/>
        <v>enos_1_</v>
      </c>
      <c r="K1257">
        <f t="shared" si="46"/>
        <v>27</v>
      </c>
    </row>
    <row r="1258" spans="1:11" x14ac:dyDescent="0.2">
      <c r="A1258" s="16" t="s">
        <v>1839</v>
      </c>
      <c r="B1258" s="19">
        <v>54</v>
      </c>
      <c r="C1258" s="21">
        <v>10</v>
      </c>
      <c r="F1258" s="31" t="s">
        <v>1777</v>
      </c>
      <c r="G1258" s="31">
        <v>1</v>
      </c>
      <c r="H1258" s="31">
        <v>15</v>
      </c>
      <c r="I1258" s="31"/>
      <c r="J1258" t="str">
        <f t="shared" si="45"/>
        <v>jarom_1_</v>
      </c>
      <c r="K1258">
        <f t="shared" si="46"/>
        <v>15</v>
      </c>
    </row>
    <row r="1259" spans="1:11" x14ac:dyDescent="0.2">
      <c r="A1259" s="16" t="s">
        <v>1839</v>
      </c>
      <c r="B1259" s="19">
        <v>55</v>
      </c>
      <c r="C1259" s="21">
        <v>6</v>
      </c>
      <c r="F1259" s="31" t="s">
        <v>1781</v>
      </c>
      <c r="G1259" s="31">
        <v>1</v>
      </c>
      <c r="H1259" s="31">
        <v>30</v>
      </c>
      <c r="I1259" s="31"/>
      <c r="J1259" t="str">
        <f t="shared" si="45"/>
        <v>omni_1_</v>
      </c>
      <c r="K1259">
        <f t="shared" si="46"/>
        <v>30</v>
      </c>
    </row>
    <row r="1260" spans="1:11" x14ac:dyDescent="0.2">
      <c r="A1260" s="16" t="s">
        <v>1839</v>
      </c>
      <c r="B1260" s="19">
        <v>56</v>
      </c>
      <c r="C1260" s="21">
        <v>20</v>
      </c>
      <c r="F1260" s="31" t="s">
        <v>1785</v>
      </c>
      <c r="G1260" s="31">
        <v>1</v>
      </c>
      <c r="H1260" s="31">
        <v>18</v>
      </c>
      <c r="I1260" s="31"/>
      <c r="J1260" t="str">
        <f t="shared" si="45"/>
        <v>w-of-m_1_</v>
      </c>
      <c r="K1260">
        <f t="shared" si="46"/>
        <v>18</v>
      </c>
    </row>
    <row r="1261" spans="1:11" x14ac:dyDescent="0.2">
      <c r="A1261" s="16" t="s">
        <v>1839</v>
      </c>
      <c r="B1261" s="19">
        <v>57</v>
      </c>
      <c r="C1261" s="21">
        <v>16</v>
      </c>
      <c r="F1261" s="31" t="s">
        <v>1793</v>
      </c>
      <c r="G1261" s="31">
        <v>1</v>
      </c>
      <c r="H1261" s="31">
        <v>18</v>
      </c>
      <c r="I1261" s="31"/>
      <c r="J1261" t="str">
        <f t="shared" si="45"/>
        <v>mosiah_1_</v>
      </c>
      <c r="K1261">
        <f t="shared" si="46"/>
        <v>18</v>
      </c>
    </row>
    <row r="1262" spans="1:11" x14ac:dyDescent="0.2">
      <c r="A1262" s="16" t="s">
        <v>1839</v>
      </c>
      <c r="B1262" s="19">
        <v>58</v>
      </c>
      <c r="C1262" s="21">
        <v>65</v>
      </c>
      <c r="F1262" s="31" t="s">
        <v>1793</v>
      </c>
      <c r="G1262" s="31">
        <v>2</v>
      </c>
      <c r="H1262" s="31">
        <v>41</v>
      </c>
      <c r="I1262" s="31"/>
      <c r="J1262" t="str">
        <f t="shared" si="45"/>
        <v>mosiah_2_</v>
      </c>
      <c r="K1262">
        <f t="shared" si="46"/>
        <v>41</v>
      </c>
    </row>
    <row r="1263" spans="1:11" x14ac:dyDescent="0.2">
      <c r="A1263" s="16" t="s">
        <v>1839</v>
      </c>
      <c r="B1263" s="19">
        <v>59</v>
      </c>
      <c r="C1263" s="21">
        <v>24</v>
      </c>
      <c r="F1263" s="31" t="s">
        <v>1793</v>
      </c>
      <c r="G1263" s="31">
        <v>3</v>
      </c>
      <c r="H1263" s="31">
        <v>27</v>
      </c>
      <c r="I1263" s="31"/>
      <c r="J1263" t="str">
        <f t="shared" si="45"/>
        <v>mosiah_3_</v>
      </c>
      <c r="K1263">
        <f t="shared" si="46"/>
        <v>27</v>
      </c>
    </row>
    <row r="1264" spans="1:11" x14ac:dyDescent="0.2">
      <c r="A1264" s="16" t="s">
        <v>1839</v>
      </c>
      <c r="B1264" s="19">
        <v>60</v>
      </c>
      <c r="C1264" s="21">
        <v>17</v>
      </c>
      <c r="F1264" s="31" t="s">
        <v>1793</v>
      </c>
      <c r="G1264" s="31">
        <v>4</v>
      </c>
      <c r="H1264" s="31">
        <v>30</v>
      </c>
      <c r="I1264" s="31"/>
      <c r="J1264" t="str">
        <f t="shared" si="45"/>
        <v>mosiah_4_</v>
      </c>
      <c r="K1264">
        <f t="shared" si="46"/>
        <v>30</v>
      </c>
    </row>
    <row r="1265" spans="1:11" x14ac:dyDescent="0.2">
      <c r="A1265" s="16" t="s">
        <v>1839</v>
      </c>
      <c r="B1265" s="19">
        <v>61</v>
      </c>
      <c r="C1265" s="21">
        <v>39</v>
      </c>
      <c r="F1265" s="31" t="s">
        <v>1793</v>
      </c>
      <c r="G1265" s="31">
        <v>5</v>
      </c>
      <c r="H1265" s="31">
        <v>15</v>
      </c>
      <c r="I1265" s="31"/>
      <c r="J1265" t="str">
        <f t="shared" si="45"/>
        <v>mosiah_5_</v>
      </c>
      <c r="K1265">
        <f t="shared" si="46"/>
        <v>15</v>
      </c>
    </row>
    <row r="1266" spans="1:11" x14ac:dyDescent="0.2">
      <c r="A1266" s="16" t="s">
        <v>1839</v>
      </c>
      <c r="B1266" s="19">
        <v>62</v>
      </c>
      <c r="C1266" s="21">
        <v>9</v>
      </c>
      <c r="F1266" s="31" t="s">
        <v>1793</v>
      </c>
      <c r="G1266" s="31">
        <v>6</v>
      </c>
      <c r="H1266" s="31">
        <v>7</v>
      </c>
      <c r="I1266" s="31"/>
      <c r="J1266" t="str">
        <f t="shared" si="45"/>
        <v>mosiah_6_</v>
      </c>
      <c r="K1266">
        <f t="shared" si="46"/>
        <v>7</v>
      </c>
    </row>
    <row r="1267" spans="1:11" x14ac:dyDescent="0.2">
      <c r="A1267" s="16" t="s">
        <v>1839</v>
      </c>
      <c r="B1267" s="19">
        <v>63</v>
      </c>
      <c r="C1267" s="21">
        <v>66</v>
      </c>
      <c r="F1267" s="31" t="s">
        <v>1793</v>
      </c>
      <c r="G1267" s="31">
        <v>7</v>
      </c>
      <c r="H1267" s="31">
        <v>33</v>
      </c>
      <c r="I1267" s="31"/>
      <c r="J1267" t="str">
        <f t="shared" si="45"/>
        <v>mosiah_7_</v>
      </c>
      <c r="K1267">
        <f t="shared" si="46"/>
        <v>33</v>
      </c>
    </row>
    <row r="1268" spans="1:11" x14ac:dyDescent="0.2">
      <c r="A1268" s="16" t="s">
        <v>1839</v>
      </c>
      <c r="B1268" s="19">
        <v>64</v>
      </c>
      <c r="C1268" s="21">
        <v>43</v>
      </c>
      <c r="F1268" s="31" t="s">
        <v>1793</v>
      </c>
      <c r="G1268" s="31">
        <v>8</v>
      </c>
      <c r="H1268" s="31">
        <v>21</v>
      </c>
      <c r="I1268" s="31"/>
      <c r="J1268" t="str">
        <f t="shared" si="45"/>
        <v>mosiah_8_</v>
      </c>
      <c r="K1268">
        <f t="shared" si="46"/>
        <v>21</v>
      </c>
    </row>
    <row r="1269" spans="1:11" x14ac:dyDescent="0.2">
      <c r="A1269" s="16" t="s">
        <v>1839</v>
      </c>
      <c r="B1269" s="19">
        <v>65</v>
      </c>
      <c r="C1269" s="21">
        <v>6</v>
      </c>
      <c r="F1269" s="31" t="s">
        <v>1793</v>
      </c>
      <c r="G1269" s="31">
        <v>9</v>
      </c>
      <c r="H1269" s="31">
        <v>19</v>
      </c>
      <c r="I1269" s="31"/>
      <c r="J1269" t="str">
        <f t="shared" si="45"/>
        <v>mosiah_9_</v>
      </c>
      <c r="K1269">
        <f t="shared" si="46"/>
        <v>19</v>
      </c>
    </row>
    <row r="1270" spans="1:11" x14ac:dyDescent="0.2">
      <c r="A1270" s="16" t="s">
        <v>1839</v>
      </c>
      <c r="B1270" s="19">
        <v>66</v>
      </c>
      <c r="C1270" s="21">
        <v>13</v>
      </c>
      <c r="F1270" s="31" t="s">
        <v>1793</v>
      </c>
      <c r="G1270" s="31">
        <v>10</v>
      </c>
      <c r="H1270" s="31">
        <v>22</v>
      </c>
      <c r="I1270" s="31"/>
      <c r="J1270" t="str">
        <f t="shared" si="45"/>
        <v>mosiah_10_</v>
      </c>
      <c r="K1270">
        <f t="shared" si="46"/>
        <v>22</v>
      </c>
    </row>
    <row r="1271" spans="1:11" x14ac:dyDescent="0.2">
      <c r="A1271" s="16" t="s">
        <v>1839</v>
      </c>
      <c r="B1271" s="19">
        <v>67</v>
      </c>
      <c r="C1271" s="21">
        <v>14</v>
      </c>
      <c r="F1271" s="31" t="s">
        <v>1793</v>
      </c>
      <c r="G1271" s="31">
        <v>11</v>
      </c>
      <c r="H1271" s="31">
        <v>29</v>
      </c>
      <c r="I1271" s="31"/>
      <c r="J1271" t="str">
        <f t="shared" si="45"/>
        <v>mosiah_11_</v>
      </c>
      <c r="K1271">
        <f t="shared" si="46"/>
        <v>29</v>
      </c>
    </row>
    <row r="1272" spans="1:11" x14ac:dyDescent="0.2">
      <c r="A1272" s="16" t="s">
        <v>1839</v>
      </c>
      <c r="B1272" s="19">
        <v>68</v>
      </c>
      <c r="C1272" s="21">
        <v>35</v>
      </c>
      <c r="F1272" s="31" t="s">
        <v>1793</v>
      </c>
      <c r="G1272" s="31">
        <v>12</v>
      </c>
      <c r="H1272" s="31">
        <v>37</v>
      </c>
      <c r="I1272" s="31"/>
      <c r="J1272" t="str">
        <f t="shared" si="45"/>
        <v>mosiah_12_</v>
      </c>
      <c r="K1272">
        <f t="shared" si="46"/>
        <v>37</v>
      </c>
    </row>
    <row r="1273" spans="1:11" x14ac:dyDescent="0.2">
      <c r="A1273" s="16" t="s">
        <v>1839</v>
      </c>
      <c r="B1273" s="19">
        <v>69</v>
      </c>
      <c r="C1273" s="21">
        <v>8</v>
      </c>
      <c r="F1273" s="31" t="s">
        <v>1793</v>
      </c>
      <c r="G1273" s="31">
        <v>13</v>
      </c>
      <c r="H1273" s="31">
        <v>35</v>
      </c>
      <c r="I1273" s="31"/>
      <c r="J1273" t="str">
        <f t="shared" si="45"/>
        <v>mosiah_13_</v>
      </c>
      <c r="K1273">
        <f t="shared" si="46"/>
        <v>35</v>
      </c>
    </row>
    <row r="1274" spans="1:11" x14ac:dyDescent="0.2">
      <c r="A1274" s="16" t="s">
        <v>1839</v>
      </c>
      <c r="B1274" s="19">
        <v>70</v>
      </c>
      <c r="C1274" s="21">
        <v>18</v>
      </c>
      <c r="F1274" s="31" t="s">
        <v>1793</v>
      </c>
      <c r="G1274" s="31">
        <v>14</v>
      </c>
      <c r="H1274" s="31">
        <v>12</v>
      </c>
      <c r="I1274" s="31"/>
      <c r="J1274" t="str">
        <f t="shared" si="45"/>
        <v>mosiah_14_</v>
      </c>
      <c r="K1274">
        <f t="shared" si="46"/>
        <v>12</v>
      </c>
    </row>
    <row r="1275" spans="1:11" x14ac:dyDescent="0.2">
      <c r="A1275" s="16" t="s">
        <v>1839</v>
      </c>
      <c r="B1275" s="19">
        <v>71</v>
      </c>
      <c r="C1275" s="21">
        <v>11</v>
      </c>
      <c r="F1275" s="31" t="s">
        <v>1793</v>
      </c>
      <c r="G1275" s="31">
        <v>15</v>
      </c>
      <c r="H1275" s="31">
        <v>31</v>
      </c>
      <c r="I1275" s="31"/>
      <c r="J1275" t="str">
        <f t="shared" si="45"/>
        <v>mosiah_15_</v>
      </c>
      <c r="K1275">
        <f t="shared" si="46"/>
        <v>31</v>
      </c>
    </row>
    <row r="1276" spans="1:11" x14ac:dyDescent="0.2">
      <c r="A1276" s="16" t="s">
        <v>1839</v>
      </c>
      <c r="B1276" s="19">
        <v>72</v>
      </c>
      <c r="C1276" s="21">
        <v>26</v>
      </c>
      <c r="F1276" s="31" t="s">
        <v>1793</v>
      </c>
      <c r="G1276" s="31">
        <v>16</v>
      </c>
      <c r="H1276" s="31">
        <v>15</v>
      </c>
      <c r="I1276" s="31"/>
      <c r="J1276" t="str">
        <f t="shared" si="45"/>
        <v>mosiah_16_</v>
      </c>
      <c r="K1276">
        <f t="shared" si="46"/>
        <v>15</v>
      </c>
    </row>
    <row r="1277" spans="1:11" x14ac:dyDescent="0.2">
      <c r="A1277" s="16" t="s">
        <v>1839</v>
      </c>
      <c r="B1277" s="19">
        <v>73</v>
      </c>
      <c r="C1277" s="21">
        <v>6</v>
      </c>
      <c r="F1277" s="31" t="s">
        <v>1793</v>
      </c>
      <c r="G1277" s="31">
        <v>17</v>
      </c>
      <c r="H1277" s="31">
        <v>20</v>
      </c>
      <c r="I1277" s="31"/>
      <c r="J1277" t="str">
        <f t="shared" si="45"/>
        <v>mosiah_17_</v>
      </c>
      <c r="K1277">
        <f t="shared" si="46"/>
        <v>20</v>
      </c>
    </row>
    <row r="1278" spans="1:11" x14ac:dyDescent="0.2">
      <c r="A1278" s="16" t="s">
        <v>1839</v>
      </c>
      <c r="B1278" s="19">
        <v>74</v>
      </c>
      <c r="C1278" s="21">
        <v>7</v>
      </c>
      <c r="F1278" s="31" t="s">
        <v>1793</v>
      </c>
      <c r="G1278" s="31">
        <v>18</v>
      </c>
      <c r="H1278" s="31">
        <v>35</v>
      </c>
      <c r="I1278" s="31"/>
      <c r="J1278" t="str">
        <f t="shared" si="45"/>
        <v>mosiah_18_</v>
      </c>
      <c r="K1278">
        <f t="shared" si="46"/>
        <v>35</v>
      </c>
    </row>
    <row r="1279" spans="1:11" x14ac:dyDescent="0.2">
      <c r="A1279" s="16" t="s">
        <v>1839</v>
      </c>
      <c r="B1279" s="19">
        <v>75</v>
      </c>
      <c r="C1279" s="21">
        <v>36</v>
      </c>
      <c r="F1279" s="31" t="s">
        <v>1793</v>
      </c>
      <c r="G1279" s="31">
        <v>19</v>
      </c>
      <c r="H1279" s="31">
        <v>29</v>
      </c>
      <c r="I1279" s="31"/>
      <c r="J1279" t="str">
        <f t="shared" si="45"/>
        <v>mosiah_19_</v>
      </c>
      <c r="K1279">
        <f t="shared" si="46"/>
        <v>29</v>
      </c>
    </row>
    <row r="1280" spans="1:11" x14ac:dyDescent="0.2">
      <c r="A1280" s="16" t="s">
        <v>1839</v>
      </c>
      <c r="B1280" s="19">
        <v>76</v>
      </c>
      <c r="C1280" s="21">
        <v>119</v>
      </c>
      <c r="F1280" s="31" t="s">
        <v>1793</v>
      </c>
      <c r="G1280" s="31">
        <v>20</v>
      </c>
      <c r="H1280" s="31">
        <v>26</v>
      </c>
      <c r="I1280" s="31"/>
      <c r="J1280" t="str">
        <f t="shared" si="45"/>
        <v>mosiah_20_</v>
      </c>
      <c r="K1280">
        <f t="shared" si="46"/>
        <v>26</v>
      </c>
    </row>
    <row r="1281" spans="1:11" x14ac:dyDescent="0.2">
      <c r="A1281" s="16" t="s">
        <v>1839</v>
      </c>
      <c r="B1281" s="19">
        <v>77</v>
      </c>
      <c r="C1281" s="21">
        <v>15</v>
      </c>
      <c r="F1281" s="31" t="s">
        <v>1793</v>
      </c>
      <c r="G1281" s="31">
        <v>21</v>
      </c>
      <c r="H1281" s="31">
        <v>36</v>
      </c>
      <c r="I1281" s="31"/>
      <c r="J1281" t="str">
        <f t="shared" si="45"/>
        <v>mosiah_21_</v>
      </c>
      <c r="K1281">
        <f t="shared" si="46"/>
        <v>36</v>
      </c>
    </row>
    <row r="1282" spans="1:11" x14ac:dyDescent="0.2">
      <c r="A1282" s="16" t="s">
        <v>1839</v>
      </c>
      <c r="B1282" s="19">
        <v>78</v>
      </c>
      <c r="C1282" s="21">
        <v>22</v>
      </c>
      <c r="F1282" s="31" t="s">
        <v>1793</v>
      </c>
      <c r="G1282" s="31">
        <v>22</v>
      </c>
      <c r="H1282" s="31">
        <v>16</v>
      </c>
      <c r="I1282" s="31"/>
      <c r="J1282" t="str">
        <f t="shared" si="45"/>
        <v>mosiah_22_</v>
      </c>
      <c r="K1282">
        <f t="shared" si="46"/>
        <v>16</v>
      </c>
    </row>
    <row r="1283" spans="1:11" x14ac:dyDescent="0.2">
      <c r="A1283" s="16" t="s">
        <v>1839</v>
      </c>
      <c r="B1283" s="19">
        <v>79</v>
      </c>
      <c r="C1283" s="21">
        <v>4</v>
      </c>
      <c r="F1283" s="31" t="s">
        <v>1793</v>
      </c>
      <c r="G1283" s="31">
        <v>23</v>
      </c>
      <c r="H1283" s="31">
        <v>39</v>
      </c>
      <c r="I1283" s="31"/>
      <c r="J1283" t="str">
        <f t="shared" si="45"/>
        <v>mosiah_23_</v>
      </c>
      <c r="K1283">
        <f t="shared" si="46"/>
        <v>39</v>
      </c>
    </row>
    <row r="1284" spans="1:11" x14ac:dyDescent="0.2">
      <c r="A1284" s="16" t="s">
        <v>1839</v>
      </c>
      <c r="B1284" s="19">
        <v>80</v>
      </c>
      <c r="C1284" s="21">
        <v>5</v>
      </c>
      <c r="F1284" s="31" t="s">
        <v>1793</v>
      </c>
      <c r="G1284" s="31">
        <v>24</v>
      </c>
      <c r="H1284" s="31">
        <v>25</v>
      </c>
      <c r="I1284" s="31"/>
      <c r="J1284" t="str">
        <f t="shared" si="45"/>
        <v>mosiah_24_</v>
      </c>
      <c r="K1284">
        <f t="shared" si="46"/>
        <v>25</v>
      </c>
    </row>
    <row r="1285" spans="1:11" x14ac:dyDescent="0.2">
      <c r="A1285" s="16" t="s">
        <v>1839</v>
      </c>
      <c r="B1285" s="19">
        <v>81</v>
      </c>
      <c r="C1285" s="21">
        <v>7</v>
      </c>
      <c r="F1285" s="31" t="s">
        <v>1793</v>
      </c>
      <c r="G1285" s="31">
        <v>25</v>
      </c>
      <c r="H1285" s="31">
        <v>24</v>
      </c>
      <c r="I1285" s="31"/>
      <c r="J1285" t="str">
        <f t="shared" si="45"/>
        <v>mosiah_25_</v>
      </c>
      <c r="K1285">
        <f t="shared" si="46"/>
        <v>24</v>
      </c>
    </row>
    <row r="1286" spans="1:11" x14ac:dyDescent="0.2">
      <c r="A1286" s="16" t="s">
        <v>1839</v>
      </c>
      <c r="B1286" s="19">
        <v>82</v>
      </c>
      <c r="C1286" s="21">
        <v>24</v>
      </c>
      <c r="F1286" s="31" t="s">
        <v>1793</v>
      </c>
      <c r="G1286" s="31">
        <v>26</v>
      </c>
      <c r="H1286" s="31">
        <v>39</v>
      </c>
      <c r="I1286" s="31"/>
      <c r="J1286" t="str">
        <f t="shared" si="45"/>
        <v>mosiah_26_</v>
      </c>
      <c r="K1286">
        <f t="shared" si="46"/>
        <v>39</v>
      </c>
    </row>
    <row r="1287" spans="1:11" x14ac:dyDescent="0.2">
      <c r="A1287" s="16" t="s">
        <v>1839</v>
      </c>
      <c r="B1287" s="19">
        <v>83</v>
      </c>
      <c r="C1287" s="21">
        <v>6</v>
      </c>
      <c r="F1287" s="31" t="s">
        <v>1793</v>
      </c>
      <c r="G1287" s="31">
        <v>27</v>
      </c>
      <c r="H1287" s="31">
        <v>37</v>
      </c>
      <c r="I1287" s="31"/>
      <c r="J1287" t="str">
        <f t="shared" si="45"/>
        <v>mosiah_27_</v>
      </c>
      <c r="K1287">
        <f t="shared" si="46"/>
        <v>37</v>
      </c>
    </row>
    <row r="1288" spans="1:11" x14ac:dyDescent="0.2">
      <c r="A1288" s="16" t="s">
        <v>1839</v>
      </c>
      <c r="B1288" s="19">
        <v>84</v>
      </c>
      <c r="C1288" s="21">
        <v>120</v>
      </c>
      <c r="F1288" s="31" t="s">
        <v>1793</v>
      </c>
      <c r="G1288" s="31">
        <v>28</v>
      </c>
      <c r="H1288" s="31">
        <v>20</v>
      </c>
      <c r="I1288" s="31"/>
      <c r="J1288" t="str">
        <f t="shared" si="45"/>
        <v>mosiah_28_</v>
      </c>
      <c r="K1288">
        <f t="shared" si="46"/>
        <v>20</v>
      </c>
    </row>
    <row r="1289" spans="1:11" x14ac:dyDescent="0.2">
      <c r="A1289" s="16" t="s">
        <v>1839</v>
      </c>
      <c r="B1289" s="19">
        <v>85</v>
      </c>
      <c r="C1289" s="21">
        <v>12</v>
      </c>
      <c r="F1289" s="31" t="s">
        <v>1793</v>
      </c>
      <c r="G1289" s="31">
        <v>29</v>
      </c>
      <c r="H1289" s="31">
        <v>47</v>
      </c>
      <c r="I1289" s="31"/>
      <c r="J1289" t="str">
        <f t="shared" si="45"/>
        <v>mosiah_29_</v>
      </c>
      <c r="K1289">
        <f t="shared" si="46"/>
        <v>47</v>
      </c>
    </row>
    <row r="1290" spans="1:11" x14ac:dyDescent="0.2">
      <c r="A1290" s="16" t="s">
        <v>1839</v>
      </c>
      <c r="B1290" s="19">
        <v>86</v>
      </c>
      <c r="C1290" s="21">
        <v>11</v>
      </c>
      <c r="F1290" s="31" t="s">
        <v>1797</v>
      </c>
      <c r="G1290" s="31">
        <v>1</v>
      </c>
      <c r="H1290" s="31">
        <v>33</v>
      </c>
      <c r="I1290" s="31"/>
      <c r="J1290" t="str">
        <f t="shared" si="45"/>
        <v>alma_1_</v>
      </c>
      <c r="K1290">
        <f t="shared" si="46"/>
        <v>33</v>
      </c>
    </row>
    <row r="1291" spans="1:11" x14ac:dyDescent="0.2">
      <c r="A1291" s="16" t="s">
        <v>1839</v>
      </c>
      <c r="B1291" s="19">
        <v>87</v>
      </c>
      <c r="C1291" s="21">
        <v>8</v>
      </c>
      <c r="F1291" s="31" t="s">
        <v>1797</v>
      </c>
      <c r="G1291" s="31">
        <v>2</v>
      </c>
      <c r="H1291" s="31">
        <v>38</v>
      </c>
      <c r="I1291" s="31"/>
      <c r="J1291" t="str">
        <f t="shared" si="45"/>
        <v>alma_2_</v>
      </c>
      <c r="K1291">
        <f t="shared" si="46"/>
        <v>38</v>
      </c>
    </row>
    <row r="1292" spans="1:11" x14ac:dyDescent="0.2">
      <c r="A1292" s="16" t="s">
        <v>1839</v>
      </c>
      <c r="B1292" s="19">
        <v>88</v>
      </c>
      <c r="C1292" s="21">
        <v>141</v>
      </c>
      <c r="F1292" s="31" t="s">
        <v>1797</v>
      </c>
      <c r="G1292" s="31">
        <v>3</v>
      </c>
      <c r="H1292" s="31">
        <v>27</v>
      </c>
      <c r="I1292" s="31"/>
      <c r="J1292" t="str">
        <f t="shared" si="45"/>
        <v>alma_3_</v>
      </c>
      <c r="K1292">
        <f t="shared" si="46"/>
        <v>27</v>
      </c>
    </row>
    <row r="1293" spans="1:11" x14ac:dyDescent="0.2">
      <c r="A1293" s="16" t="s">
        <v>1839</v>
      </c>
      <c r="B1293" s="19">
        <v>89</v>
      </c>
      <c r="C1293" s="21">
        <v>21</v>
      </c>
      <c r="F1293" s="31" t="s">
        <v>1797</v>
      </c>
      <c r="G1293" s="31">
        <v>4</v>
      </c>
      <c r="H1293" s="31">
        <v>20</v>
      </c>
      <c r="I1293" s="31"/>
      <c r="J1293" t="str">
        <f t="shared" si="45"/>
        <v>alma_4_</v>
      </c>
      <c r="K1293">
        <f t="shared" si="46"/>
        <v>20</v>
      </c>
    </row>
    <row r="1294" spans="1:11" x14ac:dyDescent="0.2">
      <c r="A1294" s="16" t="s">
        <v>1839</v>
      </c>
      <c r="B1294" s="19">
        <v>90</v>
      </c>
      <c r="C1294" s="21">
        <v>37</v>
      </c>
      <c r="F1294" s="31" t="s">
        <v>1797</v>
      </c>
      <c r="G1294" s="31">
        <v>5</v>
      </c>
      <c r="H1294" s="31">
        <v>62</v>
      </c>
      <c r="I1294" s="31"/>
      <c r="J1294" t="str">
        <f t="shared" si="45"/>
        <v>alma_5_</v>
      </c>
      <c r="K1294">
        <f t="shared" si="46"/>
        <v>62</v>
      </c>
    </row>
    <row r="1295" spans="1:11" x14ac:dyDescent="0.2">
      <c r="A1295" s="16" t="s">
        <v>1839</v>
      </c>
      <c r="B1295" s="19">
        <v>91</v>
      </c>
      <c r="C1295" s="21">
        <v>6</v>
      </c>
      <c r="F1295" s="31" t="s">
        <v>1797</v>
      </c>
      <c r="G1295" s="31">
        <v>6</v>
      </c>
      <c r="H1295" s="31">
        <v>8</v>
      </c>
      <c r="I1295" s="31"/>
      <c r="J1295" t="str">
        <f t="shared" si="45"/>
        <v>alma_6_</v>
      </c>
      <c r="K1295">
        <f t="shared" si="46"/>
        <v>8</v>
      </c>
    </row>
    <row r="1296" spans="1:11" x14ac:dyDescent="0.2">
      <c r="A1296" s="16" t="s">
        <v>1839</v>
      </c>
      <c r="B1296" s="19">
        <v>92</v>
      </c>
      <c r="C1296" s="21">
        <v>2</v>
      </c>
      <c r="F1296" s="31" t="s">
        <v>1797</v>
      </c>
      <c r="G1296" s="31">
        <v>7</v>
      </c>
      <c r="H1296" s="31">
        <v>27</v>
      </c>
      <c r="I1296" s="31"/>
      <c r="J1296" t="str">
        <f t="shared" si="45"/>
        <v>alma_7_</v>
      </c>
      <c r="K1296">
        <f t="shared" si="46"/>
        <v>27</v>
      </c>
    </row>
    <row r="1297" spans="1:11" x14ac:dyDescent="0.2">
      <c r="A1297" s="16" t="s">
        <v>1839</v>
      </c>
      <c r="B1297" s="19">
        <v>93</v>
      </c>
      <c r="C1297" s="21">
        <v>53</v>
      </c>
      <c r="F1297" s="31" t="s">
        <v>1797</v>
      </c>
      <c r="G1297" s="31">
        <v>8</v>
      </c>
      <c r="H1297" s="31">
        <v>32</v>
      </c>
      <c r="I1297" s="31"/>
      <c r="J1297" t="str">
        <f t="shared" si="45"/>
        <v>alma_8_</v>
      </c>
      <c r="K1297">
        <f t="shared" si="46"/>
        <v>32</v>
      </c>
    </row>
    <row r="1298" spans="1:11" x14ac:dyDescent="0.2">
      <c r="A1298" s="16" t="s">
        <v>1839</v>
      </c>
      <c r="B1298" s="19">
        <v>94</v>
      </c>
      <c r="C1298" s="21">
        <v>17</v>
      </c>
      <c r="F1298" s="31" t="s">
        <v>1797</v>
      </c>
      <c r="G1298" s="31">
        <v>9</v>
      </c>
      <c r="H1298" s="31">
        <v>34</v>
      </c>
      <c r="I1298" s="31"/>
      <c r="J1298" t="str">
        <f t="shared" si="45"/>
        <v>alma_9_</v>
      </c>
      <c r="K1298">
        <f t="shared" si="46"/>
        <v>34</v>
      </c>
    </row>
    <row r="1299" spans="1:11" x14ac:dyDescent="0.2">
      <c r="A1299" s="16" t="s">
        <v>1839</v>
      </c>
      <c r="B1299" s="19">
        <v>95</v>
      </c>
      <c r="C1299" s="21">
        <v>17</v>
      </c>
      <c r="F1299" s="31" t="s">
        <v>1797</v>
      </c>
      <c r="G1299" s="31">
        <v>10</v>
      </c>
      <c r="H1299" s="31">
        <v>32</v>
      </c>
      <c r="I1299" s="31"/>
      <c r="J1299" t="str">
        <f t="shared" si="45"/>
        <v>alma_10_</v>
      </c>
      <c r="K1299">
        <f t="shared" si="46"/>
        <v>32</v>
      </c>
    </row>
    <row r="1300" spans="1:11" x14ac:dyDescent="0.2">
      <c r="A1300" s="16" t="s">
        <v>1839</v>
      </c>
      <c r="B1300" s="19">
        <v>96</v>
      </c>
      <c r="C1300" s="21">
        <v>9</v>
      </c>
      <c r="F1300" s="31" t="s">
        <v>1797</v>
      </c>
      <c r="G1300" s="31">
        <v>11</v>
      </c>
      <c r="H1300" s="31">
        <v>46</v>
      </c>
      <c r="I1300" s="31"/>
      <c r="J1300" t="str">
        <f t="shared" si="45"/>
        <v>alma_11_</v>
      </c>
      <c r="K1300">
        <f t="shared" si="46"/>
        <v>46</v>
      </c>
    </row>
    <row r="1301" spans="1:11" x14ac:dyDescent="0.2">
      <c r="A1301" s="16" t="s">
        <v>1839</v>
      </c>
      <c r="B1301" s="19">
        <v>97</v>
      </c>
      <c r="C1301" s="21">
        <v>28</v>
      </c>
      <c r="F1301" s="31" t="s">
        <v>1797</v>
      </c>
      <c r="G1301" s="31">
        <v>12</v>
      </c>
      <c r="H1301" s="31">
        <v>37</v>
      </c>
      <c r="I1301" s="31"/>
      <c r="J1301" t="str">
        <f t="shared" si="45"/>
        <v>alma_12_</v>
      </c>
      <c r="K1301">
        <f t="shared" si="46"/>
        <v>37</v>
      </c>
    </row>
    <row r="1302" spans="1:11" x14ac:dyDescent="0.2">
      <c r="A1302" s="16" t="s">
        <v>1839</v>
      </c>
      <c r="B1302" s="19">
        <v>98</v>
      </c>
      <c r="C1302" s="21">
        <v>48</v>
      </c>
      <c r="F1302" s="31" t="s">
        <v>1797</v>
      </c>
      <c r="G1302" s="31">
        <v>13</v>
      </c>
      <c r="H1302" s="31">
        <v>31</v>
      </c>
      <c r="I1302" s="31"/>
      <c r="J1302" t="str">
        <f t="shared" si="45"/>
        <v>alma_13_</v>
      </c>
      <c r="K1302">
        <f t="shared" si="46"/>
        <v>31</v>
      </c>
    </row>
    <row r="1303" spans="1:11" x14ac:dyDescent="0.2">
      <c r="A1303" s="16" t="s">
        <v>1839</v>
      </c>
      <c r="B1303" s="19">
        <v>99</v>
      </c>
      <c r="C1303" s="21">
        <v>8</v>
      </c>
      <c r="F1303" s="31" t="s">
        <v>1797</v>
      </c>
      <c r="G1303" s="31">
        <v>14</v>
      </c>
      <c r="H1303" s="31">
        <v>29</v>
      </c>
      <c r="I1303" s="31"/>
      <c r="J1303" t="str">
        <f t="shared" si="45"/>
        <v>alma_14_</v>
      </c>
      <c r="K1303">
        <f t="shared" si="46"/>
        <v>29</v>
      </c>
    </row>
    <row r="1304" spans="1:11" x14ac:dyDescent="0.2">
      <c r="A1304" s="16" t="s">
        <v>1839</v>
      </c>
      <c r="B1304" s="19">
        <v>100</v>
      </c>
      <c r="C1304" s="21">
        <v>17</v>
      </c>
      <c r="F1304" s="31" t="s">
        <v>1797</v>
      </c>
      <c r="G1304" s="31">
        <v>15</v>
      </c>
      <c r="H1304" s="31">
        <v>19</v>
      </c>
      <c r="I1304" s="31"/>
      <c r="J1304" t="str">
        <f t="shared" si="45"/>
        <v>alma_15_</v>
      </c>
      <c r="K1304">
        <f t="shared" si="46"/>
        <v>19</v>
      </c>
    </row>
    <row r="1305" spans="1:11" x14ac:dyDescent="0.2">
      <c r="A1305" s="16" t="s">
        <v>1839</v>
      </c>
      <c r="B1305" s="19">
        <v>101</v>
      </c>
      <c r="C1305" s="21">
        <v>101</v>
      </c>
      <c r="F1305" s="31" t="s">
        <v>1797</v>
      </c>
      <c r="G1305" s="31">
        <v>16</v>
      </c>
      <c r="H1305" s="31">
        <v>21</v>
      </c>
      <c r="I1305" s="31"/>
      <c r="J1305" t="str">
        <f t="shared" si="45"/>
        <v>alma_16_</v>
      </c>
      <c r="K1305">
        <f t="shared" si="46"/>
        <v>21</v>
      </c>
    </row>
    <row r="1306" spans="1:11" x14ac:dyDescent="0.2">
      <c r="A1306" s="16" t="s">
        <v>1839</v>
      </c>
      <c r="B1306" s="19">
        <v>102</v>
      </c>
      <c r="C1306" s="21">
        <v>34</v>
      </c>
      <c r="F1306" s="31" t="s">
        <v>1797</v>
      </c>
      <c r="G1306" s="31">
        <v>17</v>
      </c>
      <c r="H1306" s="31">
        <v>39</v>
      </c>
      <c r="I1306" s="31"/>
      <c r="J1306" t="str">
        <f t="shared" si="45"/>
        <v>alma_17_</v>
      </c>
      <c r="K1306">
        <f t="shared" si="46"/>
        <v>39</v>
      </c>
    </row>
    <row r="1307" spans="1:11" x14ac:dyDescent="0.2">
      <c r="A1307" s="16" t="s">
        <v>1839</v>
      </c>
      <c r="B1307" s="19">
        <v>103</v>
      </c>
      <c r="C1307" s="21">
        <v>40</v>
      </c>
      <c r="F1307" s="31" t="s">
        <v>1797</v>
      </c>
      <c r="G1307" s="31">
        <v>18</v>
      </c>
      <c r="H1307" s="31">
        <v>43</v>
      </c>
      <c r="I1307" s="31"/>
      <c r="J1307" t="str">
        <f t="shared" si="45"/>
        <v>alma_18_</v>
      </c>
      <c r="K1307">
        <f t="shared" si="46"/>
        <v>43</v>
      </c>
    </row>
    <row r="1308" spans="1:11" x14ac:dyDescent="0.2">
      <c r="A1308" s="16" t="s">
        <v>1839</v>
      </c>
      <c r="B1308" s="19">
        <v>104</v>
      </c>
      <c r="C1308" s="21">
        <v>86</v>
      </c>
      <c r="F1308" s="31" t="s">
        <v>1797</v>
      </c>
      <c r="G1308" s="31">
        <v>19</v>
      </c>
      <c r="H1308" s="31">
        <v>36</v>
      </c>
      <c r="I1308" s="31"/>
      <c r="J1308" t="str">
        <f t="shared" si="45"/>
        <v>alma_19_</v>
      </c>
      <c r="K1308">
        <f t="shared" si="46"/>
        <v>36</v>
      </c>
    </row>
    <row r="1309" spans="1:11" x14ac:dyDescent="0.2">
      <c r="A1309" s="16" t="s">
        <v>1839</v>
      </c>
      <c r="B1309" s="19">
        <v>105</v>
      </c>
      <c r="C1309" s="21">
        <v>41</v>
      </c>
      <c r="F1309" s="31" t="s">
        <v>1797</v>
      </c>
      <c r="G1309" s="31">
        <v>20</v>
      </c>
      <c r="H1309" s="31">
        <v>30</v>
      </c>
      <c r="I1309" s="31"/>
      <c r="J1309" t="str">
        <f t="shared" si="45"/>
        <v>alma_20_</v>
      </c>
      <c r="K1309">
        <f t="shared" si="46"/>
        <v>30</v>
      </c>
    </row>
    <row r="1310" spans="1:11" x14ac:dyDescent="0.2">
      <c r="A1310" s="16" t="s">
        <v>1839</v>
      </c>
      <c r="B1310" s="19">
        <v>106</v>
      </c>
      <c r="C1310" s="21">
        <v>8</v>
      </c>
      <c r="F1310" s="31" t="s">
        <v>1797</v>
      </c>
      <c r="G1310" s="31">
        <v>21</v>
      </c>
      <c r="H1310" s="31">
        <v>23</v>
      </c>
      <c r="I1310" s="31"/>
      <c r="J1310" t="str">
        <f t="shared" si="45"/>
        <v>alma_21_</v>
      </c>
      <c r="K1310">
        <f t="shared" si="46"/>
        <v>23</v>
      </c>
    </row>
    <row r="1311" spans="1:11" x14ac:dyDescent="0.2">
      <c r="A1311" s="16" t="s">
        <v>1839</v>
      </c>
      <c r="B1311" s="19">
        <v>107</v>
      </c>
      <c r="C1311" s="21">
        <v>100</v>
      </c>
      <c r="F1311" s="31" t="s">
        <v>1797</v>
      </c>
      <c r="G1311" s="31">
        <v>22</v>
      </c>
      <c r="H1311" s="31">
        <v>35</v>
      </c>
      <c r="I1311" s="31"/>
      <c r="J1311" t="str">
        <f t="shared" si="45"/>
        <v>alma_22_</v>
      </c>
      <c r="K1311">
        <f t="shared" si="46"/>
        <v>35</v>
      </c>
    </row>
    <row r="1312" spans="1:11" x14ac:dyDescent="0.2">
      <c r="A1312" s="16" t="s">
        <v>1839</v>
      </c>
      <c r="B1312" s="19">
        <v>108</v>
      </c>
      <c r="C1312" s="21">
        <v>8</v>
      </c>
      <c r="F1312" s="31" t="s">
        <v>1797</v>
      </c>
      <c r="G1312" s="31">
        <v>23</v>
      </c>
      <c r="H1312" s="31">
        <v>18</v>
      </c>
      <c r="I1312" s="31"/>
      <c r="J1312" t="str">
        <f t="shared" si="45"/>
        <v>alma_23_</v>
      </c>
      <c r="K1312">
        <f t="shared" si="46"/>
        <v>18</v>
      </c>
    </row>
    <row r="1313" spans="1:11" x14ac:dyDescent="0.2">
      <c r="A1313" s="16" t="s">
        <v>1839</v>
      </c>
      <c r="B1313" s="19">
        <v>109</v>
      </c>
      <c r="C1313" s="21">
        <v>80</v>
      </c>
      <c r="F1313" s="31" t="s">
        <v>1797</v>
      </c>
      <c r="G1313" s="31">
        <v>24</v>
      </c>
      <c r="H1313" s="31">
        <v>30</v>
      </c>
      <c r="I1313" s="31"/>
      <c r="J1313" t="str">
        <f t="shared" si="45"/>
        <v>alma_24_</v>
      </c>
      <c r="K1313">
        <f t="shared" si="46"/>
        <v>30</v>
      </c>
    </row>
    <row r="1314" spans="1:11" x14ac:dyDescent="0.2">
      <c r="A1314" s="16" t="s">
        <v>1839</v>
      </c>
      <c r="B1314" s="19">
        <v>110</v>
      </c>
      <c r="C1314" s="21">
        <v>16</v>
      </c>
      <c r="F1314" s="31" t="s">
        <v>1797</v>
      </c>
      <c r="G1314" s="31">
        <v>25</v>
      </c>
      <c r="H1314" s="31">
        <v>17</v>
      </c>
      <c r="I1314" s="31"/>
      <c r="J1314" t="str">
        <f t="shared" si="45"/>
        <v>alma_25_</v>
      </c>
      <c r="K1314">
        <f t="shared" si="46"/>
        <v>17</v>
      </c>
    </row>
    <row r="1315" spans="1:11" x14ac:dyDescent="0.2">
      <c r="A1315" s="16" t="s">
        <v>1839</v>
      </c>
      <c r="B1315" s="19">
        <v>111</v>
      </c>
      <c r="C1315" s="21">
        <v>11</v>
      </c>
      <c r="F1315" s="31" t="s">
        <v>1797</v>
      </c>
      <c r="G1315" s="31">
        <v>26</v>
      </c>
      <c r="H1315" s="31">
        <v>37</v>
      </c>
      <c r="I1315" s="31"/>
      <c r="J1315" t="str">
        <f t="shared" si="45"/>
        <v>alma_26_</v>
      </c>
      <c r="K1315">
        <f t="shared" si="46"/>
        <v>37</v>
      </c>
    </row>
    <row r="1316" spans="1:11" x14ac:dyDescent="0.2">
      <c r="A1316" s="16" t="s">
        <v>1839</v>
      </c>
      <c r="B1316" s="19">
        <v>112</v>
      </c>
      <c r="C1316" s="21">
        <v>34</v>
      </c>
      <c r="F1316" s="31" t="s">
        <v>1797</v>
      </c>
      <c r="G1316" s="31">
        <v>27</v>
      </c>
      <c r="H1316" s="31">
        <v>30</v>
      </c>
      <c r="I1316" s="31"/>
      <c r="J1316" t="str">
        <f t="shared" si="45"/>
        <v>alma_27_</v>
      </c>
      <c r="K1316">
        <f t="shared" si="46"/>
        <v>30</v>
      </c>
    </row>
    <row r="1317" spans="1:11" x14ac:dyDescent="0.2">
      <c r="A1317" s="16" t="s">
        <v>1839</v>
      </c>
      <c r="B1317" s="19">
        <v>113</v>
      </c>
      <c r="C1317" s="21">
        <v>10</v>
      </c>
      <c r="F1317" s="31" t="s">
        <v>1797</v>
      </c>
      <c r="G1317" s="31">
        <v>28</v>
      </c>
      <c r="H1317" s="31">
        <v>14</v>
      </c>
      <c r="I1317" s="31"/>
      <c r="J1317" t="str">
        <f t="shared" si="45"/>
        <v>alma_28_</v>
      </c>
      <c r="K1317">
        <f t="shared" si="46"/>
        <v>14</v>
      </c>
    </row>
    <row r="1318" spans="1:11" x14ac:dyDescent="0.2">
      <c r="A1318" s="16" t="s">
        <v>1839</v>
      </c>
      <c r="B1318" s="19">
        <v>114</v>
      </c>
      <c r="C1318" s="21">
        <v>2</v>
      </c>
      <c r="F1318" s="31" t="s">
        <v>1797</v>
      </c>
      <c r="G1318" s="31">
        <v>29</v>
      </c>
      <c r="H1318" s="31">
        <v>17</v>
      </c>
      <c r="I1318" s="31"/>
      <c r="J1318" t="str">
        <f t="shared" si="45"/>
        <v>alma_29_</v>
      </c>
      <c r="K1318">
        <f t="shared" si="46"/>
        <v>17</v>
      </c>
    </row>
    <row r="1319" spans="1:11" x14ac:dyDescent="0.2">
      <c r="A1319" s="16" t="s">
        <v>1839</v>
      </c>
      <c r="B1319" s="19">
        <v>115</v>
      </c>
      <c r="C1319" s="21">
        <v>19</v>
      </c>
      <c r="F1319" s="31" t="s">
        <v>1797</v>
      </c>
      <c r="G1319" s="31">
        <v>30</v>
      </c>
      <c r="H1319" s="31">
        <v>60</v>
      </c>
      <c r="I1319" s="31"/>
      <c r="J1319" t="str">
        <f t="shared" si="45"/>
        <v>alma_30_</v>
      </c>
      <c r="K1319">
        <f t="shared" si="46"/>
        <v>60</v>
      </c>
    </row>
    <row r="1320" spans="1:11" x14ac:dyDescent="0.2">
      <c r="A1320" s="16" t="s">
        <v>1839</v>
      </c>
      <c r="B1320" s="19">
        <v>116</v>
      </c>
      <c r="C1320" s="21">
        <v>1</v>
      </c>
      <c r="F1320" s="31" t="s">
        <v>1797</v>
      </c>
      <c r="G1320" s="31">
        <v>31</v>
      </c>
      <c r="H1320" s="31">
        <v>38</v>
      </c>
      <c r="I1320" s="31"/>
      <c r="J1320" t="str">
        <f t="shared" ref="J1320:J1383" si="47">F1320&amp;"_"&amp;G1320&amp;"_"</f>
        <v>alma_31_</v>
      </c>
      <c r="K1320">
        <f t="shared" ref="K1320:K1383" si="48">H1320</f>
        <v>38</v>
      </c>
    </row>
    <row r="1321" spans="1:11" x14ac:dyDescent="0.2">
      <c r="A1321" s="16" t="s">
        <v>1839</v>
      </c>
      <c r="B1321" s="19">
        <v>117</v>
      </c>
      <c r="C1321" s="21">
        <v>16</v>
      </c>
      <c r="F1321" s="31" t="s">
        <v>1797</v>
      </c>
      <c r="G1321" s="31">
        <v>32</v>
      </c>
      <c r="H1321" s="31">
        <v>43</v>
      </c>
      <c r="I1321" s="31"/>
      <c r="J1321" t="str">
        <f t="shared" si="47"/>
        <v>alma_32_</v>
      </c>
      <c r="K1321">
        <f t="shared" si="48"/>
        <v>43</v>
      </c>
    </row>
    <row r="1322" spans="1:11" x14ac:dyDescent="0.2">
      <c r="A1322" s="16" t="s">
        <v>1839</v>
      </c>
      <c r="B1322" s="19">
        <v>118</v>
      </c>
      <c r="C1322" s="21">
        <v>6</v>
      </c>
      <c r="F1322" s="31" t="s">
        <v>1797</v>
      </c>
      <c r="G1322" s="31">
        <v>33</v>
      </c>
      <c r="H1322" s="31">
        <v>23</v>
      </c>
      <c r="I1322" s="31"/>
      <c r="J1322" t="str">
        <f t="shared" si="47"/>
        <v>alma_33_</v>
      </c>
      <c r="K1322">
        <f t="shared" si="48"/>
        <v>23</v>
      </c>
    </row>
    <row r="1323" spans="1:11" x14ac:dyDescent="0.2">
      <c r="A1323" s="16" t="s">
        <v>1839</v>
      </c>
      <c r="B1323" s="19">
        <v>119</v>
      </c>
      <c r="C1323" s="21">
        <v>7</v>
      </c>
      <c r="F1323" s="31" t="s">
        <v>1797</v>
      </c>
      <c r="G1323" s="31">
        <v>34</v>
      </c>
      <c r="H1323" s="31">
        <v>41</v>
      </c>
      <c r="I1323" s="31"/>
      <c r="J1323" t="str">
        <f t="shared" si="47"/>
        <v>alma_34_</v>
      </c>
      <c r="K1323">
        <f t="shared" si="48"/>
        <v>41</v>
      </c>
    </row>
    <row r="1324" spans="1:11" x14ac:dyDescent="0.2">
      <c r="A1324" s="16" t="s">
        <v>1839</v>
      </c>
      <c r="B1324" s="19">
        <v>120</v>
      </c>
      <c r="C1324" s="21">
        <v>1</v>
      </c>
      <c r="F1324" s="31" t="s">
        <v>1797</v>
      </c>
      <c r="G1324" s="31">
        <v>35</v>
      </c>
      <c r="H1324" s="31">
        <v>16</v>
      </c>
      <c r="I1324" s="31"/>
      <c r="J1324" t="str">
        <f t="shared" si="47"/>
        <v>alma_35_</v>
      </c>
      <c r="K1324">
        <f t="shared" si="48"/>
        <v>16</v>
      </c>
    </row>
    <row r="1325" spans="1:11" x14ac:dyDescent="0.2">
      <c r="A1325" s="16" t="s">
        <v>1839</v>
      </c>
      <c r="B1325" s="19">
        <v>121</v>
      </c>
      <c r="C1325" s="21">
        <v>46</v>
      </c>
      <c r="F1325" s="31" t="s">
        <v>1797</v>
      </c>
      <c r="G1325" s="31">
        <v>36</v>
      </c>
      <c r="H1325" s="31">
        <v>30</v>
      </c>
      <c r="I1325" s="31"/>
      <c r="J1325" t="str">
        <f t="shared" si="47"/>
        <v>alma_36_</v>
      </c>
      <c r="K1325">
        <f t="shared" si="48"/>
        <v>30</v>
      </c>
    </row>
    <row r="1326" spans="1:11" x14ac:dyDescent="0.2">
      <c r="A1326" s="16" t="s">
        <v>1839</v>
      </c>
      <c r="B1326" s="19">
        <v>122</v>
      </c>
      <c r="C1326" s="21">
        <v>9</v>
      </c>
      <c r="F1326" s="31" t="s">
        <v>1797</v>
      </c>
      <c r="G1326" s="31">
        <v>37</v>
      </c>
      <c r="H1326" s="31">
        <v>47</v>
      </c>
      <c r="I1326" s="31"/>
      <c r="J1326" t="str">
        <f t="shared" si="47"/>
        <v>alma_37_</v>
      </c>
      <c r="K1326">
        <f t="shared" si="48"/>
        <v>47</v>
      </c>
    </row>
    <row r="1327" spans="1:11" x14ac:dyDescent="0.2">
      <c r="A1327" s="16" t="s">
        <v>1839</v>
      </c>
      <c r="B1327" s="19">
        <v>123</v>
      </c>
      <c r="C1327" s="21">
        <v>17</v>
      </c>
      <c r="F1327" s="31" t="s">
        <v>1797</v>
      </c>
      <c r="G1327" s="31">
        <v>38</v>
      </c>
      <c r="H1327" s="31">
        <v>15</v>
      </c>
      <c r="I1327" s="31"/>
      <c r="J1327" t="str">
        <f t="shared" si="47"/>
        <v>alma_38_</v>
      </c>
      <c r="K1327">
        <f t="shared" si="48"/>
        <v>15</v>
      </c>
    </row>
    <row r="1328" spans="1:11" x14ac:dyDescent="0.2">
      <c r="A1328" s="16" t="s">
        <v>1839</v>
      </c>
      <c r="B1328" s="19">
        <v>124</v>
      </c>
      <c r="C1328" s="21">
        <v>145</v>
      </c>
      <c r="F1328" s="31" t="s">
        <v>1797</v>
      </c>
      <c r="G1328" s="31">
        <v>39</v>
      </c>
      <c r="H1328" s="31">
        <v>19</v>
      </c>
      <c r="I1328" s="31"/>
      <c r="J1328" t="str">
        <f t="shared" si="47"/>
        <v>alma_39_</v>
      </c>
      <c r="K1328">
        <f t="shared" si="48"/>
        <v>19</v>
      </c>
    </row>
    <row r="1329" spans="1:11" x14ac:dyDescent="0.2">
      <c r="A1329" s="16" t="s">
        <v>1839</v>
      </c>
      <c r="B1329" s="19">
        <v>125</v>
      </c>
      <c r="C1329" s="21">
        <v>4</v>
      </c>
      <c r="F1329" s="31" t="s">
        <v>1797</v>
      </c>
      <c r="G1329" s="31">
        <v>40</v>
      </c>
      <c r="H1329" s="31">
        <v>26</v>
      </c>
      <c r="I1329" s="31"/>
      <c r="J1329" t="str">
        <f t="shared" si="47"/>
        <v>alma_40_</v>
      </c>
      <c r="K1329">
        <f t="shared" si="48"/>
        <v>26</v>
      </c>
    </row>
    <row r="1330" spans="1:11" x14ac:dyDescent="0.2">
      <c r="A1330" s="16" t="s">
        <v>1839</v>
      </c>
      <c r="B1330" s="19">
        <v>126</v>
      </c>
      <c r="C1330" s="21">
        <v>3</v>
      </c>
      <c r="F1330" s="31" t="s">
        <v>1797</v>
      </c>
      <c r="G1330" s="31">
        <v>41</v>
      </c>
      <c r="H1330" s="31">
        <v>15</v>
      </c>
      <c r="I1330" s="31"/>
      <c r="J1330" t="str">
        <f t="shared" si="47"/>
        <v>alma_41_</v>
      </c>
      <c r="K1330">
        <f t="shared" si="48"/>
        <v>15</v>
      </c>
    </row>
    <row r="1331" spans="1:11" x14ac:dyDescent="0.2">
      <c r="A1331" s="16" t="s">
        <v>1839</v>
      </c>
      <c r="B1331" s="19">
        <v>127</v>
      </c>
      <c r="C1331" s="21">
        <v>12</v>
      </c>
      <c r="F1331" s="31" t="s">
        <v>1797</v>
      </c>
      <c r="G1331" s="31">
        <v>42</v>
      </c>
      <c r="H1331" s="31">
        <v>31</v>
      </c>
      <c r="I1331" s="31"/>
      <c r="J1331" t="str">
        <f t="shared" si="47"/>
        <v>alma_42_</v>
      </c>
      <c r="K1331">
        <f t="shared" si="48"/>
        <v>31</v>
      </c>
    </row>
    <row r="1332" spans="1:11" x14ac:dyDescent="0.2">
      <c r="A1332" s="16" t="s">
        <v>1839</v>
      </c>
      <c r="B1332" s="19">
        <v>128</v>
      </c>
      <c r="C1332" s="21">
        <v>25</v>
      </c>
      <c r="F1332" s="31" t="s">
        <v>1797</v>
      </c>
      <c r="G1332" s="31">
        <v>43</v>
      </c>
      <c r="H1332" s="31">
        <v>54</v>
      </c>
      <c r="I1332" s="31"/>
      <c r="J1332" t="str">
        <f t="shared" si="47"/>
        <v>alma_43_</v>
      </c>
      <c r="K1332">
        <f t="shared" si="48"/>
        <v>54</v>
      </c>
    </row>
    <row r="1333" spans="1:11" x14ac:dyDescent="0.2">
      <c r="A1333" s="16" t="s">
        <v>1839</v>
      </c>
      <c r="B1333" s="19">
        <v>129</v>
      </c>
      <c r="C1333" s="21">
        <v>9</v>
      </c>
      <c r="F1333" s="31" t="s">
        <v>1797</v>
      </c>
      <c r="G1333" s="31">
        <v>44</v>
      </c>
      <c r="H1333" s="31">
        <v>24</v>
      </c>
      <c r="I1333" s="31"/>
      <c r="J1333" t="str">
        <f t="shared" si="47"/>
        <v>alma_44_</v>
      </c>
      <c r="K1333">
        <f t="shared" si="48"/>
        <v>24</v>
      </c>
    </row>
    <row r="1334" spans="1:11" x14ac:dyDescent="0.2">
      <c r="A1334" s="16" t="s">
        <v>1839</v>
      </c>
      <c r="B1334" s="19">
        <v>130</v>
      </c>
      <c r="C1334" s="21">
        <v>23</v>
      </c>
      <c r="F1334" s="31" t="s">
        <v>1797</v>
      </c>
      <c r="G1334" s="31">
        <v>45</v>
      </c>
      <c r="H1334" s="31">
        <v>24</v>
      </c>
      <c r="I1334" s="31"/>
      <c r="J1334" t="str">
        <f t="shared" si="47"/>
        <v>alma_45_</v>
      </c>
      <c r="K1334">
        <f t="shared" si="48"/>
        <v>24</v>
      </c>
    </row>
    <row r="1335" spans="1:11" x14ac:dyDescent="0.2">
      <c r="A1335" s="16" t="s">
        <v>1839</v>
      </c>
      <c r="B1335" s="19">
        <v>131</v>
      </c>
      <c r="C1335" s="21">
        <v>8</v>
      </c>
      <c r="F1335" s="31" t="s">
        <v>1797</v>
      </c>
      <c r="G1335" s="31">
        <v>46</v>
      </c>
      <c r="H1335" s="31">
        <v>41</v>
      </c>
      <c r="I1335" s="31"/>
      <c r="J1335" t="str">
        <f t="shared" si="47"/>
        <v>alma_46_</v>
      </c>
      <c r="K1335">
        <f t="shared" si="48"/>
        <v>41</v>
      </c>
    </row>
    <row r="1336" spans="1:11" x14ac:dyDescent="0.2">
      <c r="A1336" s="16" t="s">
        <v>1839</v>
      </c>
      <c r="B1336" s="19">
        <v>132</v>
      </c>
      <c r="C1336" s="21">
        <v>66</v>
      </c>
      <c r="F1336" s="31" t="s">
        <v>1797</v>
      </c>
      <c r="G1336" s="31">
        <v>47</v>
      </c>
      <c r="H1336" s="31">
        <v>36</v>
      </c>
      <c r="I1336" s="31"/>
      <c r="J1336" t="str">
        <f t="shared" si="47"/>
        <v>alma_47_</v>
      </c>
      <c r="K1336">
        <f t="shared" si="48"/>
        <v>36</v>
      </c>
    </row>
    <row r="1337" spans="1:11" x14ac:dyDescent="0.2">
      <c r="A1337" s="16" t="s">
        <v>1839</v>
      </c>
      <c r="B1337" s="19">
        <v>133</v>
      </c>
      <c r="C1337" s="21">
        <v>74</v>
      </c>
      <c r="F1337" s="31" t="s">
        <v>1797</v>
      </c>
      <c r="G1337" s="31">
        <v>48</v>
      </c>
      <c r="H1337" s="31">
        <v>25</v>
      </c>
      <c r="I1337" s="31"/>
      <c r="J1337" t="str">
        <f t="shared" si="47"/>
        <v>alma_48_</v>
      </c>
      <c r="K1337">
        <f t="shared" si="48"/>
        <v>25</v>
      </c>
    </row>
    <row r="1338" spans="1:11" x14ac:dyDescent="0.2">
      <c r="A1338" s="16" t="s">
        <v>1839</v>
      </c>
      <c r="B1338" s="19">
        <v>134</v>
      </c>
      <c r="C1338" s="21">
        <v>12</v>
      </c>
      <c r="F1338" s="31" t="s">
        <v>1797</v>
      </c>
      <c r="G1338" s="31">
        <v>49</v>
      </c>
      <c r="H1338" s="31">
        <v>30</v>
      </c>
      <c r="I1338" s="31"/>
      <c r="J1338" t="str">
        <f t="shared" si="47"/>
        <v>alma_49_</v>
      </c>
      <c r="K1338">
        <f t="shared" si="48"/>
        <v>30</v>
      </c>
    </row>
    <row r="1339" spans="1:11" x14ac:dyDescent="0.2">
      <c r="A1339" s="16" t="s">
        <v>1839</v>
      </c>
      <c r="B1339" s="19">
        <v>135</v>
      </c>
      <c r="C1339" s="21">
        <v>7</v>
      </c>
      <c r="F1339" s="31" t="s">
        <v>1797</v>
      </c>
      <c r="G1339" s="31">
        <v>50</v>
      </c>
      <c r="H1339" s="31">
        <v>40</v>
      </c>
      <c r="I1339" s="31"/>
      <c r="J1339" t="str">
        <f t="shared" si="47"/>
        <v>alma_50_</v>
      </c>
      <c r="K1339">
        <f t="shared" si="48"/>
        <v>40</v>
      </c>
    </row>
    <row r="1340" spans="1:11" x14ac:dyDescent="0.2">
      <c r="A1340" s="16" t="s">
        <v>1839</v>
      </c>
      <c r="B1340" s="19">
        <v>136</v>
      </c>
      <c r="C1340" s="21">
        <v>42</v>
      </c>
      <c r="F1340" s="31" t="s">
        <v>1797</v>
      </c>
      <c r="G1340" s="31">
        <v>51</v>
      </c>
      <c r="H1340" s="31">
        <v>37</v>
      </c>
      <c r="I1340" s="31"/>
      <c r="J1340" t="str">
        <f t="shared" si="47"/>
        <v>alma_51_</v>
      </c>
      <c r="K1340">
        <f t="shared" si="48"/>
        <v>37</v>
      </c>
    </row>
    <row r="1341" spans="1:11" x14ac:dyDescent="0.2">
      <c r="A1341" s="16" t="s">
        <v>1839</v>
      </c>
      <c r="B1341" s="19">
        <v>137</v>
      </c>
      <c r="C1341" s="21">
        <v>10</v>
      </c>
      <c r="F1341" s="31" t="s">
        <v>1797</v>
      </c>
      <c r="G1341" s="31">
        <v>52</v>
      </c>
      <c r="H1341" s="31">
        <v>40</v>
      </c>
      <c r="I1341" s="31"/>
      <c r="J1341" t="str">
        <f t="shared" si="47"/>
        <v>alma_52_</v>
      </c>
      <c r="K1341">
        <f t="shared" si="48"/>
        <v>40</v>
      </c>
    </row>
    <row r="1342" spans="1:11" x14ac:dyDescent="0.2">
      <c r="A1342" s="16" t="s">
        <v>1839</v>
      </c>
      <c r="B1342" s="19">
        <v>138</v>
      </c>
      <c r="C1342" s="21">
        <v>60</v>
      </c>
      <c r="F1342" s="31" t="s">
        <v>1797</v>
      </c>
      <c r="G1342" s="31">
        <v>53</v>
      </c>
      <c r="H1342" s="31">
        <v>23</v>
      </c>
      <c r="I1342" s="31"/>
      <c r="J1342" t="str">
        <f t="shared" si="47"/>
        <v>alma_53_</v>
      </c>
      <c r="K1342">
        <f t="shared" si="48"/>
        <v>23</v>
      </c>
    </row>
    <row r="1343" spans="1:11" x14ac:dyDescent="0.2">
      <c r="A1343" s="16" t="s">
        <v>1850</v>
      </c>
      <c r="B1343" s="19">
        <v>1</v>
      </c>
      <c r="C1343" s="21">
        <v>0</v>
      </c>
      <c r="F1343" s="31" t="s">
        <v>1797</v>
      </c>
      <c r="G1343" s="31">
        <v>54</v>
      </c>
      <c r="H1343" s="31">
        <v>24</v>
      </c>
      <c r="I1343" s="31"/>
      <c r="J1343" t="str">
        <f t="shared" si="47"/>
        <v>alma_54_</v>
      </c>
      <c r="K1343">
        <f t="shared" si="48"/>
        <v>24</v>
      </c>
    </row>
    <row r="1344" spans="1:11" x14ac:dyDescent="0.2">
      <c r="A1344" s="16" t="s">
        <v>1850</v>
      </c>
      <c r="B1344" s="19">
        <v>2</v>
      </c>
      <c r="C1344" s="21">
        <v>0</v>
      </c>
      <c r="F1344" s="31" t="s">
        <v>1797</v>
      </c>
      <c r="G1344" s="31">
        <v>55</v>
      </c>
      <c r="H1344" s="31">
        <v>35</v>
      </c>
      <c r="I1344" s="31"/>
      <c r="J1344" t="str">
        <f t="shared" si="47"/>
        <v>alma_55_</v>
      </c>
      <c r="K1344">
        <f t="shared" si="48"/>
        <v>35</v>
      </c>
    </row>
    <row r="1345" spans="1:11" x14ac:dyDescent="0.2">
      <c r="A1345" s="16" t="s">
        <v>1857</v>
      </c>
      <c r="B1345" s="19">
        <v>1</v>
      </c>
      <c r="C1345" s="21">
        <v>42</v>
      </c>
      <c r="F1345" s="31" t="s">
        <v>1797</v>
      </c>
      <c r="G1345" s="31">
        <v>56</v>
      </c>
      <c r="H1345" s="31">
        <v>57</v>
      </c>
      <c r="I1345" s="31"/>
      <c r="J1345" t="str">
        <f t="shared" si="47"/>
        <v>alma_56_</v>
      </c>
      <c r="K1345">
        <f t="shared" si="48"/>
        <v>57</v>
      </c>
    </row>
    <row r="1346" spans="1:11" x14ac:dyDescent="0.2">
      <c r="A1346" s="16" t="s">
        <v>1857</v>
      </c>
      <c r="B1346" s="19">
        <v>2</v>
      </c>
      <c r="C1346" s="21">
        <v>31</v>
      </c>
      <c r="F1346" s="31" t="s">
        <v>1797</v>
      </c>
      <c r="G1346" s="31">
        <v>57</v>
      </c>
      <c r="H1346" s="31">
        <v>36</v>
      </c>
      <c r="I1346" s="31"/>
      <c r="J1346" t="str">
        <f t="shared" si="47"/>
        <v>alma_57_</v>
      </c>
      <c r="K1346">
        <f t="shared" si="48"/>
        <v>36</v>
      </c>
    </row>
    <row r="1347" spans="1:11" x14ac:dyDescent="0.2">
      <c r="A1347" s="16" t="s">
        <v>1857</v>
      </c>
      <c r="B1347" s="19">
        <v>3</v>
      </c>
      <c r="C1347" s="21">
        <v>25</v>
      </c>
      <c r="F1347" s="31" t="s">
        <v>1797</v>
      </c>
      <c r="G1347" s="31">
        <v>58</v>
      </c>
      <c r="H1347" s="31">
        <v>41</v>
      </c>
      <c r="I1347" s="31"/>
      <c r="J1347" t="str">
        <f t="shared" si="47"/>
        <v>alma_58_</v>
      </c>
      <c r="K1347">
        <f t="shared" si="48"/>
        <v>41</v>
      </c>
    </row>
    <row r="1348" spans="1:11" x14ac:dyDescent="0.2">
      <c r="A1348" s="16" t="s">
        <v>1857</v>
      </c>
      <c r="B1348" s="19">
        <v>4</v>
      </c>
      <c r="C1348" s="21">
        <v>32</v>
      </c>
      <c r="F1348" s="31" t="s">
        <v>1797</v>
      </c>
      <c r="G1348" s="31">
        <v>59</v>
      </c>
      <c r="H1348" s="31">
        <v>13</v>
      </c>
      <c r="I1348" s="31"/>
      <c r="J1348" t="str">
        <f t="shared" si="47"/>
        <v>alma_59_</v>
      </c>
      <c r="K1348">
        <f t="shared" si="48"/>
        <v>13</v>
      </c>
    </row>
    <row r="1349" spans="1:11" x14ac:dyDescent="0.2">
      <c r="A1349" s="16" t="s">
        <v>1857</v>
      </c>
      <c r="B1349" s="19">
        <v>5</v>
      </c>
      <c r="C1349" s="21">
        <v>59</v>
      </c>
      <c r="F1349" s="31" t="s">
        <v>1797</v>
      </c>
      <c r="G1349" s="31">
        <v>60</v>
      </c>
      <c r="H1349" s="31">
        <v>36</v>
      </c>
      <c r="I1349" s="31"/>
      <c r="J1349" t="str">
        <f t="shared" si="47"/>
        <v>alma_60_</v>
      </c>
      <c r="K1349">
        <f t="shared" si="48"/>
        <v>36</v>
      </c>
    </row>
    <row r="1350" spans="1:11" x14ac:dyDescent="0.2">
      <c r="A1350" s="16" t="s">
        <v>1857</v>
      </c>
      <c r="B1350" s="19">
        <v>6</v>
      </c>
      <c r="C1350" s="21">
        <v>68</v>
      </c>
      <c r="F1350" s="31" t="s">
        <v>1797</v>
      </c>
      <c r="G1350" s="31">
        <v>61</v>
      </c>
      <c r="H1350" s="31">
        <v>21</v>
      </c>
      <c r="I1350" s="31"/>
      <c r="J1350" t="str">
        <f t="shared" si="47"/>
        <v>alma_61_</v>
      </c>
      <c r="K1350">
        <f t="shared" si="48"/>
        <v>21</v>
      </c>
    </row>
    <row r="1351" spans="1:11" x14ac:dyDescent="0.2">
      <c r="A1351" s="16" t="s">
        <v>1857</v>
      </c>
      <c r="B1351" s="19">
        <v>7</v>
      </c>
      <c r="C1351" s="21">
        <v>69</v>
      </c>
      <c r="F1351" s="31" t="s">
        <v>1797</v>
      </c>
      <c r="G1351" s="31">
        <v>62</v>
      </c>
      <c r="H1351" s="31">
        <v>52</v>
      </c>
      <c r="I1351" s="31"/>
      <c r="J1351" t="str">
        <f t="shared" si="47"/>
        <v>alma_62_</v>
      </c>
      <c r="K1351">
        <f t="shared" si="48"/>
        <v>52</v>
      </c>
    </row>
    <row r="1352" spans="1:11" x14ac:dyDescent="0.2">
      <c r="A1352" s="16" t="s">
        <v>1857</v>
      </c>
      <c r="B1352" s="19">
        <v>8</v>
      </c>
      <c r="C1352" s="21">
        <v>30</v>
      </c>
      <c r="F1352" s="31" t="s">
        <v>1797</v>
      </c>
      <c r="G1352" s="31">
        <v>63</v>
      </c>
      <c r="H1352" s="31">
        <v>17</v>
      </c>
      <c r="I1352" s="31"/>
      <c r="J1352" t="str">
        <f t="shared" si="47"/>
        <v>alma_63_</v>
      </c>
      <c r="K1352">
        <f t="shared" si="48"/>
        <v>17</v>
      </c>
    </row>
    <row r="1353" spans="1:11" x14ac:dyDescent="0.2">
      <c r="A1353" s="16" t="s">
        <v>1863</v>
      </c>
      <c r="B1353" s="19">
        <v>1</v>
      </c>
      <c r="C1353" s="21">
        <v>31</v>
      </c>
      <c r="F1353" s="31" t="s">
        <v>1800</v>
      </c>
      <c r="G1353" s="31">
        <v>1</v>
      </c>
      <c r="H1353" s="31">
        <v>34</v>
      </c>
      <c r="I1353" s="31"/>
      <c r="J1353" t="str">
        <f t="shared" si="47"/>
        <v>hel_1_</v>
      </c>
      <c r="K1353">
        <f t="shared" si="48"/>
        <v>34</v>
      </c>
    </row>
    <row r="1354" spans="1:11" x14ac:dyDescent="0.2">
      <c r="A1354" s="16" t="s">
        <v>1863</v>
      </c>
      <c r="B1354" s="19">
        <v>2</v>
      </c>
      <c r="C1354" s="21">
        <v>25</v>
      </c>
      <c r="F1354" s="31" t="s">
        <v>1800</v>
      </c>
      <c r="G1354" s="31">
        <v>2</v>
      </c>
      <c r="H1354" s="31">
        <v>14</v>
      </c>
      <c r="I1354" s="31"/>
      <c r="J1354" t="str">
        <f t="shared" si="47"/>
        <v>hel_2_</v>
      </c>
      <c r="K1354">
        <f t="shared" si="48"/>
        <v>14</v>
      </c>
    </row>
    <row r="1355" spans="1:11" x14ac:dyDescent="0.2">
      <c r="A1355" s="16" t="s">
        <v>1863</v>
      </c>
      <c r="B1355" s="19">
        <v>3</v>
      </c>
      <c r="C1355" s="21">
        <v>28</v>
      </c>
      <c r="F1355" s="31" t="s">
        <v>1800</v>
      </c>
      <c r="G1355" s="31">
        <v>3</v>
      </c>
      <c r="H1355" s="31">
        <v>37</v>
      </c>
      <c r="I1355" s="31"/>
      <c r="J1355" t="str">
        <f t="shared" si="47"/>
        <v>hel_3_</v>
      </c>
      <c r="K1355">
        <f t="shared" si="48"/>
        <v>37</v>
      </c>
    </row>
    <row r="1356" spans="1:11" x14ac:dyDescent="0.2">
      <c r="A1356" s="16" t="s">
        <v>1863</v>
      </c>
      <c r="B1356" s="19">
        <v>4</v>
      </c>
      <c r="C1356" s="21">
        <v>31</v>
      </c>
      <c r="F1356" s="31" t="s">
        <v>1800</v>
      </c>
      <c r="G1356" s="31">
        <v>4</v>
      </c>
      <c r="H1356" s="31">
        <v>26</v>
      </c>
      <c r="I1356" s="31"/>
      <c r="J1356" t="str">
        <f t="shared" si="47"/>
        <v>hel_4_</v>
      </c>
      <c r="K1356">
        <f t="shared" si="48"/>
        <v>26</v>
      </c>
    </row>
    <row r="1357" spans="1:11" x14ac:dyDescent="0.2">
      <c r="A1357" s="16" t="s">
        <v>1863</v>
      </c>
      <c r="B1357" s="19">
        <v>5</v>
      </c>
      <c r="C1357" s="21">
        <v>21</v>
      </c>
      <c r="F1357" s="31" t="s">
        <v>1800</v>
      </c>
      <c r="G1357" s="31">
        <v>5</v>
      </c>
      <c r="H1357" s="31">
        <v>52</v>
      </c>
      <c r="I1357" s="31"/>
      <c r="J1357" t="str">
        <f t="shared" si="47"/>
        <v>hel_5_</v>
      </c>
      <c r="K1357">
        <f t="shared" si="48"/>
        <v>52</v>
      </c>
    </row>
    <row r="1358" spans="1:11" x14ac:dyDescent="0.2">
      <c r="A1358" s="16" t="s">
        <v>1895</v>
      </c>
      <c r="B1358" s="19">
        <v>1</v>
      </c>
      <c r="C1358" s="21">
        <v>0</v>
      </c>
      <c r="F1358" s="31" t="s">
        <v>1800</v>
      </c>
      <c r="G1358" s="31">
        <v>6</v>
      </c>
      <c r="H1358" s="31">
        <v>41</v>
      </c>
      <c r="I1358" s="31"/>
      <c r="J1358" t="str">
        <f t="shared" si="47"/>
        <v>hel_6_</v>
      </c>
      <c r="K1358">
        <f t="shared" si="48"/>
        <v>41</v>
      </c>
    </row>
    <row r="1359" spans="1:11" x14ac:dyDescent="0.2">
      <c r="A1359" s="16" t="s">
        <v>1895</v>
      </c>
      <c r="B1359" s="19">
        <v>2</v>
      </c>
      <c r="C1359" s="21">
        <v>0</v>
      </c>
      <c r="F1359" s="31" t="s">
        <v>1800</v>
      </c>
      <c r="G1359" s="31">
        <v>7</v>
      </c>
      <c r="H1359" s="31">
        <v>29</v>
      </c>
      <c r="I1359" s="31"/>
      <c r="J1359" t="str">
        <f t="shared" si="47"/>
        <v>hel_7_</v>
      </c>
      <c r="K1359">
        <f t="shared" si="48"/>
        <v>29</v>
      </c>
    </row>
    <row r="1360" spans="1:11" x14ac:dyDescent="0.2">
      <c r="A1360" s="17" t="s">
        <v>1895</v>
      </c>
      <c r="B1360" s="20">
        <v>3</v>
      </c>
      <c r="C1360" s="22">
        <v>0</v>
      </c>
      <c r="F1360" s="31" t="s">
        <v>1800</v>
      </c>
      <c r="G1360" s="31">
        <v>8</v>
      </c>
      <c r="H1360" s="31">
        <v>28</v>
      </c>
      <c r="I1360" s="31"/>
      <c r="J1360" t="str">
        <f t="shared" si="47"/>
        <v>hel_8_</v>
      </c>
      <c r="K1360">
        <f t="shared" si="48"/>
        <v>28</v>
      </c>
    </row>
    <row r="1361" spans="1:11" x14ac:dyDescent="0.2">
      <c r="A1361" s="23" t="s">
        <v>2003</v>
      </c>
      <c r="B1361" s="24">
        <v>1</v>
      </c>
      <c r="C1361" s="25">
        <v>33</v>
      </c>
      <c r="F1361" s="31" t="s">
        <v>1800</v>
      </c>
      <c r="G1361" s="31">
        <v>9</v>
      </c>
      <c r="H1361" s="31">
        <v>41</v>
      </c>
      <c r="I1361" s="31"/>
      <c r="J1361" t="str">
        <f t="shared" si="47"/>
        <v>hel_9_</v>
      </c>
      <c r="K1361">
        <f t="shared" si="48"/>
        <v>41</v>
      </c>
    </row>
    <row r="1362" spans="1:11" x14ac:dyDescent="0.2">
      <c r="A1362" s="16" t="s">
        <v>2003</v>
      </c>
      <c r="B1362" s="19">
        <v>2</v>
      </c>
      <c r="C1362" s="21">
        <v>31</v>
      </c>
      <c r="F1362" s="31" t="s">
        <v>1800</v>
      </c>
      <c r="G1362" s="31">
        <v>10</v>
      </c>
      <c r="H1362" s="31">
        <v>19</v>
      </c>
      <c r="I1362" s="31"/>
      <c r="J1362" t="str">
        <f t="shared" si="47"/>
        <v>hel_10_</v>
      </c>
      <c r="K1362">
        <f t="shared" si="48"/>
        <v>19</v>
      </c>
    </row>
    <row r="1363" spans="1:11" x14ac:dyDescent="0.2">
      <c r="A1363" s="16" t="s">
        <v>2003</v>
      </c>
      <c r="B1363" s="19">
        <v>3</v>
      </c>
      <c r="C1363" s="21">
        <v>33</v>
      </c>
      <c r="F1363" s="31" t="s">
        <v>1800</v>
      </c>
      <c r="G1363" s="31">
        <v>11</v>
      </c>
      <c r="H1363" s="31">
        <v>38</v>
      </c>
      <c r="I1363" s="31"/>
      <c r="J1363" t="str">
        <f t="shared" si="47"/>
        <v>hel_11_</v>
      </c>
      <c r="K1363">
        <f t="shared" si="48"/>
        <v>38</v>
      </c>
    </row>
    <row r="1364" spans="1:11" x14ac:dyDescent="0.2">
      <c r="A1364" s="16" t="s">
        <v>2003</v>
      </c>
      <c r="B1364" s="19">
        <v>4</v>
      </c>
      <c r="C1364" s="21">
        <v>13</v>
      </c>
      <c r="F1364" s="31" t="s">
        <v>1800</v>
      </c>
      <c r="G1364" s="31">
        <v>12</v>
      </c>
      <c r="H1364" s="31">
        <v>26</v>
      </c>
      <c r="I1364" s="31"/>
      <c r="J1364" t="str">
        <f t="shared" si="47"/>
        <v>hel_12_</v>
      </c>
      <c r="K1364">
        <f t="shared" si="48"/>
        <v>26</v>
      </c>
    </row>
    <row r="1365" spans="1:11" x14ac:dyDescent="0.2">
      <c r="A1365" s="16" t="s">
        <v>2003</v>
      </c>
      <c r="B1365" s="19">
        <v>5</v>
      </c>
      <c r="C1365" s="21">
        <v>45</v>
      </c>
      <c r="F1365" s="31" t="s">
        <v>1800</v>
      </c>
      <c r="G1365" s="31">
        <v>13</v>
      </c>
      <c r="H1365" s="31">
        <v>39</v>
      </c>
      <c r="I1365" s="31"/>
      <c r="J1365" t="str">
        <f t="shared" si="47"/>
        <v>hel_13_</v>
      </c>
      <c r="K1365">
        <f t="shared" si="48"/>
        <v>39</v>
      </c>
    </row>
    <row r="1366" spans="1:11" x14ac:dyDescent="0.2">
      <c r="A1366" s="16" t="s">
        <v>2003</v>
      </c>
      <c r="B1366" s="19">
        <v>6</v>
      </c>
      <c r="C1366" s="21">
        <v>71</v>
      </c>
      <c r="F1366" s="31" t="s">
        <v>1800</v>
      </c>
      <c r="G1366" s="31">
        <v>14</v>
      </c>
      <c r="H1366" s="31">
        <v>31</v>
      </c>
      <c r="I1366" s="31"/>
      <c r="J1366" t="str">
        <f t="shared" si="47"/>
        <v>hel_14_</v>
      </c>
      <c r="K1366">
        <f t="shared" si="48"/>
        <v>31</v>
      </c>
    </row>
    <row r="1367" spans="1:11" x14ac:dyDescent="0.2">
      <c r="A1367" s="16" t="s">
        <v>2003</v>
      </c>
      <c r="B1367" s="19">
        <v>7</v>
      </c>
      <c r="C1367" s="21">
        <v>84</v>
      </c>
      <c r="F1367" s="31" t="s">
        <v>1800</v>
      </c>
      <c r="G1367" s="31">
        <v>15</v>
      </c>
      <c r="H1367" s="31">
        <v>17</v>
      </c>
      <c r="I1367" s="31"/>
      <c r="J1367" t="str">
        <f t="shared" si="47"/>
        <v>hel_15_</v>
      </c>
      <c r="K1367">
        <f t="shared" si="48"/>
        <v>17</v>
      </c>
    </row>
    <row r="1368" spans="1:11" x14ac:dyDescent="0.2">
      <c r="A1368" s="16" t="s">
        <v>2003</v>
      </c>
      <c r="B1368" s="19">
        <v>8</v>
      </c>
      <c r="C1368" s="21">
        <v>56</v>
      </c>
      <c r="F1368" s="31" t="s">
        <v>1800</v>
      </c>
      <c r="G1368" s="31">
        <v>16</v>
      </c>
      <c r="H1368" s="31">
        <v>25</v>
      </c>
      <c r="I1368" s="31"/>
      <c r="J1368" t="str">
        <f t="shared" si="47"/>
        <v>hel_16_</v>
      </c>
      <c r="K1368">
        <f t="shared" si="48"/>
        <v>25</v>
      </c>
    </row>
    <row r="1369" spans="1:11" x14ac:dyDescent="0.2">
      <c r="A1369" s="16" t="s">
        <v>2003</v>
      </c>
      <c r="B1369" s="19">
        <v>9</v>
      </c>
      <c r="C1369" s="21">
        <v>32</v>
      </c>
      <c r="F1369" s="31" t="s">
        <v>1806</v>
      </c>
      <c r="G1369" s="31">
        <v>1</v>
      </c>
      <c r="H1369" s="31">
        <v>30</v>
      </c>
      <c r="I1369" s="31"/>
      <c r="J1369" t="str">
        <f t="shared" si="47"/>
        <v>3-ne_1_</v>
      </c>
      <c r="K1369">
        <f t="shared" si="48"/>
        <v>30</v>
      </c>
    </row>
    <row r="1370" spans="1:11" x14ac:dyDescent="0.2">
      <c r="A1370" s="16" t="s">
        <v>2003</v>
      </c>
      <c r="B1370" s="19">
        <v>10</v>
      </c>
      <c r="C1370" s="21">
        <v>20</v>
      </c>
      <c r="F1370" s="31" t="s">
        <v>1806</v>
      </c>
      <c r="G1370" s="31">
        <v>2</v>
      </c>
      <c r="H1370" s="31">
        <v>19</v>
      </c>
      <c r="I1370" s="31"/>
      <c r="J1370" t="str">
        <f t="shared" si="47"/>
        <v>3-ne_2_</v>
      </c>
      <c r="K1370">
        <f t="shared" si="48"/>
        <v>19</v>
      </c>
    </row>
    <row r="1371" spans="1:11" x14ac:dyDescent="0.2">
      <c r="A1371" s="16" t="s">
        <v>2003</v>
      </c>
      <c r="B1371" s="19">
        <v>11</v>
      </c>
      <c r="C1371" s="21">
        <v>20</v>
      </c>
      <c r="F1371" s="31" t="s">
        <v>1806</v>
      </c>
      <c r="G1371" s="31">
        <v>3</v>
      </c>
      <c r="H1371" s="31">
        <v>26</v>
      </c>
      <c r="I1371" s="31"/>
      <c r="J1371" t="str">
        <f t="shared" si="47"/>
        <v>3-ne_3_</v>
      </c>
      <c r="K1371">
        <f t="shared" si="48"/>
        <v>26</v>
      </c>
    </row>
    <row r="1372" spans="1:11" x14ac:dyDescent="0.2">
      <c r="A1372" s="16" t="s">
        <v>2003</v>
      </c>
      <c r="B1372" s="19">
        <v>12</v>
      </c>
      <c r="C1372" s="21">
        <v>15</v>
      </c>
      <c r="F1372" s="31" t="s">
        <v>1806</v>
      </c>
      <c r="G1372" s="31">
        <v>4</v>
      </c>
      <c r="H1372" s="31">
        <v>33</v>
      </c>
      <c r="I1372" s="31"/>
      <c r="J1372" t="str">
        <f t="shared" si="47"/>
        <v>3-ne_4_</v>
      </c>
      <c r="K1372">
        <f t="shared" si="48"/>
        <v>33</v>
      </c>
    </row>
    <row r="1373" spans="1:11" x14ac:dyDescent="0.2">
      <c r="A1373" s="16" t="s">
        <v>2003</v>
      </c>
      <c r="B1373" s="19">
        <v>13</v>
      </c>
      <c r="C1373" s="21">
        <v>15</v>
      </c>
      <c r="F1373" s="31" t="s">
        <v>1806</v>
      </c>
      <c r="G1373" s="31">
        <v>5</v>
      </c>
      <c r="H1373" s="31">
        <v>26</v>
      </c>
      <c r="I1373" s="31"/>
      <c r="J1373" t="str">
        <f t="shared" si="47"/>
        <v>3-ne_5_</v>
      </c>
      <c r="K1373">
        <f t="shared" si="48"/>
        <v>26</v>
      </c>
    </row>
    <row r="1374" spans="1:11" x14ac:dyDescent="0.2">
      <c r="A1374" s="16" t="s">
        <v>2003</v>
      </c>
      <c r="B1374" s="19">
        <v>14</v>
      </c>
      <c r="C1374" s="21">
        <v>40</v>
      </c>
      <c r="F1374" s="31" t="s">
        <v>1806</v>
      </c>
      <c r="G1374" s="31">
        <v>6</v>
      </c>
      <c r="H1374" s="31">
        <v>30</v>
      </c>
      <c r="I1374" s="31"/>
      <c r="J1374" t="str">
        <f t="shared" si="47"/>
        <v>3-ne_6_</v>
      </c>
      <c r="K1374">
        <f t="shared" si="48"/>
        <v>30</v>
      </c>
    </row>
    <row r="1375" spans="1:11" x14ac:dyDescent="0.2">
      <c r="A1375" s="16" t="s">
        <v>2003</v>
      </c>
      <c r="B1375" s="19">
        <v>15</v>
      </c>
      <c r="C1375" s="21">
        <v>22</v>
      </c>
      <c r="F1375" s="31" t="s">
        <v>1806</v>
      </c>
      <c r="G1375" s="31">
        <v>7</v>
      </c>
      <c r="H1375" s="31">
        <v>26</v>
      </c>
      <c r="I1375" s="31"/>
      <c r="J1375" t="str">
        <f t="shared" si="47"/>
        <v>3-ne_7_</v>
      </c>
      <c r="K1375">
        <f t="shared" si="48"/>
        <v>26</v>
      </c>
    </row>
    <row r="1376" spans="1:11" x14ac:dyDescent="0.2">
      <c r="A1376" s="16" t="s">
        <v>2003</v>
      </c>
      <c r="B1376" s="19">
        <v>16</v>
      </c>
      <c r="C1376" s="21">
        <v>20</v>
      </c>
      <c r="F1376" s="31" t="s">
        <v>1806</v>
      </c>
      <c r="G1376" s="31">
        <v>8</v>
      </c>
      <c r="H1376" s="31">
        <v>25</v>
      </c>
      <c r="I1376" s="31"/>
      <c r="J1376" t="str">
        <f t="shared" si="47"/>
        <v>3-ne_8_</v>
      </c>
      <c r="K1376">
        <f t="shared" si="48"/>
        <v>25</v>
      </c>
    </row>
    <row r="1377" spans="1:11" x14ac:dyDescent="0.2">
      <c r="A1377" s="16" t="s">
        <v>2003</v>
      </c>
      <c r="B1377" s="19">
        <v>17</v>
      </c>
      <c r="C1377" s="21">
        <v>33</v>
      </c>
      <c r="F1377" s="31" t="s">
        <v>1806</v>
      </c>
      <c r="G1377" s="31">
        <v>9</v>
      </c>
      <c r="H1377" s="31">
        <v>22</v>
      </c>
      <c r="I1377" s="31"/>
      <c r="J1377" t="str">
        <f t="shared" si="47"/>
        <v>3-ne_9_</v>
      </c>
      <c r="K1377">
        <f t="shared" si="48"/>
        <v>22</v>
      </c>
    </row>
    <row r="1378" spans="1:11" x14ac:dyDescent="0.2">
      <c r="A1378" s="16" t="s">
        <v>2003</v>
      </c>
      <c r="B1378" s="19">
        <v>18</v>
      </c>
      <c r="C1378" s="21">
        <v>42</v>
      </c>
      <c r="F1378" s="31" t="s">
        <v>1806</v>
      </c>
      <c r="G1378" s="31">
        <v>10</v>
      </c>
      <c r="H1378" s="31">
        <v>19</v>
      </c>
      <c r="I1378" s="31"/>
      <c r="J1378" t="str">
        <f t="shared" si="47"/>
        <v>3-ne_10_</v>
      </c>
      <c r="K1378">
        <f t="shared" si="48"/>
        <v>19</v>
      </c>
    </row>
    <row r="1379" spans="1:11" x14ac:dyDescent="0.2">
      <c r="A1379" s="16" t="s">
        <v>2003</v>
      </c>
      <c r="B1379" s="19">
        <v>19</v>
      </c>
      <c r="C1379" s="21">
        <v>44</v>
      </c>
      <c r="F1379" s="31" t="s">
        <v>1806</v>
      </c>
      <c r="G1379" s="31">
        <v>11</v>
      </c>
      <c r="H1379" s="31">
        <v>41</v>
      </c>
      <c r="I1379" s="31"/>
      <c r="J1379" t="str">
        <f t="shared" si="47"/>
        <v>3-ne_11_</v>
      </c>
      <c r="K1379">
        <f t="shared" si="48"/>
        <v>41</v>
      </c>
    </row>
    <row r="1380" spans="1:11" x14ac:dyDescent="0.2">
      <c r="A1380" s="16" t="s">
        <v>2003</v>
      </c>
      <c r="B1380" s="19">
        <v>20</v>
      </c>
      <c r="C1380" s="21">
        <v>19</v>
      </c>
      <c r="F1380" s="31" t="s">
        <v>1806</v>
      </c>
      <c r="G1380" s="31">
        <v>12</v>
      </c>
      <c r="H1380" s="31">
        <v>48</v>
      </c>
      <c r="I1380" s="31"/>
      <c r="J1380" t="str">
        <f t="shared" si="47"/>
        <v>3-ne_12_</v>
      </c>
      <c r="K1380">
        <f t="shared" si="48"/>
        <v>48</v>
      </c>
    </row>
    <row r="1381" spans="1:11" x14ac:dyDescent="0.2">
      <c r="A1381" s="16" t="s">
        <v>2003</v>
      </c>
      <c r="B1381" s="19">
        <v>21</v>
      </c>
      <c r="C1381" s="21">
        <v>32</v>
      </c>
      <c r="F1381" s="31" t="s">
        <v>1806</v>
      </c>
      <c r="G1381" s="31">
        <v>13</v>
      </c>
      <c r="H1381" s="31">
        <v>34</v>
      </c>
      <c r="I1381" s="31"/>
      <c r="J1381" t="str">
        <f t="shared" si="47"/>
        <v>3-ne_13_</v>
      </c>
      <c r="K1381">
        <f t="shared" si="48"/>
        <v>34</v>
      </c>
    </row>
    <row r="1382" spans="1:11" x14ac:dyDescent="0.2">
      <c r="A1382" s="16" t="s">
        <v>2003</v>
      </c>
      <c r="B1382" s="19">
        <v>22</v>
      </c>
      <c r="C1382" s="21">
        <v>28</v>
      </c>
      <c r="F1382" s="31" t="s">
        <v>1806</v>
      </c>
      <c r="G1382" s="31">
        <v>14</v>
      </c>
      <c r="H1382" s="31">
        <v>27</v>
      </c>
      <c r="I1382" s="31"/>
      <c r="J1382" t="str">
        <f t="shared" si="47"/>
        <v>3-ne_14_</v>
      </c>
      <c r="K1382">
        <f t="shared" si="48"/>
        <v>27</v>
      </c>
    </row>
    <row r="1383" spans="1:11" x14ac:dyDescent="0.2">
      <c r="A1383" s="16" t="s">
        <v>2003</v>
      </c>
      <c r="B1383" s="19">
        <v>23</v>
      </c>
      <c r="C1383" s="21">
        <v>18</v>
      </c>
      <c r="F1383" s="31" t="s">
        <v>1806</v>
      </c>
      <c r="G1383" s="31">
        <v>15</v>
      </c>
      <c r="H1383" s="31">
        <v>24</v>
      </c>
      <c r="I1383" s="31"/>
      <c r="J1383" t="str">
        <f t="shared" si="47"/>
        <v>3-ne_15_</v>
      </c>
      <c r="K1383">
        <f t="shared" si="48"/>
        <v>24</v>
      </c>
    </row>
    <row r="1384" spans="1:11" x14ac:dyDescent="0.2">
      <c r="A1384" s="16" t="s">
        <v>2003</v>
      </c>
      <c r="B1384" s="19">
        <v>24</v>
      </c>
      <c r="C1384" s="21">
        <v>73</v>
      </c>
      <c r="F1384" s="31" t="s">
        <v>1806</v>
      </c>
      <c r="G1384" s="31">
        <v>16</v>
      </c>
      <c r="H1384" s="31">
        <v>20</v>
      </c>
      <c r="I1384" s="31"/>
      <c r="J1384" t="str">
        <f t="shared" ref="J1384:J1447" si="49">F1384&amp;"_"&amp;G1384&amp;"_"</f>
        <v>3-ne_16_</v>
      </c>
      <c r="K1384">
        <f t="shared" ref="K1384:K1447" si="50">H1384</f>
        <v>20</v>
      </c>
    </row>
    <row r="1385" spans="1:11" x14ac:dyDescent="0.2">
      <c r="A1385" s="16" t="s">
        <v>2003</v>
      </c>
      <c r="B1385" s="19">
        <v>25</v>
      </c>
      <c r="C1385" s="21">
        <v>34</v>
      </c>
      <c r="F1385" s="31" t="s">
        <v>1806</v>
      </c>
      <c r="G1385" s="31">
        <v>17</v>
      </c>
      <c r="H1385" s="31">
        <v>25</v>
      </c>
      <c r="I1385" s="31"/>
      <c r="J1385" t="str">
        <f t="shared" si="49"/>
        <v>3-ne_17_</v>
      </c>
      <c r="K1385">
        <f t="shared" si="50"/>
        <v>25</v>
      </c>
    </row>
    <row r="1386" spans="1:11" x14ac:dyDescent="0.2">
      <c r="A1386" s="16" t="s">
        <v>2003</v>
      </c>
      <c r="B1386" s="19">
        <v>26</v>
      </c>
      <c r="C1386" s="21">
        <v>35</v>
      </c>
      <c r="F1386" s="31" t="s">
        <v>1806</v>
      </c>
      <c r="G1386" s="31">
        <v>18</v>
      </c>
      <c r="H1386" s="31">
        <v>39</v>
      </c>
      <c r="I1386" s="31"/>
      <c r="J1386" t="str">
        <f t="shared" si="49"/>
        <v>3-ne_18_</v>
      </c>
      <c r="K1386">
        <f t="shared" si="50"/>
        <v>39</v>
      </c>
    </row>
    <row r="1387" spans="1:11" x14ac:dyDescent="0.2">
      <c r="A1387" s="16" t="s">
        <v>2003</v>
      </c>
      <c r="B1387" s="19">
        <v>27</v>
      </c>
      <c r="C1387" s="21">
        <v>46</v>
      </c>
      <c r="F1387" s="31" t="s">
        <v>1806</v>
      </c>
      <c r="G1387" s="31">
        <v>19</v>
      </c>
      <c r="H1387" s="31">
        <v>36</v>
      </c>
      <c r="I1387" s="31"/>
      <c r="J1387" t="str">
        <f t="shared" si="49"/>
        <v>3-ne_19_</v>
      </c>
      <c r="K1387">
        <f t="shared" si="50"/>
        <v>36</v>
      </c>
    </row>
    <row r="1388" spans="1:11" x14ac:dyDescent="0.2">
      <c r="A1388" s="16" t="s">
        <v>2003</v>
      </c>
      <c r="B1388" s="19">
        <v>28</v>
      </c>
      <c r="C1388" s="21">
        <v>22</v>
      </c>
      <c r="F1388" s="31" t="s">
        <v>1806</v>
      </c>
      <c r="G1388" s="31">
        <v>20</v>
      </c>
      <c r="H1388" s="31">
        <v>46</v>
      </c>
      <c r="I1388" s="31"/>
      <c r="J1388" t="str">
        <f t="shared" si="49"/>
        <v>3-ne_20_</v>
      </c>
      <c r="K1388">
        <f t="shared" si="50"/>
        <v>46</v>
      </c>
    </row>
    <row r="1389" spans="1:11" x14ac:dyDescent="0.2">
      <c r="A1389" s="16" t="s">
        <v>2003</v>
      </c>
      <c r="B1389" s="19">
        <v>29</v>
      </c>
      <c r="C1389" s="21">
        <v>35</v>
      </c>
      <c r="F1389" s="31" t="s">
        <v>1806</v>
      </c>
      <c r="G1389" s="31">
        <v>21</v>
      </c>
      <c r="H1389" s="31">
        <v>29</v>
      </c>
      <c r="I1389" s="31"/>
      <c r="J1389" t="str">
        <f t="shared" si="49"/>
        <v>3-ne_21_</v>
      </c>
      <c r="K1389">
        <f t="shared" si="50"/>
        <v>29</v>
      </c>
    </row>
    <row r="1390" spans="1:11" x14ac:dyDescent="0.2">
      <c r="A1390" s="16" t="s">
        <v>2003</v>
      </c>
      <c r="B1390" s="19">
        <v>30</v>
      </c>
      <c r="C1390" s="21">
        <v>43</v>
      </c>
      <c r="F1390" s="31" t="s">
        <v>1806</v>
      </c>
      <c r="G1390" s="31">
        <v>22</v>
      </c>
      <c r="H1390" s="31">
        <v>17</v>
      </c>
      <c r="I1390" s="31"/>
      <c r="J1390" t="str">
        <f t="shared" si="49"/>
        <v>3-ne_22_</v>
      </c>
      <c r="K1390">
        <f t="shared" si="50"/>
        <v>17</v>
      </c>
    </row>
    <row r="1391" spans="1:11" x14ac:dyDescent="0.2">
      <c r="A1391" s="16" t="s">
        <v>2003</v>
      </c>
      <c r="B1391" s="19">
        <v>31</v>
      </c>
      <c r="C1391" s="21">
        <v>55</v>
      </c>
      <c r="F1391" s="31" t="s">
        <v>1806</v>
      </c>
      <c r="G1391" s="31">
        <v>23</v>
      </c>
      <c r="H1391" s="31">
        <v>14</v>
      </c>
      <c r="I1391" s="31"/>
      <c r="J1391" t="str">
        <f t="shared" si="49"/>
        <v>3-ne_23_</v>
      </c>
      <c r="K1391">
        <f t="shared" si="50"/>
        <v>14</v>
      </c>
    </row>
    <row r="1392" spans="1:11" x14ac:dyDescent="0.2">
      <c r="A1392" s="16" t="s">
        <v>2003</v>
      </c>
      <c r="B1392" s="19">
        <v>32</v>
      </c>
      <c r="C1392" s="21">
        <v>32</v>
      </c>
      <c r="F1392" s="31" t="s">
        <v>1806</v>
      </c>
      <c r="G1392" s="31">
        <v>24</v>
      </c>
      <c r="H1392" s="31">
        <v>18</v>
      </c>
      <c r="I1392" s="31"/>
      <c r="J1392" t="str">
        <f t="shared" si="49"/>
        <v>3-ne_24_</v>
      </c>
      <c r="K1392">
        <f t="shared" si="50"/>
        <v>18</v>
      </c>
    </row>
    <row r="1393" spans="1:11" x14ac:dyDescent="0.2">
      <c r="A1393" s="16" t="s">
        <v>2003</v>
      </c>
      <c r="B1393" s="19">
        <v>33</v>
      </c>
      <c r="C1393" s="21">
        <v>20</v>
      </c>
      <c r="F1393" s="31" t="s">
        <v>1806</v>
      </c>
      <c r="G1393" s="31">
        <v>25</v>
      </c>
      <c r="H1393" s="31">
        <v>6</v>
      </c>
      <c r="I1393" s="31"/>
      <c r="J1393" t="str">
        <f t="shared" si="49"/>
        <v>3-ne_25_</v>
      </c>
      <c r="K1393">
        <f t="shared" si="50"/>
        <v>6</v>
      </c>
    </row>
    <row r="1394" spans="1:11" x14ac:dyDescent="0.2">
      <c r="A1394" s="16" t="s">
        <v>2003</v>
      </c>
      <c r="B1394" s="19">
        <v>34</v>
      </c>
      <c r="C1394" s="21">
        <v>31</v>
      </c>
      <c r="F1394" s="31" t="s">
        <v>1806</v>
      </c>
      <c r="G1394" s="31">
        <v>26</v>
      </c>
      <c r="H1394" s="31">
        <v>21</v>
      </c>
      <c r="I1394" s="31"/>
      <c r="J1394" t="str">
        <f t="shared" si="49"/>
        <v>3-ne_26_</v>
      </c>
      <c r="K1394">
        <f t="shared" si="50"/>
        <v>21</v>
      </c>
    </row>
    <row r="1395" spans="1:11" x14ac:dyDescent="0.2">
      <c r="A1395" s="16" t="s">
        <v>2003</v>
      </c>
      <c r="B1395" s="19">
        <v>35</v>
      </c>
      <c r="C1395" s="21">
        <v>29</v>
      </c>
      <c r="F1395" s="31" t="s">
        <v>1806</v>
      </c>
      <c r="G1395" s="31">
        <v>27</v>
      </c>
      <c r="H1395" s="31">
        <v>33</v>
      </c>
      <c r="I1395" s="31"/>
      <c r="J1395" t="str">
        <f t="shared" si="49"/>
        <v>3-ne_27_</v>
      </c>
      <c r="K1395">
        <f t="shared" si="50"/>
        <v>33</v>
      </c>
    </row>
    <row r="1396" spans="1:11" x14ac:dyDescent="0.2">
      <c r="A1396" s="16" t="s">
        <v>2003</v>
      </c>
      <c r="B1396" s="19">
        <v>36</v>
      </c>
      <c r="C1396" s="21">
        <v>43</v>
      </c>
      <c r="F1396" s="31" t="s">
        <v>1806</v>
      </c>
      <c r="G1396" s="31">
        <v>28</v>
      </c>
      <c r="H1396" s="31">
        <v>40</v>
      </c>
      <c r="I1396" s="31"/>
      <c r="J1396" t="str">
        <f t="shared" si="49"/>
        <v>3-ne_28_</v>
      </c>
      <c r="K1396">
        <f t="shared" si="50"/>
        <v>40</v>
      </c>
    </row>
    <row r="1397" spans="1:11" x14ac:dyDescent="0.2">
      <c r="A1397" s="16" t="s">
        <v>2003</v>
      </c>
      <c r="B1397" s="19">
        <v>37</v>
      </c>
      <c r="C1397" s="21">
        <v>36</v>
      </c>
      <c r="F1397" s="31" t="s">
        <v>1806</v>
      </c>
      <c r="G1397" s="31">
        <v>29</v>
      </c>
      <c r="H1397" s="31">
        <v>9</v>
      </c>
      <c r="I1397" s="31"/>
      <c r="J1397" t="str">
        <f t="shared" si="49"/>
        <v>3-ne_29_</v>
      </c>
      <c r="K1397">
        <f t="shared" si="50"/>
        <v>9</v>
      </c>
    </row>
    <row r="1398" spans="1:11" x14ac:dyDescent="0.2">
      <c r="A1398" s="16" t="s">
        <v>2003</v>
      </c>
      <c r="B1398" s="19">
        <v>38</v>
      </c>
      <c r="C1398" s="21">
        <v>30</v>
      </c>
      <c r="F1398" s="31" t="s">
        <v>1806</v>
      </c>
      <c r="G1398" s="31">
        <v>30</v>
      </c>
      <c r="H1398" s="31">
        <v>2</v>
      </c>
      <c r="I1398" s="31"/>
      <c r="J1398" t="str">
        <f t="shared" si="49"/>
        <v>3-ne_30_</v>
      </c>
      <c r="K1398">
        <f t="shared" si="50"/>
        <v>2</v>
      </c>
    </row>
    <row r="1399" spans="1:11" x14ac:dyDescent="0.2">
      <c r="A1399" s="16" t="s">
        <v>2003</v>
      </c>
      <c r="B1399" s="19">
        <v>39</v>
      </c>
      <c r="C1399" s="21">
        <v>23</v>
      </c>
      <c r="F1399" s="31" t="s">
        <v>1814</v>
      </c>
      <c r="G1399" s="31">
        <v>1</v>
      </c>
      <c r="H1399" s="31">
        <v>49</v>
      </c>
      <c r="I1399" s="31"/>
      <c r="J1399" t="str">
        <f t="shared" si="49"/>
        <v>4-ne_1_</v>
      </c>
      <c r="K1399">
        <f t="shared" si="50"/>
        <v>49</v>
      </c>
    </row>
    <row r="1400" spans="1:11" x14ac:dyDescent="0.2">
      <c r="A1400" s="16" t="s">
        <v>2003</v>
      </c>
      <c r="B1400" s="19">
        <v>40</v>
      </c>
      <c r="C1400" s="21">
        <v>23</v>
      </c>
      <c r="F1400" s="31" t="s">
        <v>1822</v>
      </c>
      <c r="G1400" s="31">
        <v>1</v>
      </c>
      <c r="H1400" s="31">
        <v>19</v>
      </c>
      <c r="I1400" s="31"/>
      <c r="J1400" t="str">
        <f t="shared" si="49"/>
        <v>morm_1_</v>
      </c>
      <c r="K1400">
        <f t="shared" si="50"/>
        <v>19</v>
      </c>
    </row>
    <row r="1401" spans="1:11" x14ac:dyDescent="0.2">
      <c r="A1401" s="16" t="s">
        <v>2003</v>
      </c>
      <c r="B1401" s="19">
        <v>41</v>
      </c>
      <c r="C1401" s="21">
        <v>57</v>
      </c>
      <c r="F1401" s="31" t="s">
        <v>1822</v>
      </c>
      <c r="G1401" s="31">
        <v>2</v>
      </c>
      <c r="H1401" s="31">
        <v>29</v>
      </c>
      <c r="I1401" s="31"/>
      <c r="J1401" t="str">
        <f t="shared" si="49"/>
        <v>morm_2_</v>
      </c>
      <c r="K1401">
        <f t="shared" si="50"/>
        <v>29</v>
      </c>
    </row>
    <row r="1402" spans="1:11" x14ac:dyDescent="0.2">
      <c r="A1402" s="16" t="s">
        <v>2003</v>
      </c>
      <c r="B1402" s="19">
        <v>42</v>
      </c>
      <c r="C1402" s="21">
        <v>38</v>
      </c>
      <c r="F1402" s="31" t="s">
        <v>1822</v>
      </c>
      <c r="G1402" s="31">
        <v>3</v>
      </c>
      <c r="H1402" s="31">
        <v>22</v>
      </c>
      <c r="I1402" s="31"/>
      <c r="J1402" t="str">
        <f t="shared" si="49"/>
        <v>morm_3_</v>
      </c>
      <c r="K1402">
        <f t="shared" si="50"/>
        <v>22</v>
      </c>
    </row>
    <row r="1403" spans="1:11" x14ac:dyDescent="0.2">
      <c r="A1403" s="16" t="s">
        <v>2003</v>
      </c>
      <c r="B1403" s="19">
        <v>43</v>
      </c>
      <c r="C1403" s="21">
        <v>34</v>
      </c>
      <c r="F1403" s="31" t="s">
        <v>1822</v>
      </c>
      <c r="G1403" s="31">
        <v>4</v>
      </c>
      <c r="H1403" s="31">
        <v>23</v>
      </c>
      <c r="I1403" s="31"/>
      <c r="J1403" t="str">
        <f t="shared" si="49"/>
        <v>morm_4_</v>
      </c>
      <c r="K1403">
        <f t="shared" si="50"/>
        <v>23</v>
      </c>
    </row>
    <row r="1404" spans="1:11" x14ac:dyDescent="0.2">
      <c r="A1404" s="16" t="s">
        <v>2003</v>
      </c>
      <c r="B1404" s="19">
        <v>44</v>
      </c>
      <c r="C1404" s="21">
        <v>34</v>
      </c>
      <c r="F1404" s="31" t="s">
        <v>1822</v>
      </c>
      <c r="G1404" s="31">
        <v>5</v>
      </c>
      <c r="H1404" s="31">
        <v>24</v>
      </c>
      <c r="I1404" s="31"/>
      <c r="J1404" t="str">
        <f t="shared" si="49"/>
        <v>morm_5_</v>
      </c>
      <c r="K1404">
        <f t="shared" si="50"/>
        <v>24</v>
      </c>
    </row>
    <row r="1405" spans="1:11" x14ac:dyDescent="0.2">
      <c r="A1405" s="16" t="s">
        <v>2003</v>
      </c>
      <c r="B1405" s="19">
        <v>45</v>
      </c>
      <c r="C1405" s="21">
        <v>28</v>
      </c>
      <c r="F1405" s="31" t="s">
        <v>1822</v>
      </c>
      <c r="G1405" s="31">
        <v>6</v>
      </c>
      <c r="H1405" s="31">
        <v>22</v>
      </c>
      <c r="I1405" s="31"/>
      <c r="J1405" t="str">
        <f t="shared" si="49"/>
        <v>morm_6_</v>
      </c>
      <c r="K1405">
        <f t="shared" si="50"/>
        <v>22</v>
      </c>
    </row>
    <row r="1406" spans="1:11" x14ac:dyDescent="0.2">
      <c r="A1406" s="16" t="s">
        <v>2003</v>
      </c>
      <c r="B1406" s="19">
        <v>46</v>
      </c>
      <c r="C1406" s="21">
        <v>34</v>
      </c>
      <c r="F1406" s="31" t="s">
        <v>1822</v>
      </c>
      <c r="G1406" s="31">
        <v>7</v>
      </c>
      <c r="H1406" s="31">
        <v>10</v>
      </c>
      <c r="I1406" s="31"/>
      <c r="J1406" t="str">
        <f t="shared" si="49"/>
        <v>morm_7_</v>
      </c>
      <c r="K1406">
        <f t="shared" si="50"/>
        <v>10</v>
      </c>
    </row>
    <row r="1407" spans="1:11" x14ac:dyDescent="0.2">
      <c r="A1407" s="16" t="s">
        <v>2003</v>
      </c>
      <c r="B1407" s="19">
        <v>47</v>
      </c>
      <c r="C1407" s="21">
        <v>31</v>
      </c>
      <c r="F1407" s="31" t="s">
        <v>1822</v>
      </c>
      <c r="G1407" s="31">
        <v>8</v>
      </c>
      <c r="H1407" s="31">
        <v>41</v>
      </c>
      <c r="I1407" s="31"/>
      <c r="J1407" t="str">
        <f t="shared" si="49"/>
        <v>morm_8_</v>
      </c>
      <c r="K1407">
        <f t="shared" si="50"/>
        <v>41</v>
      </c>
    </row>
    <row r="1408" spans="1:11" x14ac:dyDescent="0.2">
      <c r="A1408" s="16" t="s">
        <v>2003</v>
      </c>
      <c r="B1408" s="19">
        <v>48</v>
      </c>
      <c r="C1408" s="21">
        <v>28</v>
      </c>
      <c r="F1408" s="31" t="s">
        <v>1822</v>
      </c>
      <c r="G1408" s="31">
        <v>9</v>
      </c>
      <c r="H1408" s="31">
        <v>37</v>
      </c>
      <c r="I1408" s="31"/>
      <c r="J1408" t="str">
        <f t="shared" si="49"/>
        <v>morm_9_</v>
      </c>
      <c r="K1408">
        <f t="shared" si="50"/>
        <v>37</v>
      </c>
    </row>
    <row r="1409" spans="1:11" x14ac:dyDescent="0.2">
      <c r="A1409" s="16" t="s">
        <v>2003</v>
      </c>
      <c r="B1409" s="19">
        <v>49</v>
      </c>
      <c r="C1409" s="21">
        <v>33</v>
      </c>
      <c r="F1409" s="31" t="s">
        <v>1828</v>
      </c>
      <c r="G1409" s="31">
        <v>1</v>
      </c>
      <c r="H1409" s="31">
        <v>43</v>
      </c>
      <c r="I1409" s="31"/>
      <c r="J1409" t="str">
        <f t="shared" si="49"/>
        <v>ether_1_</v>
      </c>
      <c r="K1409">
        <f t="shared" si="50"/>
        <v>43</v>
      </c>
    </row>
    <row r="1410" spans="1:11" x14ac:dyDescent="0.2">
      <c r="A1410" s="16" t="s">
        <v>2003</v>
      </c>
      <c r="B1410" s="19">
        <v>50</v>
      </c>
      <c r="C1410" s="21">
        <v>38</v>
      </c>
      <c r="F1410" s="31" t="s">
        <v>1828</v>
      </c>
      <c r="G1410" s="31">
        <v>2</v>
      </c>
      <c r="H1410" s="31">
        <v>25</v>
      </c>
      <c r="I1410" s="31"/>
      <c r="J1410" t="str">
        <f t="shared" si="49"/>
        <v>ether_2_</v>
      </c>
      <c r="K1410">
        <f t="shared" si="50"/>
        <v>25</v>
      </c>
    </row>
    <row r="1411" spans="1:11" x14ac:dyDescent="0.2">
      <c r="A1411" s="16" t="s">
        <v>2004</v>
      </c>
      <c r="B1411" s="19">
        <v>51</v>
      </c>
      <c r="C1411" s="21">
        <v>1</v>
      </c>
      <c r="F1411" s="31" t="s">
        <v>1828</v>
      </c>
      <c r="G1411" s="31">
        <v>3</v>
      </c>
      <c r="H1411" s="31">
        <v>28</v>
      </c>
      <c r="I1411" s="31"/>
      <c r="J1411" t="str">
        <f t="shared" si="49"/>
        <v>ether_3_</v>
      </c>
      <c r="K1411">
        <f t="shared" si="50"/>
        <v>28</v>
      </c>
    </row>
    <row r="1412" spans="1:11" x14ac:dyDescent="0.2">
      <c r="A1412" s="16" t="s">
        <v>2005</v>
      </c>
      <c r="B1412" s="19">
        <v>1</v>
      </c>
      <c r="C1412" s="21">
        <v>22</v>
      </c>
      <c r="F1412" s="31" t="s">
        <v>1828</v>
      </c>
      <c r="G1412" s="31">
        <v>4</v>
      </c>
      <c r="H1412" s="31">
        <v>19</v>
      </c>
      <c r="I1412" s="31"/>
      <c r="J1412" t="str">
        <f t="shared" si="49"/>
        <v>ether_4_</v>
      </c>
      <c r="K1412">
        <f t="shared" si="50"/>
        <v>19</v>
      </c>
    </row>
    <row r="1413" spans="1:11" x14ac:dyDescent="0.2">
      <c r="A1413" s="16" t="s">
        <v>2005</v>
      </c>
      <c r="B1413" s="19">
        <v>2</v>
      </c>
      <c r="C1413" s="21">
        <v>25</v>
      </c>
      <c r="F1413" s="31" t="s">
        <v>1828</v>
      </c>
      <c r="G1413" s="31">
        <v>5</v>
      </c>
      <c r="H1413" s="31">
        <v>6</v>
      </c>
      <c r="I1413" s="31"/>
      <c r="J1413" t="str">
        <f t="shared" si="49"/>
        <v>ether_5_</v>
      </c>
      <c r="K1413">
        <f t="shared" si="50"/>
        <v>6</v>
      </c>
    </row>
    <row r="1414" spans="1:11" x14ac:dyDescent="0.2">
      <c r="A1414" s="16" t="s">
        <v>2005</v>
      </c>
      <c r="B1414" s="19">
        <v>3</v>
      </c>
      <c r="C1414" s="21">
        <v>22</v>
      </c>
      <c r="F1414" s="31" t="s">
        <v>1828</v>
      </c>
      <c r="G1414" s="31">
        <v>6</v>
      </c>
      <c r="H1414" s="31">
        <v>30</v>
      </c>
      <c r="I1414" s="31"/>
      <c r="J1414" t="str">
        <f t="shared" si="49"/>
        <v>ether_6_</v>
      </c>
      <c r="K1414">
        <f t="shared" si="50"/>
        <v>30</v>
      </c>
    </row>
    <row r="1415" spans="1:11" x14ac:dyDescent="0.2">
      <c r="A1415" s="16" t="s">
        <v>2005</v>
      </c>
      <c r="B1415" s="19">
        <v>4</v>
      </c>
      <c r="C1415" s="21">
        <v>31</v>
      </c>
      <c r="F1415" s="31" t="s">
        <v>1828</v>
      </c>
      <c r="G1415" s="31">
        <v>7</v>
      </c>
      <c r="H1415" s="31">
        <v>27</v>
      </c>
      <c r="I1415" s="31"/>
      <c r="J1415" t="str">
        <f t="shared" si="49"/>
        <v>ether_7_</v>
      </c>
      <c r="K1415">
        <f t="shared" si="50"/>
        <v>27</v>
      </c>
    </row>
    <row r="1416" spans="1:11" x14ac:dyDescent="0.2">
      <c r="A1416" s="16" t="s">
        <v>2005</v>
      </c>
      <c r="B1416" s="19">
        <v>5</v>
      </c>
      <c r="C1416" s="21">
        <v>23</v>
      </c>
      <c r="F1416" s="31" t="s">
        <v>1828</v>
      </c>
      <c r="G1416" s="31">
        <v>8</v>
      </c>
      <c r="H1416" s="31">
        <v>26</v>
      </c>
      <c r="I1416" s="31"/>
      <c r="J1416" t="str">
        <f t="shared" si="49"/>
        <v>ether_8_</v>
      </c>
      <c r="K1416">
        <f t="shared" si="50"/>
        <v>26</v>
      </c>
    </row>
    <row r="1417" spans="1:11" x14ac:dyDescent="0.2">
      <c r="A1417" s="16" t="s">
        <v>2005</v>
      </c>
      <c r="B1417" s="19">
        <v>6</v>
      </c>
      <c r="C1417" s="21">
        <v>29</v>
      </c>
      <c r="F1417" s="31" t="s">
        <v>1828</v>
      </c>
      <c r="G1417" s="31">
        <v>9</v>
      </c>
      <c r="H1417" s="31">
        <v>35</v>
      </c>
      <c r="I1417" s="31"/>
      <c r="J1417" t="str">
        <f t="shared" si="49"/>
        <v>ether_9_</v>
      </c>
      <c r="K1417">
        <f t="shared" si="50"/>
        <v>35</v>
      </c>
    </row>
    <row r="1418" spans="1:11" x14ac:dyDescent="0.2">
      <c r="A1418" s="16" t="s">
        <v>2005</v>
      </c>
      <c r="B1418" s="19">
        <v>7</v>
      </c>
      <c r="C1418" s="21">
        <v>25</v>
      </c>
      <c r="F1418" s="31" t="s">
        <v>1828</v>
      </c>
      <c r="G1418" s="31">
        <v>10</v>
      </c>
      <c r="H1418" s="31">
        <v>34</v>
      </c>
      <c r="I1418" s="31"/>
      <c r="J1418" t="str">
        <f t="shared" si="49"/>
        <v>ether_10_</v>
      </c>
      <c r="K1418">
        <f t="shared" si="50"/>
        <v>34</v>
      </c>
    </row>
    <row r="1419" spans="1:11" x14ac:dyDescent="0.2">
      <c r="A1419" s="16" t="s">
        <v>2005</v>
      </c>
      <c r="B1419" s="19">
        <v>8</v>
      </c>
      <c r="C1419" s="21">
        <v>32</v>
      </c>
      <c r="F1419" s="31" t="s">
        <v>1828</v>
      </c>
      <c r="G1419" s="31">
        <v>11</v>
      </c>
      <c r="H1419" s="31">
        <v>23</v>
      </c>
      <c r="I1419" s="31"/>
      <c r="J1419" t="str">
        <f t="shared" si="49"/>
        <v>ether_11_</v>
      </c>
      <c r="K1419">
        <f t="shared" si="50"/>
        <v>23</v>
      </c>
    </row>
    <row r="1420" spans="1:11" x14ac:dyDescent="0.2">
      <c r="A1420" s="16" t="s">
        <v>2005</v>
      </c>
      <c r="B1420" s="19">
        <v>9</v>
      </c>
      <c r="C1420" s="21">
        <v>35</v>
      </c>
      <c r="F1420" s="31" t="s">
        <v>1828</v>
      </c>
      <c r="G1420" s="31">
        <v>12</v>
      </c>
      <c r="H1420" s="31">
        <v>41</v>
      </c>
      <c r="I1420" s="31"/>
      <c r="J1420" t="str">
        <f t="shared" si="49"/>
        <v>ether_12_</v>
      </c>
      <c r="K1420">
        <f t="shared" si="50"/>
        <v>41</v>
      </c>
    </row>
    <row r="1421" spans="1:11" x14ac:dyDescent="0.2">
      <c r="A1421" s="16" t="s">
        <v>2005</v>
      </c>
      <c r="B1421" s="19">
        <v>10</v>
      </c>
      <c r="C1421" s="21">
        <v>29</v>
      </c>
      <c r="F1421" s="31" t="s">
        <v>1828</v>
      </c>
      <c r="G1421" s="31">
        <v>13</v>
      </c>
      <c r="H1421" s="31">
        <v>31</v>
      </c>
      <c r="I1421" s="31"/>
      <c r="J1421" t="str">
        <f t="shared" si="49"/>
        <v>ether_13_</v>
      </c>
      <c r="K1421">
        <f t="shared" si="50"/>
        <v>31</v>
      </c>
    </row>
    <row r="1422" spans="1:11" x14ac:dyDescent="0.2">
      <c r="A1422" s="16" t="s">
        <v>2005</v>
      </c>
      <c r="B1422" s="19">
        <v>11</v>
      </c>
      <c r="C1422" s="21">
        <v>10</v>
      </c>
      <c r="F1422" s="31" t="s">
        <v>1828</v>
      </c>
      <c r="G1422" s="31">
        <v>14</v>
      </c>
      <c r="H1422" s="31">
        <v>31</v>
      </c>
      <c r="I1422" s="31"/>
      <c r="J1422" t="str">
        <f t="shared" si="49"/>
        <v>ether_14_</v>
      </c>
      <c r="K1422">
        <f t="shared" si="50"/>
        <v>31</v>
      </c>
    </row>
    <row r="1423" spans="1:11" x14ac:dyDescent="0.2">
      <c r="A1423" s="16" t="s">
        <v>2005</v>
      </c>
      <c r="B1423" s="19">
        <v>12</v>
      </c>
      <c r="C1423" s="21">
        <v>51</v>
      </c>
      <c r="F1423" s="31" t="s">
        <v>1828</v>
      </c>
      <c r="G1423" s="31">
        <v>15</v>
      </c>
      <c r="H1423" s="31">
        <v>34</v>
      </c>
      <c r="I1423" s="31"/>
      <c r="J1423" t="str">
        <f t="shared" si="49"/>
        <v>ether_15_</v>
      </c>
      <c r="K1423">
        <f t="shared" si="50"/>
        <v>34</v>
      </c>
    </row>
    <row r="1424" spans="1:11" x14ac:dyDescent="0.2">
      <c r="A1424" s="16" t="s">
        <v>2005</v>
      </c>
      <c r="B1424" s="19">
        <v>13</v>
      </c>
      <c r="C1424" s="21">
        <v>22</v>
      </c>
      <c r="F1424" s="31" t="s">
        <v>1832</v>
      </c>
      <c r="G1424" s="31">
        <v>1</v>
      </c>
      <c r="H1424" s="31">
        <v>4</v>
      </c>
      <c r="I1424" s="31"/>
      <c r="J1424" t="str">
        <f t="shared" si="49"/>
        <v>moro_1_</v>
      </c>
      <c r="K1424">
        <f t="shared" si="50"/>
        <v>4</v>
      </c>
    </row>
    <row r="1425" spans="1:11" x14ac:dyDescent="0.2">
      <c r="A1425" s="16" t="s">
        <v>2005</v>
      </c>
      <c r="B1425" s="19">
        <v>14</v>
      </c>
      <c r="C1425" s="21">
        <v>31</v>
      </c>
      <c r="F1425" s="31" t="s">
        <v>1832</v>
      </c>
      <c r="G1425" s="31">
        <v>2</v>
      </c>
      <c r="H1425" s="31">
        <v>3</v>
      </c>
      <c r="I1425" s="31"/>
      <c r="J1425" t="str">
        <f t="shared" si="49"/>
        <v>moro_2_</v>
      </c>
      <c r="K1425">
        <f t="shared" si="50"/>
        <v>3</v>
      </c>
    </row>
    <row r="1426" spans="1:11" x14ac:dyDescent="0.2">
      <c r="A1426" s="16" t="s">
        <v>2005</v>
      </c>
      <c r="B1426" s="19">
        <v>15</v>
      </c>
      <c r="C1426" s="21">
        <v>27</v>
      </c>
      <c r="F1426" s="31" t="s">
        <v>1832</v>
      </c>
      <c r="G1426" s="31">
        <v>3</v>
      </c>
      <c r="H1426" s="31">
        <v>4</v>
      </c>
      <c r="I1426" s="31"/>
      <c r="J1426" t="str">
        <f t="shared" si="49"/>
        <v>moro_3_</v>
      </c>
      <c r="K1426">
        <f t="shared" si="50"/>
        <v>4</v>
      </c>
    </row>
    <row r="1427" spans="1:11" x14ac:dyDescent="0.2">
      <c r="A1427" s="16" t="s">
        <v>2005</v>
      </c>
      <c r="B1427" s="19">
        <v>16</v>
      </c>
      <c r="C1427" s="21">
        <v>36</v>
      </c>
      <c r="F1427" s="31" t="s">
        <v>1832</v>
      </c>
      <c r="G1427" s="31">
        <v>4</v>
      </c>
      <c r="H1427" s="31">
        <v>3</v>
      </c>
      <c r="I1427" s="31"/>
      <c r="J1427" t="str">
        <f t="shared" si="49"/>
        <v>moro_4_</v>
      </c>
      <c r="K1427">
        <f t="shared" si="50"/>
        <v>3</v>
      </c>
    </row>
    <row r="1428" spans="1:11" x14ac:dyDescent="0.2">
      <c r="A1428" s="16" t="s">
        <v>2005</v>
      </c>
      <c r="B1428" s="19">
        <v>17</v>
      </c>
      <c r="C1428" s="21">
        <v>16</v>
      </c>
      <c r="F1428" s="31" t="s">
        <v>1832</v>
      </c>
      <c r="G1428" s="31">
        <v>5</v>
      </c>
      <c r="H1428" s="31">
        <v>2</v>
      </c>
      <c r="I1428" s="31"/>
      <c r="J1428" t="str">
        <f t="shared" si="49"/>
        <v>moro_5_</v>
      </c>
      <c r="K1428">
        <f t="shared" si="50"/>
        <v>2</v>
      </c>
    </row>
    <row r="1429" spans="1:11" x14ac:dyDescent="0.2">
      <c r="A1429" s="16" t="s">
        <v>2005</v>
      </c>
      <c r="B1429" s="19">
        <v>18</v>
      </c>
      <c r="C1429" s="21">
        <v>27</v>
      </c>
      <c r="F1429" s="31" t="s">
        <v>1832</v>
      </c>
      <c r="G1429" s="31">
        <v>6</v>
      </c>
      <c r="H1429" s="31">
        <v>9</v>
      </c>
      <c r="I1429" s="31"/>
      <c r="J1429" t="str">
        <f t="shared" si="49"/>
        <v>moro_6_</v>
      </c>
      <c r="K1429">
        <f t="shared" si="50"/>
        <v>9</v>
      </c>
    </row>
    <row r="1430" spans="1:11" x14ac:dyDescent="0.2">
      <c r="A1430" s="16" t="s">
        <v>2005</v>
      </c>
      <c r="B1430" s="19">
        <v>19</v>
      </c>
      <c r="C1430" s="21">
        <v>25</v>
      </c>
      <c r="F1430" s="31" t="s">
        <v>1832</v>
      </c>
      <c r="G1430" s="31">
        <v>7</v>
      </c>
      <c r="H1430" s="31">
        <v>48</v>
      </c>
      <c r="I1430" s="31"/>
      <c r="J1430" t="str">
        <f t="shared" si="49"/>
        <v>moro_7_</v>
      </c>
      <c r="K1430">
        <f t="shared" si="50"/>
        <v>48</v>
      </c>
    </row>
    <row r="1431" spans="1:11" x14ac:dyDescent="0.2">
      <c r="A1431" s="16" t="s">
        <v>2005</v>
      </c>
      <c r="B1431" s="19">
        <v>20</v>
      </c>
      <c r="C1431" s="21">
        <v>26</v>
      </c>
      <c r="F1431" s="31" t="s">
        <v>1832</v>
      </c>
      <c r="G1431" s="31">
        <v>8</v>
      </c>
      <c r="H1431" s="31">
        <v>30</v>
      </c>
      <c r="I1431" s="31"/>
      <c r="J1431" t="str">
        <f t="shared" si="49"/>
        <v>moro_8_</v>
      </c>
      <c r="K1431">
        <f t="shared" si="50"/>
        <v>30</v>
      </c>
    </row>
    <row r="1432" spans="1:11" x14ac:dyDescent="0.2">
      <c r="A1432" s="16" t="s">
        <v>2005</v>
      </c>
      <c r="B1432" s="19">
        <v>21</v>
      </c>
      <c r="C1432" s="21">
        <v>36</v>
      </c>
      <c r="F1432" s="31" t="s">
        <v>1832</v>
      </c>
      <c r="G1432" s="31">
        <v>9</v>
      </c>
      <c r="H1432" s="31">
        <v>26</v>
      </c>
      <c r="I1432" s="31"/>
      <c r="J1432" t="str">
        <f t="shared" si="49"/>
        <v>moro_9_</v>
      </c>
      <c r="K1432">
        <f t="shared" si="50"/>
        <v>26</v>
      </c>
    </row>
    <row r="1433" spans="1:11" x14ac:dyDescent="0.2">
      <c r="A1433" s="16" t="s">
        <v>2005</v>
      </c>
      <c r="B1433" s="19">
        <v>22</v>
      </c>
      <c r="C1433" s="21">
        <v>31</v>
      </c>
      <c r="F1433" s="31" t="s">
        <v>1832</v>
      </c>
      <c r="G1433" s="31">
        <v>10</v>
      </c>
      <c r="H1433" s="31">
        <v>34</v>
      </c>
      <c r="I1433" s="31"/>
      <c r="J1433" t="str">
        <f t="shared" si="49"/>
        <v>moro_10_</v>
      </c>
      <c r="K1433">
        <f t="shared" si="50"/>
        <v>34</v>
      </c>
    </row>
    <row r="1434" spans="1:11" x14ac:dyDescent="0.2">
      <c r="A1434" s="16" t="s">
        <v>2005</v>
      </c>
      <c r="B1434" s="19">
        <v>23</v>
      </c>
      <c r="C1434" s="21">
        <v>33</v>
      </c>
      <c r="F1434" s="31" t="s">
        <v>1916</v>
      </c>
      <c r="G1434" s="31">
        <v>0</v>
      </c>
      <c r="H1434" s="31">
        <v>0</v>
      </c>
      <c r="I1434" s="31"/>
      <c r="J1434" t="str">
        <f t="shared" si="49"/>
        <v>intro_0_</v>
      </c>
      <c r="K1434">
        <f t="shared" si="50"/>
        <v>0</v>
      </c>
    </row>
    <row r="1435" spans="1:11" x14ac:dyDescent="0.2">
      <c r="A1435" s="16" t="s">
        <v>2005</v>
      </c>
      <c r="B1435" s="19">
        <v>24</v>
      </c>
      <c r="C1435" s="21">
        <v>18</v>
      </c>
      <c r="F1435" s="31" t="s">
        <v>1838</v>
      </c>
      <c r="G1435" s="31">
        <v>1</v>
      </c>
      <c r="H1435" s="31">
        <v>39</v>
      </c>
      <c r="I1435" s="31"/>
      <c r="J1435" t="str">
        <f t="shared" si="49"/>
        <v>dc_1_</v>
      </c>
      <c r="K1435">
        <f t="shared" si="50"/>
        <v>39</v>
      </c>
    </row>
    <row r="1436" spans="1:11" x14ac:dyDescent="0.2">
      <c r="A1436" s="16" t="s">
        <v>2005</v>
      </c>
      <c r="B1436" s="19">
        <v>25</v>
      </c>
      <c r="C1436" s="21">
        <v>40</v>
      </c>
      <c r="F1436" s="31" t="s">
        <v>1838</v>
      </c>
      <c r="G1436" s="31">
        <v>2</v>
      </c>
      <c r="H1436" s="31">
        <v>3</v>
      </c>
      <c r="I1436" s="31"/>
      <c r="J1436" t="str">
        <f t="shared" si="49"/>
        <v>dc_2_</v>
      </c>
      <c r="K1436">
        <f t="shared" si="50"/>
        <v>3</v>
      </c>
    </row>
    <row r="1437" spans="1:11" x14ac:dyDescent="0.2">
      <c r="A1437" s="16" t="s">
        <v>2005</v>
      </c>
      <c r="B1437" s="19">
        <v>26</v>
      </c>
      <c r="C1437" s="21">
        <v>37</v>
      </c>
      <c r="F1437" s="31" t="s">
        <v>1838</v>
      </c>
      <c r="G1437" s="31">
        <v>3</v>
      </c>
      <c r="H1437" s="31">
        <v>20</v>
      </c>
      <c r="I1437" s="31"/>
      <c r="J1437" t="str">
        <f t="shared" si="49"/>
        <v>dc_3_</v>
      </c>
      <c r="K1437">
        <f t="shared" si="50"/>
        <v>20</v>
      </c>
    </row>
    <row r="1438" spans="1:11" x14ac:dyDescent="0.2">
      <c r="A1438" s="16" t="s">
        <v>2005</v>
      </c>
      <c r="B1438" s="19">
        <v>27</v>
      </c>
      <c r="C1438" s="21">
        <v>21</v>
      </c>
      <c r="F1438" s="31" t="s">
        <v>1838</v>
      </c>
      <c r="G1438" s="31">
        <v>4</v>
      </c>
      <c r="H1438" s="31">
        <v>7</v>
      </c>
      <c r="I1438" s="31"/>
      <c r="J1438" t="str">
        <f t="shared" si="49"/>
        <v>dc_4_</v>
      </c>
      <c r="K1438">
        <f t="shared" si="50"/>
        <v>7</v>
      </c>
    </row>
    <row r="1439" spans="1:11" x14ac:dyDescent="0.2">
      <c r="A1439" s="16" t="s">
        <v>2005</v>
      </c>
      <c r="B1439" s="19">
        <v>28</v>
      </c>
      <c r="C1439" s="21">
        <v>43</v>
      </c>
      <c r="F1439" s="31" t="s">
        <v>1838</v>
      </c>
      <c r="G1439" s="31">
        <v>5</v>
      </c>
      <c r="H1439" s="31">
        <v>35</v>
      </c>
      <c r="I1439" s="31"/>
      <c r="J1439" t="str">
        <f t="shared" si="49"/>
        <v>dc_5_</v>
      </c>
      <c r="K1439">
        <f t="shared" si="50"/>
        <v>35</v>
      </c>
    </row>
    <row r="1440" spans="1:11" x14ac:dyDescent="0.2">
      <c r="A1440" s="16" t="s">
        <v>2005</v>
      </c>
      <c r="B1440" s="19">
        <v>29</v>
      </c>
      <c r="C1440" s="21">
        <v>46</v>
      </c>
      <c r="F1440" s="31" t="s">
        <v>1838</v>
      </c>
      <c r="G1440" s="31">
        <v>6</v>
      </c>
      <c r="H1440" s="31">
        <v>37</v>
      </c>
      <c r="I1440" s="31"/>
      <c r="J1440" t="str">
        <f t="shared" si="49"/>
        <v>dc_6_</v>
      </c>
      <c r="K1440">
        <f t="shared" si="50"/>
        <v>37</v>
      </c>
    </row>
    <row r="1441" spans="1:11" x14ac:dyDescent="0.2">
      <c r="A1441" s="16" t="s">
        <v>2005</v>
      </c>
      <c r="B1441" s="19">
        <v>30</v>
      </c>
      <c r="C1441" s="21">
        <v>38</v>
      </c>
      <c r="F1441" s="31" t="s">
        <v>1838</v>
      </c>
      <c r="G1441" s="31">
        <v>7</v>
      </c>
      <c r="H1441" s="31">
        <v>8</v>
      </c>
      <c r="I1441" s="31"/>
      <c r="J1441" t="str">
        <f t="shared" si="49"/>
        <v>dc_7_</v>
      </c>
      <c r="K1441">
        <f t="shared" si="50"/>
        <v>8</v>
      </c>
    </row>
    <row r="1442" spans="1:11" x14ac:dyDescent="0.2">
      <c r="A1442" s="16" t="s">
        <v>2005</v>
      </c>
      <c r="B1442" s="19">
        <v>31</v>
      </c>
      <c r="C1442" s="21">
        <v>18</v>
      </c>
      <c r="F1442" s="31" t="s">
        <v>1838</v>
      </c>
      <c r="G1442" s="31">
        <v>8</v>
      </c>
      <c r="H1442" s="31">
        <v>12</v>
      </c>
      <c r="I1442" s="31"/>
      <c r="J1442" t="str">
        <f t="shared" si="49"/>
        <v>dc_8_</v>
      </c>
      <c r="K1442">
        <f t="shared" si="50"/>
        <v>12</v>
      </c>
    </row>
    <row r="1443" spans="1:11" x14ac:dyDescent="0.2">
      <c r="A1443" s="16" t="s">
        <v>2005</v>
      </c>
      <c r="B1443" s="19">
        <v>32</v>
      </c>
      <c r="C1443" s="21">
        <v>35</v>
      </c>
      <c r="F1443" s="31" t="s">
        <v>1838</v>
      </c>
      <c r="G1443" s="31">
        <v>9</v>
      </c>
      <c r="H1443" s="31">
        <v>14</v>
      </c>
      <c r="I1443" s="31"/>
      <c r="J1443" t="str">
        <f t="shared" si="49"/>
        <v>dc_9_</v>
      </c>
      <c r="K1443">
        <f t="shared" si="50"/>
        <v>14</v>
      </c>
    </row>
    <row r="1444" spans="1:11" x14ac:dyDescent="0.2">
      <c r="A1444" s="16" t="s">
        <v>2005</v>
      </c>
      <c r="B1444" s="19">
        <v>33</v>
      </c>
      <c r="C1444" s="21">
        <v>23</v>
      </c>
      <c r="F1444" s="31" t="s">
        <v>1838</v>
      </c>
      <c r="G1444" s="31">
        <v>10</v>
      </c>
      <c r="H1444" s="31">
        <v>70</v>
      </c>
      <c r="I1444" s="31"/>
      <c r="J1444" t="str">
        <f t="shared" si="49"/>
        <v>dc_10_</v>
      </c>
      <c r="K1444">
        <f t="shared" si="50"/>
        <v>70</v>
      </c>
    </row>
    <row r="1445" spans="1:11" x14ac:dyDescent="0.2">
      <c r="A1445" s="16" t="s">
        <v>2005</v>
      </c>
      <c r="B1445" s="19">
        <v>34</v>
      </c>
      <c r="C1445" s="21">
        <v>35</v>
      </c>
      <c r="F1445" s="31" t="s">
        <v>1838</v>
      </c>
      <c r="G1445" s="31">
        <v>11</v>
      </c>
      <c r="H1445" s="31">
        <v>30</v>
      </c>
      <c r="I1445" s="31"/>
      <c r="J1445" t="str">
        <f t="shared" si="49"/>
        <v>dc_11_</v>
      </c>
      <c r="K1445">
        <f t="shared" si="50"/>
        <v>30</v>
      </c>
    </row>
    <row r="1446" spans="1:11" x14ac:dyDescent="0.2">
      <c r="A1446" s="16" t="s">
        <v>2005</v>
      </c>
      <c r="B1446" s="19">
        <v>35</v>
      </c>
      <c r="C1446" s="21">
        <v>35</v>
      </c>
      <c r="F1446" s="31" t="s">
        <v>1838</v>
      </c>
      <c r="G1446" s="31">
        <v>12</v>
      </c>
      <c r="H1446" s="31">
        <v>9</v>
      </c>
      <c r="I1446" s="31"/>
      <c r="J1446" t="str">
        <f t="shared" si="49"/>
        <v>dc_12_</v>
      </c>
      <c r="K1446">
        <f t="shared" si="50"/>
        <v>9</v>
      </c>
    </row>
    <row r="1447" spans="1:11" x14ac:dyDescent="0.2">
      <c r="A1447" s="16" t="s">
        <v>2005</v>
      </c>
      <c r="B1447" s="19">
        <v>36</v>
      </c>
      <c r="C1447" s="21">
        <v>38</v>
      </c>
      <c r="F1447" s="31" t="s">
        <v>1838</v>
      </c>
      <c r="G1447" s="31">
        <v>13</v>
      </c>
      <c r="H1447" s="31">
        <v>1</v>
      </c>
      <c r="I1447" s="31"/>
      <c r="J1447" t="str">
        <f t="shared" si="49"/>
        <v>dc_13_</v>
      </c>
      <c r="K1447">
        <f t="shared" si="50"/>
        <v>1</v>
      </c>
    </row>
    <row r="1448" spans="1:11" x14ac:dyDescent="0.2">
      <c r="A1448" s="16" t="s">
        <v>2005</v>
      </c>
      <c r="B1448" s="19">
        <v>37</v>
      </c>
      <c r="C1448" s="21">
        <v>29</v>
      </c>
      <c r="F1448" s="31" t="s">
        <v>1838</v>
      </c>
      <c r="G1448" s="31">
        <v>14</v>
      </c>
      <c r="H1448" s="31">
        <v>11</v>
      </c>
      <c r="I1448" s="31"/>
      <c r="J1448" t="str">
        <f t="shared" ref="J1448:J1511" si="51">F1448&amp;"_"&amp;G1448&amp;"_"</f>
        <v>dc_14_</v>
      </c>
      <c r="K1448">
        <f t="shared" ref="K1448:K1511" si="52">H1448</f>
        <v>11</v>
      </c>
    </row>
    <row r="1449" spans="1:11" x14ac:dyDescent="0.2">
      <c r="A1449" s="16" t="s">
        <v>2005</v>
      </c>
      <c r="B1449" s="19">
        <v>38</v>
      </c>
      <c r="C1449" s="21">
        <v>31</v>
      </c>
      <c r="F1449" s="31" t="s">
        <v>1838</v>
      </c>
      <c r="G1449" s="31">
        <v>15</v>
      </c>
      <c r="H1449" s="31">
        <v>6</v>
      </c>
      <c r="I1449" s="31"/>
      <c r="J1449" t="str">
        <f t="shared" si="51"/>
        <v>dc_15_</v>
      </c>
      <c r="K1449">
        <f t="shared" si="52"/>
        <v>6</v>
      </c>
    </row>
    <row r="1450" spans="1:11" x14ac:dyDescent="0.2">
      <c r="A1450" s="16" t="s">
        <v>2005</v>
      </c>
      <c r="B1450" s="19">
        <v>39</v>
      </c>
      <c r="C1450" s="21">
        <v>43</v>
      </c>
      <c r="F1450" s="31" t="s">
        <v>1838</v>
      </c>
      <c r="G1450" s="31">
        <v>16</v>
      </c>
      <c r="H1450" s="31">
        <v>6</v>
      </c>
      <c r="I1450" s="31"/>
      <c r="J1450" t="str">
        <f t="shared" si="51"/>
        <v>dc_16_</v>
      </c>
      <c r="K1450">
        <f t="shared" si="52"/>
        <v>6</v>
      </c>
    </row>
    <row r="1451" spans="1:11" x14ac:dyDescent="0.2">
      <c r="A1451" s="16" t="s">
        <v>2005</v>
      </c>
      <c r="B1451" s="19">
        <v>40</v>
      </c>
      <c r="C1451" s="21">
        <v>38</v>
      </c>
      <c r="F1451" s="31" t="s">
        <v>1838</v>
      </c>
      <c r="G1451" s="31">
        <v>17</v>
      </c>
      <c r="H1451" s="31">
        <v>9</v>
      </c>
      <c r="I1451" s="31"/>
      <c r="J1451" t="str">
        <f t="shared" si="51"/>
        <v>dc_17_</v>
      </c>
      <c r="K1451">
        <f t="shared" si="52"/>
        <v>9</v>
      </c>
    </row>
    <row r="1452" spans="1:11" x14ac:dyDescent="0.2">
      <c r="A1452" s="16" t="s">
        <v>2006</v>
      </c>
      <c r="B1452" s="19">
        <v>1</v>
      </c>
      <c r="C1452" s="21">
        <v>17</v>
      </c>
      <c r="F1452" s="31" t="s">
        <v>1838</v>
      </c>
      <c r="G1452" s="31">
        <v>18</v>
      </c>
      <c r="H1452" s="31">
        <v>47</v>
      </c>
      <c r="I1452" s="31"/>
      <c r="J1452" t="str">
        <f t="shared" si="51"/>
        <v>dc_18_</v>
      </c>
      <c r="K1452">
        <f t="shared" si="52"/>
        <v>47</v>
      </c>
    </row>
    <row r="1453" spans="1:11" x14ac:dyDescent="0.2">
      <c r="A1453" s="16" t="s">
        <v>2006</v>
      </c>
      <c r="B1453" s="19">
        <v>2</v>
      </c>
      <c r="C1453" s="21">
        <v>16</v>
      </c>
      <c r="F1453" s="31" t="s">
        <v>1838</v>
      </c>
      <c r="G1453" s="31">
        <v>19</v>
      </c>
      <c r="H1453" s="31">
        <v>41</v>
      </c>
      <c r="I1453" s="31"/>
      <c r="J1453" t="str">
        <f t="shared" si="51"/>
        <v>dc_19_</v>
      </c>
      <c r="K1453">
        <f t="shared" si="52"/>
        <v>41</v>
      </c>
    </row>
    <row r="1454" spans="1:11" x14ac:dyDescent="0.2">
      <c r="A1454" s="16" t="s">
        <v>2006</v>
      </c>
      <c r="B1454" s="19">
        <v>3</v>
      </c>
      <c r="C1454" s="21">
        <v>17</v>
      </c>
      <c r="F1454" s="31" t="s">
        <v>1838</v>
      </c>
      <c r="G1454" s="31">
        <v>20</v>
      </c>
      <c r="H1454" s="31">
        <v>84</v>
      </c>
      <c r="I1454" s="31"/>
      <c r="J1454" t="str">
        <f t="shared" si="51"/>
        <v>dc_20_</v>
      </c>
      <c r="K1454">
        <f t="shared" si="52"/>
        <v>84</v>
      </c>
    </row>
    <row r="1455" spans="1:11" x14ac:dyDescent="0.2">
      <c r="A1455" s="16" t="s">
        <v>2006</v>
      </c>
      <c r="B1455" s="19">
        <v>4</v>
      </c>
      <c r="C1455" s="21">
        <v>35</v>
      </c>
      <c r="F1455" s="31" t="s">
        <v>1838</v>
      </c>
      <c r="G1455" s="31">
        <v>21</v>
      </c>
      <c r="H1455" s="31">
        <v>12</v>
      </c>
      <c r="I1455" s="31"/>
      <c r="J1455" t="str">
        <f t="shared" si="51"/>
        <v>dc_21_</v>
      </c>
      <c r="K1455">
        <f t="shared" si="52"/>
        <v>12</v>
      </c>
    </row>
    <row r="1456" spans="1:11" x14ac:dyDescent="0.2">
      <c r="A1456" s="16" t="s">
        <v>2006</v>
      </c>
      <c r="B1456" s="19">
        <v>5</v>
      </c>
      <c r="C1456" s="21">
        <v>19</v>
      </c>
      <c r="F1456" s="31" t="s">
        <v>1838</v>
      </c>
      <c r="G1456" s="31">
        <v>22</v>
      </c>
      <c r="H1456" s="31">
        <v>4</v>
      </c>
      <c r="I1456" s="31"/>
      <c r="J1456" t="str">
        <f t="shared" si="51"/>
        <v>dc_22_</v>
      </c>
      <c r="K1456">
        <f t="shared" si="52"/>
        <v>4</v>
      </c>
    </row>
    <row r="1457" spans="1:11" x14ac:dyDescent="0.2">
      <c r="A1457" s="16" t="s">
        <v>2006</v>
      </c>
      <c r="B1457" s="19">
        <v>6</v>
      </c>
      <c r="C1457" s="21">
        <v>30</v>
      </c>
      <c r="F1457" s="31" t="s">
        <v>1838</v>
      </c>
      <c r="G1457" s="31">
        <v>23</v>
      </c>
      <c r="H1457" s="31">
        <v>7</v>
      </c>
      <c r="I1457" s="31"/>
      <c r="J1457" t="str">
        <f t="shared" si="51"/>
        <v>dc_23_</v>
      </c>
      <c r="K1457">
        <f t="shared" si="52"/>
        <v>7</v>
      </c>
    </row>
    <row r="1458" spans="1:11" x14ac:dyDescent="0.2">
      <c r="A1458" s="16" t="s">
        <v>2006</v>
      </c>
      <c r="B1458" s="19">
        <v>7</v>
      </c>
      <c r="C1458" s="21">
        <v>38</v>
      </c>
      <c r="F1458" s="31" t="s">
        <v>1838</v>
      </c>
      <c r="G1458" s="31">
        <v>24</v>
      </c>
      <c r="H1458" s="31">
        <v>19</v>
      </c>
      <c r="I1458" s="31"/>
      <c r="J1458" t="str">
        <f t="shared" si="51"/>
        <v>dc_24_</v>
      </c>
      <c r="K1458">
        <f t="shared" si="52"/>
        <v>19</v>
      </c>
    </row>
    <row r="1459" spans="1:11" x14ac:dyDescent="0.2">
      <c r="A1459" s="16" t="s">
        <v>2006</v>
      </c>
      <c r="B1459" s="19">
        <v>8</v>
      </c>
      <c r="C1459" s="21">
        <v>36</v>
      </c>
      <c r="F1459" s="31" t="s">
        <v>1838</v>
      </c>
      <c r="G1459" s="31">
        <v>25</v>
      </c>
      <c r="H1459" s="31">
        <v>16</v>
      </c>
      <c r="I1459" s="31"/>
      <c r="J1459" t="str">
        <f t="shared" si="51"/>
        <v>dc_25_</v>
      </c>
      <c r="K1459">
        <f t="shared" si="52"/>
        <v>16</v>
      </c>
    </row>
    <row r="1460" spans="1:11" x14ac:dyDescent="0.2">
      <c r="A1460" s="16" t="s">
        <v>2006</v>
      </c>
      <c r="B1460" s="19">
        <v>9</v>
      </c>
      <c r="C1460" s="21">
        <v>24</v>
      </c>
      <c r="F1460" s="31" t="s">
        <v>1838</v>
      </c>
      <c r="G1460" s="31">
        <v>26</v>
      </c>
      <c r="H1460" s="31">
        <v>2</v>
      </c>
      <c r="I1460" s="31"/>
      <c r="J1460" t="str">
        <f t="shared" si="51"/>
        <v>dc_26_</v>
      </c>
      <c r="K1460">
        <f t="shared" si="52"/>
        <v>2</v>
      </c>
    </row>
    <row r="1461" spans="1:11" x14ac:dyDescent="0.2">
      <c r="A1461" s="16" t="s">
        <v>2006</v>
      </c>
      <c r="B1461" s="19">
        <v>10</v>
      </c>
      <c r="C1461" s="21">
        <v>20</v>
      </c>
      <c r="F1461" s="31" t="s">
        <v>1838</v>
      </c>
      <c r="G1461" s="31">
        <v>27</v>
      </c>
      <c r="H1461" s="31">
        <v>18</v>
      </c>
      <c r="I1461" s="31"/>
      <c r="J1461" t="str">
        <f t="shared" si="51"/>
        <v>dc_27_</v>
      </c>
      <c r="K1461">
        <f t="shared" si="52"/>
        <v>18</v>
      </c>
    </row>
    <row r="1462" spans="1:11" x14ac:dyDescent="0.2">
      <c r="A1462" s="16" t="s">
        <v>2006</v>
      </c>
      <c r="B1462" s="19">
        <v>11</v>
      </c>
      <c r="C1462" s="21">
        <v>47</v>
      </c>
      <c r="F1462" s="31" t="s">
        <v>1838</v>
      </c>
      <c r="G1462" s="31">
        <v>28</v>
      </c>
      <c r="H1462" s="31">
        <v>16</v>
      </c>
      <c r="I1462" s="31"/>
      <c r="J1462" t="str">
        <f t="shared" si="51"/>
        <v>dc_28_</v>
      </c>
      <c r="K1462">
        <f t="shared" si="52"/>
        <v>16</v>
      </c>
    </row>
    <row r="1463" spans="1:11" x14ac:dyDescent="0.2">
      <c r="A1463" s="16" t="s">
        <v>2006</v>
      </c>
      <c r="B1463" s="19">
        <v>12</v>
      </c>
      <c r="C1463" s="21">
        <v>8</v>
      </c>
      <c r="F1463" s="31" t="s">
        <v>1838</v>
      </c>
      <c r="G1463" s="31">
        <v>29</v>
      </c>
      <c r="H1463" s="31">
        <v>50</v>
      </c>
      <c r="I1463" s="31"/>
      <c r="J1463" t="str">
        <f t="shared" si="51"/>
        <v>dc_29_</v>
      </c>
      <c r="K1463">
        <f t="shared" si="52"/>
        <v>50</v>
      </c>
    </row>
    <row r="1464" spans="1:11" x14ac:dyDescent="0.2">
      <c r="A1464" s="16" t="s">
        <v>2006</v>
      </c>
      <c r="B1464" s="19">
        <v>13</v>
      </c>
      <c r="C1464" s="21">
        <v>59</v>
      </c>
      <c r="F1464" s="31" t="s">
        <v>1838</v>
      </c>
      <c r="G1464" s="31">
        <v>30</v>
      </c>
      <c r="H1464" s="31">
        <v>11</v>
      </c>
      <c r="I1464" s="31"/>
      <c r="J1464" t="str">
        <f t="shared" si="51"/>
        <v>dc_30_</v>
      </c>
      <c r="K1464">
        <f t="shared" si="52"/>
        <v>11</v>
      </c>
    </row>
    <row r="1465" spans="1:11" x14ac:dyDescent="0.2">
      <c r="A1465" s="16" t="s">
        <v>2006</v>
      </c>
      <c r="B1465" s="19">
        <v>14</v>
      </c>
      <c r="C1465" s="21">
        <v>57</v>
      </c>
      <c r="F1465" s="31" t="s">
        <v>1838</v>
      </c>
      <c r="G1465" s="31">
        <v>31</v>
      </c>
      <c r="H1465" s="31">
        <v>13</v>
      </c>
      <c r="I1465" s="31"/>
      <c r="J1465" t="str">
        <f t="shared" si="51"/>
        <v>dc_31_</v>
      </c>
      <c r="K1465">
        <f t="shared" si="52"/>
        <v>13</v>
      </c>
    </row>
    <row r="1466" spans="1:11" x14ac:dyDescent="0.2">
      <c r="A1466" s="16" t="s">
        <v>2006</v>
      </c>
      <c r="B1466" s="19">
        <v>15</v>
      </c>
      <c r="C1466" s="21">
        <v>33</v>
      </c>
      <c r="F1466" s="31" t="s">
        <v>1838</v>
      </c>
      <c r="G1466" s="31">
        <v>32</v>
      </c>
      <c r="H1466" s="31">
        <v>5</v>
      </c>
      <c r="I1466" s="31"/>
      <c r="J1466" t="str">
        <f t="shared" si="51"/>
        <v>dc_32_</v>
      </c>
      <c r="K1466">
        <f t="shared" si="52"/>
        <v>5</v>
      </c>
    </row>
    <row r="1467" spans="1:11" x14ac:dyDescent="0.2">
      <c r="A1467" s="16" t="s">
        <v>2006</v>
      </c>
      <c r="B1467" s="19">
        <v>16</v>
      </c>
      <c r="C1467" s="21">
        <v>34</v>
      </c>
      <c r="F1467" s="31" t="s">
        <v>1838</v>
      </c>
      <c r="G1467" s="31">
        <v>33</v>
      </c>
      <c r="H1467" s="31">
        <v>18</v>
      </c>
      <c r="I1467" s="31"/>
      <c r="J1467" t="str">
        <f t="shared" si="51"/>
        <v>dc_33_</v>
      </c>
      <c r="K1467">
        <f t="shared" si="52"/>
        <v>18</v>
      </c>
    </row>
    <row r="1468" spans="1:11" x14ac:dyDescent="0.2">
      <c r="A1468" s="16" t="s">
        <v>2006</v>
      </c>
      <c r="B1468" s="19">
        <v>17</v>
      </c>
      <c r="C1468" s="21">
        <v>16</v>
      </c>
      <c r="F1468" s="31" t="s">
        <v>1838</v>
      </c>
      <c r="G1468" s="31">
        <v>34</v>
      </c>
      <c r="H1468" s="31">
        <v>12</v>
      </c>
      <c r="I1468" s="31"/>
      <c r="J1468" t="str">
        <f t="shared" si="51"/>
        <v>dc_34_</v>
      </c>
      <c r="K1468">
        <f t="shared" si="52"/>
        <v>12</v>
      </c>
    </row>
    <row r="1469" spans="1:11" x14ac:dyDescent="0.2">
      <c r="A1469" s="16" t="s">
        <v>2006</v>
      </c>
      <c r="B1469" s="19">
        <v>18</v>
      </c>
      <c r="C1469" s="21">
        <v>30</v>
      </c>
      <c r="F1469" s="31" t="s">
        <v>1838</v>
      </c>
      <c r="G1469" s="31">
        <v>35</v>
      </c>
      <c r="H1469" s="31">
        <v>27</v>
      </c>
      <c r="I1469" s="31"/>
      <c r="J1469" t="str">
        <f t="shared" si="51"/>
        <v>dc_35_</v>
      </c>
      <c r="K1469">
        <f t="shared" si="52"/>
        <v>27</v>
      </c>
    </row>
    <row r="1470" spans="1:11" x14ac:dyDescent="0.2">
      <c r="A1470" s="16" t="s">
        <v>2006</v>
      </c>
      <c r="B1470" s="19">
        <v>19</v>
      </c>
      <c r="C1470" s="21">
        <v>37</v>
      </c>
      <c r="F1470" s="31" t="s">
        <v>1838</v>
      </c>
      <c r="G1470" s="31">
        <v>36</v>
      </c>
      <c r="H1470" s="31">
        <v>8</v>
      </c>
      <c r="I1470" s="31"/>
      <c r="J1470" t="str">
        <f t="shared" si="51"/>
        <v>dc_36_</v>
      </c>
      <c r="K1470">
        <f t="shared" si="52"/>
        <v>8</v>
      </c>
    </row>
    <row r="1471" spans="1:11" x14ac:dyDescent="0.2">
      <c r="A1471" s="16" t="s">
        <v>2006</v>
      </c>
      <c r="B1471" s="19">
        <v>20</v>
      </c>
      <c r="C1471" s="21">
        <v>27</v>
      </c>
      <c r="F1471" s="31" t="s">
        <v>1838</v>
      </c>
      <c r="G1471" s="31">
        <v>37</v>
      </c>
      <c r="H1471" s="31">
        <v>4</v>
      </c>
      <c r="I1471" s="31"/>
      <c r="J1471" t="str">
        <f t="shared" si="51"/>
        <v>dc_37_</v>
      </c>
      <c r="K1471">
        <f t="shared" si="52"/>
        <v>4</v>
      </c>
    </row>
    <row r="1472" spans="1:11" x14ac:dyDescent="0.2">
      <c r="A1472" s="16" t="s">
        <v>2006</v>
      </c>
      <c r="B1472" s="19">
        <v>21</v>
      </c>
      <c r="C1472" s="21">
        <v>24</v>
      </c>
      <c r="F1472" s="31" t="s">
        <v>1838</v>
      </c>
      <c r="G1472" s="31">
        <v>38</v>
      </c>
      <c r="H1472" s="31">
        <v>42</v>
      </c>
      <c r="I1472" s="31"/>
      <c r="J1472" t="str">
        <f t="shared" si="51"/>
        <v>dc_38_</v>
      </c>
      <c r="K1472">
        <f t="shared" si="52"/>
        <v>42</v>
      </c>
    </row>
    <row r="1473" spans="1:11" x14ac:dyDescent="0.2">
      <c r="A1473" s="16" t="s">
        <v>2006</v>
      </c>
      <c r="B1473" s="19">
        <v>22</v>
      </c>
      <c r="C1473" s="21">
        <v>33</v>
      </c>
      <c r="F1473" s="31" t="s">
        <v>1838</v>
      </c>
      <c r="G1473" s="31">
        <v>39</v>
      </c>
      <c r="H1473" s="31">
        <v>24</v>
      </c>
      <c r="I1473" s="31"/>
      <c r="J1473" t="str">
        <f t="shared" si="51"/>
        <v>dc_39_</v>
      </c>
      <c r="K1473">
        <f t="shared" si="52"/>
        <v>24</v>
      </c>
    </row>
    <row r="1474" spans="1:11" x14ac:dyDescent="0.2">
      <c r="A1474" s="16" t="s">
        <v>2006</v>
      </c>
      <c r="B1474" s="19">
        <v>23</v>
      </c>
      <c r="C1474" s="21">
        <v>44</v>
      </c>
      <c r="F1474" s="31" t="s">
        <v>1838</v>
      </c>
      <c r="G1474" s="31">
        <v>40</v>
      </c>
      <c r="H1474" s="31">
        <v>3</v>
      </c>
      <c r="I1474" s="31"/>
      <c r="J1474" t="str">
        <f t="shared" si="51"/>
        <v>dc_40_</v>
      </c>
      <c r="K1474">
        <f t="shared" si="52"/>
        <v>3</v>
      </c>
    </row>
    <row r="1475" spans="1:11" x14ac:dyDescent="0.2">
      <c r="A1475" s="16" t="s">
        <v>2006</v>
      </c>
      <c r="B1475" s="19">
        <v>24</v>
      </c>
      <c r="C1475" s="21">
        <v>23</v>
      </c>
      <c r="F1475" s="31" t="s">
        <v>1838</v>
      </c>
      <c r="G1475" s="31">
        <v>41</v>
      </c>
      <c r="H1475" s="31">
        <v>12</v>
      </c>
      <c r="I1475" s="31"/>
      <c r="J1475" t="str">
        <f t="shared" si="51"/>
        <v>dc_41_</v>
      </c>
      <c r="K1475">
        <f t="shared" si="52"/>
        <v>12</v>
      </c>
    </row>
    <row r="1476" spans="1:11" x14ac:dyDescent="0.2">
      <c r="A1476" s="16" t="s">
        <v>2006</v>
      </c>
      <c r="B1476" s="19">
        <v>25</v>
      </c>
      <c r="C1476" s="21">
        <v>55</v>
      </c>
      <c r="F1476" s="31" t="s">
        <v>1838</v>
      </c>
      <c r="G1476" s="31">
        <v>42</v>
      </c>
      <c r="H1476" s="31">
        <v>93</v>
      </c>
      <c r="I1476" s="31"/>
      <c r="J1476" t="str">
        <f t="shared" si="51"/>
        <v>dc_42_</v>
      </c>
      <c r="K1476">
        <f t="shared" si="52"/>
        <v>93</v>
      </c>
    </row>
    <row r="1477" spans="1:11" x14ac:dyDescent="0.2">
      <c r="A1477" s="16" t="s">
        <v>2006</v>
      </c>
      <c r="B1477" s="19">
        <v>26</v>
      </c>
      <c r="C1477" s="21">
        <v>46</v>
      </c>
      <c r="F1477" s="31" t="s">
        <v>1838</v>
      </c>
      <c r="G1477" s="31">
        <v>43</v>
      </c>
      <c r="H1477" s="31">
        <v>35</v>
      </c>
      <c r="I1477" s="31"/>
      <c r="J1477" t="str">
        <f t="shared" si="51"/>
        <v>dc_43_</v>
      </c>
      <c r="K1477">
        <f t="shared" si="52"/>
        <v>35</v>
      </c>
    </row>
    <row r="1478" spans="1:11" x14ac:dyDescent="0.2">
      <c r="A1478" s="16" t="s">
        <v>2006</v>
      </c>
      <c r="B1478" s="19">
        <v>27</v>
      </c>
      <c r="C1478" s="21">
        <v>34</v>
      </c>
      <c r="F1478" s="31" t="s">
        <v>1838</v>
      </c>
      <c r="G1478" s="31">
        <v>44</v>
      </c>
      <c r="H1478" s="31">
        <v>6</v>
      </c>
      <c r="I1478" s="31"/>
      <c r="J1478" t="str">
        <f t="shared" si="51"/>
        <v>dc_44_</v>
      </c>
      <c r="K1478">
        <f t="shared" si="52"/>
        <v>6</v>
      </c>
    </row>
    <row r="1479" spans="1:11" x14ac:dyDescent="0.2">
      <c r="A1479" s="16" t="s">
        <v>2007</v>
      </c>
      <c r="B1479" s="19">
        <v>1</v>
      </c>
      <c r="C1479" s="21">
        <v>54</v>
      </c>
      <c r="F1479" s="31" t="s">
        <v>1838</v>
      </c>
      <c r="G1479" s="31">
        <v>45</v>
      </c>
      <c r="H1479" s="31">
        <v>75</v>
      </c>
      <c r="I1479" s="31"/>
      <c r="J1479" t="str">
        <f t="shared" si="51"/>
        <v>dc_45_</v>
      </c>
      <c r="K1479">
        <f t="shared" si="52"/>
        <v>75</v>
      </c>
    </row>
    <row r="1480" spans="1:11" x14ac:dyDescent="0.2">
      <c r="A1480" s="16" t="s">
        <v>2007</v>
      </c>
      <c r="B1480" s="19">
        <v>2</v>
      </c>
      <c r="C1480" s="21">
        <v>34</v>
      </c>
      <c r="F1480" s="31" t="s">
        <v>1838</v>
      </c>
      <c r="G1480" s="31">
        <v>46</v>
      </c>
      <c r="H1480" s="31">
        <v>33</v>
      </c>
      <c r="I1480" s="31"/>
      <c r="J1480" t="str">
        <f t="shared" si="51"/>
        <v>dc_46_</v>
      </c>
      <c r="K1480">
        <f t="shared" si="52"/>
        <v>33</v>
      </c>
    </row>
    <row r="1481" spans="1:11" x14ac:dyDescent="0.2">
      <c r="A1481" s="16" t="s">
        <v>2007</v>
      </c>
      <c r="B1481" s="19">
        <v>3</v>
      </c>
      <c r="C1481" s="21">
        <v>51</v>
      </c>
      <c r="F1481" s="31" t="s">
        <v>1838</v>
      </c>
      <c r="G1481" s="31">
        <v>47</v>
      </c>
      <c r="H1481" s="31">
        <v>4</v>
      </c>
      <c r="I1481" s="31"/>
      <c r="J1481" t="str">
        <f t="shared" si="51"/>
        <v>dc_47_</v>
      </c>
      <c r="K1481">
        <f t="shared" si="52"/>
        <v>4</v>
      </c>
    </row>
    <row r="1482" spans="1:11" x14ac:dyDescent="0.2">
      <c r="A1482" s="16" t="s">
        <v>2007</v>
      </c>
      <c r="B1482" s="19">
        <v>4</v>
      </c>
      <c r="C1482" s="21">
        <v>49</v>
      </c>
      <c r="F1482" s="31" t="s">
        <v>1838</v>
      </c>
      <c r="G1482" s="31">
        <v>48</v>
      </c>
      <c r="H1482" s="31">
        <v>6</v>
      </c>
      <c r="I1482" s="31"/>
      <c r="J1482" t="str">
        <f t="shared" si="51"/>
        <v>dc_48_</v>
      </c>
      <c r="K1482">
        <f t="shared" si="52"/>
        <v>6</v>
      </c>
    </row>
    <row r="1483" spans="1:11" x14ac:dyDescent="0.2">
      <c r="A1483" s="16" t="s">
        <v>2007</v>
      </c>
      <c r="B1483" s="19">
        <v>5</v>
      </c>
      <c r="C1483" s="21">
        <v>31</v>
      </c>
      <c r="F1483" s="31" t="s">
        <v>1838</v>
      </c>
      <c r="G1483" s="31">
        <v>49</v>
      </c>
      <c r="H1483" s="31">
        <v>28</v>
      </c>
      <c r="I1483" s="31"/>
      <c r="J1483" t="str">
        <f t="shared" si="51"/>
        <v>dc_49_</v>
      </c>
      <c r="K1483">
        <f t="shared" si="52"/>
        <v>28</v>
      </c>
    </row>
    <row r="1484" spans="1:11" x14ac:dyDescent="0.2">
      <c r="A1484" s="16" t="s">
        <v>2007</v>
      </c>
      <c r="B1484" s="19">
        <v>6</v>
      </c>
      <c r="C1484" s="21">
        <v>27</v>
      </c>
      <c r="F1484" s="31" t="s">
        <v>1838</v>
      </c>
      <c r="G1484" s="31">
        <v>50</v>
      </c>
      <c r="H1484" s="31">
        <v>46</v>
      </c>
      <c r="I1484" s="31"/>
      <c r="J1484" t="str">
        <f t="shared" si="51"/>
        <v>dc_50_</v>
      </c>
      <c r="K1484">
        <f t="shared" si="52"/>
        <v>46</v>
      </c>
    </row>
    <row r="1485" spans="1:11" x14ac:dyDescent="0.2">
      <c r="A1485" s="16" t="s">
        <v>2007</v>
      </c>
      <c r="B1485" s="19">
        <v>7</v>
      </c>
      <c r="C1485" s="21">
        <v>89</v>
      </c>
      <c r="F1485" s="31" t="s">
        <v>1838</v>
      </c>
      <c r="G1485" s="31">
        <v>51</v>
      </c>
      <c r="H1485" s="31">
        <v>20</v>
      </c>
      <c r="I1485" s="31"/>
      <c r="J1485" t="str">
        <f t="shared" si="51"/>
        <v>dc_51_</v>
      </c>
      <c r="K1485">
        <f t="shared" si="52"/>
        <v>20</v>
      </c>
    </row>
    <row r="1486" spans="1:11" x14ac:dyDescent="0.2">
      <c r="A1486" s="16" t="s">
        <v>2007</v>
      </c>
      <c r="B1486" s="19">
        <v>8</v>
      </c>
      <c r="C1486" s="21">
        <v>26</v>
      </c>
      <c r="F1486" s="31" t="s">
        <v>1838</v>
      </c>
      <c r="G1486" s="31">
        <v>52</v>
      </c>
      <c r="H1486" s="31">
        <v>44</v>
      </c>
      <c r="I1486" s="31"/>
      <c r="J1486" t="str">
        <f t="shared" si="51"/>
        <v>dc_52_</v>
      </c>
      <c r="K1486">
        <f t="shared" si="52"/>
        <v>44</v>
      </c>
    </row>
    <row r="1487" spans="1:11" x14ac:dyDescent="0.2">
      <c r="A1487" s="16" t="s">
        <v>2007</v>
      </c>
      <c r="B1487" s="19">
        <v>9</v>
      </c>
      <c r="C1487" s="21">
        <v>23</v>
      </c>
      <c r="F1487" s="31" t="s">
        <v>1838</v>
      </c>
      <c r="G1487" s="31">
        <v>53</v>
      </c>
      <c r="H1487" s="31">
        <v>7</v>
      </c>
      <c r="I1487" s="31"/>
      <c r="J1487" t="str">
        <f t="shared" si="51"/>
        <v>dc_53_</v>
      </c>
      <c r="K1487">
        <f t="shared" si="52"/>
        <v>7</v>
      </c>
    </row>
    <row r="1488" spans="1:11" x14ac:dyDescent="0.2">
      <c r="A1488" s="16" t="s">
        <v>2007</v>
      </c>
      <c r="B1488" s="19">
        <v>10</v>
      </c>
      <c r="C1488" s="21">
        <v>36</v>
      </c>
      <c r="F1488" s="31" t="s">
        <v>1838</v>
      </c>
      <c r="G1488" s="31">
        <v>54</v>
      </c>
      <c r="H1488" s="31">
        <v>10</v>
      </c>
      <c r="I1488" s="31"/>
      <c r="J1488" t="str">
        <f t="shared" si="51"/>
        <v>dc_54_</v>
      </c>
      <c r="K1488">
        <f t="shared" si="52"/>
        <v>10</v>
      </c>
    </row>
    <row r="1489" spans="1:11" x14ac:dyDescent="0.2">
      <c r="A1489" s="16" t="s">
        <v>2007</v>
      </c>
      <c r="B1489" s="19">
        <v>11</v>
      </c>
      <c r="C1489" s="21">
        <v>35</v>
      </c>
      <c r="F1489" s="31" t="s">
        <v>1838</v>
      </c>
      <c r="G1489" s="31">
        <v>55</v>
      </c>
      <c r="H1489" s="31">
        <v>6</v>
      </c>
      <c r="I1489" s="31"/>
      <c r="J1489" t="str">
        <f t="shared" si="51"/>
        <v>dc_55_</v>
      </c>
      <c r="K1489">
        <f t="shared" si="52"/>
        <v>6</v>
      </c>
    </row>
    <row r="1490" spans="1:11" x14ac:dyDescent="0.2">
      <c r="A1490" s="16" t="s">
        <v>2007</v>
      </c>
      <c r="B1490" s="19">
        <v>12</v>
      </c>
      <c r="C1490" s="21">
        <v>16</v>
      </c>
      <c r="F1490" s="31" t="s">
        <v>1838</v>
      </c>
      <c r="G1490" s="31">
        <v>56</v>
      </c>
      <c r="H1490" s="31">
        <v>20</v>
      </c>
      <c r="I1490" s="31"/>
      <c r="J1490" t="str">
        <f t="shared" si="51"/>
        <v>dc_56_</v>
      </c>
      <c r="K1490">
        <f t="shared" si="52"/>
        <v>20</v>
      </c>
    </row>
    <row r="1491" spans="1:11" x14ac:dyDescent="0.2">
      <c r="A1491" s="16" t="s">
        <v>2007</v>
      </c>
      <c r="B1491" s="19">
        <v>13</v>
      </c>
      <c r="C1491" s="21">
        <v>33</v>
      </c>
      <c r="F1491" s="31" t="s">
        <v>1838</v>
      </c>
      <c r="G1491" s="31">
        <v>57</v>
      </c>
      <c r="H1491" s="31">
        <v>16</v>
      </c>
      <c r="I1491" s="31"/>
      <c r="J1491" t="str">
        <f t="shared" si="51"/>
        <v>dc_57_</v>
      </c>
      <c r="K1491">
        <f t="shared" si="52"/>
        <v>16</v>
      </c>
    </row>
    <row r="1492" spans="1:11" x14ac:dyDescent="0.2">
      <c r="A1492" s="16" t="s">
        <v>2007</v>
      </c>
      <c r="B1492" s="19">
        <v>14</v>
      </c>
      <c r="C1492" s="21">
        <v>45</v>
      </c>
      <c r="F1492" s="31" t="s">
        <v>1838</v>
      </c>
      <c r="G1492" s="31">
        <v>58</v>
      </c>
      <c r="H1492" s="31">
        <v>65</v>
      </c>
      <c r="I1492" s="31"/>
      <c r="J1492" t="str">
        <f t="shared" si="51"/>
        <v>dc_58_</v>
      </c>
      <c r="K1492">
        <f t="shared" si="52"/>
        <v>65</v>
      </c>
    </row>
    <row r="1493" spans="1:11" x14ac:dyDescent="0.2">
      <c r="A1493" s="16" t="s">
        <v>2007</v>
      </c>
      <c r="B1493" s="19">
        <v>15</v>
      </c>
      <c r="C1493" s="21">
        <v>41</v>
      </c>
      <c r="F1493" s="31" t="s">
        <v>1838</v>
      </c>
      <c r="G1493" s="31">
        <v>59</v>
      </c>
      <c r="H1493" s="31">
        <v>24</v>
      </c>
      <c r="I1493" s="31"/>
      <c r="J1493" t="str">
        <f t="shared" si="51"/>
        <v>dc_59_</v>
      </c>
      <c r="K1493">
        <f t="shared" si="52"/>
        <v>24</v>
      </c>
    </row>
    <row r="1494" spans="1:11" x14ac:dyDescent="0.2">
      <c r="A1494" s="16" t="s">
        <v>2007</v>
      </c>
      <c r="B1494" s="19">
        <v>16</v>
      </c>
      <c r="C1494" s="21">
        <v>50</v>
      </c>
      <c r="F1494" s="31" t="s">
        <v>1838</v>
      </c>
      <c r="G1494" s="31">
        <v>60</v>
      </c>
      <c r="H1494" s="31">
        <v>17</v>
      </c>
      <c r="I1494" s="31"/>
      <c r="J1494" t="str">
        <f t="shared" si="51"/>
        <v>dc_60_</v>
      </c>
      <c r="K1494">
        <f t="shared" si="52"/>
        <v>17</v>
      </c>
    </row>
    <row r="1495" spans="1:11" x14ac:dyDescent="0.2">
      <c r="A1495" s="16" t="s">
        <v>2007</v>
      </c>
      <c r="B1495" s="19">
        <v>17</v>
      </c>
      <c r="C1495" s="21">
        <v>13</v>
      </c>
      <c r="F1495" s="31" t="s">
        <v>1838</v>
      </c>
      <c r="G1495" s="31">
        <v>61</v>
      </c>
      <c r="H1495" s="31">
        <v>39</v>
      </c>
      <c r="I1495" s="31"/>
      <c r="J1495" t="str">
        <f t="shared" si="51"/>
        <v>dc_61_</v>
      </c>
      <c r="K1495">
        <f t="shared" si="52"/>
        <v>39</v>
      </c>
    </row>
    <row r="1496" spans="1:11" x14ac:dyDescent="0.2">
      <c r="A1496" s="16" t="s">
        <v>2007</v>
      </c>
      <c r="B1496" s="19">
        <v>18</v>
      </c>
      <c r="C1496" s="21">
        <v>32</v>
      </c>
      <c r="F1496" s="31" t="s">
        <v>1838</v>
      </c>
      <c r="G1496" s="31">
        <v>62</v>
      </c>
      <c r="H1496" s="31">
        <v>9</v>
      </c>
      <c r="I1496" s="31"/>
      <c r="J1496" t="str">
        <f t="shared" si="51"/>
        <v>dc_62_</v>
      </c>
      <c r="K1496">
        <f t="shared" si="52"/>
        <v>9</v>
      </c>
    </row>
    <row r="1497" spans="1:11" x14ac:dyDescent="0.2">
      <c r="A1497" s="16" t="s">
        <v>2007</v>
      </c>
      <c r="B1497" s="19">
        <v>19</v>
      </c>
      <c r="C1497" s="21">
        <v>22</v>
      </c>
      <c r="F1497" s="31" t="s">
        <v>1838</v>
      </c>
      <c r="G1497" s="31">
        <v>63</v>
      </c>
      <c r="H1497" s="31">
        <v>66</v>
      </c>
      <c r="I1497" s="31"/>
      <c r="J1497" t="str">
        <f t="shared" si="51"/>
        <v>dc_63_</v>
      </c>
      <c r="K1497">
        <f t="shared" si="52"/>
        <v>66</v>
      </c>
    </row>
    <row r="1498" spans="1:11" x14ac:dyDescent="0.2">
      <c r="A1498" s="16" t="s">
        <v>2007</v>
      </c>
      <c r="B1498" s="19">
        <v>20</v>
      </c>
      <c r="C1498" s="21">
        <v>29</v>
      </c>
      <c r="F1498" s="31" t="s">
        <v>1838</v>
      </c>
      <c r="G1498" s="31">
        <v>64</v>
      </c>
      <c r="H1498" s="31">
        <v>43</v>
      </c>
      <c r="I1498" s="31"/>
      <c r="J1498" t="str">
        <f t="shared" si="51"/>
        <v>dc_64_</v>
      </c>
      <c r="K1498">
        <f t="shared" si="52"/>
        <v>43</v>
      </c>
    </row>
    <row r="1499" spans="1:11" x14ac:dyDescent="0.2">
      <c r="A1499" s="16" t="s">
        <v>2007</v>
      </c>
      <c r="B1499" s="19">
        <v>21</v>
      </c>
      <c r="C1499" s="21">
        <v>35</v>
      </c>
      <c r="F1499" s="31" t="s">
        <v>1838</v>
      </c>
      <c r="G1499" s="31">
        <v>65</v>
      </c>
      <c r="H1499" s="31">
        <v>6</v>
      </c>
      <c r="I1499" s="31"/>
      <c r="J1499" t="str">
        <f t="shared" si="51"/>
        <v>dc_65_</v>
      </c>
      <c r="K1499">
        <f t="shared" si="52"/>
        <v>6</v>
      </c>
    </row>
    <row r="1500" spans="1:11" x14ac:dyDescent="0.2">
      <c r="A1500" s="16" t="s">
        <v>2007</v>
      </c>
      <c r="B1500" s="19">
        <v>22</v>
      </c>
      <c r="C1500" s="21">
        <v>41</v>
      </c>
      <c r="F1500" s="31" t="s">
        <v>1838</v>
      </c>
      <c r="G1500" s="31">
        <v>66</v>
      </c>
      <c r="H1500" s="31">
        <v>13</v>
      </c>
      <c r="I1500" s="31"/>
      <c r="J1500" t="str">
        <f t="shared" si="51"/>
        <v>dc_66_</v>
      </c>
      <c r="K1500">
        <f t="shared" si="52"/>
        <v>13</v>
      </c>
    </row>
    <row r="1501" spans="1:11" x14ac:dyDescent="0.2">
      <c r="A1501" s="16" t="s">
        <v>2007</v>
      </c>
      <c r="B1501" s="19">
        <v>23</v>
      </c>
      <c r="C1501" s="21">
        <v>30</v>
      </c>
      <c r="F1501" s="31" t="s">
        <v>1838</v>
      </c>
      <c r="G1501" s="31">
        <v>67</v>
      </c>
      <c r="H1501" s="31">
        <v>14</v>
      </c>
      <c r="I1501" s="31"/>
      <c r="J1501" t="str">
        <f t="shared" si="51"/>
        <v>dc_67_</v>
      </c>
      <c r="K1501">
        <f t="shared" si="52"/>
        <v>14</v>
      </c>
    </row>
    <row r="1502" spans="1:11" x14ac:dyDescent="0.2">
      <c r="A1502" s="16" t="s">
        <v>2007</v>
      </c>
      <c r="B1502" s="19">
        <v>24</v>
      </c>
      <c r="C1502" s="21">
        <v>25</v>
      </c>
      <c r="F1502" s="31" t="s">
        <v>1838</v>
      </c>
      <c r="G1502" s="31">
        <v>68</v>
      </c>
      <c r="H1502" s="31">
        <v>35</v>
      </c>
      <c r="I1502" s="31"/>
      <c r="J1502" t="str">
        <f t="shared" si="51"/>
        <v>dc_68_</v>
      </c>
      <c r="K1502">
        <f t="shared" si="52"/>
        <v>35</v>
      </c>
    </row>
    <row r="1503" spans="1:11" x14ac:dyDescent="0.2">
      <c r="A1503" s="16" t="s">
        <v>2007</v>
      </c>
      <c r="B1503" s="19">
        <v>25</v>
      </c>
      <c r="C1503" s="21">
        <v>18</v>
      </c>
      <c r="F1503" s="31" t="s">
        <v>1838</v>
      </c>
      <c r="G1503" s="31">
        <v>69</v>
      </c>
      <c r="H1503" s="31">
        <v>8</v>
      </c>
      <c r="I1503" s="31"/>
      <c r="J1503" t="str">
        <f t="shared" si="51"/>
        <v>dc_69_</v>
      </c>
      <c r="K1503">
        <f t="shared" si="52"/>
        <v>8</v>
      </c>
    </row>
    <row r="1504" spans="1:11" x14ac:dyDescent="0.2">
      <c r="A1504" s="16" t="s">
        <v>2007</v>
      </c>
      <c r="B1504" s="19">
        <v>26</v>
      </c>
      <c r="C1504" s="21">
        <v>65</v>
      </c>
      <c r="F1504" s="31" t="s">
        <v>1838</v>
      </c>
      <c r="G1504" s="31">
        <v>70</v>
      </c>
      <c r="H1504" s="31">
        <v>18</v>
      </c>
      <c r="I1504" s="31"/>
      <c r="J1504" t="str">
        <f t="shared" si="51"/>
        <v>dc_70_</v>
      </c>
      <c r="K1504">
        <f t="shared" si="52"/>
        <v>18</v>
      </c>
    </row>
    <row r="1505" spans="1:11" x14ac:dyDescent="0.2">
      <c r="A1505" s="16" t="s">
        <v>2007</v>
      </c>
      <c r="B1505" s="19">
        <v>27</v>
      </c>
      <c r="C1505" s="21">
        <v>23</v>
      </c>
      <c r="F1505" s="31" t="s">
        <v>1838</v>
      </c>
      <c r="G1505" s="31">
        <v>71</v>
      </c>
      <c r="H1505" s="31">
        <v>11</v>
      </c>
      <c r="I1505" s="31"/>
      <c r="J1505" t="str">
        <f t="shared" si="51"/>
        <v>dc_71_</v>
      </c>
      <c r="K1505">
        <f t="shared" si="52"/>
        <v>11</v>
      </c>
    </row>
    <row r="1506" spans="1:11" x14ac:dyDescent="0.2">
      <c r="A1506" s="16" t="s">
        <v>2007</v>
      </c>
      <c r="B1506" s="19">
        <v>28</v>
      </c>
      <c r="C1506" s="21">
        <v>31</v>
      </c>
      <c r="F1506" s="31" t="s">
        <v>1838</v>
      </c>
      <c r="G1506" s="31">
        <v>72</v>
      </c>
      <c r="H1506" s="31">
        <v>26</v>
      </c>
      <c r="I1506" s="31"/>
      <c r="J1506" t="str">
        <f t="shared" si="51"/>
        <v>dc_72_</v>
      </c>
      <c r="K1506">
        <f t="shared" si="52"/>
        <v>26</v>
      </c>
    </row>
    <row r="1507" spans="1:11" x14ac:dyDescent="0.2">
      <c r="A1507" s="16" t="s">
        <v>2007</v>
      </c>
      <c r="B1507" s="19">
        <v>29</v>
      </c>
      <c r="C1507" s="21">
        <v>40</v>
      </c>
      <c r="F1507" s="31" t="s">
        <v>1838</v>
      </c>
      <c r="G1507" s="31">
        <v>73</v>
      </c>
      <c r="H1507" s="31">
        <v>6</v>
      </c>
      <c r="I1507" s="31"/>
      <c r="J1507" t="str">
        <f t="shared" si="51"/>
        <v>dc_73_</v>
      </c>
      <c r="K1507">
        <f t="shared" si="52"/>
        <v>6</v>
      </c>
    </row>
    <row r="1508" spans="1:11" x14ac:dyDescent="0.2">
      <c r="A1508" s="16" t="s">
        <v>2007</v>
      </c>
      <c r="B1508" s="19">
        <v>30</v>
      </c>
      <c r="C1508" s="21">
        <v>16</v>
      </c>
      <c r="F1508" s="31" t="s">
        <v>1838</v>
      </c>
      <c r="G1508" s="31">
        <v>74</v>
      </c>
      <c r="H1508" s="31">
        <v>7</v>
      </c>
      <c r="I1508" s="31"/>
      <c r="J1508" t="str">
        <f t="shared" si="51"/>
        <v>dc_74_</v>
      </c>
      <c r="K1508">
        <f t="shared" si="52"/>
        <v>7</v>
      </c>
    </row>
    <row r="1509" spans="1:11" x14ac:dyDescent="0.2">
      <c r="A1509" s="16" t="s">
        <v>2007</v>
      </c>
      <c r="B1509" s="19">
        <v>31</v>
      </c>
      <c r="C1509" s="21">
        <v>54</v>
      </c>
      <c r="F1509" s="31" t="s">
        <v>1838</v>
      </c>
      <c r="G1509" s="31">
        <v>75</v>
      </c>
      <c r="H1509" s="31">
        <v>36</v>
      </c>
      <c r="I1509" s="31"/>
      <c r="J1509" t="str">
        <f t="shared" si="51"/>
        <v>dc_75_</v>
      </c>
      <c r="K1509">
        <f t="shared" si="52"/>
        <v>36</v>
      </c>
    </row>
    <row r="1510" spans="1:11" x14ac:dyDescent="0.2">
      <c r="A1510" s="16" t="s">
        <v>2007</v>
      </c>
      <c r="B1510" s="19">
        <v>32</v>
      </c>
      <c r="C1510" s="21">
        <v>42</v>
      </c>
      <c r="F1510" s="31" t="s">
        <v>1838</v>
      </c>
      <c r="G1510" s="31">
        <v>76</v>
      </c>
      <c r="H1510" s="31">
        <v>119</v>
      </c>
      <c r="I1510" s="31"/>
      <c r="J1510" t="str">
        <f t="shared" si="51"/>
        <v>dc_76_</v>
      </c>
      <c r="K1510">
        <f t="shared" si="52"/>
        <v>119</v>
      </c>
    </row>
    <row r="1511" spans="1:11" x14ac:dyDescent="0.2">
      <c r="A1511" s="16" t="s">
        <v>2007</v>
      </c>
      <c r="B1511" s="19">
        <v>33</v>
      </c>
      <c r="C1511" s="21">
        <v>56</v>
      </c>
      <c r="F1511" s="31" t="s">
        <v>1838</v>
      </c>
      <c r="G1511" s="31">
        <v>77</v>
      </c>
      <c r="H1511" s="31">
        <v>15</v>
      </c>
      <c r="I1511" s="31"/>
      <c r="J1511" t="str">
        <f t="shared" si="51"/>
        <v>dc_77_</v>
      </c>
      <c r="K1511">
        <f t="shared" si="52"/>
        <v>15</v>
      </c>
    </row>
    <row r="1512" spans="1:11" x14ac:dyDescent="0.2">
      <c r="A1512" s="16" t="s">
        <v>2007</v>
      </c>
      <c r="B1512" s="19">
        <v>34</v>
      </c>
      <c r="C1512" s="21">
        <v>29</v>
      </c>
      <c r="F1512" s="31" t="s">
        <v>1838</v>
      </c>
      <c r="G1512" s="31">
        <v>78</v>
      </c>
      <c r="H1512" s="31">
        <v>22</v>
      </c>
      <c r="I1512" s="31"/>
      <c r="J1512" t="str">
        <f t="shared" ref="J1512:J1575" si="53">F1512&amp;"_"&amp;G1512&amp;"_"</f>
        <v>dc_78_</v>
      </c>
      <c r="K1512">
        <f t="shared" ref="K1512:K1575" si="54">H1512</f>
        <v>22</v>
      </c>
    </row>
    <row r="1513" spans="1:11" x14ac:dyDescent="0.2">
      <c r="A1513" s="16" t="s">
        <v>2007</v>
      </c>
      <c r="B1513" s="19">
        <v>35</v>
      </c>
      <c r="C1513" s="21">
        <v>34</v>
      </c>
      <c r="F1513" s="31" t="s">
        <v>1838</v>
      </c>
      <c r="G1513" s="31">
        <v>79</v>
      </c>
      <c r="H1513" s="31">
        <v>4</v>
      </c>
      <c r="I1513" s="31"/>
      <c r="J1513" t="str">
        <f t="shared" si="53"/>
        <v>dc_79_</v>
      </c>
      <c r="K1513">
        <f t="shared" si="54"/>
        <v>4</v>
      </c>
    </row>
    <row r="1514" spans="1:11" x14ac:dyDescent="0.2">
      <c r="A1514" s="16" t="s">
        <v>2007</v>
      </c>
      <c r="B1514" s="19">
        <v>36</v>
      </c>
      <c r="C1514" s="21">
        <v>13</v>
      </c>
      <c r="F1514" s="31" t="s">
        <v>1838</v>
      </c>
      <c r="G1514" s="31">
        <v>80</v>
      </c>
      <c r="H1514" s="31">
        <v>5</v>
      </c>
      <c r="I1514" s="31"/>
      <c r="J1514" t="str">
        <f t="shared" si="53"/>
        <v>dc_80_</v>
      </c>
      <c r="K1514">
        <f t="shared" si="54"/>
        <v>5</v>
      </c>
    </row>
    <row r="1515" spans="1:11" x14ac:dyDescent="0.2">
      <c r="A1515" s="16" t="s">
        <v>2008</v>
      </c>
      <c r="B1515" s="19">
        <v>1</v>
      </c>
      <c r="C1515" s="21">
        <v>46</v>
      </c>
      <c r="F1515" s="31" t="s">
        <v>1838</v>
      </c>
      <c r="G1515" s="31">
        <v>81</v>
      </c>
      <c r="H1515" s="31">
        <v>7</v>
      </c>
      <c r="I1515" s="31"/>
      <c r="J1515" t="str">
        <f t="shared" si="53"/>
        <v>dc_81_</v>
      </c>
      <c r="K1515">
        <f t="shared" si="54"/>
        <v>7</v>
      </c>
    </row>
    <row r="1516" spans="1:11" x14ac:dyDescent="0.2">
      <c r="A1516" s="16" t="s">
        <v>2008</v>
      </c>
      <c r="B1516" s="19">
        <v>2</v>
      </c>
      <c r="C1516" s="21">
        <v>37</v>
      </c>
      <c r="F1516" s="31" t="s">
        <v>1838</v>
      </c>
      <c r="G1516" s="31">
        <v>82</v>
      </c>
      <c r="H1516" s="31">
        <v>24</v>
      </c>
      <c r="I1516" s="31"/>
      <c r="J1516" t="str">
        <f t="shared" si="53"/>
        <v>dc_82_</v>
      </c>
      <c r="K1516">
        <f t="shared" si="54"/>
        <v>24</v>
      </c>
    </row>
    <row r="1517" spans="1:11" x14ac:dyDescent="0.2">
      <c r="A1517" s="16" t="s">
        <v>2008</v>
      </c>
      <c r="B1517" s="19">
        <v>3</v>
      </c>
      <c r="C1517" s="21">
        <v>29</v>
      </c>
      <c r="F1517" s="31" t="s">
        <v>1838</v>
      </c>
      <c r="G1517" s="31">
        <v>83</v>
      </c>
      <c r="H1517" s="31">
        <v>6</v>
      </c>
      <c r="I1517" s="31"/>
      <c r="J1517" t="str">
        <f t="shared" si="53"/>
        <v>dc_83_</v>
      </c>
      <c r="K1517">
        <f t="shared" si="54"/>
        <v>6</v>
      </c>
    </row>
    <row r="1518" spans="1:11" x14ac:dyDescent="0.2">
      <c r="A1518" s="16" t="s">
        <v>2008</v>
      </c>
      <c r="B1518" s="19">
        <v>4</v>
      </c>
      <c r="C1518" s="21">
        <v>49</v>
      </c>
      <c r="F1518" s="31" t="s">
        <v>1838</v>
      </c>
      <c r="G1518" s="31">
        <v>84</v>
      </c>
      <c r="H1518" s="31">
        <v>120</v>
      </c>
      <c r="I1518" s="31"/>
      <c r="J1518" t="str">
        <f t="shared" si="53"/>
        <v>dc_84_</v>
      </c>
      <c r="K1518">
        <f t="shared" si="54"/>
        <v>120</v>
      </c>
    </row>
    <row r="1519" spans="1:11" x14ac:dyDescent="0.2">
      <c r="A1519" s="16" t="s">
        <v>2008</v>
      </c>
      <c r="B1519" s="19">
        <v>5</v>
      </c>
      <c r="C1519" s="21">
        <v>33</v>
      </c>
      <c r="F1519" s="31" t="s">
        <v>1838</v>
      </c>
      <c r="G1519" s="31">
        <v>85</v>
      </c>
      <c r="H1519" s="31">
        <v>12</v>
      </c>
      <c r="I1519" s="31"/>
      <c r="J1519" t="str">
        <f t="shared" si="53"/>
        <v>dc_85_</v>
      </c>
      <c r="K1519">
        <f t="shared" si="54"/>
        <v>12</v>
      </c>
    </row>
    <row r="1520" spans="1:11" x14ac:dyDescent="0.2">
      <c r="A1520" s="16" t="s">
        <v>2008</v>
      </c>
      <c r="B1520" s="19">
        <v>6</v>
      </c>
      <c r="C1520" s="21">
        <v>25</v>
      </c>
      <c r="F1520" s="31" t="s">
        <v>1838</v>
      </c>
      <c r="G1520" s="31">
        <v>86</v>
      </c>
      <c r="H1520" s="31">
        <v>11</v>
      </c>
      <c r="I1520" s="31"/>
      <c r="J1520" t="str">
        <f t="shared" si="53"/>
        <v>dc_86_</v>
      </c>
      <c r="K1520">
        <f t="shared" si="54"/>
        <v>11</v>
      </c>
    </row>
    <row r="1521" spans="1:11" x14ac:dyDescent="0.2">
      <c r="A1521" s="16" t="s">
        <v>2008</v>
      </c>
      <c r="B1521" s="19">
        <v>7</v>
      </c>
      <c r="C1521" s="21">
        <v>26</v>
      </c>
      <c r="F1521" s="31" t="s">
        <v>1838</v>
      </c>
      <c r="G1521" s="31">
        <v>87</v>
      </c>
      <c r="H1521" s="31">
        <v>8</v>
      </c>
      <c r="I1521" s="31"/>
      <c r="J1521" t="str">
        <f t="shared" si="53"/>
        <v>dc_87_</v>
      </c>
      <c r="K1521">
        <f t="shared" si="54"/>
        <v>8</v>
      </c>
    </row>
    <row r="1522" spans="1:11" x14ac:dyDescent="0.2">
      <c r="A1522" s="16" t="s">
        <v>2008</v>
      </c>
      <c r="B1522" s="19">
        <v>8</v>
      </c>
      <c r="C1522" s="21">
        <v>20</v>
      </c>
      <c r="F1522" s="31" t="s">
        <v>1838</v>
      </c>
      <c r="G1522" s="31">
        <v>88</v>
      </c>
      <c r="H1522" s="31">
        <v>141</v>
      </c>
      <c r="I1522" s="31"/>
      <c r="J1522" t="str">
        <f t="shared" si="53"/>
        <v>dc_88_</v>
      </c>
      <c r="K1522">
        <f t="shared" si="54"/>
        <v>141</v>
      </c>
    </row>
    <row r="1523" spans="1:11" x14ac:dyDescent="0.2">
      <c r="A1523" s="16" t="s">
        <v>2008</v>
      </c>
      <c r="B1523" s="19">
        <v>9</v>
      </c>
      <c r="C1523" s="21">
        <v>29</v>
      </c>
      <c r="F1523" s="31" t="s">
        <v>1838</v>
      </c>
      <c r="G1523" s="31">
        <v>89</v>
      </c>
      <c r="H1523" s="31">
        <v>21</v>
      </c>
      <c r="I1523" s="31"/>
      <c r="J1523" t="str">
        <f t="shared" si="53"/>
        <v>dc_89_</v>
      </c>
      <c r="K1523">
        <f t="shared" si="54"/>
        <v>21</v>
      </c>
    </row>
    <row r="1524" spans="1:11" x14ac:dyDescent="0.2">
      <c r="A1524" s="16" t="s">
        <v>2008</v>
      </c>
      <c r="B1524" s="19">
        <v>10</v>
      </c>
      <c r="C1524" s="21">
        <v>22</v>
      </c>
      <c r="F1524" s="31" t="s">
        <v>1838</v>
      </c>
      <c r="G1524" s="31">
        <v>90</v>
      </c>
      <c r="H1524" s="31">
        <v>37</v>
      </c>
      <c r="I1524" s="31"/>
      <c r="J1524" t="str">
        <f t="shared" si="53"/>
        <v>dc_90_</v>
      </c>
      <c r="K1524">
        <f t="shared" si="54"/>
        <v>37</v>
      </c>
    </row>
    <row r="1525" spans="1:11" x14ac:dyDescent="0.2">
      <c r="A1525" s="16" t="s">
        <v>2008</v>
      </c>
      <c r="B1525" s="19">
        <v>11</v>
      </c>
      <c r="C1525" s="21">
        <v>32</v>
      </c>
      <c r="F1525" s="31" t="s">
        <v>1838</v>
      </c>
      <c r="G1525" s="31">
        <v>91</v>
      </c>
      <c r="H1525" s="31">
        <v>6</v>
      </c>
      <c r="I1525" s="31"/>
      <c r="J1525" t="str">
        <f t="shared" si="53"/>
        <v>dc_91_</v>
      </c>
      <c r="K1525">
        <f t="shared" si="54"/>
        <v>6</v>
      </c>
    </row>
    <row r="1526" spans="1:11" x14ac:dyDescent="0.2">
      <c r="A1526" s="16" t="s">
        <v>2008</v>
      </c>
      <c r="B1526" s="19">
        <v>12</v>
      </c>
      <c r="C1526" s="21">
        <v>32</v>
      </c>
      <c r="F1526" s="31" t="s">
        <v>1838</v>
      </c>
      <c r="G1526" s="31">
        <v>92</v>
      </c>
      <c r="H1526" s="31">
        <v>2</v>
      </c>
      <c r="I1526" s="31"/>
      <c r="J1526" t="str">
        <f t="shared" si="53"/>
        <v>dc_92_</v>
      </c>
      <c r="K1526">
        <f t="shared" si="54"/>
        <v>2</v>
      </c>
    </row>
    <row r="1527" spans="1:11" x14ac:dyDescent="0.2">
      <c r="A1527" s="16" t="s">
        <v>2008</v>
      </c>
      <c r="B1527" s="19">
        <v>13</v>
      </c>
      <c r="C1527" s="21">
        <v>18</v>
      </c>
      <c r="F1527" s="31" t="s">
        <v>1838</v>
      </c>
      <c r="G1527" s="31">
        <v>93</v>
      </c>
      <c r="H1527" s="31">
        <v>53</v>
      </c>
      <c r="I1527" s="31"/>
      <c r="J1527" t="str">
        <f t="shared" si="53"/>
        <v>dc_93_</v>
      </c>
      <c r="K1527">
        <f t="shared" si="54"/>
        <v>53</v>
      </c>
    </row>
    <row r="1528" spans="1:11" x14ac:dyDescent="0.2">
      <c r="A1528" s="16" t="s">
        <v>2008</v>
      </c>
      <c r="B1528" s="19">
        <v>14</v>
      </c>
      <c r="C1528" s="21">
        <v>29</v>
      </c>
      <c r="F1528" s="31" t="s">
        <v>1838</v>
      </c>
      <c r="G1528" s="31">
        <v>94</v>
      </c>
      <c r="H1528" s="31">
        <v>17</v>
      </c>
      <c r="I1528" s="31"/>
      <c r="J1528" t="str">
        <f t="shared" si="53"/>
        <v>dc_94_</v>
      </c>
      <c r="K1528">
        <f t="shared" si="54"/>
        <v>17</v>
      </c>
    </row>
    <row r="1529" spans="1:11" x14ac:dyDescent="0.2">
      <c r="A1529" s="16" t="s">
        <v>2008</v>
      </c>
      <c r="B1529" s="19">
        <v>15</v>
      </c>
      <c r="C1529" s="21">
        <v>23</v>
      </c>
      <c r="F1529" s="31" t="s">
        <v>1838</v>
      </c>
      <c r="G1529" s="31">
        <v>95</v>
      </c>
      <c r="H1529" s="31">
        <v>17</v>
      </c>
      <c r="I1529" s="31"/>
      <c r="J1529" t="str">
        <f t="shared" si="53"/>
        <v>dc_95_</v>
      </c>
      <c r="K1529">
        <f t="shared" si="54"/>
        <v>17</v>
      </c>
    </row>
    <row r="1530" spans="1:11" x14ac:dyDescent="0.2">
      <c r="A1530" s="16" t="s">
        <v>2008</v>
      </c>
      <c r="B1530" s="19">
        <v>16</v>
      </c>
      <c r="C1530" s="21">
        <v>22</v>
      </c>
      <c r="F1530" s="31" t="s">
        <v>1838</v>
      </c>
      <c r="G1530" s="31">
        <v>96</v>
      </c>
      <c r="H1530" s="31">
        <v>9</v>
      </c>
      <c r="I1530" s="31"/>
      <c r="J1530" t="str">
        <f t="shared" si="53"/>
        <v>dc_96_</v>
      </c>
      <c r="K1530">
        <f t="shared" si="54"/>
        <v>9</v>
      </c>
    </row>
    <row r="1531" spans="1:11" x14ac:dyDescent="0.2">
      <c r="A1531" s="16" t="s">
        <v>2008</v>
      </c>
      <c r="B1531" s="19">
        <v>17</v>
      </c>
      <c r="C1531" s="21">
        <v>20</v>
      </c>
      <c r="F1531" s="31" t="s">
        <v>1838</v>
      </c>
      <c r="G1531" s="31">
        <v>97</v>
      </c>
      <c r="H1531" s="31">
        <v>28</v>
      </c>
      <c r="I1531" s="31"/>
      <c r="J1531" t="str">
        <f t="shared" si="53"/>
        <v>dc_97_</v>
      </c>
      <c r="K1531">
        <f t="shared" si="54"/>
        <v>28</v>
      </c>
    </row>
    <row r="1532" spans="1:11" x14ac:dyDescent="0.2">
      <c r="A1532" s="16" t="s">
        <v>2008</v>
      </c>
      <c r="B1532" s="19">
        <v>18</v>
      </c>
      <c r="C1532" s="21">
        <v>22</v>
      </c>
      <c r="F1532" s="31" t="s">
        <v>1838</v>
      </c>
      <c r="G1532" s="31">
        <v>98</v>
      </c>
      <c r="H1532" s="31">
        <v>48</v>
      </c>
      <c r="I1532" s="31"/>
      <c r="J1532" t="str">
        <f t="shared" si="53"/>
        <v>dc_98_</v>
      </c>
      <c r="K1532">
        <f t="shared" si="54"/>
        <v>48</v>
      </c>
    </row>
    <row r="1533" spans="1:11" x14ac:dyDescent="0.2">
      <c r="A1533" s="16" t="s">
        <v>2008</v>
      </c>
      <c r="B1533" s="19">
        <v>19</v>
      </c>
      <c r="C1533" s="21">
        <v>21</v>
      </c>
      <c r="F1533" s="31" t="s">
        <v>1838</v>
      </c>
      <c r="G1533" s="31">
        <v>99</v>
      </c>
      <c r="H1533" s="31">
        <v>8</v>
      </c>
      <c r="I1533" s="31"/>
      <c r="J1533" t="str">
        <f t="shared" si="53"/>
        <v>dc_99_</v>
      </c>
      <c r="K1533">
        <f t="shared" si="54"/>
        <v>8</v>
      </c>
    </row>
    <row r="1534" spans="1:11" x14ac:dyDescent="0.2">
      <c r="A1534" s="16" t="s">
        <v>2008</v>
      </c>
      <c r="B1534" s="19">
        <v>20</v>
      </c>
      <c r="C1534" s="21">
        <v>20</v>
      </c>
      <c r="F1534" s="31" t="s">
        <v>1838</v>
      </c>
      <c r="G1534" s="31">
        <v>100</v>
      </c>
      <c r="H1534" s="31">
        <v>17</v>
      </c>
      <c r="I1534" s="31"/>
      <c r="J1534" t="str">
        <f t="shared" si="53"/>
        <v>dc_100_</v>
      </c>
      <c r="K1534">
        <f t="shared" si="54"/>
        <v>17</v>
      </c>
    </row>
    <row r="1535" spans="1:11" x14ac:dyDescent="0.2">
      <c r="A1535" s="16" t="s">
        <v>2008</v>
      </c>
      <c r="B1535" s="19">
        <v>21</v>
      </c>
      <c r="C1535" s="21">
        <v>23</v>
      </c>
      <c r="F1535" s="31" t="s">
        <v>1838</v>
      </c>
      <c r="G1535" s="31">
        <v>101</v>
      </c>
      <c r="H1535" s="31">
        <v>101</v>
      </c>
      <c r="I1535" s="31"/>
      <c r="J1535" t="str">
        <f t="shared" si="53"/>
        <v>dc_101_</v>
      </c>
      <c r="K1535">
        <f t="shared" si="54"/>
        <v>101</v>
      </c>
    </row>
    <row r="1536" spans="1:11" x14ac:dyDescent="0.2">
      <c r="A1536" s="16" t="s">
        <v>2008</v>
      </c>
      <c r="B1536" s="19">
        <v>22</v>
      </c>
      <c r="C1536" s="21">
        <v>30</v>
      </c>
      <c r="F1536" s="31" t="s">
        <v>1838</v>
      </c>
      <c r="G1536" s="31">
        <v>102</v>
      </c>
      <c r="H1536" s="31">
        <v>34</v>
      </c>
      <c r="I1536" s="31"/>
      <c r="J1536" t="str">
        <f t="shared" si="53"/>
        <v>dc_102_</v>
      </c>
      <c r="K1536">
        <f t="shared" si="54"/>
        <v>34</v>
      </c>
    </row>
    <row r="1537" spans="1:11" x14ac:dyDescent="0.2">
      <c r="A1537" s="16" t="s">
        <v>2008</v>
      </c>
      <c r="B1537" s="19">
        <v>23</v>
      </c>
      <c r="C1537" s="21">
        <v>25</v>
      </c>
      <c r="F1537" s="31" t="s">
        <v>1838</v>
      </c>
      <c r="G1537" s="31">
        <v>103</v>
      </c>
      <c r="H1537" s="31">
        <v>40</v>
      </c>
      <c r="I1537" s="31"/>
      <c r="J1537" t="str">
        <f t="shared" si="53"/>
        <v>dc_103_</v>
      </c>
      <c r="K1537">
        <f t="shared" si="54"/>
        <v>40</v>
      </c>
    </row>
    <row r="1538" spans="1:11" x14ac:dyDescent="0.2">
      <c r="A1538" s="16" t="s">
        <v>2008</v>
      </c>
      <c r="B1538" s="19">
        <v>24</v>
      </c>
      <c r="C1538" s="21">
        <v>22</v>
      </c>
      <c r="F1538" s="31" t="s">
        <v>1838</v>
      </c>
      <c r="G1538" s="31">
        <v>104</v>
      </c>
      <c r="H1538" s="31">
        <v>86</v>
      </c>
      <c r="I1538" s="31"/>
      <c r="J1538" t="str">
        <f t="shared" si="53"/>
        <v>dc_104_</v>
      </c>
      <c r="K1538">
        <f t="shared" si="54"/>
        <v>86</v>
      </c>
    </row>
    <row r="1539" spans="1:11" x14ac:dyDescent="0.2">
      <c r="A1539" s="16" t="s">
        <v>2008</v>
      </c>
      <c r="B1539" s="19">
        <v>25</v>
      </c>
      <c r="C1539" s="21">
        <v>19</v>
      </c>
      <c r="F1539" s="31" t="s">
        <v>1838</v>
      </c>
      <c r="G1539" s="31">
        <v>105</v>
      </c>
      <c r="H1539" s="31">
        <v>41</v>
      </c>
      <c r="I1539" s="31"/>
      <c r="J1539" t="str">
        <f t="shared" si="53"/>
        <v>dc_105_</v>
      </c>
      <c r="K1539">
        <f t="shared" si="54"/>
        <v>41</v>
      </c>
    </row>
    <row r="1540" spans="1:11" x14ac:dyDescent="0.2">
      <c r="A1540" s="16" t="s">
        <v>2008</v>
      </c>
      <c r="B1540" s="19">
        <v>26</v>
      </c>
      <c r="C1540" s="21">
        <v>19</v>
      </c>
      <c r="F1540" s="31" t="s">
        <v>1838</v>
      </c>
      <c r="G1540" s="31">
        <v>106</v>
      </c>
      <c r="H1540" s="31">
        <v>8</v>
      </c>
      <c r="I1540" s="31"/>
      <c r="J1540" t="str">
        <f t="shared" si="53"/>
        <v>dc_106_</v>
      </c>
      <c r="K1540">
        <f t="shared" si="54"/>
        <v>8</v>
      </c>
    </row>
    <row r="1541" spans="1:11" x14ac:dyDescent="0.2">
      <c r="A1541" s="16" t="s">
        <v>2008</v>
      </c>
      <c r="B1541" s="19">
        <v>27</v>
      </c>
      <c r="C1541" s="21">
        <v>26</v>
      </c>
      <c r="F1541" s="31" t="s">
        <v>1838</v>
      </c>
      <c r="G1541" s="31">
        <v>107</v>
      </c>
      <c r="H1541" s="31">
        <v>100</v>
      </c>
      <c r="I1541" s="31"/>
      <c r="J1541" t="str">
        <f t="shared" si="53"/>
        <v>dc_107_</v>
      </c>
      <c r="K1541">
        <f t="shared" si="54"/>
        <v>100</v>
      </c>
    </row>
    <row r="1542" spans="1:11" x14ac:dyDescent="0.2">
      <c r="A1542" s="16" t="s">
        <v>2008</v>
      </c>
      <c r="B1542" s="19">
        <v>28</v>
      </c>
      <c r="C1542" s="21">
        <v>68</v>
      </c>
      <c r="F1542" s="31" t="s">
        <v>1838</v>
      </c>
      <c r="G1542" s="31">
        <v>108</v>
      </c>
      <c r="H1542" s="31">
        <v>8</v>
      </c>
      <c r="I1542" s="31"/>
      <c r="J1542" t="str">
        <f t="shared" si="53"/>
        <v>dc_108_</v>
      </c>
      <c r="K1542">
        <f t="shared" si="54"/>
        <v>8</v>
      </c>
    </row>
    <row r="1543" spans="1:11" x14ac:dyDescent="0.2">
      <c r="A1543" s="16" t="s">
        <v>2008</v>
      </c>
      <c r="B1543" s="19">
        <v>29</v>
      </c>
      <c r="C1543" s="21">
        <v>29</v>
      </c>
      <c r="F1543" s="31" t="s">
        <v>1838</v>
      </c>
      <c r="G1543" s="31">
        <v>109</v>
      </c>
      <c r="H1543" s="31">
        <v>80</v>
      </c>
      <c r="I1543" s="31"/>
      <c r="J1543" t="str">
        <f t="shared" si="53"/>
        <v>dc_109_</v>
      </c>
      <c r="K1543">
        <f t="shared" si="54"/>
        <v>80</v>
      </c>
    </row>
    <row r="1544" spans="1:11" x14ac:dyDescent="0.2">
      <c r="A1544" s="16" t="s">
        <v>2008</v>
      </c>
      <c r="B1544" s="19">
        <v>30</v>
      </c>
      <c r="C1544" s="21">
        <v>20</v>
      </c>
      <c r="F1544" s="31" t="s">
        <v>1838</v>
      </c>
      <c r="G1544" s="31">
        <v>110</v>
      </c>
      <c r="H1544" s="31">
        <v>16</v>
      </c>
      <c r="I1544" s="31"/>
      <c r="J1544" t="str">
        <f t="shared" si="53"/>
        <v>dc_110_</v>
      </c>
      <c r="K1544">
        <f t="shared" si="54"/>
        <v>16</v>
      </c>
    </row>
    <row r="1545" spans="1:11" x14ac:dyDescent="0.2">
      <c r="A1545" s="16" t="s">
        <v>2008</v>
      </c>
      <c r="B1545" s="19">
        <v>31</v>
      </c>
      <c r="C1545" s="21">
        <v>30</v>
      </c>
      <c r="F1545" s="31" t="s">
        <v>1838</v>
      </c>
      <c r="G1545" s="31">
        <v>111</v>
      </c>
      <c r="H1545" s="31">
        <v>11</v>
      </c>
      <c r="I1545" s="31"/>
      <c r="J1545" t="str">
        <f t="shared" si="53"/>
        <v>dc_111_</v>
      </c>
      <c r="K1545">
        <f t="shared" si="54"/>
        <v>11</v>
      </c>
    </row>
    <row r="1546" spans="1:11" x14ac:dyDescent="0.2">
      <c r="A1546" s="16" t="s">
        <v>2008</v>
      </c>
      <c r="B1546" s="19">
        <v>32</v>
      </c>
      <c r="C1546" s="21">
        <v>52</v>
      </c>
      <c r="F1546" s="31" t="s">
        <v>1838</v>
      </c>
      <c r="G1546" s="31">
        <v>112</v>
      </c>
      <c r="H1546" s="31">
        <v>34</v>
      </c>
      <c r="I1546" s="31"/>
      <c r="J1546" t="str">
        <f t="shared" si="53"/>
        <v>dc_112_</v>
      </c>
      <c r="K1546">
        <f t="shared" si="54"/>
        <v>34</v>
      </c>
    </row>
    <row r="1547" spans="1:11" x14ac:dyDescent="0.2">
      <c r="A1547" s="16" t="s">
        <v>2008</v>
      </c>
      <c r="B1547" s="19">
        <v>33</v>
      </c>
      <c r="C1547" s="21">
        <v>29</v>
      </c>
      <c r="F1547" s="31" t="s">
        <v>1838</v>
      </c>
      <c r="G1547" s="31">
        <v>113</v>
      </c>
      <c r="H1547" s="31">
        <v>10</v>
      </c>
      <c r="I1547" s="31"/>
      <c r="J1547" t="str">
        <f t="shared" si="53"/>
        <v>dc_113_</v>
      </c>
      <c r="K1547">
        <f t="shared" si="54"/>
        <v>10</v>
      </c>
    </row>
    <row r="1548" spans="1:11" x14ac:dyDescent="0.2">
      <c r="A1548" s="16" t="s">
        <v>2008</v>
      </c>
      <c r="B1548" s="19">
        <v>34</v>
      </c>
      <c r="C1548" s="21">
        <v>12</v>
      </c>
      <c r="F1548" s="31" t="s">
        <v>1838</v>
      </c>
      <c r="G1548" s="31">
        <v>114</v>
      </c>
      <c r="H1548" s="31">
        <v>2</v>
      </c>
      <c r="I1548" s="31"/>
      <c r="J1548" t="str">
        <f t="shared" si="53"/>
        <v>dc_114_</v>
      </c>
      <c r="K1548">
        <f t="shared" si="54"/>
        <v>2</v>
      </c>
    </row>
    <row r="1549" spans="1:11" x14ac:dyDescent="0.2">
      <c r="A1549" s="16" t="s">
        <v>2009</v>
      </c>
      <c r="B1549" s="19">
        <v>1</v>
      </c>
      <c r="C1549" s="21">
        <v>18</v>
      </c>
      <c r="F1549" s="31" t="s">
        <v>1838</v>
      </c>
      <c r="G1549" s="31">
        <v>115</v>
      </c>
      <c r="H1549" s="31">
        <v>19</v>
      </c>
      <c r="I1549" s="31"/>
      <c r="J1549" t="str">
        <f t="shared" si="53"/>
        <v>dc_115_</v>
      </c>
      <c r="K1549">
        <f t="shared" si="54"/>
        <v>19</v>
      </c>
    </row>
    <row r="1550" spans="1:11" x14ac:dyDescent="0.2">
      <c r="A1550" s="16" t="s">
        <v>2009</v>
      </c>
      <c r="B1550" s="19">
        <v>2</v>
      </c>
      <c r="C1550" s="21">
        <v>24</v>
      </c>
      <c r="F1550" s="31" t="s">
        <v>1838</v>
      </c>
      <c r="G1550" s="31">
        <v>116</v>
      </c>
      <c r="H1550" s="31">
        <v>1</v>
      </c>
      <c r="I1550" s="31"/>
      <c r="J1550" t="str">
        <f t="shared" si="53"/>
        <v>dc_116_</v>
      </c>
      <c r="K1550">
        <f t="shared" si="54"/>
        <v>1</v>
      </c>
    </row>
    <row r="1551" spans="1:11" x14ac:dyDescent="0.2">
      <c r="A1551" s="16" t="s">
        <v>2009</v>
      </c>
      <c r="B1551" s="19">
        <v>3</v>
      </c>
      <c r="C1551" s="21">
        <v>17</v>
      </c>
      <c r="F1551" s="31" t="s">
        <v>1838</v>
      </c>
      <c r="G1551" s="31">
        <v>117</v>
      </c>
      <c r="H1551" s="31">
        <v>16</v>
      </c>
      <c r="I1551" s="31"/>
      <c r="J1551" t="str">
        <f t="shared" si="53"/>
        <v>dc_117_</v>
      </c>
      <c r="K1551">
        <f t="shared" si="54"/>
        <v>16</v>
      </c>
    </row>
    <row r="1552" spans="1:11" x14ac:dyDescent="0.2">
      <c r="A1552" s="16" t="s">
        <v>2009</v>
      </c>
      <c r="B1552" s="19">
        <v>4</v>
      </c>
      <c r="C1552" s="21">
        <v>24</v>
      </c>
      <c r="F1552" s="31" t="s">
        <v>1838</v>
      </c>
      <c r="G1552" s="31">
        <v>118</v>
      </c>
      <c r="H1552" s="31">
        <v>6</v>
      </c>
      <c r="I1552" s="31"/>
      <c r="J1552" t="str">
        <f t="shared" si="53"/>
        <v>dc_118_</v>
      </c>
      <c r="K1552">
        <f t="shared" si="54"/>
        <v>6</v>
      </c>
    </row>
    <row r="1553" spans="1:11" x14ac:dyDescent="0.2">
      <c r="A1553" s="16" t="s">
        <v>2009</v>
      </c>
      <c r="B1553" s="19">
        <v>5</v>
      </c>
      <c r="C1553" s="21">
        <v>15</v>
      </c>
      <c r="F1553" s="31" t="s">
        <v>1838</v>
      </c>
      <c r="G1553" s="31">
        <v>119</v>
      </c>
      <c r="H1553" s="31">
        <v>7</v>
      </c>
      <c r="I1553" s="31"/>
      <c r="J1553" t="str">
        <f t="shared" si="53"/>
        <v>dc_119_</v>
      </c>
      <c r="K1553">
        <f t="shared" si="54"/>
        <v>7</v>
      </c>
    </row>
    <row r="1554" spans="1:11" x14ac:dyDescent="0.2">
      <c r="A1554" s="16" t="s">
        <v>2009</v>
      </c>
      <c r="B1554" s="19">
        <v>6</v>
      </c>
      <c r="C1554" s="21">
        <v>27</v>
      </c>
      <c r="F1554" s="31" t="s">
        <v>1838</v>
      </c>
      <c r="G1554" s="31">
        <v>120</v>
      </c>
      <c r="H1554" s="31">
        <v>1</v>
      </c>
      <c r="I1554" s="31"/>
      <c r="J1554" t="str">
        <f t="shared" si="53"/>
        <v>dc_120_</v>
      </c>
      <c r="K1554">
        <f t="shared" si="54"/>
        <v>1</v>
      </c>
    </row>
    <row r="1555" spans="1:11" x14ac:dyDescent="0.2">
      <c r="A1555" s="16" t="s">
        <v>2009</v>
      </c>
      <c r="B1555" s="19">
        <v>7</v>
      </c>
      <c r="C1555" s="21">
        <v>26</v>
      </c>
      <c r="F1555" s="31" t="s">
        <v>1838</v>
      </c>
      <c r="G1555" s="31">
        <v>121</v>
      </c>
      <c r="H1555" s="31">
        <v>46</v>
      </c>
      <c r="I1555" s="31"/>
      <c r="J1555" t="str">
        <f t="shared" si="53"/>
        <v>dc_121_</v>
      </c>
      <c r="K1555">
        <f t="shared" si="54"/>
        <v>46</v>
      </c>
    </row>
    <row r="1556" spans="1:11" x14ac:dyDescent="0.2">
      <c r="A1556" s="16" t="s">
        <v>2009</v>
      </c>
      <c r="B1556" s="19">
        <v>8</v>
      </c>
      <c r="C1556" s="21">
        <v>35</v>
      </c>
      <c r="F1556" s="31" t="s">
        <v>1838</v>
      </c>
      <c r="G1556" s="31">
        <v>122</v>
      </c>
      <c r="H1556" s="31">
        <v>9</v>
      </c>
      <c r="I1556" s="31"/>
      <c r="J1556" t="str">
        <f t="shared" si="53"/>
        <v>dc_122_</v>
      </c>
      <c r="K1556">
        <f t="shared" si="54"/>
        <v>9</v>
      </c>
    </row>
    <row r="1557" spans="1:11" x14ac:dyDescent="0.2">
      <c r="A1557" s="16" t="s">
        <v>2009</v>
      </c>
      <c r="B1557" s="19">
        <v>9</v>
      </c>
      <c r="C1557" s="21">
        <v>27</v>
      </c>
      <c r="F1557" s="31" t="s">
        <v>1838</v>
      </c>
      <c r="G1557" s="31">
        <v>123</v>
      </c>
      <c r="H1557" s="31">
        <v>17</v>
      </c>
      <c r="I1557" s="31"/>
      <c r="J1557" t="str">
        <f t="shared" si="53"/>
        <v>dc_123_</v>
      </c>
      <c r="K1557">
        <f t="shared" si="54"/>
        <v>17</v>
      </c>
    </row>
    <row r="1558" spans="1:11" x14ac:dyDescent="0.2">
      <c r="A1558" s="16" t="s">
        <v>2009</v>
      </c>
      <c r="B1558" s="19">
        <v>10</v>
      </c>
      <c r="C1558" s="21">
        <v>43</v>
      </c>
      <c r="F1558" s="31" t="s">
        <v>1838</v>
      </c>
      <c r="G1558" s="31">
        <v>124</v>
      </c>
      <c r="H1558" s="31">
        <v>145</v>
      </c>
      <c r="I1558" s="31"/>
      <c r="J1558" t="str">
        <f t="shared" si="53"/>
        <v>dc_124_</v>
      </c>
      <c r="K1558">
        <f t="shared" si="54"/>
        <v>145</v>
      </c>
    </row>
    <row r="1559" spans="1:11" x14ac:dyDescent="0.2">
      <c r="A1559" s="16" t="s">
        <v>2009</v>
      </c>
      <c r="B1559" s="19">
        <v>11</v>
      </c>
      <c r="C1559" s="21">
        <v>23</v>
      </c>
      <c r="F1559" s="31" t="s">
        <v>1838</v>
      </c>
      <c r="G1559" s="31">
        <v>125</v>
      </c>
      <c r="H1559" s="31">
        <v>4</v>
      </c>
      <c r="I1559" s="31"/>
      <c r="J1559" t="str">
        <f t="shared" si="53"/>
        <v>dc_125_</v>
      </c>
      <c r="K1559">
        <f t="shared" si="54"/>
        <v>4</v>
      </c>
    </row>
    <row r="1560" spans="1:11" x14ac:dyDescent="0.2">
      <c r="A1560" s="16" t="s">
        <v>2009</v>
      </c>
      <c r="B1560" s="19">
        <v>12</v>
      </c>
      <c r="C1560" s="21">
        <v>24</v>
      </c>
      <c r="F1560" s="31" t="s">
        <v>1838</v>
      </c>
      <c r="G1560" s="31">
        <v>126</v>
      </c>
      <c r="H1560" s="31">
        <v>3</v>
      </c>
      <c r="I1560" s="31"/>
      <c r="J1560" t="str">
        <f t="shared" si="53"/>
        <v>dc_126_</v>
      </c>
      <c r="K1560">
        <f t="shared" si="54"/>
        <v>3</v>
      </c>
    </row>
    <row r="1561" spans="1:11" x14ac:dyDescent="0.2">
      <c r="A1561" s="16" t="s">
        <v>2009</v>
      </c>
      <c r="B1561" s="19">
        <v>13</v>
      </c>
      <c r="C1561" s="21">
        <v>33</v>
      </c>
      <c r="F1561" s="31" t="s">
        <v>1838</v>
      </c>
      <c r="G1561" s="31">
        <v>127</v>
      </c>
      <c r="H1561" s="31">
        <v>12</v>
      </c>
      <c r="I1561" s="31"/>
      <c r="J1561" t="str">
        <f t="shared" si="53"/>
        <v>dc_127_</v>
      </c>
      <c r="K1561">
        <f t="shared" si="54"/>
        <v>12</v>
      </c>
    </row>
    <row r="1562" spans="1:11" x14ac:dyDescent="0.2">
      <c r="A1562" s="16" t="s">
        <v>2009</v>
      </c>
      <c r="B1562" s="19">
        <v>14</v>
      </c>
      <c r="C1562" s="21">
        <v>15</v>
      </c>
      <c r="F1562" s="31" t="s">
        <v>1838</v>
      </c>
      <c r="G1562" s="31">
        <v>128</v>
      </c>
      <c r="H1562" s="31">
        <v>25</v>
      </c>
      <c r="I1562" s="31"/>
      <c r="J1562" t="str">
        <f t="shared" si="53"/>
        <v>dc_128_</v>
      </c>
      <c r="K1562">
        <f t="shared" si="54"/>
        <v>25</v>
      </c>
    </row>
    <row r="1563" spans="1:11" x14ac:dyDescent="0.2">
      <c r="A1563" s="16" t="s">
        <v>2009</v>
      </c>
      <c r="B1563" s="19">
        <v>15</v>
      </c>
      <c r="C1563" s="21">
        <v>63</v>
      </c>
      <c r="F1563" s="31" t="s">
        <v>1838</v>
      </c>
      <c r="G1563" s="31">
        <v>129</v>
      </c>
      <c r="H1563" s="31">
        <v>9</v>
      </c>
      <c r="I1563" s="31"/>
      <c r="J1563" t="str">
        <f t="shared" si="53"/>
        <v>dc_129_</v>
      </c>
      <c r="K1563">
        <f t="shared" si="54"/>
        <v>9</v>
      </c>
    </row>
    <row r="1564" spans="1:11" x14ac:dyDescent="0.2">
      <c r="A1564" s="16" t="s">
        <v>2009</v>
      </c>
      <c r="B1564" s="19">
        <v>16</v>
      </c>
      <c r="C1564" s="21">
        <v>10</v>
      </c>
      <c r="F1564" s="31" t="s">
        <v>1838</v>
      </c>
      <c r="G1564" s="31">
        <v>130</v>
      </c>
      <c r="H1564" s="31">
        <v>23</v>
      </c>
      <c r="I1564" s="31"/>
      <c r="J1564" t="str">
        <f t="shared" si="53"/>
        <v>dc_130_</v>
      </c>
      <c r="K1564">
        <f t="shared" si="54"/>
        <v>23</v>
      </c>
    </row>
    <row r="1565" spans="1:11" x14ac:dyDescent="0.2">
      <c r="A1565" s="16" t="s">
        <v>2009</v>
      </c>
      <c r="B1565" s="19">
        <v>17</v>
      </c>
      <c r="C1565" s="21">
        <v>18</v>
      </c>
      <c r="F1565" s="31" t="s">
        <v>1838</v>
      </c>
      <c r="G1565" s="31">
        <v>131</v>
      </c>
      <c r="H1565" s="31">
        <v>8</v>
      </c>
      <c r="I1565" s="31"/>
      <c r="J1565" t="str">
        <f t="shared" si="53"/>
        <v>dc_131_</v>
      </c>
      <c r="K1565">
        <f t="shared" si="54"/>
        <v>8</v>
      </c>
    </row>
    <row r="1566" spans="1:11" x14ac:dyDescent="0.2">
      <c r="A1566" s="16" t="s">
        <v>2009</v>
      </c>
      <c r="B1566" s="19">
        <v>18</v>
      </c>
      <c r="C1566" s="21">
        <v>28</v>
      </c>
      <c r="F1566" s="31" t="s">
        <v>1838</v>
      </c>
      <c r="G1566" s="31">
        <v>132</v>
      </c>
      <c r="H1566" s="31">
        <v>66</v>
      </c>
      <c r="I1566" s="31"/>
      <c r="J1566" t="str">
        <f t="shared" si="53"/>
        <v>dc_132_</v>
      </c>
      <c r="K1566">
        <f t="shared" si="54"/>
        <v>66</v>
      </c>
    </row>
    <row r="1567" spans="1:11" x14ac:dyDescent="0.2">
      <c r="A1567" s="16" t="s">
        <v>2009</v>
      </c>
      <c r="B1567" s="19">
        <v>19</v>
      </c>
      <c r="C1567" s="21">
        <v>51</v>
      </c>
      <c r="F1567" s="31" t="s">
        <v>1838</v>
      </c>
      <c r="G1567" s="31">
        <v>133</v>
      </c>
      <c r="H1567" s="31">
        <v>74</v>
      </c>
      <c r="I1567" s="31"/>
      <c r="J1567" t="str">
        <f t="shared" si="53"/>
        <v>dc_133_</v>
      </c>
      <c r="K1567">
        <f t="shared" si="54"/>
        <v>74</v>
      </c>
    </row>
    <row r="1568" spans="1:11" x14ac:dyDescent="0.2">
      <c r="A1568" s="16" t="s">
        <v>2009</v>
      </c>
      <c r="B1568" s="19">
        <v>20</v>
      </c>
      <c r="C1568" s="21">
        <v>9</v>
      </c>
      <c r="F1568" s="31" t="s">
        <v>1838</v>
      </c>
      <c r="G1568" s="31">
        <v>134</v>
      </c>
      <c r="H1568" s="31">
        <v>12</v>
      </c>
      <c r="I1568" s="31"/>
      <c r="J1568" t="str">
        <f t="shared" si="53"/>
        <v>dc_134_</v>
      </c>
      <c r="K1568">
        <f t="shared" si="54"/>
        <v>12</v>
      </c>
    </row>
    <row r="1569" spans="1:11" x14ac:dyDescent="0.2">
      <c r="A1569" s="16" t="s">
        <v>2009</v>
      </c>
      <c r="B1569" s="19">
        <v>21</v>
      </c>
      <c r="C1569" s="21">
        <v>45</v>
      </c>
      <c r="F1569" s="31" t="s">
        <v>1838</v>
      </c>
      <c r="G1569" s="31">
        <v>135</v>
      </c>
      <c r="H1569" s="31">
        <v>7</v>
      </c>
      <c r="I1569" s="31"/>
      <c r="J1569" t="str">
        <f t="shared" si="53"/>
        <v>dc_135_</v>
      </c>
      <c r="K1569">
        <f t="shared" si="54"/>
        <v>7</v>
      </c>
    </row>
    <row r="1570" spans="1:11" x14ac:dyDescent="0.2">
      <c r="A1570" s="16" t="s">
        <v>2009</v>
      </c>
      <c r="B1570" s="19">
        <v>22</v>
      </c>
      <c r="C1570" s="21">
        <v>34</v>
      </c>
      <c r="F1570" s="31" t="s">
        <v>1838</v>
      </c>
      <c r="G1570" s="31">
        <v>136</v>
      </c>
      <c r="H1570" s="31">
        <v>42</v>
      </c>
      <c r="I1570" s="31"/>
      <c r="J1570" t="str">
        <f t="shared" si="53"/>
        <v>dc_136_</v>
      </c>
      <c r="K1570">
        <f t="shared" si="54"/>
        <v>42</v>
      </c>
    </row>
    <row r="1571" spans="1:11" x14ac:dyDescent="0.2">
      <c r="A1571" s="16" t="s">
        <v>2009</v>
      </c>
      <c r="B1571" s="19">
        <v>23</v>
      </c>
      <c r="C1571" s="21">
        <v>16</v>
      </c>
      <c r="F1571" s="31" t="s">
        <v>1838</v>
      </c>
      <c r="G1571" s="31">
        <v>137</v>
      </c>
      <c r="H1571" s="31">
        <v>10</v>
      </c>
      <c r="I1571" s="31"/>
      <c r="J1571" t="str">
        <f t="shared" si="53"/>
        <v>dc_137_</v>
      </c>
      <c r="K1571">
        <f t="shared" si="54"/>
        <v>10</v>
      </c>
    </row>
    <row r="1572" spans="1:11" x14ac:dyDescent="0.2">
      <c r="A1572" s="16" t="s">
        <v>2009</v>
      </c>
      <c r="B1572" s="19">
        <v>24</v>
      </c>
      <c r="C1572" s="21">
        <v>33</v>
      </c>
      <c r="F1572" s="31" t="s">
        <v>1838</v>
      </c>
      <c r="G1572" s="31">
        <v>138</v>
      </c>
      <c r="H1572" s="31">
        <v>60</v>
      </c>
      <c r="I1572" s="31"/>
      <c r="J1572" t="str">
        <f t="shared" si="53"/>
        <v>dc_138_</v>
      </c>
      <c r="K1572">
        <f t="shared" si="54"/>
        <v>60</v>
      </c>
    </row>
    <row r="1573" spans="1:11" x14ac:dyDescent="0.2">
      <c r="A1573" s="16" t="s">
        <v>2010</v>
      </c>
      <c r="B1573" s="19">
        <v>1</v>
      </c>
      <c r="C1573" s="21">
        <v>36</v>
      </c>
      <c r="F1573" s="31" t="s">
        <v>1850</v>
      </c>
      <c r="G1573" s="31">
        <v>1</v>
      </c>
      <c r="H1573" s="31">
        <v>0</v>
      </c>
      <c r="I1573" s="31"/>
      <c r="J1573" t="str">
        <f t="shared" si="53"/>
        <v>od_1_</v>
      </c>
      <c r="K1573">
        <f t="shared" si="54"/>
        <v>0</v>
      </c>
    </row>
    <row r="1574" spans="1:11" x14ac:dyDescent="0.2">
      <c r="A1574" s="16" t="s">
        <v>2010</v>
      </c>
      <c r="B1574" s="19">
        <v>2</v>
      </c>
      <c r="C1574" s="21">
        <v>23</v>
      </c>
      <c r="F1574" s="31" t="s">
        <v>1850</v>
      </c>
      <c r="G1574" s="31">
        <v>2</v>
      </c>
      <c r="H1574" s="31">
        <v>0</v>
      </c>
      <c r="I1574" s="31"/>
      <c r="J1574" t="str">
        <f t="shared" si="53"/>
        <v>od_2_</v>
      </c>
      <c r="K1574">
        <f t="shared" si="54"/>
        <v>0</v>
      </c>
    </row>
    <row r="1575" spans="1:11" x14ac:dyDescent="0.2">
      <c r="A1575" s="16" t="s">
        <v>2010</v>
      </c>
      <c r="B1575" s="19">
        <v>3</v>
      </c>
      <c r="C1575" s="21">
        <v>31</v>
      </c>
      <c r="F1575" s="31" t="s">
        <v>1857</v>
      </c>
      <c r="G1575" s="31">
        <v>1</v>
      </c>
      <c r="H1575" s="31">
        <v>42</v>
      </c>
      <c r="I1575" s="31"/>
      <c r="J1575" t="str">
        <f t="shared" si="53"/>
        <v>moses_1_</v>
      </c>
      <c r="K1575">
        <f t="shared" si="54"/>
        <v>42</v>
      </c>
    </row>
    <row r="1576" spans="1:11" x14ac:dyDescent="0.2">
      <c r="A1576" s="16" t="s">
        <v>2010</v>
      </c>
      <c r="B1576" s="19">
        <v>4</v>
      </c>
      <c r="C1576" s="21">
        <v>24</v>
      </c>
      <c r="F1576" s="31" t="s">
        <v>1857</v>
      </c>
      <c r="G1576" s="31">
        <v>2</v>
      </c>
      <c r="H1576" s="31">
        <v>31</v>
      </c>
      <c r="I1576" s="31"/>
      <c r="J1576" t="str">
        <f t="shared" ref="J1576:J1593" si="55">F1576&amp;"_"&amp;G1576&amp;"_"</f>
        <v>moses_2_</v>
      </c>
      <c r="K1576">
        <f t="shared" ref="K1576:K1593" si="56">H1576</f>
        <v>31</v>
      </c>
    </row>
    <row r="1577" spans="1:11" x14ac:dyDescent="0.2">
      <c r="A1577" s="16" t="s">
        <v>2010</v>
      </c>
      <c r="B1577" s="19">
        <v>5</v>
      </c>
      <c r="C1577" s="21">
        <v>31</v>
      </c>
      <c r="F1577" s="31" t="s">
        <v>1857</v>
      </c>
      <c r="G1577" s="31">
        <v>3</v>
      </c>
      <c r="H1577" s="31">
        <v>25</v>
      </c>
      <c r="I1577" s="31"/>
      <c r="J1577" t="str">
        <f t="shared" si="55"/>
        <v>moses_3_</v>
      </c>
      <c r="K1577">
        <f t="shared" si="56"/>
        <v>25</v>
      </c>
    </row>
    <row r="1578" spans="1:11" x14ac:dyDescent="0.2">
      <c r="A1578" s="16" t="s">
        <v>2010</v>
      </c>
      <c r="B1578" s="19">
        <v>6</v>
      </c>
      <c r="C1578" s="21">
        <v>40</v>
      </c>
      <c r="F1578" s="31" t="s">
        <v>1857</v>
      </c>
      <c r="G1578" s="31">
        <v>4</v>
      </c>
      <c r="H1578" s="31">
        <v>32</v>
      </c>
      <c r="I1578" s="31"/>
      <c r="J1578" t="str">
        <f t="shared" si="55"/>
        <v>moses_4_</v>
      </c>
      <c r="K1578">
        <f t="shared" si="56"/>
        <v>32</v>
      </c>
    </row>
    <row r="1579" spans="1:11" x14ac:dyDescent="0.2">
      <c r="A1579" s="16" t="s">
        <v>2010</v>
      </c>
      <c r="B1579" s="19">
        <v>7</v>
      </c>
      <c r="C1579" s="21">
        <v>25</v>
      </c>
      <c r="F1579" s="31" t="s">
        <v>1857</v>
      </c>
      <c r="G1579" s="31">
        <v>5</v>
      </c>
      <c r="H1579" s="31">
        <v>59</v>
      </c>
      <c r="I1579" s="31"/>
      <c r="J1579" t="str">
        <f t="shared" si="55"/>
        <v>moses_5_</v>
      </c>
      <c r="K1579">
        <f t="shared" si="56"/>
        <v>59</v>
      </c>
    </row>
    <row r="1580" spans="1:11" x14ac:dyDescent="0.2">
      <c r="A1580" s="16" t="s">
        <v>2010</v>
      </c>
      <c r="B1580" s="19">
        <v>8</v>
      </c>
      <c r="C1580" s="21">
        <v>35</v>
      </c>
      <c r="F1580" s="31" t="s">
        <v>1857</v>
      </c>
      <c r="G1580" s="31">
        <v>6</v>
      </c>
      <c r="H1580" s="31">
        <v>68</v>
      </c>
      <c r="I1580" s="31"/>
      <c r="J1580" t="str">
        <f t="shared" si="55"/>
        <v>moses_6_</v>
      </c>
      <c r="K1580">
        <f t="shared" si="56"/>
        <v>68</v>
      </c>
    </row>
    <row r="1581" spans="1:11" x14ac:dyDescent="0.2">
      <c r="A1581" s="16" t="s">
        <v>2010</v>
      </c>
      <c r="B1581" s="19">
        <v>9</v>
      </c>
      <c r="C1581" s="21">
        <v>57</v>
      </c>
      <c r="F1581" s="31" t="s">
        <v>1857</v>
      </c>
      <c r="G1581" s="31">
        <v>7</v>
      </c>
      <c r="H1581" s="31">
        <v>69</v>
      </c>
      <c r="I1581" s="31"/>
      <c r="J1581" t="str">
        <f t="shared" si="55"/>
        <v>moses_7_</v>
      </c>
      <c r="K1581">
        <f t="shared" si="56"/>
        <v>69</v>
      </c>
    </row>
    <row r="1582" spans="1:11" x14ac:dyDescent="0.2">
      <c r="A1582" s="16" t="s">
        <v>2010</v>
      </c>
      <c r="B1582" s="19">
        <v>10</v>
      </c>
      <c r="C1582" s="21">
        <v>18</v>
      </c>
      <c r="F1582" s="31" t="s">
        <v>1857</v>
      </c>
      <c r="G1582" s="31">
        <v>8</v>
      </c>
      <c r="H1582" s="31">
        <v>30</v>
      </c>
      <c r="I1582" s="31"/>
      <c r="J1582" t="str">
        <f t="shared" si="55"/>
        <v>moses_8_</v>
      </c>
      <c r="K1582">
        <f t="shared" si="56"/>
        <v>30</v>
      </c>
    </row>
    <row r="1583" spans="1:11" x14ac:dyDescent="0.2">
      <c r="A1583" s="16" t="s">
        <v>2010</v>
      </c>
      <c r="B1583" s="19">
        <v>11</v>
      </c>
      <c r="C1583" s="21">
        <v>40</v>
      </c>
      <c r="F1583" s="31" t="s">
        <v>1863</v>
      </c>
      <c r="G1583" s="31">
        <v>1</v>
      </c>
      <c r="H1583" s="31">
        <v>31</v>
      </c>
      <c r="I1583" s="31"/>
      <c r="J1583" t="str">
        <f t="shared" si="55"/>
        <v>abr_1_</v>
      </c>
      <c r="K1583">
        <f t="shared" si="56"/>
        <v>31</v>
      </c>
    </row>
    <row r="1584" spans="1:11" x14ac:dyDescent="0.2">
      <c r="A1584" s="16" t="s">
        <v>2010</v>
      </c>
      <c r="B1584" s="19">
        <v>12</v>
      </c>
      <c r="C1584" s="21">
        <v>15</v>
      </c>
      <c r="F1584" s="31" t="s">
        <v>1863</v>
      </c>
      <c r="G1584" s="31">
        <v>2</v>
      </c>
      <c r="H1584" s="31">
        <v>25</v>
      </c>
      <c r="I1584" s="31"/>
      <c r="J1584" t="str">
        <f t="shared" si="55"/>
        <v>abr_2_</v>
      </c>
      <c r="K1584">
        <f t="shared" si="56"/>
        <v>25</v>
      </c>
    </row>
    <row r="1585" spans="1:11" x14ac:dyDescent="0.2">
      <c r="A1585" s="16" t="s">
        <v>2010</v>
      </c>
      <c r="B1585" s="19">
        <v>13</v>
      </c>
      <c r="C1585" s="21">
        <v>25</v>
      </c>
      <c r="F1585" s="31" t="s">
        <v>1863</v>
      </c>
      <c r="G1585" s="31">
        <v>3</v>
      </c>
      <c r="H1585" s="31">
        <v>28</v>
      </c>
      <c r="I1585" s="31"/>
      <c r="J1585" t="str">
        <f t="shared" si="55"/>
        <v>abr_3_</v>
      </c>
      <c r="K1585">
        <f t="shared" si="56"/>
        <v>28</v>
      </c>
    </row>
    <row r="1586" spans="1:11" x14ac:dyDescent="0.2">
      <c r="A1586" s="16" t="s">
        <v>2010</v>
      </c>
      <c r="B1586" s="19">
        <v>14</v>
      </c>
      <c r="C1586" s="21">
        <v>20</v>
      </c>
      <c r="F1586" s="31" t="s">
        <v>1863</v>
      </c>
      <c r="G1586" s="31">
        <v>4</v>
      </c>
      <c r="H1586" s="31">
        <v>31</v>
      </c>
      <c r="I1586" s="31"/>
      <c r="J1586" t="str">
        <f t="shared" si="55"/>
        <v>abr_4_</v>
      </c>
      <c r="K1586">
        <f t="shared" si="56"/>
        <v>31</v>
      </c>
    </row>
    <row r="1587" spans="1:11" x14ac:dyDescent="0.2">
      <c r="A1587" s="16" t="s">
        <v>2010</v>
      </c>
      <c r="B1587" s="19">
        <v>15</v>
      </c>
      <c r="C1587" s="21">
        <v>20</v>
      </c>
      <c r="F1587" s="31" t="s">
        <v>1863</v>
      </c>
      <c r="G1587" s="31">
        <v>5</v>
      </c>
      <c r="H1587" s="31">
        <v>21</v>
      </c>
      <c r="I1587" s="31"/>
      <c r="J1587" t="str">
        <f t="shared" si="55"/>
        <v>abr_5_</v>
      </c>
      <c r="K1587">
        <f t="shared" si="56"/>
        <v>21</v>
      </c>
    </row>
    <row r="1588" spans="1:11" x14ac:dyDescent="0.2">
      <c r="A1588" s="16" t="s">
        <v>2010</v>
      </c>
      <c r="B1588" s="19">
        <v>16</v>
      </c>
      <c r="C1588" s="21">
        <v>31</v>
      </c>
      <c r="F1588" s="31" t="s">
        <v>1895</v>
      </c>
      <c r="G1588" s="31">
        <v>1</v>
      </c>
      <c r="H1588" s="31">
        <v>0</v>
      </c>
      <c r="I1588" s="31"/>
      <c r="J1588" t="str">
        <f t="shared" si="55"/>
        <v>fac_1_</v>
      </c>
      <c r="K1588">
        <f t="shared" si="56"/>
        <v>0</v>
      </c>
    </row>
    <row r="1589" spans="1:11" x14ac:dyDescent="0.2">
      <c r="A1589" s="16" t="s">
        <v>2010</v>
      </c>
      <c r="B1589" s="19">
        <v>17</v>
      </c>
      <c r="C1589" s="21">
        <v>13</v>
      </c>
      <c r="F1589" s="31" t="s">
        <v>1895</v>
      </c>
      <c r="G1589" s="31">
        <v>2</v>
      </c>
      <c r="H1589" s="31">
        <v>0</v>
      </c>
      <c r="I1589" s="31"/>
      <c r="J1589" t="str">
        <f t="shared" si="55"/>
        <v>fac_2_</v>
      </c>
      <c r="K1589">
        <f t="shared" si="56"/>
        <v>0</v>
      </c>
    </row>
    <row r="1590" spans="1:11" x14ac:dyDescent="0.2">
      <c r="A1590" s="16" t="s">
        <v>2010</v>
      </c>
      <c r="B1590" s="19">
        <v>18</v>
      </c>
      <c r="C1590" s="21">
        <v>31</v>
      </c>
      <c r="F1590" s="31" t="s">
        <v>1895</v>
      </c>
      <c r="G1590" s="31">
        <v>3</v>
      </c>
      <c r="H1590" s="31">
        <v>0</v>
      </c>
      <c r="I1590" s="31"/>
      <c r="J1590" t="str">
        <f t="shared" si="55"/>
        <v>fac_3_</v>
      </c>
      <c r="K1590">
        <f t="shared" si="56"/>
        <v>0</v>
      </c>
    </row>
    <row r="1591" spans="1:11" x14ac:dyDescent="0.2">
      <c r="A1591" s="16" t="s">
        <v>2010</v>
      </c>
      <c r="B1591" s="19">
        <v>19</v>
      </c>
      <c r="C1591" s="21">
        <v>30</v>
      </c>
      <c r="F1591" s="31" t="s">
        <v>1869</v>
      </c>
      <c r="G1591" s="31">
        <v>1</v>
      </c>
      <c r="H1591" s="31">
        <v>55</v>
      </c>
      <c r="I1591" s="31"/>
      <c r="J1591" t="str">
        <f t="shared" si="55"/>
        <v>js-m_1_</v>
      </c>
      <c r="K1591">
        <f t="shared" si="56"/>
        <v>55</v>
      </c>
    </row>
    <row r="1592" spans="1:11" x14ac:dyDescent="0.2">
      <c r="A1592" s="16" t="s">
        <v>2010</v>
      </c>
      <c r="B1592" s="19">
        <v>20</v>
      </c>
      <c r="C1592" s="21">
        <v>48</v>
      </c>
      <c r="F1592" s="31" t="s">
        <v>1876</v>
      </c>
      <c r="G1592" s="31">
        <v>1</v>
      </c>
      <c r="H1592" s="31">
        <v>1000</v>
      </c>
      <c r="I1592" s="31"/>
      <c r="J1592" t="str">
        <f t="shared" si="55"/>
        <v>js-h_1_</v>
      </c>
      <c r="K1592">
        <f t="shared" si="56"/>
        <v>1000</v>
      </c>
    </row>
    <row r="1593" spans="1:11" x14ac:dyDescent="0.2">
      <c r="A1593" s="16" t="s">
        <v>2010</v>
      </c>
      <c r="B1593" s="19">
        <v>21</v>
      </c>
      <c r="C1593" s="21">
        <v>25</v>
      </c>
      <c r="F1593" s="31" t="s">
        <v>1883</v>
      </c>
      <c r="G1593" s="31">
        <v>1</v>
      </c>
      <c r="H1593" s="31">
        <v>13</v>
      </c>
      <c r="I1593" s="31"/>
      <c r="J1593" t="str">
        <f t="shared" si="55"/>
        <v>a-of-f_1_</v>
      </c>
      <c r="K1593">
        <f t="shared" si="56"/>
        <v>13</v>
      </c>
    </row>
    <row r="1594" spans="1:11" x14ac:dyDescent="0.2">
      <c r="A1594" s="16" t="s">
        <v>2011</v>
      </c>
      <c r="B1594" s="19">
        <v>1</v>
      </c>
      <c r="C1594" s="21">
        <v>22</v>
      </c>
      <c r="F1594" s="31"/>
      <c r="G1594" s="31"/>
      <c r="H1594" s="31"/>
      <c r="I1594" s="31"/>
    </row>
    <row r="1595" spans="1:11" x14ac:dyDescent="0.2">
      <c r="A1595" s="16" t="s">
        <v>2011</v>
      </c>
      <c r="B1595" s="19">
        <v>2</v>
      </c>
      <c r="C1595" s="21">
        <v>23</v>
      </c>
      <c r="F1595" s="31"/>
      <c r="G1595" s="31"/>
      <c r="H1595" s="31"/>
      <c r="I1595" s="31"/>
    </row>
    <row r="1596" spans="1:11" x14ac:dyDescent="0.2">
      <c r="A1596" s="16" t="s">
        <v>2011</v>
      </c>
      <c r="B1596" s="19">
        <v>3</v>
      </c>
      <c r="C1596" s="21">
        <v>18</v>
      </c>
      <c r="F1596" s="31"/>
      <c r="G1596" s="31"/>
      <c r="H1596" s="31"/>
      <c r="I1596" s="31"/>
    </row>
    <row r="1597" spans="1:11" x14ac:dyDescent="0.2">
      <c r="A1597" s="16" t="s">
        <v>2011</v>
      </c>
      <c r="B1597" s="19">
        <v>4</v>
      </c>
      <c r="C1597" s="21">
        <v>22</v>
      </c>
      <c r="F1597" s="31"/>
      <c r="G1597" s="31"/>
      <c r="H1597" s="31"/>
      <c r="I1597" s="31"/>
    </row>
    <row r="1598" spans="1:11" x14ac:dyDescent="0.2">
      <c r="A1598" s="16" t="s">
        <v>2012</v>
      </c>
      <c r="B1598" s="19">
        <v>1</v>
      </c>
      <c r="C1598" s="21">
        <v>11</v>
      </c>
      <c r="F1598" s="31"/>
      <c r="G1598" s="31"/>
      <c r="H1598" s="31"/>
      <c r="I1598" s="31"/>
    </row>
    <row r="1599" spans="1:11" x14ac:dyDescent="0.2">
      <c r="A1599" s="16" t="s">
        <v>2012</v>
      </c>
      <c r="B1599" s="19">
        <v>2</v>
      </c>
      <c r="C1599" s="21">
        <v>70</v>
      </c>
      <c r="F1599" s="31"/>
      <c r="G1599" s="31"/>
      <c r="H1599" s="31"/>
      <c r="I1599" s="31"/>
    </row>
    <row r="1600" spans="1:11" x14ac:dyDescent="0.2">
      <c r="A1600" s="16" t="s">
        <v>2012</v>
      </c>
      <c r="B1600" s="19">
        <v>3</v>
      </c>
      <c r="C1600" s="21">
        <v>13</v>
      </c>
      <c r="F1600" s="31"/>
      <c r="G1600" s="31"/>
      <c r="H1600" s="31"/>
      <c r="I1600" s="31"/>
    </row>
    <row r="1601" spans="1:9" x14ac:dyDescent="0.2">
      <c r="A1601" s="16" t="s">
        <v>2012</v>
      </c>
      <c r="B1601" s="19">
        <v>4</v>
      </c>
      <c r="C1601" s="21">
        <v>24</v>
      </c>
      <c r="F1601" s="31"/>
      <c r="G1601" s="31"/>
      <c r="H1601" s="31"/>
      <c r="I1601" s="31"/>
    </row>
    <row r="1602" spans="1:9" x14ac:dyDescent="0.2">
      <c r="A1602" s="16" t="s">
        <v>2012</v>
      </c>
      <c r="B1602" s="19">
        <v>5</v>
      </c>
      <c r="C1602" s="21">
        <v>17</v>
      </c>
      <c r="F1602" s="31"/>
      <c r="G1602" s="31"/>
      <c r="H1602" s="31"/>
      <c r="I1602" s="31"/>
    </row>
    <row r="1603" spans="1:9" x14ac:dyDescent="0.2">
      <c r="A1603" s="16" t="s">
        <v>2012</v>
      </c>
      <c r="B1603" s="19">
        <v>6</v>
      </c>
      <c r="C1603" s="21">
        <v>22</v>
      </c>
      <c r="F1603" s="31"/>
      <c r="G1603" s="31"/>
      <c r="H1603" s="31"/>
      <c r="I1603" s="31"/>
    </row>
    <row r="1604" spans="1:9" x14ac:dyDescent="0.2">
      <c r="A1604" s="16" t="s">
        <v>2012</v>
      </c>
      <c r="B1604" s="19">
        <v>7</v>
      </c>
      <c r="C1604" s="21">
        <v>28</v>
      </c>
      <c r="F1604" s="31"/>
      <c r="G1604" s="31"/>
      <c r="H1604" s="31"/>
      <c r="I1604" s="31"/>
    </row>
    <row r="1605" spans="1:9" x14ac:dyDescent="0.2">
      <c r="A1605" s="16" t="s">
        <v>2012</v>
      </c>
      <c r="B1605" s="19">
        <v>8</v>
      </c>
      <c r="C1605" s="21">
        <v>36</v>
      </c>
      <c r="F1605" s="31"/>
      <c r="G1605" s="31"/>
      <c r="H1605" s="31"/>
      <c r="I1605" s="31"/>
    </row>
    <row r="1606" spans="1:9" x14ac:dyDescent="0.2">
      <c r="A1606" s="16" t="s">
        <v>2012</v>
      </c>
      <c r="B1606" s="19">
        <v>9</v>
      </c>
      <c r="C1606" s="21">
        <v>15</v>
      </c>
      <c r="F1606" s="31"/>
      <c r="G1606" s="31"/>
      <c r="H1606" s="31"/>
      <c r="I1606" s="31"/>
    </row>
    <row r="1607" spans="1:9" x14ac:dyDescent="0.2">
      <c r="A1607" s="16" t="s">
        <v>2012</v>
      </c>
      <c r="B1607" s="19">
        <v>10</v>
      </c>
      <c r="C1607" s="21">
        <v>44</v>
      </c>
      <c r="F1607" s="31"/>
      <c r="G1607" s="31"/>
      <c r="H1607" s="31"/>
      <c r="I1607" s="31"/>
    </row>
    <row r="1608" spans="1:9" x14ac:dyDescent="0.2">
      <c r="A1608" s="16" t="s">
        <v>2013</v>
      </c>
      <c r="B1608" s="19">
        <v>1</v>
      </c>
      <c r="C1608" s="21">
        <v>11</v>
      </c>
      <c r="F1608" s="31"/>
      <c r="G1608" s="31"/>
      <c r="H1608" s="31"/>
      <c r="I1608" s="31"/>
    </row>
    <row r="1609" spans="1:9" x14ac:dyDescent="0.2">
      <c r="A1609" s="16" t="s">
        <v>2013</v>
      </c>
      <c r="B1609" s="19">
        <v>2</v>
      </c>
      <c r="C1609" s="21">
        <v>20</v>
      </c>
      <c r="F1609" s="31"/>
      <c r="G1609" s="31"/>
      <c r="H1609" s="31"/>
      <c r="I1609" s="31"/>
    </row>
    <row r="1610" spans="1:9" x14ac:dyDescent="0.2">
      <c r="A1610" s="16" t="s">
        <v>2013</v>
      </c>
      <c r="B1610" s="19">
        <v>3</v>
      </c>
      <c r="C1610" s="21">
        <v>32</v>
      </c>
      <c r="F1610" s="31"/>
      <c r="G1610" s="31"/>
      <c r="H1610" s="31"/>
      <c r="I1610" s="31"/>
    </row>
    <row r="1611" spans="1:9" x14ac:dyDescent="0.2">
      <c r="A1611" s="16" t="s">
        <v>2013</v>
      </c>
      <c r="B1611" s="19">
        <v>4</v>
      </c>
      <c r="C1611" s="21">
        <v>23</v>
      </c>
      <c r="F1611" s="31"/>
      <c r="G1611" s="31"/>
      <c r="H1611" s="31"/>
      <c r="I1611" s="31"/>
    </row>
    <row r="1612" spans="1:9" x14ac:dyDescent="0.2">
      <c r="A1612" s="16" t="s">
        <v>2013</v>
      </c>
      <c r="B1612" s="19">
        <v>5</v>
      </c>
      <c r="C1612" s="21">
        <v>19</v>
      </c>
      <c r="F1612" s="31"/>
      <c r="G1612" s="31"/>
      <c r="H1612" s="31"/>
      <c r="I1612" s="31"/>
    </row>
    <row r="1613" spans="1:9" x14ac:dyDescent="0.2">
      <c r="A1613" s="16" t="s">
        <v>2013</v>
      </c>
      <c r="B1613" s="19">
        <v>6</v>
      </c>
      <c r="C1613" s="21">
        <v>19</v>
      </c>
      <c r="F1613" s="31"/>
      <c r="G1613" s="31"/>
      <c r="H1613" s="31"/>
      <c r="I1613" s="31"/>
    </row>
    <row r="1614" spans="1:9" x14ac:dyDescent="0.2">
      <c r="A1614" s="16" t="s">
        <v>2013</v>
      </c>
      <c r="B1614" s="19">
        <v>7</v>
      </c>
      <c r="C1614" s="21">
        <v>73</v>
      </c>
      <c r="F1614" s="31"/>
      <c r="G1614" s="31"/>
      <c r="H1614" s="31"/>
      <c r="I1614" s="31"/>
    </row>
    <row r="1615" spans="1:9" x14ac:dyDescent="0.2">
      <c r="A1615" s="16" t="s">
        <v>2013</v>
      </c>
      <c r="B1615" s="19">
        <v>8</v>
      </c>
      <c r="C1615" s="21">
        <v>18</v>
      </c>
      <c r="F1615" s="31"/>
      <c r="G1615" s="31"/>
      <c r="H1615" s="31"/>
      <c r="I1615" s="31"/>
    </row>
    <row r="1616" spans="1:9" x14ac:dyDescent="0.2">
      <c r="A1616" s="16" t="s">
        <v>2013</v>
      </c>
      <c r="B1616" s="19">
        <v>9</v>
      </c>
      <c r="C1616" s="21">
        <v>38</v>
      </c>
      <c r="F1616" s="31"/>
      <c r="G1616" s="31"/>
      <c r="H1616" s="31"/>
      <c r="I1616" s="31"/>
    </row>
    <row r="1617" spans="1:9" x14ac:dyDescent="0.2">
      <c r="A1617" s="16" t="s">
        <v>2013</v>
      </c>
      <c r="B1617" s="19">
        <v>10</v>
      </c>
      <c r="C1617" s="21">
        <v>39</v>
      </c>
      <c r="F1617" s="31"/>
      <c r="G1617" s="31"/>
      <c r="H1617" s="31"/>
      <c r="I1617" s="31"/>
    </row>
    <row r="1618" spans="1:9" x14ac:dyDescent="0.2">
      <c r="A1618" s="16" t="s">
        <v>2013</v>
      </c>
      <c r="B1618" s="19">
        <v>11</v>
      </c>
      <c r="C1618" s="21">
        <v>36</v>
      </c>
      <c r="F1618" s="31"/>
      <c r="G1618" s="31"/>
      <c r="H1618" s="31"/>
      <c r="I1618" s="31"/>
    </row>
    <row r="1619" spans="1:9" x14ac:dyDescent="0.2">
      <c r="A1619" s="16" t="s">
        <v>2013</v>
      </c>
      <c r="B1619" s="19">
        <v>12</v>
      </c>
      <c r="C1619" s="21">
        <v>47</v>
      </c>
      <c r="F1619" s="31"/>
      <c r="G1619" s="31"/>
      <c r="H1619" s="31"/>
      <c r="I1619" s="31"/>
    </row>
    <row r="1620" spans="1:9" x14ac:dyDescent="0.2">
      <c r="A1620" s="16" t="s">
        <v>2013</v>
      </c>
      <c r="B1620" s="19">
        <v>13</v>
      </c>
      <c r="C1620" s="21">
        <v>31</v>
      </c>
      <c r="F1620" s="31"/>
      <c r="G1620" s="31"/>
      <c r="H1620" s="31"/>
      <c r="I1620" s="31"/>
    </row>
    <row r="1621" spans="1:9" x14ac:dyDescent="0.2">
      <c r="A1621" s="16" t="s">
        <v>2014</v>
      </c>
      <c r="B1621" s="19">
        <v>1</v>
      </c>
      <c r="C1621" s="21">
        <v>22</v>
      </c>
      <c r="F1621" s="31"/>
      <c r="G1621" s="31"/>
      <c r="H1621" s="31"/>
      <c r="I1621" s="31"/>
    </row>
    <row r="1622" spans="1:9" x14ac:dyDescent="0.2">
      <c r="A1622" s="16" t="s">
        <v>2014</v>
      </c>
      <c r="B1622" s="19">
        <v>2</v>
      </c>
      <c r="C1622" s="21">
        <v>23</v>
      </c>
      <c r="F1622" s="31"/>
      <c r="G1622" s="31"/>
      <c r="H1622" s="31"/>
      <c r="I1622" s="31"/>
    </row>
    <row r="1623" spans="1:9" x14ac:dyDescent="0.2">
      <c r="A1623" s="16" t="s">
        <v>2014</v>
      </c>
      <c r="B1623" s="19">
        <v>3</v>
      </c>
      <c r="C1623" s="21">
        <v>15</v>
      </c>
      <c r="F1623" s="31"/>
      <c r="G1623" s="31"/>
      <c r="H1623" s="31"/>
      <c r="I1623" s="31"/>
    </row>
    <row r="1624" spans="1:9" x14ac:dyDescent="0.2">
      <c r="A1624" s="16" t="s">
        <v>2014</v>
      </c>
      <c r="B1624" s="19">
        <v>4</v>
      </c>
      <c r="C1624" s="21">
        <v>17</v>
      </c>
      <c r="F1624" s="31"/>
      <c r="G1624" s="31"/>
      <c r="H1624" s="31"/>
      <c r="I1624" s="31"/>
    </row>
    <row r="1625" spans="1:9" x14ac:dyDescent="0.2">
      <c r="A1625" s="16" t="s">
        <v>2014</v>
      </c>
      <c r="B1625" s="19">
        <v>5</v>
      </c>
      <c r="C1625" s="21">
        <v>14</v>
      </c>
      <c r="F1625" s="31"/>
      <c r="G1625" s="31"/>
      <c r="H1625" s="31"/>
      <c r="I1625" s="31"/>
    </row>
    <row r="1626" spans="1:9" x14ac:dyDescent="0.2">
      <c r="A1626" s="16" t="s">
        <v>2014</v>
      </c>
      <c r="B1626" s="19">
        <v>6</v>
      </c>
      <c r="C1626" s="21">
        <v>14</v>
      </c>
      <c r="F1626" s="31"/>
      <c r="G1626" s="31"/>
      <c r="H1626" s="31"/>
      <c r="I1626" s="31"/>
    </row>
    <row r="1627" spans="1:9" x14ac:dyDescent="0.2">
      <c r="A1627" s="16" t="s">
        <v>2014</v>
      </c>
      <c r="B1627" s="19">
        <v>7</v>
      </c>
      <c r="C1627" s="21">
        <v>10</v>
      </c>
      <c r="F1627" s="31"/>
      <c r="G1627" s="31"/>
      <c r="H1627" s="31"/>
      <c r="I1627" s="31"/>
    </row>
    <row r="1628" spans="1:9" x14ac:dyDescent="0.2">
      <c r="A1628" s="16" t="s">
        <v>2014</v>
      </c>
      <c r="B1628" s="19">
        <v>8</v>
      </c>
      <c r="C1628" s="21">
        <v>17</v>
      </c>
      <c r="F1628" s="31"/>
      <c r="G1628" s="31"/>
      <c r="H1628" s="31"/>
      <c r="I1628" s="31"/>
    </row>
    <row r="1629" spans="1:9" x14ac:dyDescent="0.2">
      <c r="A1629" s="16" t="s">
        <v>2014</v>
      </c>
      <c r="B1629" s="19">
        <v>9</v>
      </c>
      <c r="C1629" s="21">
        <v>32</v>
      </c>
      <c r="F1629" s="31"/>
      <c r="G1629" s="31"/>
      <c r="H1629" s="31"/>
      <c r="I1629" s="31"/>
    </row>
    <row r="1630" spans="1:9" x14ac:dyDescent="0.2">
      <c r="A1630" s="16" t="s">
        <v>2014</v>
      </c>
      <c r="B1630" s="19">
        <v>10</v>
      </c>
      <c r="C1630" s="21">
        <v>3</v>
      </c>
      <c r="F1630" s="31"/>
      <c r="G1630" s="31"/>
      <c r="H1630" s="31"/>
      <c r="I1630" s="31"/>
    </row>
    <row r="1631" spans="1:9" x14ac:dyDescent="0.2">
      <c r="A1631" s="16" t="s">
        <v>2015</v>
      </c>
      <c r="B1631" s="19">
        <v>1</v>
      </c>
      <c r="C1631" s="21">
        <v>22</v>
      </c>
      <c r="F1631" s="31"/>
      <c r="G1631" s="31"/>
      <c r="H1631" s="31"/>
      <c r="I1631" s="31"/>
    </row>
    <row r="1632" spans="1:9" x14ac:dyDescent="0.2">
      <c r="A1632" s="16" t="s">
        <v>2015</v>
      </c>
      <c r="B1632" s="19">
        <v>2</v>
      </c>
      <c r="C1632" s="21">
        <v>13</v>
      </c>
      <c r="F1632" s="31"/>
      <c r="G1632" s="31"/>
      <c r="H1632" s="31"/>
      <c r="I1632" s="31"/>
    </row>
    <row r="1633" spans="1:9" x14ac:dyDescent="0.2">
      <c r="A1633" s="16" t="s">
        <v>2015</v>
      </c>
      <c r="B1633" s="19">
        <v>3</v>
      </c>
      <c r="C1633" s="21">
        <v>26</v>
      </c>
      <c r="F1633" s="31"/>
      <c r="G1633" s="31"/>
      <c r="H1633" s="31"/>
      <c r="I1633" s="31"/>
    </row>
    <row r="1634" spans="1:9" x14ac:dyDescent="0.2">
      <c r="A1634" s="16" t="s">
        <v>2015</v>
      </c>
      <c r="B1634" s="19">
        <v>4</v>
      </c>
      <c r="C1634" s="21">
        <v>21</v>
      </c>
      <c r="F1634" s="31"/>
      <c r="G1634" s="31"/>
      <c r="H1634" s="31"/>
      <c r="I1634" s="31"/>
    </row>
    <row r="1635" spans="1:9" x14ac:dyDescent="0.2">
      <c r="A1635" s="16" t="s">
        <v>2015</v>
      </c>
      <c r="B1635" s="19">
        <v>5</v>
      </c>
      <c r="C1635" s="21">
        <v>27</v>
      </c>
      <c r="F1635" s="31"/>
      <c r="G1635" s="31"/>
      <c r="H1635" s="31"/>
      <c r="I1635" s="31"/>
    </row>
    <row r="1636" spans="1:9" x14ac:dyDescent="0.2">
      <c r="A1636" s="16" t="s">
        <v>2015</v>
      </c>
      <c r="B1636" s="19">
        <v>6</v>
      </c>
      <c r="C1636" s="21">
        <v>30</v>
      </c>
      <c r="F1636" s="31"/>
      <c r="G1636" s="31"/>
      <c r="H1636" s="31"/>
      <c r="I1636" s="31"/>
    </row>
    <row r="1637" spans="1:9" x14ac:dyDescent="0.2">
      <c r="A1637" s="16" t="s">
        <v>2015</v>
      </c>
      <c r="B1637" s="19">
        <v>7</v>
      </c>
      <c r="C1637" s="21">
        <v>21</v>
      </c>
      <c r="F1637" s="31"/>
      <c r="G1637" s="31"/>
      <c r="H1637" s="31"/>
      <c r="I1637" s="31"/>
    </row>
    <row r="1638" spans="1:9" x14ac:dyDescent="0.2">
      <c r="A1638" s="16" t="s">
        <v>2015</v>
      </c>
      <c r="B1638" s="19">
        <v>8</v>
      </c>
      <c r="C1638" s="21">
        <v>22</v>
      </c>
      <c r="F1638" s="31"/>
      <c r="G1638" s="31"/>
      <c r="H1638" s="31"/>
      <c r="I1638" s="31"/>
    </row>
    <row r="1639" spans="1:9" x14ac:dyDescent="0.2">
      <c r="A1639" s="16" t="s">
        <v>2015</v>
      </c>
      <c r="B1639" s="19">
        <v>9</v>
      </c>
      <c r="C1639" s="21">
        <v>35</v>
      </c>
      <c r="F1639" s="31"/>
      <c r="G1639" s="31"/>
      <c r="H1639" s="31"/>
      <c r="I1639" s="31"/>
    </row>
    <row r="1640" spans="1:9" x14ac:dyDescent="0.2">
      <c r="A1640" s="16" t="s">
        <v>2015</v>
      </c>
      <c r="B1640" s="19">
        <v>10</v>
      </c>
      <c r="C1640" s="21">
        <v>22</v>
      </c>
      <c r="F1640" s="31"/>
      <c r="G1640" s="31"/>
      <c r="H1640" s="31"/>
      <c r="I1640" s="31"/>
    </row>
    <row r="1641" spans="1:9" x14ac:dyDescent="0.2">
      <c r="A1641" s="16" t="s">
        <v>2015</v>
      </c>
      <c r="B1641" s="19">
        <v>11</v>
      </c>
      <c r="C1641" s="21">
        <v>20</v>
      </c>
      <c r="F1641" s="31"/>
      <c r="G1641" s="31"/>
      <c r="H1641" s="31"/>
      <c r="I1641" s="31"/>
    </row>
    <row r="1642" spans="1:9" x14ac:dyDescent="0.2">
      <c r="A1642" s="16" t="s">
        <v>2015</v>
      </c>
      <c r="B1642" s="19">
        <v>12</v>
      </c>
      <c r="C1642" s="21">
        <v>25</v>
      </c>
      <c r="F1642" s="31"/>
      <c r="G1642" s="31"/>
      <c r="H1642" s="31"/>
      <c r="I1642" s="31"/>
    </row>
    <row r="1643" spans="1:9" x14ac:dyDescent="0.2">
      <c r="A1643" s="16" t="s">
        <v>2015</v>
      </c>
      <c r="B1643" s="19">
        <v>13</v>
      </c>
      <c r="C1643" s="21">
        <v>28</v>
      </c>
      <c r="F1643" s="31"/>
      <c r="G1643" s="31"/>
      <c r="H1643" s="31"/>
      <c r="I1643" s="31"/>
    </row>
    <row r="1644" spans="1:9" x14ac:dyDescent="0.2">
      <c r="A1644" s="16" t="s">
        <v>2015</v>
      </c>
      <c r="B1644" s="19">
        <v>14</v>
      </c>
      <c r="C1644" s="21">
        <v>22</v>
      </c>
      <c r="F1644" s="31"/>
      <c r="G1644" s="31"/>
      <c r="H1644" s="31"/>
      <c r="I1644" s="31"/>
    </row>
    <row r="1645" spans="1:9" x14ac:dyDescent="0.2">
      <c r="A1645" s="16" t="s">
        <v>2015</v>
      </c>
      <c r="B1645" s="19">
        <v>15</v>
      </c>
      <c r="C1645" s="21">
        <v>35</v>
      </c>
      <c r="F1645" s="31"/>
      <c r="G1645" s="31"/>
      <c r="H1645" s="31"/>
      <c r="I1645" s="31"/>
    </row>
    <row r="1646" spans="1:9" x14ac:dyDescent="0.2">
      <c r="A1646" s="16" t="s">
        <v>2015</v>
      </c>
      <c r="B1646" s="19">
        <v>16</v>
      </c>
      <c r="C1646" s="21">
        <v>22</v>
      </c>
      <c r="F1646" s="31"/>
      <c r="G1646" s="31"/>
      <c r="H1646" s="31"/>
      <c r="I1646" s="31"/>
    </row>
    <row r="1647" spans="1:9" x14ac:dyDescent="0.2">
      <c r="A1647" s="16" t="s">
        <v>2015</v>
      </c>
      <c r="B1647" s="19">
        <v>17</v>
      </c>
      <c r="C1647" s="21">
        <v>16</v>
      </c>
      <c r="F1647" s="31"/>
      <c r="G1647" s="31"/>
      <c r="H1647" s="31"/>
      <c r="I1647" s="31"/>
    </row>
    <row r="1648" spans="1:9" x14ac:dyDescent="0.2">
      <c r="A1648" s="16" t="s">
        <v>2015</v>
      </c>
      <c r="B1648" s="19">
        <v>18</v>
      </c>
      <c r="C1648" s="21">
        <v>21</v>
      </c>
      <c r="F1648" s="31"/>
      <c r="G1648" s="31"/>
      <c r="H1648" s="31"/>
      <c r="I1648" s="31"/>
    </row>
    <row r="1649" spans="1:9" x14ac:dyDescent="0.2">
      <c r="A1649" s="16" t="s">
        <v>2015</v>
      </c>
      <c r="B1649" s="19">
        <v>19</v>
      </c>
      <c r="C1649" s="21">
        <v>29</v>
      </c>
      <c r="F1649" s="31"/>
      <c r="G1649" s="31"/>
      <c r="H1649" s="31"/>
      <c r="I1649" s="31"/>
    </row>
    <row r="1650" spans="1:9" x14ac:dyDescent="0.2">
      <c r="A1650" s="16" t="s">
        <v>2015</v>
      </c>
      <c r="B1650" s="19">
        <v>20</v>
      </c>
      <c r="C1650" s="21">
        <v>29</v>
      </c>
      <c r="F1650" s="31"/>
      <c r="G1650" s="31"/>
      <c r="H1650" s="31"/>
      <c r="I1650" s="31"/>
    </row>
    <row r="1651" spans="1:9" x14ac:dyDescent="0.2">
      <c r="A1651" s="16" t="s">
        <v>2015</v>
      </c>
      <c r="B1651" s="19">
        <v>21</v>
      </c>
      <c r="C1651" s="21">
        <v>34</v>
      </c>
      <c r="F1651" s="31"/>
      <c r="G1651" s="31"/>
      <c r="H1651" s="31"/>
      <c r="I1651" s="31"/>
    </row>
    <row r="1652" spans="1:9" x14ac:dyDescent="0.2">
      <c r="A1652" s="16" t="s">
        <v>2015</v>
      </c>
      <c r="B1652" s="19">
        <v>22</v>
      </c>
      <c r="C1652" s="21">
        <v>30</v>
      </c>
      <c r="F1652" s="31"/>
      <c r="G1652" s="31"/>
      <c r="H1652" s="31"/>
      <c r="I1652" s="31"/>
    </row>
    <row r="1653" spans="1:9" x14ac:dyDescent="0.2">
      <c r="A1653" s="16" t="s">
        <v>2015</v>
      </c>
      <c r="B1653" s="19">
        <v>23</v>
      </c>
      <c r="C1653" s="21">
        <v>17</v>
      </c>
      <c r="F1653" s="31"/>
      <c r="G1653" s="31"/>
      <c r="H1653" s="31"/>
      <c r="I1653" s="31"/>
    </row>
    <row r="1654" spans="1:9" x14ac:dyDescent="0.2">
      <c r="A1654" s="16" t="s">
        <v>2015</v>
      </c>
      <c r="B1654" s="19">
        <v>24</v>
      </c>
      <c r="C1654" s="21">
        <v>25</v>
      </c>
      <c r="F1654" s="31"/>
      <c r="G1654" s="31"/>
      <c r="H1654" s="31"/>
      <c r="I1654" s="31"/>
    </row>
    <row r="1655" spans="1:9" x14ac:dyDescent="0.2">
      <c r="A1655" s="16" t="s">
        <v>2015</v>
      </c>
      <c r="B1655" s="19">
        <v>25</v>
      </c>
      <c r="C1655" s="21">
        <v>6</v>
      </c>
      <c r="F1655" s="31"/>
      <c r="G1655" s="31"/>
      <c r="H1655" s="31"/>
      <c r="I1655" s="31"/>
    </row>
    <row r="1656" spans="1:9" x14ac:dyDescent="0.2">
      <c r="A1656" s="16" t="s">
        <v>2015</v>
      </c>
      <c r="B1656" s="19">
        <v>26</v>
      </c>
      <c r="C1656" s="21">
        <v>14</v>
      </c>
      <c r="F1656" s="31"/>
      <c r="G1656" s="31"/>
      <c r="H1656" s="31"/>
      <c r="I1656" s="31"/>
    </row>
    <row r="1657" spans="1:9" x14ac:dyDescent="0.2">
      <c r="A1657" s="16" t="s">
        <v>2015</v>
      </c>
      <c r="B1657" s="19">
        <v>27</v>
      </c>
      <c r="C1657" s="21">
        <v>23</v>
      </c>
      <c r="F1657" s="31"/>
      <c r="G1657" s="31"/>
      <c r="H1657" s="31"/>
      <c r="I1657" s="31"/>
    </row>
    <row r="1658" spans="1:9" x14ac:dyDescent="0.2">
      <c r="A1658" s="16" t="s">
        <v>2015</v>
      </c>
      <c r="B1658" s="19">
        <v>28</v>
      </c>
      <c r="C1658" s="21">
        <v>28</v>
      </c>
      <c r="F1658" s="31"/>
      <c r="G1658" s="31"/>
      <c r="H1658" s="31"/>
      <c r="I1658" s="31"/>
    </row>
    <row r="1659" spans="1:9" x14ac:dyDescent="0.2">
      <c r="A1659" s="16" t="s">
        <v>2015</v>
      </c>
      <c r="B1659" s="19">
        <v>29</v>
      </c>
      <c r="C1659" s="21">
        <v>25</v>
      </c>
      <c r="F1659" s="31"/>
      <c r="G1659" s="31"/>
      <c r="H1659" s="31"/>
      <c r="I1659" s="31"/>
    </row>
    <row r="1660" spans="1:9" x14ac:dyDescent="0.2">
      <c r="A1660" s="16" t="s">
        <v>2015</v>
      </c>
      <c r="B1660" s="19">
        <v>30</v>
      </c>
      <c r="C1660" s="21">
        <v>31</v>
      </c>
      <c r="F1660" s="31"/>
      <c r="G1660" s="31"/>
      <c r="H1660" s="31"/>
      <c r="I1660" s="31"/>
    </row>
    <row r="1661" spans="1:9" x14ac:dyDescent="0.2">
      <c r="A1661" s="16" t="s">
        <v>2015</v>
      </c>
      <c r="B1661" s="19">
        <v>31</v>
      </c>
      <c r="C1661" s="21">
        <v>40</v>
      </c>
      <c r="F1661" s="31"/>
      <c r="G1661" s="31"/>
      <c r="H1661" s="31"/>
      <c r="I1661" s="31"/>
    </row>
    <row r="1662" spans="1:9" x14ac:dyDescent="0.2">
      <c r="A1662" s="16" t="s">
        <v>2015</v>
      </c>
      <c r="B1662" s="19">
        <v>32</v>
      </c>
      <c r="C1662" s="21">
        <v>22</v>
      </c>
      <c r="F1662" s="31"/>
      <c r="G1662" s="31"/>
      <c r="H1662" s="31"/>
      <c r="I1662" s="31"/>
    </row>
    <row r="1663" spans="1:9" x14ac:dyDescent="0.2">
      <c r="A1663" s="16" t="s">
        <v>2015</v>
      </c>
      <c r="B1663" s="19">
        <v>33</v>
      </c>
      <c r="C1663" s="21">
        <v>33</v>
      </c>
      <c r="F1663" s="31"/>
      <c r="G1663" s="31"/>
      <c r="H1663" s="31"/>
      <c r="I1663" s="31"/>
    </row>
    <row r="1664" spans="1:9" x14ac:dyDescent="0.2">
      <c r="A1664" s="16" t="s">
        <v>2015</v>
      </c>
      <c r="B1664" s="19">
        <v>34</v>
      </c>
      <c r="C1664" s="21">
        <v>37</v>
      </c>
      <c r="F1664" s="31"/>
      <c r="G1664" s="31"/>
      <c r="H1664" s="31"/>
      <c r="I1664" s="31"/>
    </row>
    <row r="1665" spans="1:9" x14ac:dyDescent="0.2">
      <c r="A1665" s="16" t="s">
        <v>2015</v>
      </c>
      <c r="B1665" s="19">
        <v>35</v>
      </c>
      <c r="C1665" s="21">
        <v>16</v>
      </c>
      <c r="F1665" s="31"/>
      <c r="G1665" s="31"/>
      <c r="H1665" s="31"/>
      <c r="I1665" s="31"/>
    </row>
    <row r="1666" spans="1:9" x14ac:dyDescent="0.2">
      <c r="A1666" s="16" t="s">
        <v>2015</v>
      </c>
      <c r="B1666" s="19">
        <v>36</v>
      </c>
      <c r="C1666" s="21">
        <v>33</v>
      </c>
      <c r="F1666" s="31"/>
      <c r="G1666" s="31"/>
      <c r="H1666" s="31"/>
      <c r="I1666" s="31"/>
    </row>
    <row r="1667" spans="1:9" x14ac:dyDescent="0.2">
      <c r="A1667" s="16" t="s">
        <v>2015</v>
      </c>
      <c r="B1667" s="19">
        <v>37</v>
      </c>
      <c r="C1667" s="21">
        <v>24</v>
      </c>
      <c r="F1667" s="31"/>
      <c r="G1667" s="31"/>
      <c r="H1667" s="31"/>
      <c r="I1667" s="31"/>
    </row>
    <row r="1668" spans="1:9" x14ac:dyDescent="0.2">
      <c r="A1668" s="16" t="s">
        <v>2015</v>
      </c>
      <c r="B1668" s="19">
        <v>38</v>
      </c>
      <c r="C1668" s="21">
        <v>41</v>
      </c>
      <c r="F1668" s="31"/>
      <c r="G1668" s="31"/>
      <c r="H1668" s="31"/>
      <c r="I1668" s="31"/>
    </row>
    <row r="1669" spans="1:9" x14ac:dyDescent="0.2">
      <c r="A1669" s="16" t="s">
        <v>2015</v>
      </c>
      <c r="B1669" s="19">
        <v>39</v>
      </c>
      <c r="C1669" s="21">
        <v>30</v>
      </c>
      <c r="F1669" s="31"/>
      <c r="G1669" s="31"/>
      <c r="H1669" s="31"/>
      <c r="I1669" s="31"/>
    </row>
    <row r="1670" spans="1:9" x14ac:dyDescent="0.2">
      <c r="A1670" s="16" t="s">
        <v>2015</v>
      </c>
      <c r="B1670" s="19">
        <v>40</v>
      </c>
      <c r="C1670" s="21">
        <v>24</v>
      </c>
      <c r="F1670" s="31"/>
      <c r="G1670" s="31"/>
      <c r="H1670" s="31"/>
      <c r="I1670" s="31"/>
    </row>
    <row r="1671" spans="1:9" x14ac:dyDescent="0.2">
      <c r="A1671" s="16" t="s">
        <v>2015</v>
      </c>
      <c r="B1671" s="19">
        <v>41</v>
      </c>
      <c r="C1671" s="21">
        <v>34</v>
      </c>
      <c r="F1671" s="31"/>
      <c r="G1671" s="31"/>
      <c r="H1671" s="31"/>
      <c r="I1671" s="31"/>
    </row>
    <row r="1672" spans="1:9" x14ac:dyDescent="0.2">
      <c r="A1672" s="16" t="s">
        <v>2015</v>
      </c>
      <c r="B1672" s="19">
        <v>42</v>
      </c>
      <c r="C1672" s="21">
        <v>17</v>
      </c>
      <c r="F1672" s="31"/>
      <c r="G1672" s="31"/>
      <c r="H1672" s="31"/>
      <c r="I1672" s="31"/>
    </row>
    <row r="1673" spans="1:9" x14ac:dyDescent="0.2">
      <c r="A1673" s="16" t="s">
        <v>2016</v>
      </c>
      <c r="B1673" s="19">
        <v>1</v>
      </c>
      <c r="C1673" s="21">
        <v>6</v>
      </c>
      <c r="F1673" s="31"/>
      <c r="G1673" s="31"/>
      <c r="H1673" s="31"/>
      <c r="I1673" s="31"/>
    </row>
    <row r="1674" spans="1:9" x14ac:dyDescent="0.2">
      <c r="A1674" s="16" t="s">
        <v>2016</v>
      </c>
      <c r="B1674" s="19">
        <v>2</v>
      </c>
      <c r="C1674" s="21">
        <v>12</v>
      </c>
      <c r="F1674" s="31"/>
      <c r="G1674" s="31"/>
      <c r="H1674" s="31"/>
      <c r="I1674" s="31"/>
    </row>
    <row r="1675" spans="1:9" x14ac:dyDescent="0.2">
      <c r="A1675" s="16" t="s">
        <v>2016</v>
      </c>
      <c r="B1675" s="19">
        <v>3</v>
      </c>
      <c r="C1675" s="21">
        <v>8</v>
      </c>
      <c r="F1675" s="31"/>
      <c r="G1675" s="31"/>
      <c r="H1675" s="31"/>
      <c r="I1675" s="31"/>
    </row>
    <row r="1676" spans="1:9" x14ac:dyDescent="0.2">
      <c r="A1676" s="16" t="s">
        <v>2016</v>
      </c>
      <c r="B1676" s="19">
        <v>4</v>
      </c>
      <c r="C1676" s="21">
        <v>8</v>
      </c>
      <c r="F1676" s="31"/>
      <c r="G1676" s="31"/>
      <c r="H1676" s="31"/>
      <c r="I1676" s="31"/>
    </row>
    <row r="1677" spans="1:9" x14ac:dyDescent="0.2">
      <c r="A1677" s="16" t="s">
        <v>2016</v>
      </c>
      <c r="B1677" s="19">
        <v>5</v>
      </c>
      <c r="C1677" s="21">
        <v>12</v>
      </c>
      <c r="F1677" s="31"/>
      <c r="G1677" s="31"/>
      <c r="H1677" s="31"/>
      <c r="I1677" s="31"/>
    </row>
    <row r="1678" spans="1:9" x14ac:dyDescent="0.2">
      <c r="A1678" s="16" t="s">
        <v>2016</v>
      </c>
      <c r="B1678" s="19">
        <v>6</v>
      </c>
      <c r="C1678" s="21">
        <v>10</v>
      </c>
      <c r="F1678" s="31"/>
      <c r="G1678" s="31"/>
      <c r="H1678" s="31"/>
      <c r="I1678" s="31"/>
    </row>
    <row r="1679" spans="1:9" x14ac:dyDescent="0.2">
      <c r="A1679" s="16" t="s">
        <v>2016</v>
      </c>
      <c r="B1679" s="19">
        <v>7</v>
      </c>
      <c r="C1679" s="21">
        <v>17</v>
      </c>
      <c r="F1679" s="31"/>
      <c r="G1679" s="31"/>
      <c r="H1679" s="31"/>
      <c r="I1679" s="31"/>
    </row>
    <row r="1680" spans="1:9" x14ac:dyDescent="0.2">
      <c r="A1680" s="16" t="s">
        <v>2016</v>
      </c>
      <c r="B1680" s="19">
        <v>8</v>
      </c>
      <c r="C1680" s="21">
        <v>9</v>
      </c>
      <c r="F1680" s="31"/>
      <c r="G1680" s="31"/>
      <c r="H1680" s="31"/>
      <c r="I1680" s="31"/>
    </row>
    <row r="1681" spans="1:9" x14ac:dyDescent="0.2">
      <c r="A1681" s="16" t="s">
        <v>2016</v>
      </c>
      <c r="B1681" s="19">
        <v>9</v>
      </c>
      <c r="C1681" s="21">
        <v>20</v>
      </c>
      <c r="F1681" s="31"/>
      <c r="G1681" s="31"/>
      <c r="H1681" s="31"/>
      <c r="I1681" s="31"/>
    </row>
    <row r="1682" spans="1:9" x14ac:dyDescent="0.2">
      <c r="A1682" s="16" t="s">
        <v>2016</v>
      </c>
      <c r="B1682" s="19">
        <v>10</v>
      </c>
      <c r="C1682" s="21">
        <v>18</v>
      </c>
      <c r="F1682" s="31"/>
      <c r="G1682" s="31"/>
      <c r="H1682" s="31"/>
      <c r="I1682" s="31"/>
    </row>
    <row r="1683" spans="1:9" x14ac:dyDescent="0.2">
      <c r="A1683" s="16" t="s">
        <v>2016</v>
      </c>
      <c r="B1683" s="19">
        <v>11</v>
      </c>
      <c r="C1683" s="21">
        <v>7</v>
      </c>
      <c r="F1683" s="31"/>
      <c r="G1683" s="31"/>
      <c r="H1683" s="31"/>
      <c r="I1683" s="31"/>
    </row>
    <row r="1684" spans="1:9" x14ac:dyDescent="0.2">
      <c r="A1684" s="16" t="s">
        <v>2016</v>
      </c>
      <c r="B1684" s="19">
        <v>12</v>
      </c>
      <c r="C1684" s="21">
        <v>8</v>
      </c>
      <c r="F1684" s="31"/>
      <c r="G1684" s="31"/>
      <c r="H1684" s="31"/>
      <c r="I1684" s="31"/>
    </row>
    <row r="1685" spans="1:9" x14ac:dyDescent="0.2">
      <c r="A1685" s="16" t="s">
        <v>2016</v>
      </c>
      <c r="B1685" s="19">
        <v>13</v>
      </c>
      <c r="C1685" s="21">
        <v>6</v>
      </c>
      <c r="F1685" s="31"/>
      <c r="G1685" s="31"/>
      <c r="H1685" s="31"/>
      <c r="I1685" s="31"/>
    </row>
    <row r="1686" spans="1:9" x14ac:dyDescent="0.2">
      <c r="A1686" s="16" t="s">
        <v>2016</v>
      </c>
      <c r="B1686" s="19">
        <v>14</v>
      </c>
      <c r="C1686" s="21">
        <v>7</v>
      </c>
      <c r="F1686" s="31"/>
      <c r="G1686" s="31"/>
      <c r="H1686" s="31"/>
      <c r="I1686" s="31"/>
    </row>
    <row r="1687" spans="1:9" x14ac:dyDescent="0.2">
      <c r="A1687" s="16" t="s">
        <v>2016</v>
      </c>
      <c r="B1687" s="19">
        <v>15</v>
      </c>
      <c r="C1687" s="21">
        <v>5</v>
      </c>
      <c r="F1687" s="31"/>
      <c r="G1687" s="31"/>
      <c r="H1687" s="31"/>
      <c r="I1687" s="31"/>
    </row>
    <row r="1688" spans="1:9" x14ac:dyDescent="0.2">
      <c r="A1688" s="16" t="s">
        <v>2016</v>
      </c>
      <c r="B1688" s="19">
        <v>16</v>
      </c>
      <c r="C1688" s="21">
        <v>11</v>
      </c>
      <c r="F1688" s="31"/>
      <c r="G1688" s="31"/>
      <c r="H1688" s="31"/>
      <c r="I1688" s="31"/>
    </row>
    <row r="1689" spans="1:9" x14ac:dyDescent="0.2">
      <c r="A1689" s="16" t="s">
        <v>2016</v>
      </c>
      <c r="B1689" s="19">
        <v>17</v>
      </c>
      <c r="C1689" s="21">
        <v>15</v>
      </c>
      <c r="F1689" s="31"/>
      <c r="G1689" s="31"/>
      <c r="H1689" s="31"/>
      <c r="I1689" s="31"/>
    </row>
    <row r="1690" spans="1:9" x14ac:dyDescent="0.2">
      <c r="A1690" s="16" t="s">
        <v>2016</v>
      </c>
      <c r="B1690" s="19">
        <v>18</v>
      </c>
      <c r="C1690" s="21">
        <v>50</v>
      </c>
      <c r="F1690" s="31"/>
      <c r="G1690" s="31"/>
      <c r="H1690" s="31"/>
      <c r="I1690" s="31"/>
    </row>
    <row r="1691" spans="1:9" x14ac:dyDescent="0.2">
      <c r="A1691" s="16" t="s">
        <v>2016</v>
      </c>
      <c r="B1691" s="19">
        <v>19</v>
      </c>
      <c r="C1691" s="21">
        <v>14</v>
      </c>
      <c r="F1691" s="31"/>
      <c r="G1691" s="31"/>
      <c r="H1691" s="31"/>
      <c r="I1691" s="31"/>
    </row>
    <row r="1692" spans="1:9" x14ac:dyDescent="0.2">
      <c r="A1692" s="16" t="s">
        <v>2016</v>
      </c>
      <c r="B1692" s="19">
        <v>20</v>
      </c>
      <c r="C1692" s="21">
        <v>9</v>
      </c>
      <c r="F1692" s="31"/>
      <c r="G1692" s="31"/>
      <c r="H1692" s="31"/>
      <c r="I1692" s="31"/>
    </row>
    <row r="1693" spans="1:9" x14ac:dyDescent="0.2">
      <c r="A1693" s="16" t="s">
        <v>2016</v>
      </c>
      <c r="B1693" s="19">
        <v>21</v>
      </c>
      <c r="C1693" s="21">
        <v>13</v>
      </c>
      <c r="F1693" s="31"/>
      <c r="G1693" s="31"/>
      <c r="H1693" s="31"/>
      <c r="I1693" s="31"/>
    </row>
    <row r="1694" spans="1:9" x14ac:dyDescent="0.2">
      <c r="A1694" s="16" t="s">
        <v>2016</v>
      </c>
      <c r="B1694" s="19">
        <v>22</v>
      </c>
      <c r="C1694" s="21">
        <v>31</v>
      </c>
      <c r="F1694" s="31"/>
      <c r="G1694" s="31"/>
      <c r="H1694" s="31"/>
      <c r="I1694" s="31"/>
    </row>
    <row r="1695" spans="1:9" x14ac:dyDescent="0.2">
      <c r="A1695" s="16" t="s">
        <v>2016</v>
      </c>
      <c r="B1695" s="19">
        <v>23</v>
      </c>
      <c r="C1695" s="21">
        <v>6</v>
      </c>
      <c r="F1695" s="31"/>
      <c r="G1695" s="31"/>
      <c r="H1695" s="31"/>
      <c r="I1695" s="31"/>
    </row>
    <row r="1696" spans="1:9" x14ac:dyDescent="0.2">
      <c r="A1696" s="16" t="s">
        <v>2016</v>
      </c>
      <c r="B1696" s="19">
        <v>24</v>
      </c>
      <c r="C1696" s="21">
        <v>10</v>
      </c>
      <c r="F1696" s="31"/>
      <c r="G1696" s="31"/>
      <c r="H1696" s="31"/>
      <c r="I1696" s="31"/>
    </row>
    <row r="1697" spans="1:9" x14ac:dyDescent="0.2">
      <c r="A1697" s="16" t="s">
        <v>2016</v>
      </c>
      <c r="B1697" s="19">
        <v>25</v>
      </c>
      <c r="C1697" s="21">
        <v>22</v>
      </c>
      <c r="F1697" s="31"/>
      <c r="G1697" s="31"/>
      <c r="H1697" s="31"/>
      <c r="I1697" s="31"/>
    </row>
    <row r="1698" spans="1:9" x14ac:dyDescent="0.2">
      <c r="A1698" s="16" t="s">
        <v>2016</v>
      </c>
      <c r="B1698" s="19">
        <v>26</v>
      </c>
      <c r="C1698" s="21">
        <v>12</v>
      </c>
      <c r="F1698" s="31"/>
      <c r="G1698" s="31"/>
      <c r="H1698" s="31"/>
      <c r="I1698" s="31"/>
    </row>
    <row r="1699" spans="1:9" x14ac:dyDescent="0.2">
      <c r="A1699" s="16" t="s">
        <v>2016</v>
      </c>
      <c r="B1699" s="19">
        <v>27</v>
      </c>
      <c r="C1699" s="21">
        <v>14</v>
      </c>
      <c r="F1699" s="31"/>
      <c r="G1699" s="31"/>
      <c r="H1699" s="31"/>
      <c r="I1699" s="31"/>
    </row>
    <row r="1700" spans="1:9" x14ac:dyDescent="0.2">
      <c r="A1700" s="16" t="s">
        <v>2016</v>
      </c>
      <c r="B1700" s="19">
        <v>28</v>
      </c>
      <c r="C1700" s="21">
        <v>9</v>
      </c>
      <c r="F1700" s="31"/>
      <c r="G1700" s="31"/>
      <c r="H1700" s="31"/>
      <c r="I1700" s="31"/>
    </row>
    <row r="1701" spans="1:9" x14ac:dyDescent="0.2">
      <c r="A1701" s="16" t="s">
        <v>2016</v>
      </c>
      <c r="B1701" s="19">
        <v>29</v>
      </c>
      <c r="C1701" s="21">
        <v>11</v>
      </c>
      <c r="F1701" s="31"/>
      <c r="G1701" s="31"/>
      <c r="H1701" s="31"/>
      <c r="I1701" s="31"/>
    </row>
    <row r="1702" spans="1:9" x14ac:dyDescent="0.2">
      <c r="A1702" s="16" t="s">
        <v>2016</v>
      </c>
      <c r="B1702" s="19">
        <v>30</v>
      </c>
      <c r="C1702" s="21">
        <v>12</v>
      </c>
      <c r="F1702" s="31"/>
      <c r="G1702" s="31"/>
      <c r="H1702" s="31"/>
      <c r="I1702" s="31"/>
    </row>
    <row r="1703" spans="1:9" x14ac:dyDescent="0.2">
      <c r="A1703" s="16" t="s">
        <v>2016</v>
      </c>
      <c r="B1703" s="19">
        <v>31</v>
      </c>
      <c r="C1703" s="21">
        <v>24</v>
      </c>
      <c r="F1703" s="31"/>
      <c r="G1703" s="31"/>
      <c r="H1703" s="31"/>
      <c r="I1703" s="31"/>
    </row>
    <row r="1704" spans="1:9" x14ac:dyDescent="0.2">
      <c r="A1704" s="16" t="s">
        <v>2016</v>
      </c>
      <c r="B1704" s="19">
        <v>32</v>
      </c>
      <c r="C1704" s="21">
        <v>11</v>
      </c>
      <c r="F1704" s="31"/>
      <c r="G1704" s="31"/>
      <c r="H1704" s="31"/>
      <c r="I1704" s="31"/>
    </row>
    <row r="1705" spans="1:9" x14ac:dyDescent="0.2">
      <c r="A1705" s="16" t="s">
        <v>2016</v>
      </c>
      <c r="B1705" s="19">
        <v>33</v>
      </c>
      <c r="C1705" s="21">
        <v>22</v>
      </c>
      <c r="F1705" s="31"/>
      <c r="G1705" s="31"/>
      <c r="H1705" s="31"/>
      <c r="I1705" s="31"/>
    </row>
    <row r="1706" spans="1:9" x14ac:dyDescent="0.2">
      <c r="A1706" s="16" t="s">
        <v>2016</v>
      </c>
      <c r="B1706" s="19">
        <v>34</v>
      </c>
      <c r="C1706" s="21">
        <v>22</v>
      </c>
      <c r="F1706" s="31"/>
      <c r="G1706" s="31"/>
      <c r="H1706" s="31"/>
      <c r="I1706" s="31"/>
    </row>
    <row r="1707" spans="1:9" x14ac:dyDescent="0.2">
      <c r="A1707" s="16" t="s">
        <v>2016</v>
      </c>
      <c r="B1707" s="19">
        <v>35</v>
      </c>
      <c r="C1707" s="21">
        <v>28</v>
      </c>
      <c r="F1707" s="31"/>
      <c r="G1707" s="31"/>
      <c r="H1707" s="31"/>
      <c r="I1707" s="31"/>
    </row>
    <row r="1708" spans="1:9" x14ac:dyDescent="0.2">
      <c r="A1708" s="16" t="s">
        <v>2016</v>
      </c>
      <c r="B1708" s="19">
        <v>36</v>
      </c>
      <c r="C1708" s="21">
        <v>12</v>
      </c>
      <c r="F1708" s="31"/>
      <c r="G1708" s="31"/>
      <c r="H1708" s="31"/>
      <c r="I1708" s="31"/>
    </row>
    <row r="1709" spans="1:9" x14ac:dyDescent="0.2">
      <c r="A1709" s="16" t="s">
        <v>2016</v>
      </c>
      <c r="B1709" s="19">
        <v>37</v>
      </c>
      <c r="C1709" s="21">
        <v>40</v>
      </c>
      <c r="F1709" s="31"/>
      <c r="G1709" s="31"/>
      <c r="H1709" s="31"/>
      <c r="I1709" s="31"/>
    </row>
    <row r="1710" spans="1:9" x14ac:dyDescent="0.2">
      <c r="A1710" s="16" t="s">
        <v>2016</v>
      </c>
      <c r="B1710" s="19">
        <v>38</v>
      </c>
      <c r="C1710" s="21">
        <v>22</v>
      </c>
      <c r="F1710" s="31"/>
      <c r="G1710" s="31"/>
      <c r="H1710" s="31"/>
      <c r="I1710" s="31"/>
    </row>
    <row r="1711" spans="1:9" x14ac:dyDescent="0.2">
      <c r="A1711" s="16" t="s">
        <v>2016</v>
      </c>
      <c r="B1711" s="19">
        <v>39</v>
      </c>
      <c r="C1711" s="21">
        <v>13</v>
      </c>
      <c r="F1711" s="31"/>
      <c r="G1711" s="31"/>
      <c r="H1711" s="31"/>
      <c r="I1711" s="31"/>
    </row>
    <row r="1712" spans="1:9" x14ac:dyDescent="0.2">
      <c r="A1712" s="16" t="s">
        <v>2016</v>
      </c>
      <c r="B1712" s="19">
        <v>40</v>
      </c>
      <c r="C1712" s="21">
        <v>17</v>
      </c>
      <c r="F1712" s="31"/>
      <c r="G1712" s="31"/>
      <c r="H1712" s="31"/>
      <c r="I1712" s="31"/>
    </row>
    <row r="1713" spans="1:9" x14ac:dyDescent="0.2">
      <c r="A1713" s="16" t="s">
        <v>2016</v>
      </c>
      <c r="B1713" s="19">
        <v>41</v>
      </c>
      <c r="C1713" s="21">
        <v>13</v>
      </c>
      <c r="F1713" s="31"/>
      <c r="G1713" s="31"/>
      <c r="H1713" s="31"/>
      <c r="I1713" s="31"/>
    </row>
    <row r="1714" spans="1:9" x14ac:dyDescent="0.2">
      <c r="A1714" s="16" t="s">
        <v>2016</v>
      </c>
      <c r="B1714" s="19">
        <v>42</v>
      </c>
      <c r="C1714" s="21">
        <v>11</v>
      </c>
      <c r="F1714" s="31"/>
      <c r="G1714" s="31"/>
      <c r="H1714" s="31"/>
      <c r="I1714" s="31"/>
    </row>
    <row r="1715" spans="1:9" x14ac:dyDescent="0.2">
      <c r="A1715" s="16" t="s">
        <v>2016</v>
      </c>
      <c r="B1715" s="19">
        <v>43</v>
      </c>
      <c r="C1715" s="21">
        <v>5</v>
      </c>
      <c r="F1715" s="31"/>
      <c r="G1715" s="31"/>
      <c r="H1715" s="31"/>
      <c r="I1715" s="31"/>
    </row>
    <row r="1716" spans="1:9" x14ac:dyDescent="0.2">
      <c r="A1716" s="16" t="s">
        <v>2016</v>
      </c>
      <c r="B1716" s="19">
        <v>44</v>
      </c>
      <c r="C1716" s="21">
        <v>26</v>
      </c>
      <c r="F1716" s="31"/>
      <c r="G1716" s="31"/>
      <c r="H1716" s="31"/>
      <c r="I1716" s="31"/>
    </row>
    <row r="1717" spans="1:9" x14ac:dyDescent="0.2">
      <c r="A1717" s="16" t="s">
        <v>2016</v>
      </c>
      <c r="B1717" s="19">
        <v>45</v>
      </c>
      <c r="C1717" s="21">
        <v>17</v>
      </c>
      <c r="F1717" s="31"/>
      <c r="G1717" s="31"/>
      <c r="H1717" s="31"/>
      <c r="I1717" s="31"/>
    </row>
    <row r="1718" spans="1:9" x14ac:dyDescent="0.2">
      <c r="A1718" s="16" t="s">
        <v>2016</v>
      </c>
      <c r="B1718" s="19">
        <v>46</v>
      </c>
      <c r="C1718" s="21">
        <v>11</v>
      </c>
      <c r="F1718" s="31"/>
      <c r="G1718" s="31"/>
      <c r="H1718" s="31"/>
      <c r="I1718" s="31"/>
    </row>
    <row r="1719" spans="1:9" x14ac:dyDescent="0.2">
      <c r="A1719" s="16" t="s">
        <v>2016</v>
      </c>
      <c r="B1719" s="19">
        <v>47</v>
      </c>
      <c r="C1719" s="21">
        <v>9</v>
      </c>
      <c r="F1719" s="31"/>
      <c r="G1719" s="31"/>
      <c r="H1719" s="31"/>
      <c r="I1719" s="31"/>
    </row>
    <row r="1720" spans="1:9" x14ac:dyDescent="0.2">
      <c r="A1720" s="16" t="s">
        <v>2016</v>
      </c>
      <c r="B1720" s="19">
        <v>48</v>
      </c>
      <c r="C1720" s="21">
        <v>14</v>
      </c>
      <c r="F1720" s="31"/>
      <c r="G1720" s="31"/>
      <c r="H1720" s="31"/>
      <c r="I1720" s="31"/>
    </row>
    <row r="1721" spans="1:9" x14ac:dyDescent="0.2">
      <c r="A1721" s="16" t="s">
        <v>2016</v>
      </c>
      <c r="B1721" s="19">
        <v>49</v>
      </c>
      <c r="C1721" s="21">
        <v>20</v>
      </c>
      <c r="F1721" s="31"/>
      <c r="G1721" s="31"/>
      <c r="H1721" s="31"/>
      <c r="I1721" s="31"/>
    </row>
    <row r="1722" spans="1:9" x14ac:dyDescent="0.2">
      <c r="A1722" s="16" t="s">
        <v>2016</v>
      </c>
      <c r="B1722" s="19">
        <v>50</v>
      </c>
      <c r="C1722" s="21">
        <v>23</v>
      </c>
      <c r="F1722" s="31"/>
      <c r="G1722" s="31"/>
      <c r="H1722" s="31"/>
      <c r="I1722" s="31"/>
    </row>
    <row r="1723" spans="1:9" x14ac:dyDescent="0.2">
      <c r="A1723" s="16" t="s">
        <v>2016</v>
      </c>
      <c r="B1723" s="19">
        <v>51</v>
      </c>
      <c r="C1723" s="21">
        <v>19</v>
      </c>
      <c r="F1723" s="31"/>
      <c r="G1723" s="31"/>
      <c r="H1723" s="31"/>
      <c r="I1723" s="31"/>
    </row>
    <row r="1724" spans="1:9" x14ac:dyDescent="0.2">
      <c r="A1724" s="16" t="s">
        <v>2016</v>
      </c>
      <c r="B1724" s="19">
        <v>52</v>
      </c>
      <c r="C1724" s="21">
        <v>9</v>
      </c>
      <c r="F1724" s="31"/>
      <c r="G1724" s="31"/>
      <c r="H1724" s="31"/>
      <c r="I1724" s="31"/>
    </row>
    <row r="1725" spans="1:9" x14ac:dyDescent="0.2">
      <c r="A1725" s="16" t="s">
        <v>2016</v>
      </c>
      <c r="B1725" s="19">
        <v>53</v>
      </c>
      <c r="C1725" s="21">
        <v>7</v>
      </c>
      <c r="F1725" s="31"/>
      <c r="G1725" s="31"/>
      <c r="H1725" s="31"/>
      <c r="I1725" s="31"/>
    </row>
    <row r="1726" spans="1:9" x14ac:dyDescent="0.2">
      <c r="A1726" s="16" t="s">
        <v>2016</v>
      </c>
      <c r="B1726" s="19">
        <v>54</v>
      </c>
      <c r="C1726" s="21">
        <v>7</v>
      </c>
      <c r="F1726" s="31"/>
      <c r="G1726" s="31"/>
      <c r="H1726" s="31"/>
      <c r="I1726" s="31"/>
    </row>
    <row r="1727" spans="1:9" x14ac:dyDescent="0.2">
      <c r="A1727" s="16" t="s">
        <v>2016</v>
      </c>
      <c r="B1727" s="19">
        <v>55</v>
      </c>
      <c r="C1727" s="21">
        <v>23</v>
      </c>
      <c r="F1727" s="31"/>
      <c r="G1727" s="31"/>
      <c r="H1727" s="31"/>
      <c r="I1727" s="31"/>
    </row>
    <row r="1728" spans="1:9" x14ac:dyDescent="0.2">
      <c r="A1728" s="16" t="s">
        <v>2016</v>
      </c>
      <c r="B1728" s="19">
        <v>56</v>
      </c>
      <c r="C1728" s="21">
        <v>13</v>
      </c>
      <c r="F1728" s="31"/>
      <c r="G1728" s="31"/>
      <c r="H1728" s="31"/>
      <c r="I1728" s="31"/>
    </row>
    <row r="1729" spans="1:9" x14ac:dyDescent="0.2">
      <c r="A1729" s="16" t="s">
        <v>2016</v>
      </c>
      <c r="B1729" s="19">
        <v>57</v>
      </c>
      <c r="C1729" s="21">
        <v>11</v>
      </c>
      <c r="F1729" s="31"/>
      <c r="G1729" s="31"/>
      <c r="H1729" s="31"/>
      <c r="I1729" s="31"/>
    </row>
    <row r="1730" spans="1:9" x14ac:dyDescent="0.2">
      <c r="A1730" s="16" t="s">
        <v>2016</v>
      </c>
      <c r="B1730" s="19">
        <v>58</v>
      </c>
      <c r="C1730" s="21">
        <v>11</v>
      </c>
      <c r="F1730" s="31"/>
      <c r="G1730" s="31"/>
      <c r="H1730" s="31"/>
      <c r="I1730" s="31"/>
    </row>
    <row r="1731" spans="1:9" x14ac:dyDescent="0.2">
      <c r="A1731" s="16" t="s">
        <v>2016</v>
      </c>
      <c r="B1731" s="19">
        <v>59</v>
      </c>
      <c r="C1731" s="21">
        <v>17</v>
      </c>
      <c r="F1731" s="31"/>
      <c r="G1731" s="31"/>
      <c r="H1731" s="31"/>
      <c r="I1731" s="31"/>
    </row>
    <row r="1732" spans="1:9" x14ac:dyDescent="0.2">
      <c r="A1732" s="16" t="s">
        <v>2016</v>
      </c>
      <c r="B1732" s="19">
        <v>60</v>
      </c>
      <c r="C1732" s="21">
        <v>12</v>
      </c>
      <c r="F1732" s="31"/>
      <c r="G1732" s="31"/>
      <c r="H1732" s="31"/>
      <c r="I1732" s="31"/>
    </row>
    <row r="1733" spans="1:9" x14ac:dyDescent="0.2">
      <c r="A1733" s="16" t="s">
        <v>2016</v>
      </c>
      <c r="B1733" s="19">
        <v>61</v>
      </c>
      <c r="C1733" s="21">
        <v>8</v>
      </c>
      <c r="F1733" s="31"/>
      <c r="G1733" s="31"/>
      <c r="H1733" s="31"/>
      <c r="I1733" s="31"/>
    </row>
    <row r="1734" spans="1:9" x14ac:dyDescent="0.2">
      <c r="A1734" s="16" t="s">
        <v>2016</v>
      </c>
      <c r="B1734" s="19">
        <v>62</v>
      </c>
      <c r="C1734" s="21">
        <v>12</v>
      </c>
      <c r="F1734" s="31"/>
      <c r="G1734" s="31"/>
      <c r="H1734" s="31"/>
      <c r="I1734" s="31"/>
    </row>
    <row r="1735" spans="1:9" x14ac:dyDescent="0.2">
      <c r="A1735" s="16" t="s">
        <v>2016</v>
      </c>
      <c r="B1735" s="19">
        <v>63</v>
      </c>
      <c r="C1735" s="21">
        <v>11</v>
      </c>
      <c r="F1735" s="31"/>
      <c r="G1735" s="31"/>
      <c r="H1735" s="31"/>
      <c r="I1735" s="31"/>
    </row>
    <row r="1736" spans="1:9" x14ac:dyDescent="0.2">
      <c r="A1736" s="16" t="s">
        <v>2016</v>
      </c>
      <c r="B1736" s="19">
        <v>64</v>
      </c>
      <c r="C1736" s="21">
        <v>10</v>
      </c>
      <c r="F1736" s="31"/>
      <c r="G1736" s="31"/>
      <c r="H1736" s="31"/>
      <c r="I1736" s="31"/>
    </row>
    <row r="1737" spans="1:9" x14ac:dyDescent="0.2">
      <c r="A1737" s="16" t="s">
        <v>2016</v>
      </c>
      <c r="B1737" s="19">
        <v>65</v>
      </c>
      <c r="C1737" s="21">
        <v>13</v>
      </c>
      <c r="F1737" s="31"/>
      <c r="G1737" s="31"/>
      <c r="H1737" s="31"/>
      <c r="I1737" s="31"/>
    </row>
    <row r="1738" spans="1:9" x14ac:dyDescent="0.2">
      <c r="A1738" s="16" t="s">
        <v>2016</v>
      </c>
      <c r="B1738" s="19">
        <v>66</v>
      </c>
      <c r="C1738" s="21">
        <v>20</v>
      </c>
      <c r="F1738" s="31"/>
      <c r="G1738" s="31"/>
      <c r="H1738" s="31"/>
      <c r="I1738" s="31"/>
    </row>
    <row r="1739" spans="1:9" x14ac:dyDescent="0.2">
      <c r="A1739" s="16" t="s">
        <v>2016</v>
      </c>
      <c r="B1739" s="19">
        <v>67</v>
      </c>
      <c r="C1739" s="21">
        <v>7</v>
      </c>
      <c r="F1739" s="31"/>
      <c r="G1739" s="31"/>
      <c r="H1739" s="31"/>
      <c r="I1739" s="31"/>
    </row>
    <row r="1740" spans="1:9" x14ac:dyDescent="0.2">
      <c r="A1740" s="16" t="s">
        <v>2016</v>
      </c>
      <c r="B1740" s="19">
        <v>68</v>
      </c>
      <c r="C1740" s="21">
        <v>35</v>
      </c>
      <c r="F1740" s="31"/>
      <c r="G1740" s="31"/>
      <c r="H1740" s="31"/>
      <c r="I1740" s="31"/>
    </row>
    <row r="1741" spans="1:9" x14ac:dyDescent="0.2">
      <c r="A1741" s="16" t="s">
        <v>2016</v>
      </c>
      <c r="B1741" s="19">
        <v>69</v>
      </c>
      <c r="C1741" s="21">
        <v>36</v>
      </c>
      <c r="F1741" s="31"/>
      <c r="G1741" s="31"/>
      <c r="H1741" s="31"/>
      <c r="I1741" s="31"/>
    </row>
    <row r="1742" spans="1:9" x14ac:dyDescent="0.2">
      <c r="A1742" s="16" t="s">
        <v>2016</v>
      </c>
      <c r="B1742" s="19">
        <v>70</v>
      </c>
      <c r="C1742" s="21">
        <v>5</v>
      </c>
      <c r="F1742" s="31"/>
      <c r="G1742" s="31"/>
      <c r="H1742" s="31"/>
      <c r="I1742" s="31"/>
    </row>
    <row r="1743" spans="1:9" x14ac:dyDescent="0.2">
      <c r="A1743" s="16" t="s">
        <v>2016</v>
      </c>
      <c r="B1743" s="19">
        <v>71</v>
      </c>
      <c r="C1743" s="21">
        <v>24</v>
      </c>
      <c r="F1743" s="31"/>
      <c r="G1743" s="31"/>
      <c r="H1743" s="31"/>
      <c r="I1743" s="31"/>
    </row>
    <row r="1744" spans="1:9" x14ac:dyDescent="0.2">
      <c r="A1744" s="16" t="s">
        <v>2016</v>
      </c>
      <c r="B1744" s="19">
        <v>72</v>
      </c>
      <c r="C1744" s="21">
        <v>20</v>
      </c>
      <c r="F1744" s="31"/>
      <c r="G1744" s="31"/>
      <c r="H1744" s="31"/>
      <c r="I1744" s="31"/>
    </row>
    <row r="1745" spans="1:9" x14ac:dyDescent="0.2">
      <c r="A1745" s="16" t="s">
        <v>2016</v>
      </c>
      <c r="B1745" s="19">
        <v>73</v>
      </c>
      <c r="C1745" s="21">
        <v>28</v>
      </c>
      <c r="F1745" s="31"/>
      <c r="G1745" s="31"/>
      <c r="H1745" s="31"/>
      <c r="I1745" s="31"/>
    </row>
    <row r="1746" spans="1:9" x14ac:dyDescent="0.2">
      <c r="A1746" s="16" t="s">
        <v>2016</v>
      </c>
      <c r="B1746" s="19">
        <v>74</v>
      </c>
      <c r="C1746" s="21">
        <v>23</v>
      </c>
      <c r="F1746" s="31"/>
      <c r="G1746" s="31"/>
      <c r="H1746" s="31"/>
      <c r="I1746" s="31"/>
    </row>
    <row r="1747" spans="1:9" x14ac:dyDescent="0.2">
      <c r="A1747" s="16" t="s">
        <v>2016</v>
      </c>
      <c r="B1747" s="19">
        <v>75</v>
      </c>
      <c r="C1747" s="21">
        <v>10</v>
      </c>
      <c r="F1747" s="31"/>
      <c r="G1747" s="31"/>
      <c r="H1747" s="31"/>
      <c r="I1747" s="31"/>
    </row>
    <row r="1748" spans="1:9" x14ac:dyDescent="0.2">
      <c r="A1748" s="16" t="s">
        <v>2016</v>
      </c>
      <c r="B1748" s="19">
        <v>76</v>
      </c>
      <c r="C1748" s="21">
        <v>12</v>
      </c>
      <c r="F1748" s="31"/>
      <c r="G1748" s="31"/>
      <c r="H1748" s="31"/>
      <c r="I1748" s="31"/>
    </row>
    <row r="1749" spans="1:9" x14ac:dyDescent="0.2">
      <c r="A1749" s="16" t="s">
        <v>2016</v>
      </c>
      <c r="B1749" s="19">
        <v>77</v>
      </c>
      <c r="C1749" s="21">
        <v>20</v>
      </c>
      <c r="F1749" s="31"/>
      <c r="G1749" s="31"/>
      <c r="H1749" s="31"/>
      <c r="I1749" s="31"/>
    </row>
    <row r="1750" spans="1:9" x14ac:dyDescent="0.2">
      <c r="A1750" s="16" t="s">
        <v>2016</v>
      </c>
      <c r="B1750" s="19">
        <v>78</v>
      </c>
      <c r="C1750" s="21">
        <v>72</v>
      </c>
      <c r="F1750" s="31"/>
      <c r="G1750" s="31"/>
      <c r="H1750" s="31"/>
      <c r="I1750" s="31"/>
    </row>
    <row r="1751" spans="1:9" x14ac:dyDescent="0.2">
      <c r="A1751" s="16" t="s">
        <v>2016</v>
      </c>
      <c r="B1751" s="19">
        <v>79</v>
      </c>
      <c r="C1751" s="21">
        <v>13</v>
      </c>
      <c r="F1751" s="31"/>
      <c r="G1751" s="31"/>
      <c r="H1751" s="31"/>
      <c r="I1751" s="31"/>
    </row>
    <row r="1752" spans="1:9" x14ac:dyDescent="0.2">
      <c r="A1752" s="16" t="s">
        <v>2016</v>
      </c>
      <c r="B1752" s="19">
        <v>80</v>
      </c>
      <c r="C1752" s="21">
        <v>19</v>
      </c>
      <c r="F1752" s="31"/>
      <c r="G1752" s="31"/>
      <c r="H1752" s="31"/>
      <c r="I1752" s="31"/>
    </row>
    <row r="1753" spans="1:9" x14ac:dyDescent="0.2">
      <c r="A1753" s="16" t="s">
        <v>2016</v>
      </c>
      <c r="B1753" s="19">
        <v>81</v>
      </c>
      <c r="C1753" s="21">
        <v>16</v>
      </c>
      <c r="F1753" s="31"/>
      <c r="G1753" s="31"/>
      <c r="H1753" s="31"/>
      <c r="I1753" s="31"/>
    </row>
    <row r="1754" spans="1:9" x14ac:dyDescent="0.2">
      <c r="A1754" s="16" t="s">
        <v>2016</v>
      </c>
      <c r="B1754" s="19">
        <v>82</v>
      </c>
      <c r="C1754" s="21">
        <v>8</v>
      </c>
      <c r="F1754" s="31"/>
      <c r="G1754" s="31"/>
      <c r="H1754" s="31"/>
      <c r="I1754" s="31"/>
    </row>
    <row r="1755" spans="1:9" x14ac:dyDescent="0.2">
      <c r="A1755" s="16" t="s">
        <v>2016</v>
      </c>
      <c r="B1755" s="19">
        <v>83</v>
      </c>
      <c r="C1755" s="21">
        <v>18</v>
      </c>
      <c r="F1755" s="31"/>
      <c r="G1755" s="31"/>
      <c r="H1755" s="31"/>
      <c r="I1755" s="31"/>
    </row>
    <row r="1756" spans="1:9" x14ac:dyDescent="0.2">
      <c r="A1756" s="16" t="s">
        <v>2016</v>
      </c>
      <c r="B1756" s="19">
        <v>84</v>
      </c>
      <c r="C1756" s="21">
        <v>12</v>
      </c>
      <c r="F1756" s="31"/>
      <c r="G1756" s="31"/>
      <c r="H1756" s="31"/>
      <c r="I1756" s="31"/>
    </row>
    <row r="1757" spans="1:9" x14ac:dyDescent="0.2">
      <c r="A1757" s="16" t="s">
        <v>2016</v>
      </c>
      <c r="B1757" s="19">
        <v>85</v>
      </c>
      <c r="C1757" s="21">
        <v>13</v>
      </c>
      <c r="F1757" s="31"/>
      <c r="G1757" s="31"/>
      <c r="H1757" s="31"/>
      <c r="I1757" s="31"/>
    </row>
    <row r="1758" spans="1:9" x14ac:dyDescent="0.2">
      <c r="A1758" s="16" t="s">
        <v>2016</v>
      </c>
      <c r="B1758" s="19">
        <v>86</v>
      </c>
      <c r="C1758" s="21">
        <v>17</v>
      </c>
      <c r="F1758" s="31"/>
      <c r="G1758" s="31"/>
      <c r="H1758" s="31"/>
      <c r="I1758" s="31"/>
    </row>
    <row r="1759" spans="1:9" x14ac:dyDescent="0.2">
      <c r="A1759" s="16" t="s">
        <v>2016</v>
      </c>
      <c r="B1759" s="19">
        <v>87</v>
      </c>
      <c r="C1759" s="21">
        <v>7</v>
      </c>
      <c r="F1759" s="31"/>
      <c r="G1759" s="31"/>
      <c r="H1759" s="31"/>
      <c r="I1759" s="31"/>
    </row>
    <row r="1760" spans="1:9" x14ac:dyDescent="0.2">
      <c r="A1760" s="16" t="s">
        <v>2016</v>
      </c>
      <c r="B1760" s="19">
        <v>88</v>
      </c>
      <c r="C1760" s="21">
        <v>18</v>
      </c>
      <c r="F1760" s="31"/>
      <c r="G1760" s="31"/>
      <c r="H1760" s="31"/>
      <c r="I1760" s="31"/>
    </row>
    <row r="1761" spans="1:9" x14ac:dyDescent="0.2">
      <c r="A1761" s="16" t="s">
        <v>2016</v>
      </c>
      <c r="B1761" s="19">
        <v>89</v>
      </c>
      <c r="C1761" s="21">
        <v>52</v>
      </c>
      <c r="F1761" s="31"/>
      <c r="G1761" s="31"/>
      <c r="H1761" s="31"/>
      <c r="I1761" s="31"/>
    </row>
    <row r="1762" spans="1:9" x14ac:dyDescent="0.2">
      <c r="A1762" s="16" t="s">
        <v>2016</v>
      </c>
      <c r="B1762" s="19">
        <v>90</v>
      </c>
      <c r="C1762" s="21">
        <v>17</v>
      </c>
      <c r="F1762" s="31"/>
      <c r="G1762" s="31"/>
      <c r="H1762" s="31"/>
      <c r="I1762" s="31"/>
    </row>
    <row r="1763" spans="1:9" x14ac:dyDescent="0.2">
      <c r="A1763" s="16" t="s">
        <v>2016</v>
      </c>
      <c r="B1763" s="19">
        <v>91</v>
      </c>
      <c r="C1763" s="21">
        <v>16</v>
      </c>
      <c r="F1763" s="31"/>
      <c r="G1763" s="31"/>
      <c r="H1763" s="31"/>
      <c r="I1763" s="31"/>
    </row>
    <row r="1764" spans="1:9" x14ac:dyDescent="0.2">
      <c r="A1764" s="16" t="s">
        <v>2016</v>
      </c>
      <c r="B1764" s="19">
        <v>92</v>
      </c>
      <c r="C1764" s="21">
        <v>15</v>
      </c>
      <c r="F1764" s="31"/>
      <c r="G1764" s="31"/>
      <c r="H1764" s="31"/>
      <c r="I1764" s="31"/>
    </row>
    <row r="1765" spans="1:9" x14ac:dyDescent="0.2">
      <c r="A1765" s="16" t="s">
        <v>2016</v>
      </c>
      <c r="B1765" s="19">
        <v>93</v>
      </c>
      <c r="C1765" s="21">
        <v>5</v>
      </c>
      <c r="F1765" s="31"/>
      <c r="G1765" s="31"/>
      <c r="H1765" s="31"/>
      <c r="I1765" s="31"/>
    </row>
    <row r="1766" spans="1:9" x14ac:dyDescent="0.2">
      <c r="A1766" s="16" t="s">
        <v>2016</v>
      </c>
      <c r="B1766" s="19">
        <v>94</v>
      </c>
      <c r="C1766" s="21">
        <v>23</v>
      </c>
      <c r="F1766" s="31"/>
      <c r="G1766" s="31"/>
      <c r="H1766" s="31"/>
      <c r="I1766" s="31"/>
    </row>
    <row r="1767" spans="1:9" x14ac:dyDescent="0.2">
      <c r="A1767" s="16" t="s">
        <v>2016</v>
      </c>
      <c r="B1767" s="19">
        <v>95</v>
      </c>
      <c r="C1767" s="21">
        <v>11</v>
      </c>
      <c r="F1767" s="31"/>
      <c r="G1767" s="31"/>
      <c r="H1767" s="31"/>
      <c r="I1767" s="31"/>
    </row>
    <row r="1768" spans="1:9" x14ac:dyDescent="0.2">
      <c r="A1768" s="16" t="s">
        <v>2016</v>
      </c>
      <c r="B1768" s="19">
        <v>96</v>
      </c>
      <c r="C1768" s="21">
        <v>13</v>
      </c>
      <c r="F1768" s="31"/>
      <c r="G1768" s="31"/>
      <c r="H1768" s="31"/>
      <c r="I1768" s="31"/>
    </row>
    <row r="1769" spans="1:9" x14ac:dyDescent="0.2">
      <c r="A1769" s="16" t="s">
        <v>2016</v>
      </c>
      <c r="B1769" s="19">
        <v>97</v>
      </c>
      <c r="C1769" s="21">
        <v>12</v>
      </c>
      <c r="F1769" s="31"/>
      <c r="G1769" s="31"/>
      <c r="H1769" s="31"/>
      <c r="I1769" s="31"/>
    </row>
    <row r="1770" spans="1:9" x14ac:dyDescent="0.2">
      <c r="A1770" s="16" t="s">
        <v>2016</v>
      </c>
      <c r="B1770" s="19">
        <v>98</v>
      </c>
      <c r="C1770" s="21">
        <v>9</v>
      </c>
      <c r="F1770" s="31"/>
      <c r="G1770" s="31"/>
      <c r="H1770" s="31"/>
      <c r="I1770" s="31"/>
    </row>
    <row r="1771" spans="1:9" x14ac:dyDescent="0.2">
      <c r="A1771" s="16" t="s">
        <v>2016</v>
      </c>
      <c r="B1771" s="19">
        <v>99</v>
      </c>
      <c r="C1771" s="21">
        <v>9</v>
      </c>
      <c r="F1771" s="31"/>
      <c r="G1771" s="31"/>
      <c r="H1771" s="31"/>
      <c r="I1771" s="31"/>
    </row>
    <row r="1772" spans="1:9" x14ac:dyDescent="0.2">
      <c r="A1772" s="16" t="s">
        <v>2016</v>
      </c>
      <c r="B1772" s="19">
        <v>100</v>
      </c>
      <c r="C1772" s="21">
        <v>5</v>
      </c>
      <c r="F1772" s="31"/>
      <c r="G1772" s="31"/>
      <c r="H1772" s="31"/>
      <c r="I1772" s="31"/>
    </row>
    <row r="1773" spans="1:9" x14ac:dyDescent="0.2">
      <c r="A1773" s="16" t="s">
        <v>2016</v>
      </c>
      <c r="B1773" s="19">
        <v>101</v>
      </c>
      <c r="C1773" s="21">
        <v>8</v>
      </c>
      <c r="F1773" s="31"/>
      <c r="G1773" s="31"/>
      <c r="H1773" s="31"/>
      <c r="I1773" s="31"/>
    </row>
    <row r="1774" spans="1:9" x14ac:dyDescent="0.2">
      <c r="A1774" s="16" t="s">
        <v>2016</v>
      </c>
      <c r="B1774" s="19">
        <v>102</v>
      </c>
      <c r="C1774" s="21">
        <v>28</v>
      </c>
      <c r="F1774" s="31"/>
      <c r="G1774" s="31"/>
      <c r="H1774" s="31"/>
      <c r="I1774" s="31"/>
    </row>
    <row r="1775" spans="1:9" x14ac:dyDescent="0.2">
      <c r="A1775" s="16" t="s">
        <v>2016</v>
      </c>
      <c r="B1775" s="19">
        <v>103</v>
      </c>
      <c r="C1775" s="21">
        <v>22</v>
      </c>
      <c r="F1775" s="31"/>
      <c r="G1775" s="31"/>
      <c r="H1775" s="31"/>
      <c r="I1775" s="31"/>
    </row>
    <row r="1776" spans="1:9" x14ac:dyDescent="0.2">
      <c r="A1776" s="16" t="s">
        <v>2016</v>
      </c>
      <c r="B1776" s="19">
        <v>104</v>
      </c>
      <c r="C1776" s="21">
        <v>35</v>
      </c>
      <c r="F1776" s="31"/>
      <c r="G1776" s="31"/>
      <c r="H1776" s="31"/>
      <c r="I1776" s="31"/>
    </row>
    <row r="1777" spans="1:9" x14ac:dyDescent="0.2">
      <c r="A1777" s="16" t="s">
        <v>2016</v>
      </c>
      <c r="B1777" s="19">
        <v>105</v>
      </c>
      <c r="C1777" s="21">
        <v>45</v>
      </c>
      <c r="F1777" s="31"/>
      <c r="G1777" s="31"/>
      <c r="H1777" s="31"/>
      <c r="I1777" s="31"/>
    </row>
    <row r="1778" spans="1:9" x14ac:dyDescent="0.2">
      <c r="A1778" s="16" t="s">
        <v>2016</v>
      </c>
      <c r="B1778" s="19">
        <v>106</v>
      </c>
      <c r="C1778" s="21">
        <v>48</v>
      </c>
      <c r="F1778" s="31"/>
      <c r="G1778" s="31"/>
      <c r="H1778" s="31"/>
      <c r="I1778" s="31"/>
    </row>
    <row r="1779" spans="1:9" x14ac:dyDescent="0.2">
      <c r="A1779" s="16" t="s">
        <v>2016</v>
      </c>
      <c r="B1779" s="19">
        <v>107</v>
      </c>
      <c r="C1779" s="21">
        <v>43</v>
      </c>
      <c r="F1779" s="31"/>
      <c r="G1779" s="31"/>
      <c r="H1779" s="31"/>
      <c r="I1779" s="31"/>
    </row>
    <row r="1780" spans="1:9" x14ac:dyDescent="0.2">
      <c r="A1780" s="16" t="s">
        <v>2016</v>
      </c>
      <c r="B1780" s="19">
        <v>108</v>
      </c>
      <c r="C1780" s="21">
        <v>13</v>
      </c>
      <c r="F1780" s="31"/>
      <c r="G1780" s="31"/>
      <c r="H1780" s="31"/>
      <c r="I1780" s="31"/>
    </row>
    <row r="1781" spans="1:9" x14ac:dyDescent="0.2">
      <c r="A1781" s="16" t="s">
        <v>2016</v>
      </c>
      <c r="B1781" s="19">
        <v>109</v>
      </c>
      <c r="C1781" s="21">
        <v>31</v>
      </c>
      <c r="F1781" s="31"/>
      <c r="G1781" s="31"/>
      <c r="H1781" s="31"/>
      <c r="I1781" s="31"/>
    </row>
    <row r="1782" spans="1:9" x14ac:dyDescent="0.2">
      <c r="A1782" s="16" t="s">
        <v>2016</v>
      </c>
      <c r="B1782" s="19">
        <v>110</v>
      </c>
      <c r="C1782" s="21">
        <v>7</v>
      </c>
      <c r="F1782" s="31"/>
      <c r="G1782" s="31"/>
      <c r="H1782" s="31"/>
      <c r="I1782" s="31"/>
    </row>
    <row r="1783" spans="1:9" x14ac:dyDescent="0.2">
      <c r="A1783" s="16" t="s">
        <v>2016</v>
      </c>
      <c r="B1783" s="19">
        <v>111</v>
      </c>
      <c r="C1783" s="21">
        <v>10</v>
      </c>
      <c r="F1783" s="31"/>
      <c r="G1783" s="31"/>
      <c r="H1783" s="31"/>
      <c r="I1783" s="31"/>
    </row>
    <row r="1784" spans="1:9" x14ac:dyDescent="0.2">
      <c r="A1784" s="16" t="s">
        <v>2016</v>
      </c>
      <c r="B1784" s="19">
        <v>112</v>
      </c>
      <c r="C1784" s="21">
        <v>10</v>
      </c>
      <c r="F1784" s="31"/>
      <c r="G1784" s="31"/>
      <c r="H1784" s="31"/>
      <c r="I1784" s="31"/>
    </row>
    <row r="1785" spans="1:9" x14ac:dyDescent="0.2">
      <c r="A1785" s="16" t="s">
        <v>2016</v>
      </c>
      <c r="B1785" s="19">
        <v>113</v>
      </c>
      <c r="C1785" s="21">
        <v>9</v>
      </c>
      <c r="F1785" s="31"/>
      <c r="G1785" s="31"/>
      <c r="H1785" s="31"/>
      <c r="I1785" s="31"/>
    </row>
    <row r="1786" spans="1:9" x14ac:dyDescent="0.2">
      <c r="A1786" s="16" t="s">
        <v>2016</v>
      </c>
      <c r="B1786" s="19">
        <v>114</v>
      </c>
      <c r="C1786" s="21">
        <v>8</v>
      </c>
      <c r="F1786" s="31"/>
      <c r="G1786" s="31"/>
      <c r="H1786" s="31"/>
      <c r="I1786" s="31"/>
    </row>
    <row r="1787" spans="1:9" x14ac:dyDescent="0.2">
      <c r="A1787" s="16" t="s">
        <v>2016</v>
      </c>
      <c r="B1787" s="19">
        <v>115</v>
      </c>
      <c r="C1787" s="21">
        <v>18</v>
      </c>
      <c r="F1787" s="31"/>
      <c r="G1787" s="31"/>
      <c r="H1787" s="31"/>
      <c r="I1787" s="31"/>
    </row>
    <row r="1788" spans="1:9" x14ac:dyDescent="0.2">
      <c r="A1788" s="16" t="s">
        <v>2016</v>
      </c>
      <c r="B1788" s="19">
        <v>116</v>
      </c>
      <c r="C1788" s="21">
        <v>19</v>
      </c>
      <c r="F1788" s="31"/>
      <c r="G1788" s="31"/>
      <c r="H1788" s="31"/>
      <c r="I1788" s="31"/>
    </row>
    <row r="1789" spans="1:9" x14ac:dyDescent="0.2">
      <c r="A1789" s="16" t="s">
        <v>2016</v>
      </c>
      <c r="B1789" s="19">
        <v>117</v>
      </c>
      <c r="C1789" s="21">
        <v>2</v>
      </c>
      <c r="F1789" s="31"/>
      <c r="G1789" s="31"/>
      <c r="H1789" s="31"/>
      <c r="I1789" s="31"/>
    </row>
    <row r="1790" spans="1:9" x14ac:dyDescent="0.2">
      <c r="A1790" s="16" t="s">
        <v>2016</v>
      </c>
      <c r="B1790" s="19">
        <v>118</v>
      </c>
      <c r="C1790" s="21">
        <v>29</v>
      </c>
      <c r="F1790" s="31"/>
      <c r="G1790" s="31"/>
      <c r="H1790" s="31"/>
      <c r="I1790" s="31"/>
    </row>
    <row r="1791" spans="1:9" x14ac:dyDescent="0.2">
      <c r="A1791" s="16" t="s">
        <v>2016</v>
      </c>
      <c r="B1791" s="19">
        <v>119</v>
      </c>
      <c r="C1791" s="21">
        <v>176</v>
      </c>
      <c r="F1791" s="31"/>
      <c r="G1791" s="31"/>
      <c r="H1791" s="31"/>
      <c r="I1791" s="31"/>
    </row>
    <row r="1792" spans="1:9" x14ac:dyDescent="0.2">
      <c r="A1792" s="16" t="s">
        <v>2016</v>
      </c>
      <c r="B1792" s="19">
        <v>120</v>
      </c>
      <c r="C1792" s="21">
        <v>7</v>
      </c>
      <c r="F1792" s="31"/>
      <c r="G1792" s="31"/>
      <c r="H1792" s="31"/>
      <c r="I1792" s="31"/>
    </row>
    <row r="1793" spans="1:9" x14ac:dyDescent="0.2">
      <c r="A1793" s="16" t="s">
        <v>2016</v>
      </c>
      <c r="B1793" s="19">
        <v>121</v>
      </c>
      <c r="C1793" s="21">
        <v>8</v>
      </c>
      <c r="F1793" s="31"/>
      <c r="G1793" s="31"/>
      <c r="H1793" s="31"/>
      <c r="I1793" s="31"/>
    </row>
    <row r="1794" spans="1:9" x14ac:dyDescent="0.2">
      <c r="A1794" s="16" t="s">
        <v>2016</v>
      </c>
      <c r="B1794" s="19">
        <v>122</v>
      </c>
      <c r="C1794" s="21">
        <v>9</v>
      </c>
      <c r="F1794" s="31"/>
      <c r="G1794" s="31"/>
      <c r="H1794" s="31"/>
      <c r="I1794" s="31"/>
    </row>
    <row r="1795" spans="1:9" x14ac:dyDescent="0.2">
      <c r="A1795" s="16" t="s">
        <v>2016</v>
      </c>
      <c r="B1795" s="19">
        <v>123</v>
      </c>
      <c r="C1795" s="21">
        <v>4</v>
      </c>
      <c r="F1795" s="31"/>
      <c r="G1795" s="31"/>
      <c r="H1795" s="31"/>
      <c r="I1795" s="31"/>
    </row>
    <row r="1796" spans="1:9" x14ac:dyDescent="0.2">
      <c r="A1796" s="16" t="s">
        <v>2016</v>
      </c>
      <c r="B1796" s="19">
        <v>124</v>
      </c>
      <c r="C1796" s="21">
        <v>6</v>
      </c>
      <c r="F1796" s="31"/>
      <c r="G1796" s="31"/>
      <c r="H1796" s="31"/>
      <c r="I1796" s="31"/>
    </row>
    <row r="1797" spans="1:9" x14ac:dyDescent="0.2">
      <c r="A1797" s="16" t="s">
        <v>2016</v>
      </c>
      <c r="B1797" s="19">
        <v>125</v>
      </c>
      <c r="C1797" s="21">
        <v>5</v>
      </c>
      <c r="F1797" s="31"/>
      <c r="G1797" s="31"/>
      <c r="H1797" s="31"/>
      <c r="I1797" s="31"/>
    </row>
    <row r="1798" spans="1:9" x14ac:dyDescent="0.2">
      <c r="A1798" s="16" t="s">
        <v>2016</v>
      </c>
      <c r="B1798" s="19">
        <v>126</v>
      </c>
      <c r="C1798" s="21">
        <v>6</v>
      </c>
      <c r="F1798" s="31"/>
      <c r="G1798" s="31"/>
      <c r="H1798" s="31"/>
      <c r="I1798" s="31"/>
    </row>
    <row r="1799" spans="1:9" x14ac:dyDescent="0.2">
      <c r="A1799" s="16" t="s">
        <v>2016</v>
      </c>
      <c r="B1799" s="19">
        <v>127</v>
      </c>
      <c r="C1799" s="21">
        <v>5</v>
      </c>
      <c r="F1799" s="31"/>
      <c r="G1799" s="31"/>
      <c r="H1799" s="31"/>
      <c r="I1799" s="31"/>
    </row>
    <row r="1800" spans="1:9" x14ac:dyDescent="0.2">
      <c r="A1800" s="16" t="s">
        <v>2016</v>
      </c>
      <c r="B1800" s="19">
        <v>128</v>
      </c>
      <c r="C1800" s="21">
        <v>6</v>
      </c>
      <c r="F1800" s="31"/>
      <c r="G1800" s="31"/>
      <c r="H1800" s="31"/>
      <c r="I1800" s="31"/>
    </row>
    <row r="1801" spans="1:9" x14ac:dyDescent="0.2">
      <c r="A1801" s="16" t="s">
        <v>2016</v>
      </c>
      <c r="B1801" s="19">
        <v>129</v>
      </c>
      <c r="C1801" s="21">
        <v>8</v>
      </c>
      <c r="F1801" s="31"/>
      <c r="G1801" s="31"/>
      <c r="H1801" s="31"/>
      <c r="I1801" s="31"/>
    </row>
    <row r="1802" spans="1:9" x14ac:dyDescent="0.2">
      <c r="A1802" s="16" t="s">
        <v>2016</v>
      </c>
      <c r="B1802" s="19">
        <v>130</v>
      </c>
      <c r="C1802" s="21">
        <v>8</v>
      </c>
      <c r="F1802" s="31"/>
      <c r="G1802" s="31"/>
      <c r="H1802" s="31"/>
      <c r="I1802" s="31"/>
    </row>
    <row r="1803" spans="1:9" x14ac:dyDescent="0.2">
      <c r="A1803" s="16" t="s">
        <v>2016</v>
      </c>
      <c r="B1803" s="19">
        <v>131</v>
      </c>
      <c r="C1803" s="21">
        <v>3</v>
      </c>
      <c r="F1803" s="31"/>
      <c r="G1803" s="31"/>
      <c r="H1803" s="31"/>
      <c r="I1803" s="31"/>
    </row>
    <row r="1804" spans="1:9" x14ac:dyDescent="0.2">
      <c r="A1804" s="16" t="s">
        <v>2016</v>
      </c>
      <c r="B1804" s="19">
        <v>132</v>
      </c>
      <c r="C1804" s="21">
        <v>18</v>
      </c>
      <c r="F1804" s="31"/>
      <c r="G1804" s="31"/>
      <c r="H1804" s="31"/>
      <c r="I1804" s="31"/>
    </row>
    <row r="1805" spans="1:9" x14ac:dyDescent="0.2">
      <c r="A1805" s="16" t="s">
        <v>2016</v>
      </c>
      <c r="B1805" s="19">
        <v>133</v>
      </c>
      <c r="C1805" s="21">
        <v>3</v>
      </c>
      <c r="F1805" s="31"/>
      <c r="G1805" s="31"/>
      <c r="H1805" s="31"/>
      <c r="I1805" s="31"/>
    </row>
    <row r="1806" spans="1:9" x14ac:dyDescent="0.2">
      <c r="A1806" s="16" t="s">
        <v>2016</v>
      </c>
      <c r="B1806" s="19">
        <v>134</v>
      </c>
      <c r="C1806" s="21">
        <v>3</v>
      </c>
      <c r="F1806" s="31"/>
      <c r="G1806" s="31"/>
      <c r="H1806" s="31"/>
      <c r="I1806" s="31"/>
    </row>
    <row r="1807" spans="1:9" x14ac:dyDescent="0.2">
      <c r="A1807" s="16" t="s">
        <v>2016</v>
      </c>
      <c r="B1807" s="19">
        <v>135</v>
      </c>
      <c r="C1807" s="21">
        <v>21</v>
      </c>
      <c r="F1807" s="31"/>
      <c r="G1807" s="31"/>
      <c r="H1807" s="31"/>
      <c r="I1807" s="31"/>
    </row>
    <row r="1808" spans="1:9" x14ac:dyDescent="0.2">
      <c r="A1808" s="16" t="s">
        <v>2016</v>
      </c>
      <c r="B1808" s="19">
        <v>136</v>
      </c>
      <c r="C1808" s="21">
        <v>26</v>
      </c>
      <c r="F1808" s="31"/>
      <c r="G1808" s="31"/>
      <c r="H1808" s="31"/>
      <c r="I1808" s="31"/>
    </row>
    <row r="1809" spans="1:9" x14ac:dyDescent="0.2">
      <c r="A1809" s="16" t="s">
        <v>2016</v>
      </c>
      <c r="B1809" s="19">
        <v>137</v>
      </c>
      <c r="C1809" s="21">
        <v>9</v>
      </c>
      <c r="F1809" s="31"/>
      <c r="G1809" s="31"/>
      <c r="H1809" s="31"/>
      <c r="I1809" s="31"/>
    </row>
    <row r="1810" spans="1:9" x14ac:dyDescent="0.2">
      <c r="A1810" s="16" t="s">
        <v>2016</v>
      </c>
      <c r="B1810" s="19">
        <v>138</v>
      </c>
      <c r="C1810" s="21">
        <v>8</v>
      </c>
      <c r="F1810" s="31"/>
      <c r="G1810" s="31"/>
      <c r="H1810" s="31"/>
      <c r="I1810" s="31"/>
    </row>
    <row r="1811" spans="1:9" x14ac:dyDescent="0.2">
      <c r="A1811" s="16" t="s">
        <v>2016</v>
      </c>
      <c r="B1811" s="19">
        <v>139</v>
      </c>
      <c r="C1811" s="21">
        <v>24</v>
      </c>
      <c r="F1811" s="31"/>
      <c r="G1811" s="31"/>
      <c r="H1811" s="31"/>
      <c r="I1811" s="31"/>
    </row>
    <row r="1812" spans="1:9" x14ac:dyDescent="0.2">
      <c r="A1812" s="16" t="s">
        <v>2016</v>
      </c>
      <c r="B1812" s="19">
        <v>140</v>
      </c>
      <c r="C1812" s="21">
        <v>13</v>
      </c>
      <c r="F1812" s="31"/>
      <c r="G1812" s="31"/>
      <c r="H1812" s="31"/>
      <c r="I1812" s="31"/>
    </row>
    <row r="1813" spans="1:9" x14ac:dyDescent="0.2">
      <c r="A1813" s="16" t="s">
        <v>2016</v>
      </c>
      <c r="B1813" s="19">
        <v>141</v>
      </c>
      <c r="C1813" s="21">
        <v>10</v>
      </c>
      <c r="F1813" s="31"/>
      <c r="G1813" s="31"/>
      <c r="H1813" s="31"/>
      <c r="I1813" s="31"/>
    </row>
    <row r="1814" spans="1:9" x14ac:dyDescent="0.2">
      <c r="A1814" s="16" t="s">
        <v>2016</v>
      </c>
      <c r="B1814" s="19">
        <v>142</v>
      </c>
      <c r="C1814" s="21">
        <v>7</v>
      </c>
      <c r="F1814" s="31"/>
      <c r="G1814" s="31"/>
      <c r="H1814" s="31"/>
      <c r="I1814" s="31"/>
    </row>
    <row r="1815" spans="1:9" x14ac:dyDescent="0.2">
      <c r="A1815" s="16" t="s">
        <v>2016</v>
      </c>
      <c r="B1815" s="19">
        <v>143</v>
      </c>
      <c r="C1815" s="21">
        <v>12</v>
      </c>
      <c r="F1815" s="31"/>
      <c r="G1815" s="31"/>
      <c r="H1815" s="31"/>
      <c r="I1815" s="31"/>
    </row>
    <row r="1816" spans="1:9" x14ac:dyDescent="0.2">
      <c r="A1816" s="16" t="s">
        <v>2016</v>
      </c>
      <c r="B1816" s="19">
        <v>144</v>
      </c>
      <c r="C1816" s="21">
        <v>15</v>
      </c>
      <c r="F1816" s="31"/>
      <c r="G1816" s="31"/>
      <c r="H1816" s="31"/>
      <c r="I1816" s="31"/>
    </row>
    <row r="1817" spans="1:9" x14ac:dyDescent="0.2">
      <c r="A1817" s="16" t="s">
        <v>2016</v>
      </c>
      <c r="B1817" s="19">
        <v>145</v>
      </c>
      <c r="C1817" s="21">
        <v>21</v>
      </c>
      <c r="F1817" s="31"/>
      <c r="G1817" s="31"/>
      <c r="H1817" s="31"/>
      <c r="I1817" s="31"/>
    </row>
    <row r="1818" spans="1:9" x14ac:dyDescent="0.2">
      <c r="A1818" s="16" t="s">
        <v>2016</v>
      </c>
      <c r="B1818" s="19">
        <v>146</v>
      </c>
      <c r="C1818" s="21">
        <v>10</v>
      </c>
      <c r="F1818" s="31"/>
      <c r="G1818" s="31"/>
      <c r="H1818" s="31"/>
      <c r="I1818" s="31"/>
    </row>
    <row r="1819" spans="1:9" x14ac:dyDescent="0.2">
      <c r="A1819" s="16" t="s">
        <v>2016</v>
      </c>
      <c r="B1819" s="19">
        <v>147</v>
      </c>
      <c r="C1819" s="21">
        <v>20</v>
      </c>
      <c r="F1819" s="31"/>
      <c r="G1819" s="31"/>
      <c r="H1819" s="31"/>
      <c r="I1819" s="31"/>
    </row>
    <row r="1820" spans="1:9" x14ac:dyDescent="0.2">
      <c r="A1820" s="16" t="s">
        <v>2016</v>
      </c>
      <c r="B1820" s="19">
        <v>148</v>
      </c>
      <c r="C1820" s="21">
        <v>14</v>
      </c>
      <c r="F1820" s="31"/>
      <c r="G1820" s="31"/>
      <c r="H1820" s="31"/>
      <c r="I1820" s="31"/>
    </row>
    <row r="1821" spans="1:9" x14ac:dyDescent="0.2">
      <c r="A1821" s="16" t="s">
        <v>2016</v>
      </c>
      <c r="B1821" s="19">
        <v>149</v>
      </c>
      <c r="C1821" s="21">
        <v>9</v>
      </c>
      <c r="F1821" s="31"/>
      <c r="G1821" s="31"/>
      <c r="H1821" s="31"/>
      <c r="I1821" s="31"/>
    </row>
    <row r="1822" spans="1:9" x14ac:dyDescent="0.2">
      <c r="A1822" s="16" t="s">
        <v>2016</v>
      </c>
      <c r="B1822" s="19">
        <v>150</v>
      </c>
      <c r="C1822" s="21">
        <v>6</v>
      </c>
      <c r="F1822" s="31"/>
      <c r="G1822" s="31"/>
      <c r="H1822" s="31"/>
      <c r="I1822" s="31"/>
    </row>
    <row r="1823" spans="1:9" x14ac:dyDescent="0.2">
      <c r="A1823" s="16" t="s">
        <v>2017</v>
      </c>
      <c r="B1823" s="19">
        <v>1</v>
      </c>
      <c r="C1823" s="21">
        <v>33</v>
      </c>
      <c r="F1823" s="31"/>
      <c r="G1823" s="31"/>
      <c r="H1823" s="31"/>
      <c r="I1823" s="31"/>
    </row>
    <row r="1824" spans="1:9" x14ac:dyDescent="0.2">
      <c r="A1824" s="16" t="s">
        <v>2017</v>
      </c>
      <c r="B1824" s="19">
        <v>2</v>
      </c>
      <c r="C1824" s="21">
        <v>21</v>
      </c>
      <c r="F1824" s="31"/>
      <c r="G1824" s="31"/>
      <c r="H1824" s="31"/>
      <c r="I1824" s="31"/>
    </row>
    <row r="1825" spans="1:9" x14ac:dyDescent="0.2">
      <c r="A1825" s="16" t="s">
        <v>2017</v>
      </c>
      <c r="B1825" s="19">
        <v>3</v>
      </c>
      <c r="C1825" s="21">
        <v>35</v>
      </c>
      <c r="F1825" s="31"/>
      <c r="G1825" s="31"/>
      <c r="H1825" s="31"/>
      <c r="I1825" s="31"/>
    </row>
    <row r="1826" spans="1:9" x14ac:dyDescent="0.2">
      <c r="A1826" s="16" t="s">
        <v>2017</v>
      </c>
      <c r="B1826" s="19">
        <v>4</v>
      </c>
      <c r="C1826" s="21">
        <v>27</v>
      </c>
      <c r="F1826" s="31"/>
      <c r="G1826" s="31"/>
      <c r="H1826" s="31"/>
      <c r="I1826" s="31"/>
    </row>
    <row r="1827" spans="1:9" x14ac:dyDescent="0.2">
      <c r="A1827" s="16" t="s">
        <v>2017</v>
      </c>
      <c r="B1827" s="19">
        <v>5</v>
      </c>
      <c r="C1827" s="21">
        <v>23</v>
      </c>
      <c r="F1827" s="31"/>
      <c r="G1827" s="31"/>
      <c r="H1827" s="31"/>
      <c r="I1827" s="31"/>
    </row>
    <row r="1828" spans="1:9" x14ac:dyDescent="0.2">
      <c r="A1828" s="16" t="s">
        <v>2017</v>
      </c>
      <c r="B1828" s="19">
        <v>6</v>
      </c>
      <c r="C1828" s="21">
        <v>35</v>
      </c>
      <c r="F1828" s="31"/>
      <c r="G1828" s="31"/>
      <c r="H1828" s="31"/>
      <c r="I1828" s="31"/>
    </row>
    <row r="1829" spans="1:9" x14ac:dyDescent="0.2">
      <c r="A1829" s="16" t="s">
        <v>2017</v>
      </c>
      <c r="B1829" s="19">
        <v>7</v>
      </c>
      <c r="C1829" s="21">
        <v>27</v>
      </c>
      <c r="F1829" s="31"/>
      <c r="G1829" s="31"/>
      <c r="H1829" s="31"/>
      <c r="I1829" s="31"/>
    </row>
    <row r="1830" spans="1:9" x14ac:dyDescent="0.2">
      <c r="A1830" s="16" t="s">
        <v>2017</v>
      </c>
      <c r="B1830" s="19">
        <v>8</v>
      </c>
      <c r="C1830" s="21">
        <v>36</v>
      </c>
      <c r="F1830" s="31"/>
      <c r="G1830" s="31"/>
      <c r="H1830" s="31"/>
      <c r="I1830" s="31"/>
    </row>
    <row r="1831" spans="1:9" x14ac:dyDescent="0.2">
      <c r="A1831" s="16" t="s">
        <v>2017</v>
      </c>
      <c r="B1831" s="19">
        <v>9</v>
      </c>
      <c r="C1831" s="21">
        <v>18</v>
      </c>
      <c r="F1831" s="31"/>
      <c r="G1831" s="31"/>
      <c r="H1831" s="31"/>
      <c r="I1831" s="31"/>
    </row>
    <row r="1832" spans="1:9" x14ac:dyDescent="0.2">
      <c r="A1832" s="16" t="s">
        <v>2017</v>
      </c>
      <c r="B1832" s="19">
        <v>10</v>
      </c>
      <c r="C1832" s="21">
        <v>32</v>
      </c>
      <c r="F1832" s="31"/>
      <c r="G1832" s="31"/>
      <c r="H1832" s="31"/>
      <c r="I1832" s="31"/>
    </row>
    <row r="1833" spans="1:9" x14ac:dyDescent="0.2">
      <c r="A1833" s="16" t="s">
        <v>2017</v>
      </c>
      <c r="B1833" s="19">
        <v>11</v>
      </c>
      <c r="C1833" s="21">
        <v>31</v>
      </c>
      <c r="F1833" s="31"/>
      <c r="G1833" s="31"/>
      <c r="H1833" s="31"/>
      <c r="I1833" s="31"/>
    </row>
    <row r="1834" spans="1:9" x14ac:dyDescent="0.2">
      <c r="A1834" s="16" t="s">
        <v>2017</v>
      </c>
      <c r="B1834" s="19">
        <v>12</v>
      </c>
      <c r="C1834" s="21">
        <v>28</v>
      </c>
      <c r="F1834" s="31"/>
      <c r="G1834" s="31"/>
      <c r="H1834" s="31"/>
      <c r="I1834" s="31"/>
    </row>
    <row r="1835" spans="1:9" x14ac:dyDescent="0.2">
      <c r="A1835" s="16" t="s">
        <v>2017</v>
      </c>
      <c r="B1835" s="19">
        <v>13</v>
      </c>
      <c r="C1835" s="21">
        <v>25</v>
      </c>
      <c r="F1835" s="31"/>
      <c r="G1835" s="31"/>
      <c r="H1835" s="31"/>
      <c r="I1835" s="31"/>
    </row>
    <row r="1836" spans="1:9" x14ac:dyDescent="0.2">
      <c r="A1836" s="16" t="s">
        <v>2017</v>
      </c>
      <c r="B1836" s="19">
        <v>14</v>
      </c>
      <c r="C1836" s="21">
        <v>35</v>
      </c>
      <c r="F1836" s="31"/>
      <c r="G1836" s="31"/>
      <c r="H1836" s="31"/>
      <c r="I1836" s="31"/>
    </row>
    <row r="1837" spans="1:9" x14ac:dyDescent="0.2">
      <c r="A1837" s="16" t="s">
        <v>2017</v>
      </c>
      <c r="B1837" s="19">
        <v>15</v>
      </c>
      <c r="C1837" s="21">
        <v>33</v>
      </c>
      <c r="F1837" s="31"/>
      <c r="G1837" s="31"/>
      <c r="H1837" s="31"/>
      <c r="I1837" s="31"/>
    </row>
    <row r="1838" spans="1:9" x14ac:dyDescent="0.2">
      <c r="A1838" s="16" t="s">
        <v>2017</v>
      </c>
      <c r="B1838" s="19">
        <v>16</v>
      </c>
      <c r="C1838" s="21">
        <v>33</v>
      </c>
      <c r="F1838" s="31"/>
      <c r="G1838" s="31"/>
      <c r="H1838" s="31"/>
      <c r="I1838" s="31"/>
    </row>
    <row r="1839" spans="1:9" x14ac:dyDescent="0.2">
      <c r="A1839" s="16" t="s">
        <v>2017</v>
      </c>
      <c r="B1839" s="19">
        <v>17</v>
      </c>
      <c r="C1839" s="21">
        <v>28</v>
      </c>
      <c r="F1839" s="31"/>
      <c r="G1839" s="31"/>
      <c r="H1839" s="31"/>
      <c r="I1839" s="31"/>
    </row>
    <row r="1840" spans="1:9" x14ac:dyDescent="0.2">
      <c r="A1840" s="16" t="s">
        <v>2017</v>
      </c>
      <c r="B1840" s="19">
        <v>18</v>
      </c>
      <c r="C1840" s="21">
        <v>24</v>
      </c>
      <c r="F1840" s="31"/>
      <c r="G1840" s="31"/>
      <c r="H1840" s="31"/>
      <c r="I1840" s="31"/>
    </row>
    <row r="1841" spans="1:9" x14ac:dyDescent="0.2">
      <c r="A1841" s="16" t="s">
        <v>2017</v>
      </c>
      <c r="B1841" s="19">
        <v>19</v>
      </c>
      <c r="C1841" s="21">
        <v>29</v>
      </c>
      <c r="F1841" s="31"/>
      <c r="G1841" s="31"/>
      <c r="H1841" s="31"/>
      <c r="I1841" s="31"/>
    </row>
    <row r="1842" spans="1:9" x14ac:dyDescent="0.2">
      <c r="A1842" s="16" t="s">
        <v>2017</v>
      </c>
      <c r="B1842" s="19">
        <v>20</v>
      </c>
      <c r="C1842" s="21">
        <v>30</v>
      </c>
      <c r="F1842" s="31"/>
      <c r="G1842" s="31"/>
      <c r="H1842" s="31"/>
      <c r="I1842" s="31"/>
    </row>
    <row r="1843" spans="1:9" x14ac:dyDescent="0.2">
      <c r="A1843" s="16" t="s">
        <v>2017</v>
      </c>
      <c r="B1843" s="19">
        <v>21</v>
      </c>
      <c r="C1843" s="21">
        <v>31</v>
      </c>
      <c r="F1843" s="31"/>
      <c r="G1843" s="31"/>
      <c r="H1843" s="31"/>
      <c r="I1843" s="31"/>
    </row>
    <row r="1844" spans="1:9" x14ac:dyDescent="0.2">
      <c r="A1844" s="16" t="s">
        <v>2017</v>
      </c>
      <c r="B1844" s="19">
        <v>22</v>
      </c>
      <c r="C1844" s="21">
        <v>29</v>
      </c>
      <c r="F1844" s="31"/>
      <c r="G1844" s="31"/>
      <c r="H1844" s="31"/>
      <c r="I1844" s="31"/>
    </row>
    <row r="1845" spans="1:9" x14ac:dyDescent="0.2">
      <c r="A1845" s="16" t="s">
        <v>2017</v>
      </c>
      <c r="B1845" s="19">
        <v>23</v>
      </c>
      <c r="C1845" s="21">
        <v>35</v>
      </c>
      <c r="F1845" s="31"/>
      <c r="G1845" s="31"/>
      <c r="H1845" s="31"/>
      <c r="I1845" s="31"/>
    </row>
    <row r="1846" spans="1:9" x14ac:dyDescent="0.2">
      <c r="A1846" s="16" t="s">
        <v>2017</v>
      </c>
      <c r="B1846" s="19">
        <v>24</v>
      </c>
      <c r="C1846" s="21">
        <v>34</v>
      </c>
      <c r="F1846" s="31"/>
      <c r="G1846" s="31"/>
      <c r="H1846" s="31"/>
      <c r="I1846" s="31"/>
    </row>
    <row r="1847" spans="1:9" x14ac:dyDescent="0.2">
      <c r="A1847" s="16" t="s">
        <v>2017</v>
      </c>
      <c r="B1847" s="19">
        <v>25</v>
      </c>
      <c r="C1847" s="21">
        <v>28</v>
      </c>
      <c r="F1847" s="31"/>
      <c r="G1847" s="31"/>
      <c r="H1847" s="31"/>
      <c r="I1847" s="31"/>
    </row>
    <row r="1848" spans="1:9" x14ac:dyDescent="0.2">
      <c r="A1848" s="16" t="s">
        <v>2017</v>
      </c>
      <c r="B1848" s="19">
        <v>26</v>
      </c>
      <c r="C1848" s="21">
        <v>28</v>
      </c>
      <c r="F1848" s="31"/>
      <c r="G1848" s="31"/>
      <c r="H1848" s="31"/>
      <c r="I1848" s="31"/>
    </row>
    <row r="1849" spans="1:9" x14ac:dyDescent="0.2">
      <c r="A1849" s="16" t="s">
        <v>2017</v>
      </c>
      <c r="B1849" s="19">
        <v>27</v>
      </c>
      <c r="C1849" s="21">
        <v>27</v>
      </c>
      <c r="F1849" s="31"/>
      <c r="G1849" s="31"/>
      <c r="H1849" s="31"/>
      <c r="I1849" s="31"/>
    </row>
    <row r="1850" spans="1:9" x14ac:dyDescent="0.2">
      <c r="A1850" s="16" t="s">
        <v>2017</v>
      </c>
      <c r="B1850" s="19">
        <v>28</v>
      </c>
      <c r="C1850" s="21">
        <v>28</v>
      </c>
      <c r="F1850" s="31"/>
      <c r="G1850" s="31"/>
      <c r="H1850" s="31"/>
      <c r="I1850" s="31"/>
    </row>
    <row r="1851" spans="1:9" x14ac:dyDescent="0.2">
      <c r="A1851" s="16" t="s">
        <v>2017</v>
      </c>
      <c r="B1851" s="19">
        <v>29</v>
      </c>
      <c r="C1851" s="21">
        <v>27</v>
      </c>
      <c r="F1851" s="31"/>
      <c r="G1851" s="31"/>
      <c r="H1851" s="31"/>
      <c r="I1851" s="31"/>
    </row>
    <row r="1852" spans="1:9" x14ac:dyDescent="0.2">
      <c r="A1852" s="16" t="s">
        <v>2017</v>
      </c>
      <c r="B1852" s="19">
        <v>30</v>
      </c>
      <c r="C1852" s="21">
        <v>33</v>
      </c>
      <c r="F1852" s="31"/>
      <c r="G1852" s="31"/>
      <c r="H1852" s="31"/>
      <c r="I1852" s="31"/>
    </row>
    <row r="1853" spans="1:9" x14ac:dyDescent="0.2">
      <c r="A1853" s="16" t="s">
        <v>2017</v>
      </c>
      <c r="B1853" s="19">
        <v>31</v>
      </c>
      <c r="C1853" s="21">
        <v>31</v>
      </c>
      <c r="F1853" s="31"/>
      <c r="G1853" s="31"/>
      <c r="H1853" s="31"/>
      <c r="I1853" s="31"/>
    </row>
    <row r="1854" spans="1:9" x14ac:dyDescent="0.2">
      <c r="A1854" s="16" t="s">
        <v>2018</v>
      </c>
      <c r="B1854" s="19">
        <v>1</v>
      </c>
      <c r="C1854" s="21">
        <v>18</v>
      </c>
      <c r="F1854" s="31"/>
      <c r="G1854" s="31"/>
      <c r="H1854" s="31"/>
      <c r="I1854" s="31"/>
    </row>
    <row r="1855" spans="1:9" x14ac:dyDescent="0.2">
      <c r="A1855" s="16" t="s">
        <v>2018</v>
      </c>
      <c r="B1855" s="19">
        <v>2</v>
      </c>
      <c r="C1855" s="21">
        <v>26</v>
      </c>
      <c r="F1855" s="31"/>
      <c r="G1855" s="31"/>
      <c r="H1855" s="31"/>
      <c r="I1855" s="31"/>
    </row>
    <row r="1856" spans="1:9" x14ac:dyDescent="0.2">
      <c r="A1856" s="16" t="s">
        <v>2018</v>
      </c>
      <c r="B1856" s="19">
        <v>3</v>
      </c>
      <c r="C1856" s="21">
        <v>22</v>
      </c>
      <c r="F1856" s="31"/>
      <c r="G1856" s="31"/>
      <c r="H1856" s="31"/>
      <c r="I1856" s="31"/>
    </row>
    <row r="1857" spans="1:9" x14ac:dyDescent="0.2">
      <c r="A1857" s="16" t="s">
        <v>2018</v>
      </c>
      <c r="B1857" s="19">
        <v>4</v>
      </c>
      <c r="C1857" s="21">
        <v>16</v>
      </c>
      <c r="F1857" s="31"/>
      <c r="G1857" s="31"/>
      <c r="H1857" s="31"/>
      <c r="I1857" s="31"/>
    </row>
    <row r="1858" spans="1:9" x14ac:dyDescent="0.2">
      <c r="A1858" s="16" t="s">
        <v>2018</v>
      </c>
      <c r="B1858" s="19">
        <v>5</v>
      </c>
      <c r="C1858" s="21">
        <v>20</v>
      </c>
      <c r="F1858" s="31"/>
      <c r="G1858" s="31"/>
      <c r="H1858" s="31"/>
      <c r="I1858" s="31"/>
    </row>
    <row r="1859" spans="1:9" x14ac:dyDescent="0.2">
      <c r="A1859" s="16" t="s">
        <v>2018</v>
      </c>
      <c r="B1859" s="19">
        <v>6</v>
      </c>
      <c r="C1859" s="21">
        <v>12</v>
      </c>
      <c r="F1859" s="31"/>
      <c r="G1859" s="31"/>
      <c r="H1859" s="31"/>
      <c r="I1859" s="31"/>
    </row>
    <row r="1860" spans="1:9" x14ac:dyDescent="0.2">
      <c r="A1860" s="16" t="s">
        <v>2018</v>
      </c>
      <c r="B1860" s="19">
        <v>7</v>
      </c>
      <c r="C1860" s="21">
        <v>29</v>
      </c>
      <c r="F1860" s="31"/>
      <c r="G1860" s="31"/>
      <c r="H1860" s="31"/>
      <c r="I1860" s="31"/>
    </row>
    <row r="1861" spans="1:9" x14ac:dyDescent="0.2">
      <c r="A1861" s="16" t="s">
        <v>2018</v>
      </c>
      <c r="B1861" s="19">
        <v>8</v>
      </c>
      <c r="C1861" s="21">
        <v>17</v>
      </c>
      <c r="F1861" s="31"/>
      <c r="G1861" s="31"/>
      <c r="H1861" s="31"/>
      <c r="I1861" s="31"/>
    </row>
    <row r="1862" spans="1:9" x14ac:dyDescent="0.2">
      <c r="A1862" s="16" t="s">
        <v>2018</v>
      </c>
      <c r="B1862" s="19">
        <v>9</v>
      </c>
      <c r="C1862" s="21">
        <v>18</v>
      </c>
      <c r="F1862" s="31"/>
      <c r="G1862" s="31"/>
      <c r="H1862" s="31"/>
      <c r="I1862" s="31"/>
    </row>
    <row r="1863" spans="1:9" x14ac:dyDescent="0.2">
      <c r="A1863" s="16" t="s">
        <v>2018</v>
      </c>
      <c r="B1863" s="19">
        <v>10</v>
      </c>
      <c r="C1863" s="21">
        <v>20</v>
      </c>
      <c r="F1863" s="31"/>
      <c r="G1863" s="31"/>
      <c r="H1863" s="31"/>
      <c r="I1863" s="31"/>
    </row>
    <row r="1864" spans="1:9" x14ac:dyDescent="0.2">
      <c r="A1864" s="16" t="s">
        <v>2018</v>
      </c>
      <c r="B1864" s="19">
        <v>11</v>
      </c>
      <c r="C1864" s="21">
        <v>10</v>
      </c>
      <c r="F1864" s="31"/>
      <c r="G1864" s="31"/>
      <c r="H1864" s="31"/>
      <c r="I1864" s="31"/>
    </row>
    <row r="1865" spans="1:9" x14ac:dyDescent="0.2">
      <c r="A1865" s="16" t="s">
        <v>2018</v>
      </c>
      <c r="B1865" s="19">
        <v>12</v>
      </c>
      <c r="C1865" s="21">
        <v>14</v>
      </c>
      <c r="F1865" s="31"/>
      <c r="G1865" s="31"/>
      <c r="H1865" s="31"/>
      <c r="I1865" s="31"/>
    </row>
    <row r="1866" spans="1:9" x14ac:dyDescent="0.2">
      <c r="A1866" s="16" t="s">
        <v>2019</v>
      </c>
      <c r="B1866" s="19">
        <v>1</v>
      </c>
      <c r="C1866" s="21">
        <v>31</v>
      </c>
      <c r="F1866" s="31"/>
      <c r="G1866" s="31"/>
      <c r="H1866" s="31"/>
      <c r="I1866" s="31"/>
    </row>
    <row r="1867" spans="1:9" x14ac:dyDescent="0.2">
      <c r="A1867" s="16" t="s">
        <v>2019</v>
      </c>
      <c r="B1867" s="19">
        <v>2</v>
      </c>
      <c r="C1867" s="21">
        <v>22</v>
      </c>
      <c r="F1867" s="31"/>
      <c r="G1867" s="31"/>
      <c r="H1867" s="31"/>
      <c r="I1867" s="31"/>
    </row>
    <row r="1868" spans="1:9" x14ac:dyDescent="0.2">
      <c r="A1868" s="16" t="s">
        <v>2019</v>
      </c>
      <c r="B1868" s="19">
        <v>3</v>
      </c>
      <c r="C1868" s="21">
        <v>26</v>
      </c>
      <c r="F1868" s="31"/>
      <c r="G1868" s="31"/>
      <c r="H1868" s="31"/>
      <c r="I1868" s="31"/>
    </row>
    <row r="1869" spans="1:9" x14ac:dyDescent="0.2">
      <c r="A1869" s="16" t="s">
        <v>2019</v>
      </c>
      <c r="B1869" s="19">
        <v>4</v>
      </c>
      <c r="C1869" s="21">
        <v>6</v>
      </c>
      <c r="F1869" s="31"/>
      <c r="G1869" s="31"/>
      <c r="H1869" s="31"/>
      <c r="I1869" s="31"/>
    </row>
    <row r="1870" spans="1:9" x14ac:dyDescent="0.2">
      <c r="A1870" s="16" t="s">
        <v>2019</v>
      </c>
      <c r="B1870" s="19">
        <v>5</v>
      </c>
      <c r="C1870" s="21">
        <v>30</v>
      </c>
      <c r="F1870" s="31"/>
      <c r="G1870" s="31"/>
      <c r="H1870" s="31"/>
      <c r="I1870" s="31"/>
    </row>
    <row r="1871" spans="1:9" x14ac:dyDescent="0.2">
      <c r="A1871" s="16" t="s">
        <v>2019</v>
      </c>
      <c r="B1871" s="19">
        <v>6</v>
      </c>
      <c r="C1871" s="21">
        <v>13</v>
      </c>
      <c r="F1871" s="31"/>
      <c r="G1871" s="31"/>
      <c r="H1871" s="31"/>
      <c r="I1871" s="31"/>
    </row>
    <row r="1872" spans="1:9" x14ac:dyDescent="0.2">
      <c r="A1872" s="16" t="s">
        <v>2019</v>
      </c>
      <c r="B1872" s="19">
        <v>7</v>
      </c>
      <c r="C1872" s="21">
        <v>25</v>
      </c>
      <c r="F1872" s="31"/>
      <c r="G1872" s="31"/>
      <c r="H1872" s="31"/>
      <c r="I1872" s="31"/>
    </row>
    <row r="1873" spans="1:9" x14ac:dyDescent="0.2">
      <c r="A1873" s="16" t="s">
        <v>2019</v>
      </c>
      <c r="B1873" s="19">
        <v>8</v>
      </c>
      <c r="C1873" s="21">
        <v>22</v>
      </c>
      <c r="F1873" s="31"/>
      <c r="G1873" s="31"/>
      <c r="H1873" s="31"/>
      <c r="I1873" s="31"/>
    </row>
    <row r="1874" spans="1:9" x14ac:dyDescent="0.2">
      <c r="A1874" s="16" t="s">
        <v>2019</v>
      </c>
      <c r="B1874" s="19">
        <v>9</v>
      </c>
      <c r="C1874" s="21">
        <v>21</v>
      </c>
      <c r="F1874" s="31"/>
      <c r="G1874" s="31"/>
      <c r="H1874" s="31"/>
      <c r="I1874" s="31"/>
    </row>
    <row r="1875" spans="1:9" x14ac:dyDescent="0.2">
      <c r="A1875" s="16" t="s">
        <v>2019</v>
      </c>
      <c r="B1875" s="19">
        <v>10</v>
      </c>
      <c r="C1875" s="21">
        <v>34</v>
      </c>
      <c r="F1875" s="31"/>
      <c r="G1875" s="31"/>
      <c r="H1875" s="31"/>
      <c r="I1875" s="31"/>
    </row>
    <row r="1876" spans="1:9" x14ac:dyDescent="0.2">
      <c r="A1876" s="16" t="s">
        <v>2019</v>
      </c>
      <c r="B1876" s="19">
        <v>11</v>
      </c>
      <c r="C1876" s="21">
        <v>16</v>
      </c>
      <c r="F1876" s="31"/>
      <c r="G1876" s="31"/>
      <c r="H1876" s="31"/>
      <c r="I1876" s="31"/>
    </row>
    <row r="1877" spans="1:9" x14ac:dyDescent="0.2">
      <c r="A1877" s="16" t="s">
        <v>2019</v>
      </c>
      <c r="B1877" s="19">
        <v>12</v>
      </c>
      <c r="C1877" s="21">
        <v>6</v>
      </c>
      <c r="F1877" s="31"/>
      <c r="G1877" s="31"/>
      <c r="H1877" s="31"/>
      <c r="I1877" s="31"/>
    </row>
    <row r="1878" spans="1:9" x14ac:dyDescent="0.2">
      <c r="A1878" s="16" t="s">
        <v>2019</v>
      </c>
      <c r="B1878" s="19">
        <v>13</v>
      </c>
      <c r="C1878" s="21">
        <v>22</v>
      </c>
      <c r="F1878" s="31"/>
      <c r="G1878" s="31"/>
      <c r="H1878" s="31"/>
      <c r="I1878" s="31"/>
    </row>
    <row r="1879" spans="1:9" x14ac:dyDescent="0.2">
      <c r="A1879" s="16" t="s">
        <v>2019</v>
      </c>
      <c r="B1879" s="19">
        <v>14</v>
      </c>
      <c r="C1879" s="21">
        <v>32</v>
      </c>
      <c r="F1879" s="31"/>
      <c r="G1879" s="31"/>
      <c r="H1879" s="31"/>
      <c r="I1879" s="31"/>
    </row>
    <row r="1880" spans="1:9" x14ac:dyDescent="0.2">
      <c r="A1880" s="16" t="s">
        <v>2019</v>
      </c>
      <c r="B1880" s="19">
        <v>15</v>
      </c>
      <c r="C1880" s="21">
        <v>9</v>
      </c>
      <c r="F1880" s="31"/>
      <c r="G1880" s="31"/>
      <c r="H1880" s="31"/>
      <c r="I1880" s="31"/>
    </row>
    <row r="1881" spans="1:9" x14ac:dyDescent="0.2">
      <c r="A1881" s="16" t="s">
        <v>2019</v>
      </c>
      <c r="B1881" s="19">
        <v>16</v>
      </c>
      <c r="C1881" s="21">
        <v>14</v>
      </c>
      <c r="F1881" s="31"/>
      <c r="G1881" s="31"/>
      <c r="H1881" s="31"/>
      <c r="I1881" s="31"/>
    </row>
    <row r="1882" spans="1:9" x14ac:dyDescent="0.2">
      <c r="A1882" s="16" t="s">
        <v>2019</v>
      </c>
      <c r="B1882" s="19">
        <v>17</v>
      </c>
      <c r="C1882" s="21">
        <v>14</v>
      </c>
      <c r="F1882" s="31"/>
      <c r="G1882" s="31"/>
      <c r="H1882" s="31"/>
      <c r="I1882" s="31"/>
    </row>
    <row r="1883" spans="1:9" x14ac:dyDescent="0.2">
      <c r="A1883" s="16" t="s">
        <v>2019</v>
      </c>
      <c r="B1883" s="19">
        <v>18</v>
      </c>
      <c r="C1883" s="21">
        <v>7</v>
      </c>
      <c r="F1883" s="31"/>
      <c r="G1883" s="31"/>
      <c r="H1883" s="31"/>
      <c r="I1883" s="31"/>
    </row>
    <row r="1884" spans="1:9" x14ac:dyDescent="0.2">
      <c r="A1884" s="16" t="s">
        <v>2019</v>
      </c>
      <c r="B1884" s="19">
        <v>19</v>
      </c>
      <c r="C1884" s="21">
        <v>25</v>
      </c>
      <c r="F1884" s="31"/>
      <c r="G1884" s="31"/>
      <c r="H1884" s="31"/>
      <c r="I1884" s="31"/>
    </row>
    <row r="1885" spans="1:9" x14ac:dyDescent="0.2">
      <c r="A1885" s="16" t="s">
        <v>2019</v>
      </c>
      <c r="B1885" s="19">
        <v>20</v>
      </c>
      <c r="C1885" s="21">
        <v>6</v>
      </c>
      <c r="F1885" s="31"/>
      <c r="G1885" s="31"/>
      <c r="H1885" s="31"/>
      <c r="I1885" s="31"/>
    </row>
    <row r="1886" spans="1:9" x14ac:dyDescent="0.2">
      <c r="A1886" s="16" t="s">
        <v>2019</v>
      </c>
      <c r="B1886" s="19">
        <v>21</v>
      </c>
      <c r="C1886" s="21">
        <v>17</v>
      </c>
      <c r="F1886" s="31"/>
      <c r="G1886" s="31"/>
      <c r="H1886" s="31"/>
      <c r="I1886" s="31"/>
    </row>
    <row r="1887" spans="1:9" x14ac:dyDescent="0.2">
      <c r="A1887" s="16" t="s">
        <v>2019</v>
      </c>
      <c r="B1887" s="19">
        <v>22</v>
      </c>
      <c r="C1887" s="21">
        <v>25</v>
      </c>
      <c r="F1887" s="31"/>
      <c r="G1887" s="31"/>
      <c r="H1887" s="31"/>
      <c r="I1887" s="31"/>
    </row>
    <row r="1888" spans="1:9" x14ac:dyDescent="0.2">
      <c r="A1888" s="16" t="s">
        <v>2019</v>
      </c>
      <c r="B1888" s="19">
        <v>23</v>
      </c>
      <c r="C1888" s="21">
        <v>18</v>
      </c>
      <c r="F1888" s="31"/>
      <c r="G1888" s="31"/>
      <c r="H1888" s="31"/>
      <c r="I1888" s="31"/>
    </row>
    <row r="1889" spans="1:9" x14ac:dyDescent="0.2">
      <c r="A1889" s="16" t="s">
        <v>2019</v>
      </c>
      <c r="B1889" s="19">
        <v>24</v>
      </c>
      <c r="C1889" s="21">
        <v>23</v>
      </c>
      <c r="F1889" s="31"/>
      <c r="G1889" s="31"/>
      <c r="H1889" s="31"/>
      <c r="I1889" s="31"/>
    </row>
    <row r="1890" spans="1:9" x14ac:dyDescent="0.2">
      <c r="A1890" s="16" t="s">
        <v>2019</v>
      </c>
      <c r="B1890" s="19">
        <v>25</v>
      </c>
      <c r="C1890" s="21">
        <v>12</v>
      </c>
      <c r="F1890" s="31"/>
      <c r="G1890" s="31"/>
      <c r="H1890" s="31"/>
      <c r="I1890" s="31"/>
    </row>
    <row r="1891" spans="1:9" x14ac:dyDescent="0.2">
      <c r="A1891" s="16" t="s">
        <v>2019</v>
      </c>
      <c r="B1891" s="19">
        <v>26</v>
      </c>
      <c r="C1891" s="21">
        <v>21</v>
      </c>
      <c r="F1891" s="31"/>
      <c r="G1891" s="31"/>
      <c r="H1891" s="31"/>
      <c r="I1891" s="31"/>
    </row>
    <row r="1892" spans="1:9" x14ac:dyDescent="0.2">
      <c r="A1892" s="16" t="s">
        <v>2019</v>
      </c>
      <c r="B1892" s="19">
        <v>27</v>
      </c>
      <c r="C1892" s="21">
        <v>13</v>
      </c>
      <c r="F1892" s="31"/>
      <c r="G1892" s="31"/>
      <c r="H1892" s="31"/>
      <c r="I1892" s="31"/>
    </row>
    <row r="1893" spans="1:9" x14ac:dyDescent="0.2">
      <c r="A1893" s="16" t="s">
        <v>2019</v>
      </c>
      <c r="B1893" s="19">
        <v>28</v>
      </c>
      <c r="C1893" s="21">
        <v>29</v>
      </c>
      <c r="F1893" s="31"/>
      <c r="G1893" s="31"/>
      <c r="H1893" s="31"/>
      <c r="I1893" s="31"/>
    </row>
    <row r="1894" spans="1:9" x14ac:dyDescent="0.2">
      <c r="A1894" s="16" t="s">
        <v>2019</v>
      </c>
      <c r="B1894" s="19">
        <v>29</v>
      </c>
      <c r="C1894" s="21">
        <v>32</v>
      </c>
      <c r="F1894" s="31"/>
      <c r="G1894" s="31"/>
      <c r="H1894" s="31"/>
      <c r="I1894" s="31"/>
    </row>
    <row r="1895" spans="1:9" x14ac:dyDescent="0.2">
      <c r="A1895" s="16" t="s">
        <v>2019</v>
      </c>
      <c r="B1895" s="19">
        <v>30</v>
      </c>
      <c r="C1895" s="21">
        <v>33</v>
      </c>
      <c r="F1895" s="31"/>
      <c r="G1895" s="31"/>
      <c r="H1895" s="31"/>
      <c r="I1895" s="31"/>
    </row>
    <row r="1896" spans="1:9" x14ac:dyDescent="0.2">
      <c r="A1896" s="16" t="s">
        <v>2019</v>
      </c>
      <c r="B1896" s="19">
        <v>31</v>
      </c>
      <c r="C1896" s="21">
        <v>9</v>
      </c>
      <c r="F1896" s="31"/>
      <c r="G1896" s="31"/>
      <c r="H1896" s="31"/>
      <c r="I1896" s="31"/>
    </row>
    <row r="1897" spans="1:9" x14ac:dyDescent="0.2">
      <c r="A1897" s="16" t="s">
        <v>2019</v>
      </c>
      <c r="B1897" s="19">
        <v>32</v>
      </c>
      <c r="C1897" s="21">
        <v>20</v>
      </c>
      <c r="F1897" s="31"/>
      <c r="G1897" s="31"/>
      <c r="H1897" s="31"/>
      <c r="I1897" s="31"/>
    </row>
    <row r="1898" spans="1:9" x14ac:dyDescent="0.2">
      <c r="A1898" s="16" t="s">
        <v>2019</v>
      </c>
      <c r="B1898" s="19">
        <v>33</v>
      </c>
      <c r="C1898" s="21">
        <v>24</v>
      </c>
      <c r="F1898" s="31"/>
      <c r="G1898" s="31"/>
      <c r="H1898" s="31"/>
      <c r="I1898" s="31"/>
    </row>
    <row r="1899" spans="1:9" x14ac:dyDescent="0.2">
      <c r="A1899" s="16" t="s">
        <v>2019</v>
      </c>
      <c r="B1899" s="19">
        <v>34</v>
      </c>
      <c r="C1899" s="21">
        <v>17</v>
      </c>
      <c r="F1899" s="31"/>
      <c r="G1899" s="31"/>
      <c r="H1899" s="31"/>
      <c r="I1899" s="31"/>
    </row>
    <row r="1900" spans="1:9" x14ac:dyDescent="0.2">
      <c r="A1900" s="16" t="s">
        <v>2019</v>
      </c>
      <c r="B1900" s="19">
        <v>35</v>
      </c>
      <c r="C1900" s="21">
        <v>10</v>
      </c>
      <c r="F1900" s="31"/>
      <c r="G1900" s="31"/>
      <c r="H1900" s="31"/>
      <c r="I1900" s="31"/>
    </row>
    <row r="1901" spans="1:9" x14ac:dyDescent="0.2">
      <c r="A1901" s="16" t="s">
        <v>2019</v>
      </c>
      <c r="B1901" s="19">
        <v>36</v>
      </c>
      <c r="C1901" s="21">
        <v>22</v>
      </c>
      <c r="F1901" s="31"/>
      <c r="G1901" s="31"/>
      <c r="H1901" s="31"/>
      <c r="I1901" s="31"/>
    </row>
    <row r="1902" spans="1:9" x14ac:dyDescent="0.2">
      <c r="A1902" s="16" t="s">
        <v>2019</v>
      </c>
      <c r="B1902" s="19">
        <v>37</v>
      </c>
      <c r="C1902" s="21">
        <v>38</v>
      </c>
      <c r="F1902" s="31"/>
      <c r="G1902" s="31"/>
      <c r="H1902" s="31"/>
      <c r="I1902" s="31"/>
    </row>
    <row r="1903" spans="1:9" x14ac:dyDescent="0.2">
      <c r="A1903" s="16" t="s">
        <v>2019</v>
      </c>
      <c r="B1903" s="19">
        <v>38</v>
      </c>
      <c r="C1903" s="21">
        <v>22</v>
      </c>
      <c r="F1903" s="31"/>
      <c r="G1903" s="31"/>
      <c r="H1903" s="31"/>
      <c r="I1903" s="31"/>
    </row>
    <row r="1904" spans="1:9" x14ac:dyDescent="0.2">
      <c r="A1904" s="16" t="s">
        <v>2019</v>
      </c>
      <c r="B1904" s="19">
        <v>39</v>
      </c>
      <c r="C1904" s="21">
        <v>8</v>
      </c>
      <c r="F1904" s="31"/>
      <c r="G1904" s="31"/>
      <c r="H1904" s="31"/>
      <c r="I1904" s="31"/>
    </row>
    <row r="1905" spans="1:9" x14ac:dyDescent="0.2">
      <c r="A1905" s="16" t="s">
        <v>2019</v>
      </c>
      <c r="B1905" s="19">
        <v>40</v>
      </c>
      <c r="C1905" s="21">
        <v>31</v>
      </c>
      <c r="F1905" s="31"/>
      <c r="G1905" s="31"/>
      <c r="H1905" s="31"/>
      <c r="I1905" s="31"/>
    </row>
    <row r="1906" spans="1:9" x14ac:dyDescent="0.2">
      <c r="A1906" s="16" t="s">
        <v>2019</v>
      </c>
      <c r="B1906" s="19">
        <v>41</v>
      </c>
      <c r="C1906" s="21">
        <v>29</v>
      </c>
      <c r="F1906" s="31"/>
      <c r="G1906" s="31"/>
      <c r="H1906" s="31"/>
      <c r="I1906" s="31"/>
    </row>
    <row r="1907" spans="1:9" x14ac:dyDescent="0.2">
      <c r="A1907" s="16" t="s">
        <v>2019</v>
      </c>
      <c r="B1907" s="19">
        <v>42</v>
      </c>
      <c r="C1907" s="21">
        <v>25</v>
      </c>
      <c r="F1907" s="31"/>
      <c r="G1907" s="31"/>
      <c r="H1907" s="31"/>
      <c r="I1907" s="31"/>
    </row>
    <row r="1908" spans="1:9" x14ac:dyDescent="0.2">
      <c r="A1908" s="16" t="s">
        <v>2019</v>
      </c>
      <c r="B1908" s="19">
        <v>43</v>
      </c>
      <c r="C1908" s="21">
        <v>28</v>
      </c>
      <c r="F1908" s="31"/>
      <c r="G1908" s="31"/>
      <c r="H1908" s="31"/>
      <c r="I1908" s="31"/>
    </row>
    <row r="1909" spans="1:9" x14ac:dyDescent="0.2">
      <c r="A1909" s="16" t="s">
        <v>2019</v>
      </c>
      <c r="B1909" s="19">
        <v>44</v>
      </c>
      <c r="C1909" s="21">
        <v>28</v>
      </c>
      <c r="F1909" s="31"/>
      <c r="G1909" s="31"/>
      <c r="H1909" s="31"/>
      <c r="I1909" s="31"/>
    </row>
    <row r="1910" spans="1:9" x14ac:dyDescent="0.2">
      <c r="A1910" s="16" t="s">
        <v>2019</v>
      </c>
      <c r="B1910" s="19">
        <v>45</v>
      </c>
      <c r="C1910" s="21">
        <v>25</v>
      </c>
      <c r="F1910" s="31"/>
      <c r="G1910" s="31"/>
      <c r="H1910" s="31"/>
      <c r="I1910" s="31"/>
    </row>
    <row r="1911" spans="1:9" x14ac:dyDescent="0.2">
      <c r="A1911" s="16" t="s">
        <v>2019</v>
      </c>
      <c r="B1911" s="19">
        <v>46</v>
      </c>
      <c r="C1911" s="21">
        <v>13</v>
      </c>
      <c r="F1911" s="31"/>
      <c r="G1911" s="31"/>
      <c r="H1911" s="31"/>
      <c r="I1911" s="31"/>
    </row>
    <row r="1912" spans="1:9" x14ac:dyDescent="0.2">
      <c r="A1912" s="16" t="s">
        <v>2019</v>
      </c>
      <c r="B1912" s="19">
        <v>47</v>
      </c>
      <c r="C1912" s="21">
        <v>15</v>
      </c>
      <c r="F1912" s="31"/>
      <c r="G1912" s="31"/>
      <c r="H1912" s="31"/>
      <c r="I1912" s="31"/>
    </row>
    <row r="1913" spans="1:9" x14ac:dyDescent="0.2">
      <c r="A1913" s="16" t="s">
        <v>2019</v>
      </c>
      <c r="B1913" s="19">
        <v>48</v>
      </c>
      <c r="C1913" s="21">
        <v>22</v>
      </c>
      <c r="F1913" s="31"/>
      <c r="G1913" s="31"/>
      <c r="H1913" s="31"/>
      <c r="I1913" s="31"/>
    </row>
    <row r="1914" spans="1:9" x14ac:dyDescent="0.2">
      <c r="A1914" s="16" t="s">
        <v>2019</v>
      </c>
      <c r="B1914" s="19">
        <v>49</v>
      </c>
      <c r="C1914" s="21">
        <v>26</v>
      </c>
      <c r="F1914" s="31"/>
      <c r="G1914" s="31"/>
      <c r="H1914" s="31"/>
      <c r="I1914" s="31"/>
    </row>
    <row r="1915" spans="1:9" x14ac:dyDescent="0.2">
      <c r="A1915" s="16" t="s">
        <v>2019</v>
      </c>
      <c r="B1915" s="19">
        <v>50</v>
      </c>
      <c r="C1915" s="21">
        <v>8</v>
      </c>
      <c r="F1915" s="31"/>
      <c r="G1915" s="31"/>
      <c r="H1915" s="31"/>
      <c r="I1915" s="31"/>
    </row>
    <row r="1916" spans="1:9" x14ac:dyDescent="0.2">
      <c r="A1916" s="16" t="s">
        <v>2019</v>
      </c>
      <c r="B1916" s="19">
        <v>51</v>
      </c>
      <c r="C1916" s="21">
        <v>23</v>
      </c>
      <c r="F1916" s="31"/>
      <c r="G1916" s="31"/>
      <c r="H1916" s="31"/>
      <c r="I1916" s="31"/>
    </row>
    <row r="1917" spans="1:9" x14ac:dyDescent="0.2">
      <c r="A1917" s="16" t="s">
        <v>2019</v>
      </c>
      <c r="B1917" s="19">
        <v>52</v>
      </c>
      <c r="C1917" s="21">
        <v>15</v>
      </c>
      <c r="F1917" s="31"/>
      <c r="G1917" s="31"/>
      <c r="H1917" s="31"/>
      <c r="I1917" s="31"/>
    </row>
    <row r="1918" spans="1:9" x14ac:dyDescent="0.2">
      <c r="A1918" s="16" t="s">
        <v>2019</v>
      </c>
      <c r="B1918" s="19">
        <v>53</v>
      </c>
      <c r="C1918" s="21">
        <v>12</v>
      </c>
      <c r="F1918" s="31"/>
      <c r="G1918" s="31"/>
      <c r="H1918" s="31"/>
      <c r="I1918" s="31"/>
    </row>
    <row r="1919" spans="1:9" x14ac:dyDescent="0.2">
      <c r="A1919" s="16" t="s">
        <v>2019</v>
      </c>
      <c r="B1919" s="19">
        <v>54</v>
      </c>
      <c r="C1919" s="21">
        <v>17</v>
      </c>
      <c r="F1919" s="31"/>
      <c r="G1919" s="31"/>
      <c r="H1919" s="31"/>
      <c r="I1919" s="31"/>
    </row>
    <row r="1920" spans="1:9" x14ac:dyDescent="0.2">
      <c r="A1920" s="16" t="s">
        <v>2019</v>
      </c>
      <c r="B1920" s="19">
        <v>55</v>
      </c>
      <c r="C1920" s="21">
        <v>13</v>
      </c>
      <c r="F1920" s="31"/>
      <c r="G1920" s="31"/>
      <c r="H1920" s="31"/>
      <c r="I1920" s="31"/>
    </row>
    <row r="1921" spans="1:9" x14ac:dyDescent="0.2">
      <c r="A1921" s="16" t="s">
        <v>2019</v>
      </c>
      <c r="B1921" s="19">
        <v>56</v>
      </c>
      <c r="C1921" s="21">
        <v>12</v>
      </c>
      <c r="F1921" s="31"/>
      <c r="G1921" s="31"/>
      <c r="H1921" s="31"/>
      <c r="I1921" s="31"/>
    </row>
    <row r="1922" spans="1:9" x14ac:dyDescent="0.2">
      <c r="A1922" s="16" t="s">
        <v>2019</v>
      </c>
      <c r="B1922" s="19">
        <v>57</v>
      </c>
      <c r="C1922" s="21">
        <v>21</v>
      </c>
      <c r="F1922" s="31"/>
      <c r="G1922" s="31"/>
      <c r="H1922" s="31"/>
      <c r="I1922" s="31"/>
    </row>
    <row r="1923" spans="1:9" x14ac:dyDescent="0.2">
      <c r="A1923" s="16" t="s">
        <v>2019</v>
      </c>
      <c r="B1923" s="19">
        <v>58</v>
      </c>
      <c r="C1923" s="21">
        <v>14</v>
      </c>
      <c r="F1923" s="31"/>
      <c r="G1923" s="31"/>
      <c r="H1923" s="31"/>
      <c r="I1923" s="31"/>
    </row>
    <row r="1924" spans="1:9" x14ac:dyDescent="0.2">
      <c r="A1924" s="16" t="s">
        <v>2019</v>
      </c>
      <c r="B1924" s="19">
        <v>59</v>
      </c>
      <c r="C1924" s="21">
        <v>21</v>
      </c>
      <c r="F1924" s="31"/>
      <c r="G1924" s="31"/>
      <c r="H1924" s="31"/>
      <c r="I1924" s="31"/>
    </row>
    <row r="1925" spans="1:9" x14ac:dyDescent="0.2">
      <c r="A1925" s="16" t="s">
        <v>2019</v>
      </c>
      <c r="B1925" s="19">
        <v>60</v>
      </c>
      <c r="C1925" s="21">
        <v>22</v>
      </c>
      <c r="F1925" s="31"/>
      <c r="G1925" s="31"/>
      <c r="H1925" s="31"/>
      <c r="I1925" s="31"/>
    </row>
    <row r="1926" spans="1:9" x14ac:dyDescent="0.2">
      <c r="A1926" s="16" t="s">
        <v>2019</v>
      </c>
      <c r="B1926" s="19">
        <v>61</v>
      </c>
      <c r="C1926" s="21">
        <v>11</v>
      </c>
      <c r="F1926" s="31"/>
      <c r="G1926" s="31"/>
      <c r="H1926" s="31"/>
      <c r="I1926" s="31"/>
    </row>
    <row r="1927" spans="1:9" x14ac:dyDescent="0.2">
      <c r="A1927" s="16" t="s">
        <v>2019</v>
      </c>
      <c r="B1927" s="19">
        <v>62</v>
      </c>
      <c r="C1927" s="21">
        <v>12</v>
      </c>
      <c r="F1927" s="31"/>
      <c r="G1927" s="31"/>
      <c r="H1927" s="31"/>
      <c r="I1927" s="31"/>
    </row>
    <row r="1928" spans="1:9" x14ac:dyDescent="0.2">
      <c r="A1928" s="16" t="s">
        <v>2019</v>
      </c>
      <c r="B1928" s="19">
        <v>63</v>
      </c>
      <c r="C1928" s="21">
        <v>19</v>
      </c>
      <c r="F1928" s="31"/>
      <c r="G1928" s="31"/>
      <c r="H1928" s="31"/>
      <c r="I1928" s="31"/>
    </row>
    <row r="1929" spans="1:9" x14ac:dyDescent="0.2">
      <c r="A1929" s="16" t="s">
        <v>2019</v>
      </c>
      <c r="B1929" s="19">
        <v>64</v>
      </c>
      <c r="C1929" s="21">
        <v>12</v>
      </c>
      <c r="F1929" s="31"/>
      <c r="G1929" s="31"/>
      <c r="H1929" s="31"/>
      <c r="I1929" s="31"/>
    </row>
    <row r="1930" spans="1:9" x14ac:dyDescent="0.2">
      <c r="A1930" s="16" t="s">
        <v>2019</v>
      </c>
      <c r="B1930" s="19">
        <v>65</v>
      </c>
      <c r="C1930" s="21">
        <v>25</v>
      </c>
      <c r="F1930" s="31"/>
      <c r="G1930" s="31"/>
      <c r="H1930" s="31"/>
      <c r="I1930" s="31"/>
    </row>
    <row r="1931" spans="1:9" x14ac:dyDescent="0.2">
      <c r="A1931" s="16" t="s">
        <v>2019</v>
      </c>
      <c r="B1931" s="19">
        <v>66</v>
      </c>
      <c r="C1931" s="21">
        <v>24</v>
      </c>
      <c r="F1931" s="31"/>
      <c r="G1931" s="31"/>
      <c r="H1931" s="31"/>
      <c r="I1931" s="31"/>
    </row>
    <row r="1932" spans="1:9" x14ac:dyDescent="0.2">
      <c r="A1932" s="16" t="s">
        <v>2020</v>
      </c>
      <c r="B1932" s="19">
        <v>1</v>
      </c>
      <c r="C1932" s="21">
        <v>19</v>
      </c>
      <c r="F1932" s="31"/>
      <c r="G1932" s="31"/>
      <c r="H1932" s="31"/>
      <c r="I1932" s="31"/>
    </row>
    <row r="1933" spans="1:9" x14ac:dyDescent="0.2">
      <c r="A1933" s="16" t="s">
        <v>2020</v>
      </c>
      <c r="B1933" s="19">
        <v>2</v>
      </c>
      <c r="C1933" s="21">
        <v>37</v>
      </c>
      <c r="F1933" s="31"/>
      <c r="G1933" s="31"/>
      <c r="H1933" s="31"/>
      <c r="I1933" s="31"/>
    </row>
    <row r="1934" spans="1:9" x14ac:dyDescent="0.2">
      <c r="A1934" s="16" t="s">
        <v>2020</v>
      </c>
      <c r="B1934" s="19">
        <v>3</v>
      </c>
      <c r="C1934" s="21">
        <v>25</v>
      </c>
      <c r="F1934" s="31"/>
      <c r="G1934" s="31"/>
      <c r="H1934" s="31"/>
      <c r="I1934" s="31"/>
    </row>
    <row r="1935" spans="1:9" x14ac:dyDescent="0.2">
      <c r="A1935" s="16" t="s">
        <v>2020</v>
      </c>
      <c r="B1935" s="19">
        <v>4</v>
      </c>
      <c r="C1935" s="21">
        <v>31</v>
      </c>
      <c r="F1935" s="31"/>
      <c r="G1935" s="31"/>
      <c r="H1935" s="31"/>
      <c r="I1935" s="31"/>
    </row>
    <row r="1936" spans="1:9" x14ac:dyDescent="0.2">
      <c r="A1936" s="16" t="s">
        <v>2020</v>
      </c>
      <c r="B1936" s="19">
        <v>5</v>
      </c>
      <c r="C1936" s="21">
        <v>31</v>
      </c>
      <c r="F1936" s="31"/>
      <c r="G1936" s="31"/>
      <c r="H1936" s="31"/>
      <c r="I1936" s="31"/>
    </row>
    <row r="1937" spans="1:9" x14ac:dyDescent="0.2">
      <c r="A1937" s="16" t="s">
        <v>2020</v>
      </c>
      <c r="B1937" s="19">
        <v>6</v>
      </c>
      <c r="C1937" s="21">
        <v>30</v>
      </c>
      <c r="F1937" s="31"/>
      <c r="G1937" s="31"/>
      <c r="H1937" s="31"/>
      <c r="I1937" s="31"/>
    </row>
    <row r="1938" spans="1:9" x14ac:dyDescent="0.2">
      <c r="A1938" s="16" t="s">
        <v>2020</v>
      </c>
      <c r="B1938" s="19">
        <v>7</v>
      </c>
      <c r="C1938" s="21">
        <v>34</v>
      </c>
      <c r="F1938" s="31"/>
      <c r="G1938" s="31"/>
      <c r="H1938" s="31"/>
      <c r="I1938" s="31"/>
    </row>
    <row r="1939" spans="1:9" x14ac:dyDescent="0.2">
      <c r="A1939" s="16" t="s">
        <v>2020</v>
      </c>
      <c r="B1939" s="19">
        <v>8</v>
      </c>
      <c r="C1939" s="21">
        <v>22</v>
      </c>
      <c r="F1939" s="31"/>
      <c r="G1939" s="31"/>
      <c r="H1939" s="31"/>
      <c r="I1939" s="31"/>
    </row>
    <row r="1940" spans="1:9" x14ac:dyDescent="0.2">
      <c r="A1940" s="16" t="s">
        <v>2020</v>
      </c>
      <c r="B1940" s="19">
        <v>9</v>
      </c>
      <c r="C1940" s="21">
        <v>26</v>
      </c>
      <c r="F1940" s="31"/>
      <c r="G1940" s="31"/>
      <c r="H1940" s="31"/>
      <c r="I1940" s="31"/>
    </row>
    <row r="1941" spans="1:9" x14ac:dyDescent="0.2">
      <c r="A1941" s="16" t="s">
        <v>2020</v>
      </c>
      <c r="B1941" s="19">
        <v>10</v>
      </c>
      <c r="C1941" s="21">
        <v>25</v>
      </c>
      <c r="F1941" s="31"/>
      <c r="G1941" s="31"/>
      <c r="H1941" s="31"/>
      <c r="I1941" s="31"/>
    </row>
    <row r="1942" spans="1:9" x14ac:dyDescent="0.2">
      <c r="A1942" s="16" t="s">
        <v>2020</v>
      </c>
      <c r="B1942" s="19">
        <v>11</v>
      </c>
      <c r="C1942" s="21">
        <v>23</v>
      </c>
      <c r="F1942" s="31"/>
      <c r="G1942" s="31"/>
      <c r="H1942" s="31"/>
      <c r="I1942" s="31"/>
    </row>
    <row r="1943" spans="1:9" x14ac:dyDescent="0.2">
      <c r="A1943" s="16" t="s">
        <v>2020</v>
      </c>
      <c r="B1943" s="19">
        <v>12</v>
      </c>
      <c r="C1943" s="21">
        <v>17</v>
      </c>
      <c r="F1943" s="31"/>
      <c r="G1943" s="31"/>
      <c r="H1943" s="31"/>
      <c r="I1943" s="31"/>
    </row>
    <row r="1944" spans="1:9" x14ac:dyDescent="0.2">
      <c r="A1944" s="16" t="s">
        <v>2020</v>
      </c>
      <c r="B1944" s="19">
        <v>13</v>
      </c>
      <c r="C1944" s="21">
        <v>27</v>
      </c>
      <c r="F1944" s="31"/>
      <c r="G1944" s="31"/>
      <c r="H1944" s="31"/>
      <c r="I1944" s="31"/>
    </row>
    <row r="1945" spans="1:9" x14ac:dyDescent="0.2">
      <c r="A1945" s="16" t="s">
        <v>2020</v>
      </c>
      <c r="B1945" s="19">
        <v>14</v>
      </c>
      <c r="C1945" s="21">
        <v>22</v>
      </c>
      <c r="F1945" s="31"/>
      <c r="G1945" s="31"/>
      <c r="H1945" s="31"/>
      <c r="I1945" s="31"/>
    </row>
    <row r="1946" spans="1:9" x14ac:dyDescent="0.2">
      <c r="A1946" s="16" t="s">
        <v>2020</v>
      </c>
      <c r="B1946" s="19">
        <v>15</v>
      </c>
      <c r="C1946" s="21">
        <v>21</v>
      </c>
      <c r="F1946" s="31"/>
      <c r="G1946" s="31"/>
      <c r="H1946" s="31"/>
      <c r="I1946" s="31"/>
    </row>
    <row r="1947" spans="1:9" x14ac:dyDescent="0.2">
      <c r="A1947" s="16" t="s">
        <v>2020</v>
      </c>
      <c r="B1947" s="19">
        <v>16</v>
      </c>
      <c r="C1947" s="21">
        <v>21</v>
      </c>
      <c r="F1947" s="31"/>
      <c r="G1947" s="31"/>
      <c r="H1947" s="31"/>
      <c r="I1947" s="31"/>
    </row>
    <row r="1948" spans="1:9" x14ac:dyDescent="0.2">
      <c r="A1948" s="16" t="s">
        <v>2020</v>
      </c>
      <c r="B1948" s="19">
        <v>17</v>
      </c>
      <c r="C1948" s="21">
        <v>27</v>
      </c>
      <c r="F1948" s="31"/>
      <c r="G1948" s="31"/>
      <c r="H1948" s="31"/>
      <c r="I1948" s="31"/>
    </row>
    <row r="1949" spans="1:9" x14ac:dyDescent="0.2">
      <c r="A1949" s="16" t="s">
        <v>2020</v>
      </c>
      <c r="B1949" s="19">
        <v>18</v>
      </c>
      <c r="C1949" s="21">
        <v>23</v>
      </c>
      <c r="F1949" s="31"/>
      <c r="G1949" s="31"/>
      <c r="H1949" s="31"/>
      <c r="I1949" s="31"/>
    </row>
    <row r="1950" spans="1:9" x14ac:dyDescent="0.2">
      <c r="A1950" s="16" t="s">
        <v>2020</v>
      </c>
      <c r="B1950" s="19">
        <v>19</v>
      </c>
      <c r="C1950" s="21">
        <v>15</v>
      </c>
      <c r="F1950" s="31"/>
      <c r="G1950" s="31"/>
      <c r="H1950" s="31"/>
      <c r="I1950" s="31"/>
    </row>
    <row r="1951" spans="1:9" x14ac:dyDescent="0.2">
      <c r="A1951" s="16" t="s">
        <v>2020</v>
      </c>
      <c r="B1951" s="19">
        <v>20</v>
      </c>
      <c r="C1951" s="21">
        <v>18</v>
      </c>
      <c r="F1951" s="31"/>
      <c r="G1951" s="31"/>
      <c r="H1951" s="31"/>
      <c r="I1951" s="31"/>
    </row>
    <row r="1952" spans="1:9" x14ac:dyDescent="0.2">
      <c r="A1952" s="16" t="s">
        <v>2020</v>
      </c>
      <c r="B1952" s="19">
        <v>21</v>
      </c>
      <c r="C1952" s="21">
        <v>14</v>
      </c>
      <c r="F1952" s="31"/>
      <c r="G1952" s="31"/>
      <c r="H1952" s="31"/>
      <c r="I1952" s="31"/>
    </row>
    <row r="1953" spans="1:9" x14ac:dyDescent="0.2">
      <c r="A1953" s="16" t="s">
        <v>2020</v>
      </c>
      <c r="B1953" s="19">
        <v>22</v>
      </c>
      <c r="C1953" s="21">
        <v>30</v>
      </c>
      <c r="F1953" s="31"/>
      <c r="G1953" s="31"/>
      <c r="H1953" s="31"/>
      <c r="I1953" s="31"/>
    </row>
    <row r="1954" spans="1:9" x14ac:dyDescent="0.2">
      <c r="A1954" s="16" t="s">
        <v>2020</v>
      </c>
      <c r="B1954" s="19">
        <v>23</v>
      </c>
      <c r="C1954" s="21">
        <v>40</v>
      </c>
      <c r="F1954" s="31"/>
      <c r="G1954" s="31"/>
      <c r="H1954" s="31"/>
      <c r="I1954" s="31"/>
    </row>
    <row r="1955" spans="1:9" x14ac:dyDescent="0.2">
      <c r="A1955" s="16" t="s">
        <v>2020</v>
      </c>
      <c r="B1955" s="19">
        <v>24</v>
      </c>
      <c r="C1955" s="21">
        <v>10</v>
      </c>
      <c r="F1955" s="31"/>
      <c r="G1955" s="31"/>
      <c r="H1955" s="31"/>
      <c r="I1955" s="31"/>
    </row>
    <row r="1956" spans="1:9" x14ac:dyDescent="0.2">
      <c r="A1956" s="16" t="s">
        <v>2020</v>
      </c>
      <c r="B1956" s="19">
        <v>25</v>
      </c>
      <c r="C1956" s="21">
        <v>38</v>
      </c>
      <c r="F1956" s="31"/>
      <c r="G1956" s="31"/>
      <c r="H1956" s="31"/>
      <c r="I1956" s="31"/>
    </row>
    <row r="1957" spans="1:9" x14ac:dyDescent="0.2">
      <c r="A1957" s="16" t="s">
        <v>2020</v>
      </c>
      <c r="B1957" s="19">
        <v>26</v>
      </c>
      <c r="C1957" s="21">
        <v>24</v>
      </c>
      <c r="F1957" s="31"/>
      <c r="G1957" s="31"/>
      <c r="H1957" s="31"/>
      <c r="I1957" s="31"/>
    </row>
    <row r="1958" spans="1:9" x14ac:dyDescent="0.2">
      <c r="A1958" s="16" t="s">
        <v>2020</v>
      </c>
      <c r="B1958" s="19">
        <v>27</v>
      </c>
      <c r="C1958" s="21">
        <v>22</v>
      </c>
      <c r="F1958" s="31"/>
      <c r="G1958" s="31"/>
      <c r="H1958" s="31"/>
      <c r="I1958" s="31"/>
    </row>
    <row r="1959" spans="1:9" x14ac:dyDescent="0.2">
      <c r="A1959" s="16" t="s">
        <v>2020</v>
      </c>
      <c r="B1959" s="19">
        <v>28</v>
      </c>
      <c r="C1959" s="21">
        <v>17</v>
      </c>
      <c r="F1959" s="31"/>
      <c r="G1959" s="31"/>
      <c r="H1959" s="31"/>
      <c r="I1959" s="31"/>
    </row>
    <row r="1960" spans="1:9" x14ac:dyDescent="0.2">
      <c r="A1960" s="16" t="s">
        <v>2020</v>
      </c>
      <c r="B1960" s="19">
        <v>29</v>
      </c>
      <c r="C1960" s="21">
        <v>32</v>
      </c>
      <c r="F1960" s="31"/>
      <c r="G1960" s="31"/>
      <c r="H1960" s="31"/>
      <c r="I1960" s="31"/>
    </row>
    <row r="1961" spans="1:9" x14ac:dyDescent="0.2">
      <c r="A1961" s="16" t="s">
        <v>2020</v>
      </c>
      <c r="B1961" s="19">
        <v>30</v>
      </c>
      <c r="C1961" s="21">
        <v>24</v>
      </c>
      <c r="F1961" s="31"/>
      <c r="G1961" s="31"/>
      <c r="H1961" s="31"/>
      <c r="I1961" s="31"/>
    </row>
    <row r="1962" spans="1:9" x14ac:dyDescent="0.2">
      <c r="A1962" s="16" t="s">
        <v>2020</v>
      </c>
      <c r="B1962" s="19">
        <v>31</v>
      </c>
      <c r="C1962" s="21">
        <v>40</v>
      </c>
      <c r="F1962" s="31"/>
      <c r="G1962" s="31"/>
      <c r="H1962" s="31"/>
      <c r="I1962" s="31"/>
    </row>
    <row r="1963" spans="1:9" x14ac:dyDescent="0.2">
      <c r="A1963" s="16" t="s">
        <v>2020</v>
      </c>
      <c r="B1963" s="19">
        <v>32</v>
      </c>
      <c r="C1963" s="21">
        <v>44</v>
      </c>
      <c r="F1963" s="31"/>
      <c r="G1963" s="31"/>
      <c r="H1963" s="31"/>
      <c r="I1963" s="31"/>
    </row>
    <row r="1964" spans="1:9" x14ac:dyDescent="0.2">
      <c r="A1964" s="16" t="s">
        <v>2020</v>
      </c>
      <c r="B1964" s="19">
        <v>33</v>
      </c>
      <c r="C1964" s="21">
        <v>26</v>
      </c>
      <c r="F1964" s="31"/>
      <c r="G1964" s="31"/>
      <c r="H1964" s="31"/>
      <c r="I1964" s="31"/>
    </row>
    <row r="1965" spans="1:9" x14ac:dyDescent="0.2">
      <c r="A1965" s="16" t="s">
        <v>2020</v>
      </c>
      <c r="B1965" s="19">
        <v>34</v>
      </c>
      <c r="C1965" s="21">
        <v>22</v>
      </c>
      <c r="F1965" s="31"/>
      <c r="G1965" s="31"/>
      <c r="H1965" s="31"/>
      <c r="I1965" s="31"/>
    </row>
    <row r="1966" spans="1:9" x14ac:dyDescent="0.2">
      <c r="A1966" s="16" t="s">
        <v>2020</v>
      </c>
      <c r="B1966" s="19">
        <v>35</v>
      </c>
      <c r="C1966" s="21">
        <v>19</v>
      </c>
      <c r="F1966" s="31"/>
      <c r="G1966" s="31"/>
      <c r="H1966" s="31"/>
      <c r="I1966" s="31"/>
    </row>
    <row r="1967" spans="1:9" x14ac:dyDescent="0.2">
      <c r="A1967" s="16" t="s">
        <v>2020</v>
      </c>
      <c r="B1967" s="19">
        <v>36</v>
      </c>
      <c r="C1967" s="21">
        <v>32</v>
      </c>
      <c r="F1967" s="31"/>
      <c r="G1967" s="31"/>
      <c r="H1967" s="31"/>
      <c r="I1967" s="31"/>
    </row>
    <row r="1968" spans="1:9" x14ac:dyDescent="0.2">
      <c r="A1968" s="16" t="s">
        <v>2020</v>
      </c>
      <c r="B1968" s="19">
        <v>37</v>
      </c>
      <c r="C1968" s="21">
        <v>21</v>
      </c>
      <c r="F1968" s="31"/>
      <c r="G1968" s="31"/>
      <c r="H1968" s="31"/>
      <c r="I1968" s="31"/>
    </row>
    <row r="1969" spans="1:9" x14ac:dyDescent="0.2">
      <c r="A1969" s="16" t="s">
        <v>2020</v>
      </c>
      <c r="B1969" s="19">
        <v>38</v>
      </c>
      <c r="C1969" s="21">
        <v>28</v>
      </c>
      <c r="F1969" s="31"/>
      <c r="G1969" s="31"/>
      <c r="H1969" s="31"/>
      <c r="I1969" s="31"/>
    </row>
    <row r="1970" spans="1:9" x14ac:dyDescent="0.2">
      <c r="A1970" s="16" t="s">
        <v>2020</v>
      </c>
      <c r="B1970" s="19">
        <v>39</v>
      </c>
      <c r="C1970" s="21">
        <v>18</v>
      </c>
      <c r="F1970" s="31"/>
      <c r="G1970" s="31"/>
      <c r="H1970" s="31"/>
      <c r="I1970" s="31"/>
    </row>
    <row r="1971" spans="1:9" x14ac:dyDescent="0.2">
      <c r="A1971" s="16" t="s">
        <v>2020</v>
      </c>
      <c r="B1971" s="19">
        <v>40</v>
      </c>
      <c r="C1971" s="21">
        <v>16</v>
      </c>
      <c r="F1971" s="31"/>
      <c r="G1971" s="31"/>
      <c r="H1971" s="31"/>
      <c r="I1971" s="31"/>
    </row>
    <row r="1972" spans="1:9" x14ac:dyDescent="0.2">
      <c r="A1972" s="16" t="s">
        <v>2020</v>
      </c>
      <c r="B1972" s="19">
        <v>41</v>
      </c>
      <c r="C1972" s="21">
        <v>18</v>
      </c>
      <c r="F1972" s="31"/>
      <c r="G1972" s="31"/>
      <c r="H1972" s="31"/>
      <c r="I1972" s="31"/>
    </row>
    <row r="1973" spans="1:9" x14ac:dyDescent="0.2">
      <c r="A1973" s="16" t="s">
        <v>2020</v>
      </c>
      <c r="B1973" s="19">
        <v>42</v>
      </c>
      <c r="C1973" s="21">
        <v>22</v>
      </c>
      <c r="F1973" s="31"/>
      <c r="G1973" s="31"/>
      <c r="H1973" s="31"/>
      <c r="I1973" s="31"/>
    </row>
    <row r="1974" spans="1:9" x14ac:dyDescent="0.2">
      <c r="A1974" s="16" t="s">
        <v>2020</v>
      </c>
      <c r="B1974" s="19">
        <v>43</v>
      </c>
      <c r="C1974" s="21">
        <v>13</v>
      </c>
      <c r="F1974" s="31"/>
      <c r="G1974" s="31"/>
      <c r="H1974" s="31"/>
      <c r="I1974" s="31"/>
    </row>
    <row r="1975" spans="1:9" x14ac:dyDescent="0.2">
      <c r="A1975" s="16" t="s">
        <v>2020</v>
      </c>
      <c r="B1975" s="19">
        <v>44</v>
      </c>
      <c r="C1975" s="21">
        <v>30</v>
      </c>
      <c r="F1975" s="31"/>
      <c r="G1975" s="31"/>
      <c r="H1975" s="31"/>
      <c r="I1975" s="31"/>
    </row>
    <row r="1976" spans="1:9" x14ac:dyDescent="0.2">
      <c r="A1976" s="16" t="s">
        <v>2020</v>
      </c>
      <c r="B1976" s="19">
        <v>45</v>
      </c>
      <c r="C1976" s="21">
        <v>5</v>
      </c>
      <c r="F1976" s="31"/>
      <c r="G1976" s="31"/>
      <c r="H1976" s="31"/>
      <c r="I1976" s="31"/>
    </row>
    <row r="1977" spans="1:9" x14ac:dyDescent="0.2">
      <c r="A1977" s="16" t="s">
        <v>2020</v>
      </c>
      <c r="B1977" s="19">
        <v>46</v>
      </c>
      <c r="C1977" s="21">
        <v>28</v>
      </c>
      <c r="F1977" s="31"/>
      <c r="G1977" s="31"/>
      <c r="H1977" s="31"/>
      <c r="I1977" s="31"/>
    </row>
    <row r="1978" spans="1:9" x14ac:dyDescent="0.2">
      <c r="A1978" s="16" t="s">
        <v>2020</v>
      </c>
      <c r="B1978" s="19">
        <v>47</v>
      </c>
      <c r="C1978" s="21">
        <v>7</v>
      </c>
      <c r="F1978" s="31"/>
      <c r="G1978" s="31"/>
      <c r="H1978" s="31"/>
      <c r="I1978" s="31"/>
    </row>
    <row r="1979" spans="1:9" x14ac:dyDescent="0.2">
      <c r="A1979" s="16" t="s">
        <v>2020</v>
      </c>
      <c r="B1979" s="19">
        <v>48</v>
      </c>
      <c r="C1979" s="21">
        <v>47</v>
      </c>
      <c r="F1979" s="31"/>
      <c r="G1979" s="31"/>
      <c r="H1979" s="31"/>
      <c r="I1979" s="31"/>
    </row>
    <row r="1980" spans="1:9" x14ac:dyDescent="0.2">
      <c r="A1980" s="16" t="s">
        <v>2020</v>
      </c>
      <c r="B1980" s="19">
        <v>49</v>
      </c>
      <c r="C1980" s="21">
        <v>39</v>
      </c>
      <c r="F1980" s="31"/>
      <c r="G1980" s="31"/>
      <c r="H1980" s="31"/>
      <c r="I1980" s="31"/>
    </row>
    <row r="1981" spans="1:9" x14ac:dyDescent="0.2">
      <c r="A1981" s="16" t="s">
        <v>2020</v>
      </c>
      <c r="B1981" s="19">
        <v>50</v>
      </c>
      <c r="C1981" s="21">
        <v>46</v>
      </c>
      <c r="F1981" s="31"/>
      <c r="G1981" s="31"/>
      <c r="H1981" s="31"/>
      <c r="I1981" s="31"/>
    </row>
    <row r="1982" spans="1:9" x14ac:dyDescent="0.2">
      <c r="A1982" s="16" t="s">
        <v>2020</v>
      </c>
      <c r="B1982" s="19">
        <v>51</v>
      </c>
      <c r="C1982" s="21">
        <v>64</v>
      </c>
      <c r="F1982" s="31"/>
      <c r="G1982" s="31"/>
      <c r="H1982" s="31"/>
      <c r="I1982" s="31"/>
    </row>
    <row r="1983" spans="1:9" x14ac:dyDescent="0.2">
      <c r="A1983" s="16" t="s">
        <v>2020</v>
      </c>
      <c r="B1983" s="19">
        <v>52</v>
      </c>
      <c r="C1983" s="21">
        <v>34</v>
      </c>
      <c r="F1983" s="31"/>
      <c r="G1983" s="31"/>
      <c r="H1983" s="31"/>
      <c r="I1983" s="31"/>
    </row>
    <row r="1984" spans="1:9" x14ac:dyDescent="0.2">
      <c r="A1984" s="16" t="s">
        <v>2021</v>
      </c>
      <c r="B1984" s="19">
        <v>1</v>
      </c>
      <c r="C1984" s="21">
        <v>22</v>
      </c>
      <c r="F1984" s="31"/>
      <c r="G1984" s="31"/>
      <c r="H1984" s="31"/>
      <c r="I1984" s="31"/>
    </row>
    <row r="1985" spans="1:9" x14ac:dyDescent="0.2">
      <c r="A1985" s="16" t="s">
        <v>2021</v>
      </c>
      <c r="B1985" s="19">
        <v>2</v>
      </c>
      <c r="C1985" s="21">
        <v>22</v>
      </c>
      <c r="F1985" s="31"/>
      <c r="G1985" s="31"/>
      <c r="H1985" s="31"/>
      <c r="I1985" s="31"/>
    </row>
    <row r="1986" spans="1:9" x14ac:dyDescent="0.2">
      <c r="A1986" s="16" t="s">
        <v>2021</v>
      </c>
      <c r="B1986" s="19">
        <v>3</v>
      </c>
      <c r="C1986" s="21">
        <v>66</v>
      </c>
      <c r="F1986" s="31"/>
      <c r="G1986" s="31"/>
      <c r="H1986" s="31"/>
      <c r="I1986" s="31"/>
    </row>
    <row r="1987" spans="1:9" x14ac:dyDescent="0.2">
      <c r="A1987" s="16" t="s">
        <v>2021</v>
      </c>
      <c r="B1987" s="19">
        <v>4</v>
      </c>
      <c r="C1987" s="21">
        <v>22</v>
      </c>
      <c r="F1987" s="31"/>
      <c r="G1987" s="31"/>
      <c r="H1987" s="31"/>
      <c r="I1987" s="31"/>
    </row>
    <row r="1988" spans="1:9" x14ac:dyDescent="0.2">
      <c r="A1988" s="16" t="s">
        <v>2021</v>
      </c>
      <c r="B1988" s="19">
        <v>5</v>
      </c>
      <c r="C1988" s="21">
        <v>22</v>
      </c>
      <c r="F1988" s="31"/>
      <c r="G1988" s="31"/>
      <c r="H1988" s="31"/>
      <c r="I1988" s="31"/>
    </row>
    <row r="1989" spans="1:9" x14ac:dyDescent="0.2">
      <c r="A1989" s="16" t="s">
        <v>2022</v>
      </c>
      <c r="B1989" s="19">
        <v>1</v>
      </c>
      <c r="C1989" s="21">
        <v>28</v>
      </c>
      <c r="F1989" s="31"/>
      <c r="G1989" s="31"/>
      <c r="H1989" s="31"/>
      <c r="I1989" s="31"/>
    </row>
    <row r="1990" spans="1:9" x14ac:dyDescent="0.2">
      <c r="A1990" s="16" t="s">
        <v>2022</v>
      </c>
      <c r="B1990" s="19">
        <v>2</v>
      </c>
      <c r="C1990" s="21">
        <v>10</v>
      </c>
      <c r="F1990" s="31"/>
      <c r="G1990" s="31"/>
      <c r="H1990" s="31"/>
      <c r="I1990" s="31"/>
    </row>
    <row r="1991" spans="1:9" x14ac:dyDescent="0.2">
      <c r="A1991" s="16" t="s">
        <v>2022</v>
      </c>
      <c r="B1991" s="19">
        <v>3</v>
      </c>
      <c r="C1991" s="21">
        <v>27</v>
      </c>
      <c r="F1991" s="31"/>
      <c r="G1991" s="31"/>
      <c r="H1991" s="31"/>
      <c r="I1991" s="31"/>
    </row>
    <row r="1992" spans="1:9" x14ac:dyDescent="0.2">
      <c r="A1992" s="16" t="s">
        <v>2022</v>
      </c>
      <c r="B1992" s="19">
        <v>4</v>
      </c>
      <c r="C1992" s="21">
        <v>17</v>
      </c>
      <c r="F1992" s="31"/>
      <c r="G1992" s="31"/>
      <c r="H1992" s="31"/>
      <c r="I1992" s="31"/>
    </row>
    <row r="1993" spans="1:9" x14ac:dyDescent="0.2">
      <c r="A1993" s="16" t="s">
        <v>2022</v>
      </c>
      <c r="B1993" s="19">
        <v>5</v>
      </c>
      <c r="C1993" s="21">
        <v>17</v>
      </c>
      <c r="F1993" s="31"/>
      <c r="G1993" s="31"/>
      <c r="H1993" s="31"/>
      <c r="I1993" s="31"/>
    </row>
    <row r="1994" spans="1:9" x14ac:dyDescent="0.2">
      <c r="A1994" s="16" t="s">
        <v>2022</v>
      </c>
      <c r="B1994" s="19">
        <v>6</v>
      </c>
      <c r="C1994" s="21">
        <v>14</v>
      </c>
      <c r="F1994" s="31"/>
      <c r="G1994" s="31"/>
      <c r="H1994" s="31"/>
      <c r="I1994" s="31"/>
    </row>
    <row r="1995" spans="1:9" x14ac:dyDescent="0.2">
      <c r="A1995" s="16" t="s">
        <v>2022</v>
      </c>
      <c r="B1995" s="19">
        <v>7</v>
      </c>
      <c r="C1995" s="21">
        <v>27</v>
      </c>
      <c r="F1995" s="31"/>
      <c r="G1995" s="31"/>
      <c r="H1995" s="31"/>
      <c r="I1995" s="31"/>
    </row>
    <row r="1996" spans="1:9" x14ac:dyDescent="0.2">
      <c r="A1996" s="16" t="s">
        <v>2022</v>
      </c>
      <c r="B1996" s="19">
        <v>8</v>
      </c>
      <c r="C1996" s="21">
        <v>18</v>
      </c>
      <c r="F1996" s="31"/>
      <c r="G1996" s="31"/>
      <c r="H1996" s="31"/>
      <c r="I1996" s="31"/>
    </row>
    <row r="1997" spans="1:9" x14ac:dyDescent="0.2">
      <c r="A1997" s="16" t="s">
        <v>2022</v>
      </c>
      <c r="B1997" s="19">
        <v>9</v>
      </c>
      <c r="C1997" s="21">
        <v>11</v>
      </c>
      <c r="F1997" s="31"/>
      <c r="G1997" s="31"/>
      <c r="H1997" s="31"/>
      <c r="I1997" s="31"/>
    </row>
    <row r="1998" spans="1:9" x14ac:dyDescent="0.2">
      <c r="A1998" s="16" t="s">
        <v>2022</v>
      </c>
      <c r="B1998" s="19">
        <v>10</v>
      </c>
      <c r="C1998" s="21">
        <v>22</v>
      </c>
      <c r="F1998" s="31"/>
      <c r="G1998" s="31"/>
      <c r="H1998" s="31"/>
      <c r="I1998" s="31"/>
    </row>
    <row r="1999" spans="1:9" x14ac:dyDescent="0.2">
      <c r="A1999" s="16" t="s">
        <v>2022</v>
      </c>
      <c r="B1999" s="19">
        <v>11</v>
      </c>
      <c r="C1999" s="21">
        <v>25</v>
      </c>
      <c r="F1999" s="31"/>
      <c r="G1999" s="31"/>
      <c r="H1999" s="31"/>
      <c r="I1999" s="31"/>
    </row>
    <row r="2000" spans="1:9" x14ac:dyDescent="0.2">
      <c r="A2000" s="16" t="s">
        <v>2022</v>
      </c>
      <c r="B2000" s="19">
        <v>12</v>
      </c>
      <c r="C2000" s="21">
        <v>28</v>
      </c>
      <c r="F2000" s="31"/>
      <c r="G2000" s="31"/>
      <c r="H2000" s="31"/>
      <c r="I2000" s="31"/>
    </row>
    <row r="2001" spans="1:9" x14ac:dyDescent="0.2">
      <c r="A2001" s="16" t="s">
        <v>2022</v>
      </c>
      <c r="B2001" s="19">
        <v>13</v>
      </c>
      <c r="C2001" s="21">
        <v>23</v>
      </c>
      <c r="F2001" s="31"/>
      <c r="G2001" s="31"/>
      <c r="H2001" s="31"/>
      <c r="I2001" s="31"/>
    </row>
    <row r="2002" spans="1:9" x14ac:dyDescent="0.2">
      <c r="A2002" s="16" t="s">
        <v>2022</v>
      </c>
      <c r="B2002" s="19">
        <v>14</v>
      </c>
      <c r="C2002" s="21">
        <v>23</v>
      </c>
      <c r="F2002" s="31"/>
      <c r="G2002" s="31"/>
      <c r="H2002" s="31"/>
      <c r="I2002" s="31"/>
    </row>
    <row r="2003" spans="1:9" x14ac:dyDescent="0.2">
      <c r="A2003" s="16" t="s">
        <v>2022</v>
      </c>
      <c r="B2003" s="19">
        <v>15</v>
      </c>
      <c r="C2003" s="21">
        <v>8</v>
      </c>
      <c r="F2003" s="31"/>
      <c r="G2003" s="31"/>
      <c r="H2003" s="31"/>
      <c r="I2003" s="31"/>
    </row>
    <row r="2004" spans="1:9" x14ac:dyDescent="0.2">
      <c r="A2004" s="16" t="s">
        <v>2022</v>
      </c>
      <c r="B2004" s="19">
        <v>16</v>
      </c>
      <c r="C2004" s="21">
        <v>63</v>
      </c>
      <c r="F2004" s="31"/>
      <c r="G2004" s="31"/>
      <c r="H2004" s="31"/>
      <c r="I2004" s="31"/>
    </row>
    <row r="2005" spans="1:9" x14ac:dyDescent="0.2">
      <c r="A2005" s="16" t="s">
        <v>2022</v>
      </c>
      <c r="B2005" s="19">
        <v>17</v>
      </c>
      <c r="C2005" s="21">
        <v>24</v>
      </c>
      <c r="F2005" s="31"/>
      <c r="G2005" s="31"/>
      <c r="H2005" s="31"/>
      <c r="I2005" s="31"/>
    </row>
    <row r="2006" spans="1:9" x14ac:dyDescent="0.2">
      <c r="A2006" s="16" t="s">
        <v>2022</v>
      </c>
      <c r="B2006" s="19">
        <v>18</v>
      </c>
      <c r="C2006" s="21">
        <v>32</v>
      </c>
      <c r="F2006" s="31"/>
      <c r="G2006" s="31"/>
      <c r="H2006" s="31"/>
      <c r="I2006" s="31"/>
    </row>
    <row r="2007" spans="1:9" x14ac:dyDescent="0.2">
      <c r="A2007" s="16" t="s">
        <v>2022</v>
      </c>
      <c r="B2007" s="19">
        <v>19</v>
      </c>
      <c r="C2007" s="21">
        <v>14</v>
      </c>
      <c r="F2007" s="31"/>
      <c r="G2007" s="31"/>
      <c r="H2007" s="31"/>
      <c r="I2007" s="31"/>
    </row>
    <row r="2008" spans="1:9" x14ac:dyDescent="0.2">
      <c r="A2008" s="16" t="s">
        <v>2022</v>
      </c>
      <c r="B2008" s="19">
        <v>20</v>
      </c>
      <c r="C2008" s="21">
        <v>49</v>
      </c>
      <c r="F2008" s="31"/>
      <c r="G2008" s="31"/>
      <c r="H2008" s="31"/>
      <c r="I2008" s="31"/>
    </row>
    <row r="2009" spans="1:9" x14ac:dyDescent="0.2">
      <c r="A2009" s="16" t="s">
        <v>2022</v>
      </c>
      <c r="B2009" s="19">
        <v>21</v>
      </c>
      <c r="C2009" s="21">
        <v>32</v>
      </c>
      <c r="F2009" s="31"/>
      <c r="G2009" s="31"/>
      <c r="H2009" s="31"/>
      <c r="I2009" s="31"/>
    </row>
    <row r="2010" spans="1:9" x14ac:dyDescent="0.2">
      <c r="A2010" s="16" t="s">
        <v>2022</v>
      </c>
      <c r="B2010" s="19">
        <v>22</v>
      </c>
      <c r="C2010" s="21">
        <v>31</v>
      </c>
      <c r="F2010" s="31"/>
      <c r="G2010" s="31"/>
      <c r="H2010" s="31"/>
      <c r="I2010" s="31"/>
    </row>
    <row r="2011" spans="1:9" x14ac:dyDescent="0.2">
      <c r="A2011" s="16" t="s">
        <v>2022</v>
      </c>
      <c r="B2011" s="19">
        <v>23</v>
      </c>
      <c r="C2011" s="21">
        <v>49</v>
      </c>
      <c r="F2011" s="31"/>
      <c r="G2011" s="31"/>
      <c r="H2011" s="31"/>
      <c r="I2011" s="31"/>
    </row>
    <row r="2012" spans="1:9" x14ac:dyDescent="0.2">
      <c r="A2012" s="16" t="s">
        <v>2022</v>
      </c>
      <c r="B2012" s="19">
        <v>24</v>
      </c>
      <c r="C2012" s="21">
        <v>27</v>
      </c>
      <c r="F2012" s="31"/>
      <c r="G2012" s="31"/>
      <c r="H2012" s="31"/>
      <c r="I2012" s="31"/>
    </row>
    <row r="2013" spans="1:9" x14ac:dyDescent="0.2">
      <c r="A2013" s="16" t="s">
        <v>2022</v>
      </c>
      <c r="B2013" s="19">
        <v>25</v>
      </c>
      <c r="C2013" s="21">
        <v>17</v>
      </c>
      <c r="F2013" s="31"/>
      <c r="G2013" s="31"/>
      <c r="H2013" s="31"/>
      <c r="I2013" s="31"/>
    </row>
    <row r="2014" spans="1:9" x14ac:dyDescent="0.2">
      <c r="A2014" s="16" t="s">
        <v>2022</v>
      </c>
      <c r="B2014" s="19">
        <v>26</v>
      </c>
      <c r="C2014" s="21">
        <v>21</v>
      </c>
      <c r="F2014" s="31"/>
      <c r="G2014" s="31"/>
      <c r="H2014" s="31"/>
      <c r="I2014" s="31"/>
    </row>
    <row r="2015" spans="1:9" x14ac:dyDescent="0.2">
      <c r="A2015" s="16" t="s">
        <v>2022</v>
      </c>
      <c r="B2015" s="19">
        <v>27</v>
      </c>
      <c r="C2015" s="21">
        <v>36</v>
      </c>
      <c r="F2015" s="31"/>
      <c r="G2015" s="31"/>
      <c r="H2015" s="31"/>
      <c r="I2015" s="31"/>
    </row>
    <row r="2016" spans="1:9" x14ac:dyDescent="0.2">
      <c r="A2016" s="16" t="s">
        <v>2022</v>
      </c>
      <c r="B2016" s="19">
        <v>28</v>
      </c>
      <c r="C2016" s="21">
        <v>26</v>
      </c>
      <c r="F2016" s="31"/>
      <c r="G2016" s="31"/>
      <c r="H2016" s="31"/>
      <c r="I2016" s="31"/>
    </row>
    <row r="2017" spans="1:9" x14ac:dyDescent="0.2">
      <c r="A2017" s="16" t="s">
        <v>2022</v>
      </c>
      <c r="B2017" s="19">
        <v>29</v>
      </c>
      <c r="C2017" s="21">
        <v>21</v>
      </c>
      <c r="F2017" s="31"/>
      <c r="G2017" s="31"/>
      <c r="H2017" s="31"/>
      <c r="I2017" s="31"/>
    </row>
    <row r="2018" spans="1:9" x14ac:dyDescent="0.2">
      <c r="A2018" s="16" t="s">
        <v>2022</v>
      </c>
      <c r="B2018" s="19">
        <v>30</v>
      </c>
      <c r="C2018" s="21">
        <v>26</v>
      </c>
      <c r="F2018" s="31"/>
      <c r="G2018" s="31"/>
      <c r="H2018" s="31"/>
      <c r="I2018" s="31"/>
    </row>
    <row r="2019" spans="1:9" x14ac:dyDescent="0.2">
      <c r="A2019" s="16" t="s">
        <v>2022</v>
      </c>
      <c r="B2019" s="19">
        <v>31</v>
      </c>
      <c r="C2019" s="21">
        <v>18</v>
      </c>
      <c r="F2019" s="31"/>
      <c r="G2019" s="31"/>
      <c r="H2019" s="31"/>
      <c r="I2019" s="31"/>
    </row>
    <row r="2020" spans="1:9" x14ac:dyDescent="0.2">
      <c r="A2020" s="16" t="s">
        <v>2022</v>
      </c>
      <c r="B2020" s="19">
        <v>32</v>
      </c>
      <c r="C2020" s="21">
        <v>32</v>
      </c>
      <c r="F2020" s="31"/>
      <c r="G2020" s="31"/>
      <c r="H2020" s="31"/>
      <c r="I2020" s="31"/>
    </row>
    <row r="2021" spans="1:9" x14ac:dyDescent="0.2">
      <c r="A2021" s="16" t="s">
        <v>2022</v>
      </c>
      <c r="B2021" s="19">
        <v>33</v>
      </c>
      <c r="C2021" s="21">
        <v>33</v>
      </c>
      <c r="F2021" s="31"/>
      <c r="G2021" s="31"/>
      <c r="H2021" s="31"/>
      <c r="I2021" s="31"/>
    </row>
    <row r="2022" spans="1:9" x14ac:dyDescent="0.2">
      <c r="A2022" s="16" t="s">
        <v>2022</v>
      </c>
      <c r="B2022" s="19">
        <v>34</v>
      </c>
      <c r="C2022" s="21">
        <v>31</v>
      </c>
      <c r="F2022" s="31"/>
      <c r="G2022" s="31"/>
      <c r="H2022" s="31"/>
      <c r="I2022" s="31"/>
    </row>
    <row r="2023" spans="1:9" x14ac:dyDescent="0.2">
      <c r="A2023" s="16" t="s">
        <v>2022</v>
      </c>
      <c r="B2023" s="19">
        <v>35</v>
      </c>
      <c r="C2023" s="21">
        <v>15</v>
      </c>
      <c r="F2023" s="31"/>
      <c r="G2023" s="31"/>
      <c r="H2023" s="31"/>
      <c r="I2023" s="31"/>
    </row>
    <row r="2024" spans="1:9" x14ac:dyDescent="0.2">
      <c r="A2024" s="16" t="s">
        <v>2022</v>
      </c>
      <c r="B2024" s="19">
        <v>36</v>
      </c>
      <c r="C2024" s="21">
        <v>38</v>
      </c>
      <c r="F2024" s="31"/>
      <c r="G2024" s="31"/>
      <c r="H2024" s="31"/>
      <c r="I2024" s="31"/>
    </row>
    <row r="2025" spans="1:9" x14ac:dyDescent="0.2">
      <c r="A2025" s="16" t="s">
        <v>2022</v>
      </c>
      <c r="B2025" s="19">
        <v>37</v>
      </c>
      <c r="C2025" s="21">
        <v>28</v>
      </c>
      <c r="F2025" s="31"/>
      <c r="G2025" s="31"/>
      <c r="H2025" s="31"/>
      <c r="I2025" s="31"/>
    </row>
    <row r="2026" spans="1:9" x14ac:dyDescent="0.2">
      <c r="A2026" s="16" t="s">
        <v>2022</v>
      </c>
      <c r="B2026" s="19">
        <v>38</v>
      </c>
      <c r="C2026" s="21">
        <v>23</v>
      </c>
      <c r="F2026" s="31"/>
      <c r="G2026" s="31"/>
      <c r="H2026" s="31"/>
      <c r="I2026" s="31"/>
    </row>
    <row r="2027" spans="1:9" x14ac:dyDescent="0.2">
      <c r="A2027" s="16" t="s">
        <v>2022</v>
      </c>
      <c r="B2027" s="19">
        <v>39</v>
      </c>
      <c r="C2027" s="21">
        <v>29</v>
      </c>
      <c r="F2027" s="31"/>
      <c r="G2027" s="31"/>
      <c r="H2027" s="31"/>
      <c r="I2027" s="31"/>
    </row>
    <row r="2028" spans="1:9" x14ac:dyDescent="0.2">
      <c r="A2028" s="16" t="s">
        <v>2022</v>
      </c>
      <c r="B2028" s="19">
        <v>40</v>
      </c>
      <c r="C2028" s="21">
        <v>49</v>
      </c>
      <c r="F2028" s="31"/>
      <c r="G2028" s="31"/>
      <c r="H2028" s="31"/>
      <c r="I2028" s="31"/>
    </row>
    <row r="2029" spans="1:9" x14ac:dyDescent="0.2">
      <c r="A2029" s="16" t="s">
        <v>2022</v>
      </c>
      <c r="B2029" s="19">
        <v>41</v>
      </c>
      <c r="C2029" s="21">
        <v>26</v>
      </c>
      <c r="F2029" s="31"/>
      <c r="G2029" s="31"/>
      <c r="H2029" s="31"/>
      <c r="I2029" s="31"/>
    </row>
    <row r="2030" spans="1:9" x14ac:dyDescent="0.2">
      <c r="A2030" s="16" t="s">
        <v>2022</v>
      </c>
      <c r="B2030" s="19">
        <v>42</v>
      </c>
      <c r="C2030" s="21">
        <v>20</v>
      </c>
      <c r="F2030" s="31"/>
      <c r="G2030" s="31"/>
      <c r="H2030" s="31"/>
      <c r="I2030" s="31"/>
    </row>
    <row r="2031" spans="1:9" x14ac:dyDescent="0.2">
      <c r="A2031" s="16" t="s">
        <v>2022</v>
      </c>
      <c r="B2031" s="19">
        <v>43</v>
      </c>
      <c r="C2031" s="21">
        <v>27</v>
      </c>
      <c r="F2031" s="31"/>
      <c r="G2031" s="31"/>
      <c r="H2031" s="31"/>
      <c r="I2031" s="31"/>
    </row>
    <row r="2032" spans="1:9" x14ac:dyDescent="0.2">
      <c r="A2032" s="16" t="s">
        <v>2022</v>
      </c>
      <c r="B2032" s="19">
        <v>44</v>
      </c>
      <c r="C2032" s="21">
        <v>31</v>
      </c>
      <c r="F2032" s="31"/>
      <c r="G2032" s="31"/>
      <c r="H2032" s="31"/>
      <c r="I2032" s="31"/>
    </row>
    <row r="2033" spans="1:9" x14ac:dyDescent="0.2">
      <c r="A2033" s="16" t="s">
        <v>2022</v>
      </c>
      <c r="B2033" s="19">
        <v>45</v>
      </c>
      <c r="C2033" s="21">
        <v>25</v>
      </c>
      <c r="F2033" s="31"/>
      <c r="G2033" s="31"/>
      <c r="H2033" s="31"/>
      <c r="I2033" s="31"/>
    </row>
    <row r="2034" spans="1:9" x14ac:dyDescent="0.2">
      <c r="A2034" s="16" t="s">
        <v>2022</v>
      </c>
      <c r="B2034" s="19">
        <v>46</v>
      </c>
      <c r="C2034" s="21">
        <v>24</v>
      </c>
      <c r="F2034" s="31"/>
      <c r="G2034" s="31"/>
      <c r="H2034" s="31"/>
      <c r="I2034" s="31"/>
    </row>
    <row r="2035" spans="1:9" x14ac:dyDescent="0.2">
      <c r="A2035" s="16" t="s">
        <v>2022</v>
      </c>
      <c r="B2035" s="19">
        <v>47</v>
      </c>
      <c r="C2035" s="21">
        <v>23</v>
      </c>
      <c r="F2035" s="31"/>
      <c r="G2035" s="31"/>
      <c r="H2035" s="31"/>
      <c r="I2035" s="31"/>
    </row>
    <row r="2036" spans="1:9" x14ac:dyDescent="0.2">
      <c r="A2036" s="16" t="s">
        <v>2022</v>
      </c>
      <c r="B2036" s="19">
        <v>48</v>
      </c>
      <c r="C2036" s="21">
        <v>35</v>
      </c>
      <c r="F2036" s="31"/>
      <c r="G2036" s="31"/>
      <c r="H2036" s="31"/>
      <c r="I2036" s="31"/>
    </row>
    <row r="2037" spans="1:9" x14ac:dyDescent="0.2">
      <c r="A2037" s="16" t="s">
        <v>2023</v>
      </c>
      <c r="B2037" s="19">
        <v>1</v>
      </c>
      <c r="C2037" s="21">
        <v>21</v>
      </c>
      <c r="F2037" s="31"/>
      <c r="G2037" s="31"/>
      <c r="H2037" s="31"/>
      <c r="I2037" s="31"/>
    </row>
    <row r="2038" spans="1:9" x14ac:dyDescent="0.2">
      <c r="A2038" s="16" t="s">
        <v>2023</v>
      </c>
      <c r="B2038" s="19">
        <v>2</v>
      </c>
      <c r="C2038" s="21">
        <v>49</v>
      </c>
      <c r="F2038" s="31"/>
      <c r="G2038" s="31"/>
      <c r="H2038" s="31"/>
      <c r="I2038" s="31"/>
    </row>
    <row r="2039" spans="1:9" x14ac:dyDescent="0.2">
      <c r="A2039" s="16" t="s">
        <v>2023</v>
      </c>
      <c r="B2039" s="19">
        <v>3</v>
      </c>
      <c r="C2039" s="21">
        <v>30</v>
      </c>
      <c r="F2039" s="31"/>
      <c r="G2039" s="31"/>
      <c r="H2039" s="31"/>
      <c r="I2039" s="31"/>
    </row>
    <row r="2040" spans="1:9" x14ac:dyDescent="0.2">
      <c r="A2040" s="16" t="s">
        <v>2023</v>
      </c>
      <c r="B2040" s="19">
        <v>4</v>
      </c>
      <c r="C2040" s="21">
        <v>37</v>
      </c>
      <c r="F2040" s="31"/>
      <c r="G2040" s="31"/>
      <c r="H2040" s="31"/>
      <c r="I2040" s="31"/>
    </row>
    <row r="2041" spans="1:9" x14ac:dyDescent="0.2">
      <c r="A2041" s="16" t="s">
        <v>2023</v>
      </c>
      <c r="B2041" s="19">
        <v>5</v>
      </c>
      <c r="C2041" s="21">
        <v>31</v>
      </c>
      <c r="F2041" s="31"/>
      <c r="G2041" s="31"/>
      <c r="H2041" s="31"/>
      <c r="I2041" s="31"/>
    </row>
    <row r="2042" spans="1:9" x14ac:dyDescent="0.2">
      <c r="A2042" s="16" t="s">
        <v>2023</v>
      </c>
      <c r="B2042" s="19">
        <v>6</v>
      </c>
      <c r="C2042" s="21">
        <v>28</v>
      </c>
      <c r="F2042" s="31"/>
      <c r="G2042" s="31"/>
      <c r="H2042" s="31"/>
      <c r="I2042" s="31"/>
    </row>
    <row r="2043" spans="1:9" x14ac:dyDescent="0.2">
      <c r="A2043" s="16" t="s">
        <v>2023</v>
      </c>
      <c r="B2043" s="19">
        <v>7</v>
      </c>
      <c r="C2043" s="21">
        <v>28</v>
      </c>
      <c r="F2043" s="31"/>
      <c r="G2043" s="31"/>
      <c r="H2043" s="31"/>
      <c r="I2043" s="31"/>
    </row>
    <row r="2044" spans="1:9" x14ac:dyDescent="0.2">
      <c r="A2044" s="16" t="s">
        <v>2023</v>
      </c>
      <c r="B2044" s="19">
        <v>8</v>
      </c>
      <c r="C2044" s="21">
        <v>27</v>
      </c>
      <c r="F2044" s="31"/>
      <c r="G2044" s="31"/>
      <c r="H2044" s="31"/>
      <c r="I2044" s="31"/>
    </row>
    <row r="2045" spans="1:9" x14ac:dyDescent="0.2">
      <c r="A2045" s="16" t="s">
        <v>2023</v>
      </c>
      <c r="B2045" s="19">
        <v>9</v>
      </c>
      <c r="C2045" s="21">
        <v>27</v>
      </c>
      <c r="F2045" s="31"/>
      <c r="G2045" s="31"/>
      <c r="H2045" s="31"/>
      <c r="I2045" s="31"/>
    </row>
    <row r="2046" spans="1:9" x14ac:dyDescent="0.2">
      <c r="A2046" s="16" t="s">
        <v>2023</v>
      </c>
      <c r="B2046" s="19">
        <v>10</v>
      </c>
      <c r="C2046" s="21">
        <v>21</v>
      </c>
      <c r="F2046" s="31"/>
      <c r="G2046" s="31"/>
      <c r="H2046" s="31"/>
      <c r="I2046" s="31"/>
    </row>
    <row r="2047" spans="1:9" x14ac:dyDescent="0.2">
      <c r="A2047" s="16" t="s">
        <v>2023</v>
      </c>
      <c r="B2047" s="19">
        <v>11</v>
      </c>
      <c r="C2047" s="21">
        <v>45</v>
      </c>
      <c r="F2047" s="31"/>
      <c r="G2047" s="31"/>
      <c r="H2047" s="31"/>
      <c r="I2047" s="31"/>
    </row>
    <row r="2048" spans="1:9" x14ac:dyDescent="0.2">
      <c r="A2048" s="16" t="s">
        <v>2023</v>
      </c>
      <c r="B2048" s="19">
        <v>12</v>
      </c>
      <c r="C2048" s="21">
        <v>13</v>
      </c>
      <c r="F2048" s="31"/>
      <c r="G2048" s="31"/>
      <c r="H2048" s="31"/>
      <c r="I2048" s="31"/>
    </row>
    <row r="2049" spans="1:9" x14ac:dyDescent="0.2">
      <c r="A2049" s="16" t="s">
        <v>2024</v>
      </c>
      <c r="B2049" s="19">
        <v>1</v>
      </c>
      <c r="C2049" s="21">
        <v>11</v>
      </c>
      <c r="F2049" s="31"/>
      <c r="G2049" s="31"/>
      <c r="H2049" s="31"/>
      <c r="I2049" s="31"/>
    </row>
    <row r="2050" spans="1:9" x14ac:dyDescent="0.2">
      <c r="A2050" s="16" t="s">
        <v>2024</v>
      </c>
      <c r="B2050" s="19">
        <v>2</v>
      </c>
      <c r="C2050" s="21">
        <v>23</v>
      </c>
      <c r="F2050" s="31"/>
      <c r="G2050" s="31"/>
      <c r="H2050" s="31"/>
      <c r="I2050" s="31"/>
    </row>
    <row r="2051" spans="1:9" x14ac:dyDescent="0.2">
      <c r="A2051" s="16" t="s">
        <v>2024</v>
      </c>
      <c r="B2051" s="19">
        <v>3</v>
      </c>
      <c r="C2051" s="21">
        <v>5</v>
      </c>
      <c r="F2051" s="31"/>
      <c r="G2051" s="31"/>
      <c r="H2051" s="31"/>
      <c r="I2051" s="31"/>
    </row>
    <row r="2052" spans="1:9" x14ac:dyDescent="0.2">
      <c r="A2052" s="16" t="s">
        <v>2024</v>
      </c>
      <c r="B2052" s="19">
        <v>4</v>
      </c>
      <c r="C2052" s="21">
        <v>19</v>
      </c>
      <c r="F2052" s="31"/>
      <c r="G2052" s="31"/>
      <c r="H2052" s="31"/>
      <c r="I2052" s="31"/>
    </row>
    <row r="2053" spans="1:9" x14ac:dyDescent="0.2">
      <c r="A2053" s="16" t="s">
        <v>2024</v>
      </c>
      <c r="B2053" s="19">
        <v>5</v>
      </c>
      <c r="C2053" s="21">
        <v>15</v>
      </c>
      <c r="F2053" s="31"/>
      <c r="G2053" s="31"/>
      <c r="H2053" s="31"/>
      <c r="I2053" s="31"/>
    </row>
    <row r="2054" spans="1:9" x14ac:dyDescent="0.2">
      <c r="A2054" s="16" t="s">
        <v>2024</v>
      </c>
      <c r="B2054" s="19">
        <v>6</v>
      </c>
      <c r="C2054" s="21">
        <v>11</v>
      </c>
      <c r="F2054" s="31"/>
      <c r="G2054" s="31"/>
      <c r="H2054" s="31"/>
      <c r="I2054" s="31"/>
    </row>
    <row r="2055" spans="1:9" x14ac:dyDescent="0.2">
      <c r="A2055" s="16" t="s">
        <v>2024</v>
      </c>
      <c r="B2055" s="19">
        <v>7</v>
      </c>
      <c r="C2055" s="21">
        <v>16</v>
      </c>
      <c r="F2055" s="31"/>
      <c r="G2055" s="31"/>
      <c r="H2055" s="31"/>
      <c r="I2055" s="31"/>
    </row>
    <row r="2056" spans="1:9" x14ac:dyDescent="0.2">
      <c r="A2056" s="16" t="s">
        <v>2024</v>
      </c>
      <c r="B2056" s="19">
        <v>8</v>
      </c>
      <c r="C2056" s="21">
        <v>14</v>
      </c>
      <c r="F2056" s="31"/>
      <c r="G2056" s="31"/>
      <c r="H2056" s="31"/>
      <c r="I2056" s="31"/>
    </row>
    <row r="2057" spans="1:9" x14ac:dyDescent="0.2">
      <c r="A2057" s="16" t="s">
        <v>2024</v>
      </c>
      <c r="B2057" s="19">
        <v>9</v>
      </c>
      <c r="C2057" s="21">
        <v>17</v>
      </c>
      <c r="F2057" s="31"/>
      <c r="G2057" s="31"/>
      <c r="H2057" s="31"/>
      <c r="I2057" s="31"/>
    </row>
    <row r="2058" spans="1:9" x14ac:dyDescent="0.2">
      <c r="A2058" s="16" t="s">
        <v>2024</v>
      </c>
      <c r="B2058" s="19">
        <v>10</v>
      </c>
      <c r="C2058" s="21">
        <v>15</v>
      </c>
      <c r="F2058" s="31"/>
      <c r="G2058" s="31"/>
      <c r="H2058" s="31"/>
      <c r="I2058" s="31"/>
    </row>
    <row r="2059" spans="1:9" x14ac:dyDescent="0.2">
      <c r="A2059" s="16" t="s">
        <v>2024</v>
      </c>
      <c r="B2059" s="19">
        <v>11</v>
      </c>
      <c r="C2059" s="21">
        <v>12</v>
      </c>
      <c r="F2059" s="31"/>
      <c r="G2059" s="31"/>
      <c r="H2059" s="31"/>
      <c r="I2059" s="31"/>
    </row>
    <row r="2060" spans="1:9" x14ac:dyDescent="0.2">
      <c r="A2060" s="16" t="s">
        <v>2024</v>
      </c>
      <c r="B2060" s="19">
        <v>12</v>
      </c>
      <c r="C2060" s="21">
        <v>14</v>
      </c>
      <c r="F2060" s="31"/>
      <c r="G2060" s="31"/>
      <c r="H2060" s="31"/>
      <c r="I2060" s="31"/>
    </row>
    <row r="2061" spans="1:9" x14ac:dyDescent="0.2">
      <c r="A2061" s="16" t="s">
        <v>2024</v>
      </c>
      <c r="B2061" s="19">
        <v>13</v>
      </c>
      <c r="C2061" s="21">
        <v>16</v>
      </c>
      <c r="F2061" s="31"/>
      <c r="G2061" s="31"/>
      <c r="H2061" s="31"/>
      <c r="I2061" s="31"/>
    </row>
    <row r="2062" spans="1:9" x14ac:dyDescent="0.2">
      <c r="A2062" s="16" t="s">
        <v>2024</v>
      </c>
      <c r="B2062" s="19">
        <v>14</v>
      </c>
      <c r="C2062" s="21">
        <v>9</v>
      </c>
      <c r="F2062" s="31"/>
      <c r="G2062" s="31"/>
      <c r="H2062" s="31"/>
      <c r="I2062" s="31"/>
    </row>
    <row r="2063" spans="1:9" x14ac:dyDescent="0.2">
      <c r="A2063" s="16" t="s">
        <v>2025</v>
      </c>
      <c r="B2063" s="19">
        <v>1</v>
      </c>
      <c r="C2063" s="21">
        <v>20</v>
      </c>
      <c r="F2063" s="31"/>
      <c r="G2063" s="31"/>
      <c r="H2063" s="31"/>
      <c r="I2063" s="31"/>
    </row>
    <row r="2064" spans="1:9" x14ac:dyDescent="0.2">
      <c r="A2064" s="16" t="s">
        <v>2025</v>
      </c>
      <c r="B2064" s="19">
        <v>2</v>
      </c>
      <c r="C2064" s="21">
        <v>32</v>
      </c>
      <c r="F2064" s="31"/>
      <c r="G2064" s="31"/>
      <c r="H2064" s="31"/>
      <c r="I2064" s="31"/>
    </row>
    <row r="2065" spans="1:9" x14ac:dyDescent="0.2">
      <c r="A2065" s="16" t="s">
        <v>2025</v>
      </c>
      <c r="B2065" s="19">
        <v>3</v>
      </c>
      <c r="C2065" s="21">
        <v>21</v>
      </c>
      <c r="F2065" s="31"/>
      <c r="G2065" s="31"/>
      <c r="H2065" s="31"/>
      <c r="I2065" s="31"/>
    </row>
    <row r="2066" spans="1:9" x14ac:dyDescent="0.2">
      <c r="A2066" s="16" t="s">
        <v>2026</v>
      </c>
      <c r="B2066" s="19">
        <v>1</v>
      </c>
      <c r="C2066" s="21">
        <v>15</v>
      </c>
      <c r="F2066" s="31"/>
      <c r="G2066" s="31"/>
      <c r="H2066" s="31"/>
      <c r="I2066" s="31"/>
    </row>
    <row r="2067" spans="1:9" x14ac:dyDescent="0.2">
      <c r="A2067" s="16" t="s">
        <v>2026</v>
      </c>
      <c r="B2067" s="19">
        <v>2</v>
      </c>
      <c r="C2067" s="21">
        <v>16</v>
      </c>
      <c r="F2067" s="31"/>
      <c r="G2067" s="31"/>
      <c r="H2067" s="31"/>
      <c r="I2067" s="31"/>
    </row>
    <row r="2068" spans="1:9" x14ac:dyDescent="0.2">
      <c r="A2068" s="16" t="s">
        <v>2026</v>
      </c>
      <c r="B2068" s="19">
        <v>3</v>
      </c>
      <c r="C2068" s="21">
        <v>15</v>
      </c>
      <c r="F2068" s="31"/>
      <c r="G2068" s="31"/>
      <c r="H2068" s="31"/>
      <c r="I2068" s="31"/>
    </row>
    <row r="2069" spans="1:9" x14ac:dyDescent="0.2">
      <c r="A2069" s="16" t="s">
        <v>2026</v>
      </c>
      <c r="B2069" s="19">
        <v>4</v>
      </c>
      <c r="C2069" s="21">
        <v>13</v>
      </c>
      <c r="F2069" s="31"/>
      <c r="G2069" s="31"/>
      <c r="H2069" s="31"/>
      <c r="I2069" s="31"/>
    </row>
    <row r="2070" spans="1:9" x14ac:dyDescent="0.2">
      <c r="A2070" s="16" t="s">
        <v>2026</v>
      </c>
      <c r="B2070" s="19">
        <v>5</v>
      </c>
      <c r="C2070" s="21">
        <v>27</v>
      </c>
      <c r="F2070" s="31"/>
      <c r="G2070" s="31"/>
      <c r="H2070" s="31"/>
      <c r="I2070" s="31"/>
    </row>
    <row r="2071" spans="1:9" x14ac:dyDescent="0.2">
      <c r="A2071" s="16" t="s">
        <v>2026</v>
      </c>
      <c r="B2071" s="19">
        <v>6</v>
      </c>
      <c r="C2071" s="21">
        <v>14</v>
      </c>
      <c r="F2071" s="31"/>
      <c r="G2071" s="31"/>
      <c r="H2071" s="31"/>
      <c r="I2071" s="31"/>
    </row>
    <row r="2072" spans="1:9" x14ac:dyDescent="0.2">
      <c r="A2072" s="16" t="s">
        <v>2026</v>
      </c>
      <c r="B2072" s="19">
        <v>7</v>
      </c>
      <c r="C2072" s="21">
        <v>17</v>
      </c>
      <c r="F2072" s="31"/>
      <c r="G2072" s="31"/>
      <c r="H2072" s="31"/>
      <c r="I2072" s="31"/>
    </row>
    <row r="2073" spans="1:9" x14ac:dyDescent="0.2">
      <c r="A2073" s="16" t="s">
        <v>2026</v>
      </c>
      <c r="B2073" s="19">
        <v>8</v>
      </c>
      <c r="C2073" s="21">
        <v>14</v>
      </c>
      <c r="F2073" s="31"/>
      <c r="G2073" s="31"/>
      <c r="H2073" s="31"/>
      <c r="I2073" s="31"/>
    </row>
    <row r="2074" spans="1:9" x14ac:dyDescent="0.2">
      <c r="A2074" s="16" t="s">
        <v>2026</v>
      </c>
      <c r="B2074" s="19">
        <v>9</v>
      </c>
      <c r="C2074" s="21">
        <v>15</v>
      </c>
      <c r="F2074" s="31"/>
      <c r="G2074" s="31"/>
      <c r="H2074" s="31"/>
      <c r="I2074" s="31"/>
    </row>
    <row r="2075" spans="1:9" x14ac:dyDescent="0.2">
      <c r="A2075" s="16" t="s">
        <v>2027</v>
      </c>
      <c r="B2075" s="19">
        <v>1</v>
      </c>
      <c r="C2075" s="21">
        <v>21</v>
      </c>
      <c r="F2075" s="31"/>
      <c r="G2075" s="31"/>
      <c r="H2075" s="31"/>
      <c r="I2075" s="31"/>
    </row>
    <row r="2076" spans="1:9" x14ac:dyDescent="0.2">
      <c r="A2076" s="16" t="s">
        <v>2028</v>
      </c>
      <c r="B2076" s="19">
        <v>1</v>
      </c>
      <c r="C2076" s="21">
        <v>17</v>
      </c>
      <c r="F2076" s="31"/>
      <c r="G2076" s="31"/>
      <c r="H2076" s="31"/>
      <c r="I2076" s="31"/>
    </row>
    <row r="2077" spans="1:9" x14ac:dyDescent="0.2">
      <c r="A2077" s="16" t="s">
        <v>2028</v>
      </c>
      <c r="B2077" s="19">
        <v>2</v>
      </c>
      <c r="C2077" s="21">
        <v>10</v>
      </c>
      <c r="F2077" s="31"/>
      <c r="G2077" s="31"/>
      <c r="H2077" s="31"/>
      <c r="I2077" s="31"/>
    </row>
    <row r="2078" spans="1:9" x14ac:dyDescent="0.2">
      <c r="A2078" s="16" t="s">
        <v>2028</v>
      </c>
      <c r="B2078" s="19">
        <v>3</v>
      </c>
      <c r="C2078" s="21">
        <v>10</v>
      </c>
      <c r="F2078" s="31"/>
      <c r="G2078" s="31"/>
      <c r="H2078" s="31"/>
      <c r="I2078" s="31"/>
    </row>
    <row r="2079" spans="1:9" x14ac:dyDescent="0.2">
      <c r="A2079" s="16" t="s">
        <v>2028</v>
      </c>
      <c r="B2079" s="19">
        <v>4</v>
      </c>
      <c r="C2079" s="21">
        <v>11</v>
      </c>
      <c r="F2079" s="31"/>
      <c r="G2079" s="31"/>
      <c r="H2079" s="31"/>
      <c r="I2079" s="31"/>
    </row>
    <row r="2080" spans="1:9" x14ac:dyDescent="0.2">
      <c r="A2080" s="16" t="s">
        <v>2029</v>
      </c>
      <c r="B2080" s="19">
        <v>1</v>
      </c>
      <c r="C2080" s="21">
        <v>16</v>
      </c>
      <c r="F2080" s="31"/>
      <c r="G2080" s="31"/>
      <c r="H2080" s="31"/>
      <c r="I2080" s="31"/>
    </row>
    <row r="2081" spans="1:9" x14ac:dyDescent="0.2">
      <c r="A2081" s="16" t="s">
        <v>2029</v>
      </c>
      <c r="B2081" s="19">
        <v>2</v>
      </c>
      <c r="C2081" s="21">
        <v>13</v>
      </c>
      <c r="F2081" s="31"/>
      <c r="G2081" s="31"/>
      <c r="H2081" s="31"/>
      <c r="I2081" s="31"/>
    </row>
    <row r="2082" spans="1:9" x14ac:dyDescent="0.2">
      <c r="A2082" s="16" t="s">
        <v>2029</v>
      </c>
      <c r="B2082" s="19">
        <v>3</v>
      </c>
      <c r="C2082" s="21">
        <v>12</v>
      </c>
      <c r="F2082" s="31"/>
      <c r="G2082" s="31"/>
      <c r="H2082" s="31"/>
      <c r="I2082" s="31"/>
    </row>
    <row r="2083" spans="1:9" x14ac:dyDescent="0.2">
      <c r="A2083" s="16" t="s">
        <v>2029</v>
      </c>
      <c r="B2083" s="19">
        <v>4</v>
      </c>
      <c r="C2083" s="21">
        <v>13</v>
      </c>
      <c r="F2083" s="31"/>
      <c r="G2083" s="31"/>
      <c r="H2083" s="31"/>
      <c r="I2083" s="31"/>
    </row>
    <row r="2084" spans="1:9" x14ac:dyDescent="0.2">
      <c r="A2084" s="16" t="s">
        <v>2029</v>
      </c>
      <c r="B2084" s="19">
        <v>5</v>
      </c>
      <c r="C2084" s="21">
        <v>15</v>
      </c>
      <c r="F2084" s="31"/>
      <c r="G2084" s="31"/>
      <c r="H2084" s="31"/>
      <c r="I2084" s="31"/>
    </row>
    <row r="2085" spans="1:9" x14ac:dyDescent="0.2">
      <c r="A2085" s="16" t="s">
        <v>2029</v>
      </c>
      <c r="B2085" s="19">
        <v>6</v>
      </c>
      <c r="C2085" s="21">
        <v>16</v>
      </c>
      <c r="F2085" s="31"/>
      <c r="G2085" s="31"/>
      <c r="H2085" s="31"/>
      <c r="I2085" s="31"/>
    </row>
    <row r="2086" spans="1:9" x14ac:dyDescent="0.2">
      <c r="A2086" s="16" t="s">
        <v>2029</v>
      </c>
      <c r="B2086" s="19">
        <v>7</v>
      </c>
      <c r="C2086" s="21">
        <v>20</v>
      </c>
      <c r="F2086" s="31"/>
      <c r="G2086" s="31"/>
      <c r="H2086" s="31"/>
      <c r="I2086" s="31"/>
    </row>
    <row r="2087" spans="1:9" x14ac:dyDescent="0.2">
      <c r="A2087" s="16" t="s">
        <v>2030</v>
      </c>
      <c r="B2087" s="19">
        <v>1</v>
      </c>
      <c r="C2087" s="21">
        <v>15</v>
      </c>
      <c r="F2087" s="31"/>
      <c r="G2087" s="31"/>
      <c r="H2087" s="31"/>
      <c r="I2087" s="31"/>
    </row>
    <row r="2088" spans="1:9" x14ac:dyDescent="0.2">
      <c r="A2088" s="16" t="s">
        <v>2030</v>
      </c>
      <c r="B2088" s="19">
        <v>2</v>
      </c>
      <c r="C2088" s="21">
        <v>13</v>
      </c>
      <c r="F2088" s="31"/>
      <c r="G2088" s="31"/>
      <c r="H2088" s="31"/>
      <c r="I2088" s="31"/>
    </row>
    <row r="2089" spans="1:9" x14ac:dyDescent="0.2">
      <c r="A2089" s="16" t="s">
        <v>2030</v>
      </c>
      <c r="B2089" s="19">
        <v>3</v>
      </c>
      <c r="C2089" s="21">
        <v>19</v>
      </c>
      <c r="F2089" s="31"/>
      <c r="G2089" s="31"/>
      <c r="H2089" s="31"/>
      <c r="I2089" s="31"/>
    </row>
    <row r="2090" spans="1:9" x14ac:dyDescent="0.2">
      <c r="A2090" s="16" t="s">
        <v>2031</v>
      </c>
      <c r="B2090" s="19">
        <v>1</v>
      </c>
      <c r="C2090" s="21">
        <v>17</v>
      </c>
      <c r="F2090" s="31"/>
      <c r="G2090" s="31"/>
      <c r="H2090" s="31"/>
      <c r="I2090" s="31"/>
    </row>
    <row r="2091" spans="1:9" x14ac:dyDescent="0.2">
      <c r="A2091" s="16" t="s">
        <v>2031</v>
      </c>
      <c r="B2091" s="19">
        <v>2</v>
      </c>
      <c r="C2091" s="21">
        <v>20</v>
      </c>
      <c r="F2091" s="31"/>
      <c r="G2091" s="31"/>
      <c r="H2091" s="31"/>
      <c r="I2091" s="31"/>
    </row>
    <row r="2092" spans="1:9" x14ac:dyDescent="0.2">
      <c r="A2092" s="16" t="s">
        <v>2031</v>
      </c>
      <c r="B2092" s="19">
        <v>3</v>
      </c>
      <c r="C2092" s="21">
        <v>19</v>
      </c>
      <c r="F2092" s="31"/>
      <c r="G2092" s="31"/>
      <c r="H2092" s="31"/>
      <c r="I2092" s="31"/>
    </row>
    <row r="2093" spans="1:9" x14ac:dyDescent="0.2">
      <c r="A2093" s="16" t="s">
        <v>2032</v>
      </c>
      <c r="B2093" s="19">
        <v>1</v>
      </c>
      <c r="C2093" s="21">
        <v>18</v>
      </c>
      <c r="F2093" s="31"/>
      <c r="G2093" s="31"/>
      <c r="H2093" s="31"/>
      <c r="I2093" s="31"/>
    </row>
    <row r="2094" spans="1:9" x14ac:dyDescent="0.2">
      <c r="A2094" s="16" t="s">
        <v>2032</v>
      </c>
      <c r="B2094" s="19">
        <v>2</v>
      </c>
      <c r="C2094" s="21">
        <v>15</v>
      </c>
      <c r="F2094" s="31"/>
      <c r="G2094" s="31"/>
      <c r="H2094" s="31"/>
      <c r="I2094" s="31"/>
    </row>
    <row r="2095" spans="1:9" x14ac:dyDescent="0.2">
      <c r="A2095" s="16" t="s">
        <v>2032</v>
      </c>
      <c r="B2095" s="19">
        <v>3</v>
      </c>
      <c r="C2095" s="21">
        <v>20</v>
      </c>
      <c r="F2095" s="31"/>
      <c r="G2095" s="31"/>
      <c r="H2095" s="31"/>
      <c r="I2095" s="31"/>
    </row>
    <row r="2096" spans="1:9" x14ac:dyDescent="0.2">
      <c r="A2096" s="16" t="s">
        <v>2033</v>
      </c>
      <c r="B2096" s="19">
        <v>1</v>
      </c>
      <c r="C2096" s="21">
        <v>15</v>
      </c>
      <c r="F2096" s="31"/>
      <c r="G2096" s="31"/>
      <c r="H2096" s="31"/>
      <c r="I2096" s="31"/>
    </row>
    <row r="2097" spans="1:9" x14ac:dyDescent="0.2">
      <c r="A2097" s="16" t="s">
        <v>2033</v>
      </c>
      <c r="B2097" s="19">
        <v>2</v>
      </c>
      <c r="C2097" s="21">
        <v>23</v>
      </c>
      <c r="F2097" s="31"/>
      <c r="G2097" s="31"/>
      <c r="H2097" s="31"/>
      <c r="I2097" s="31"/>
    </row>
    <row r="2098" spans="1:9" x14ac:dyDescent="0.2">
      <c r="A2098" s="16" t="s">
        <v>2034</v>
      </c>
      <c r="B2098" s="19">
        <v>1</v>
      </c>
      <c r="C2098" s="21">
        <v>21</v>
      </c>
      <c r="F2098" s="31"/>
      <c r="G2098" s="31"/>
      <c r="H2098" s="31"/>
      <c r="I2098" s="31"/>
    </row>
    <row r="2099" spans="1:9" x14ac:dyDescent="0.2">
      <c r="A2099" s="16" t="s">
        <v>2034</v>
      </c>
      <c r="B2099" s="19">
        <v>2</v>
      </c>
      <c r="C2099" s="21">
        <v>13</v>
      </c>
      <c r="F2099" s="31"/>
      <c r="G2099" s="31"/>
      <c r="H2099" s="31"/>
      <c r="I2099" s="31"/>
    </row>
    <row r="2100" spans="1:9" x14ac:dyDescent="0.2">
      <c r="A2100" s="16" t="s">
        <v>2034</v>
      </c>
      <c r="B2100" s="19">
        <v>3</v>
      </c>
      <c r="C2100" s="21">
        <v>10</v>
      </c>
      <c r="F2100" s="31"/>
      <c r="G2100" s="31"/>
      <c r="H2100" s="31"/>
      <c r="I2100" s="31"/>
    </row>
    <row r="2101" spans="1:9" x14ac:dyDescent="0.2">
      <c r="A2101" s="16" t="s">
        <v>2034</v>
      </c>
      <c r="B2101" s="19">
        <v>4</v>
      </c>
      <c r="C2101" s="21">
        <v>14</v>
      </c>
      <c r="F2101" s="31"/>
      <c r="G2101" s="31"/>
      <c r="H2101" s="31"/>
      <c r="I2101" s="31"/>
    </row>
    <row r="2102" spans="1:9" x14ac:dyDescent="0.2">
      <c r="A2102" s="16" t="s">
        <v>2034</v>
      </c>
      <c r="B2102" s="19">
        <v>5</v>
      </c>
      <c r="C2102" s="21">
        <v>11</v>
      </c>
      <c r="F2102" s="31"/>
      <c r="G2102" s="31"/>
      <c r="H2102" s="31"/>
      <c r="I2102" s="31"/>
    </row>
    <row r="2103" spans="1:9" x14ac:dyDescent="0.2">
      <c r="A2103" s="16" t="s">
        <v>2034</v>
      </c>
      <c r="B2103" s="19">
        <v>6</v>
      </c>
      <c r="C2103" s="21">
        <v>15</v>
      </c>
      <c r="F2103" s="31"/>
      <c r="G2103" s="31"/>
      <c r="H2103" s="31"/>
      <c r="I2103" s="31"/>
    </row>
    <row r="2104" spans="1:9" x14ac:dyDescent="0.2">
      <c r="A2104" s="16" t="s">
        <v>2034</v>
      </c>
      <c r="B2104" s="19">
        <v>7</v>
      </c>
      <c r="C2104" s="21">
        <v>14</v>
      </c>
      <c r="F2104" s="31"/>
      <c r="G2104" s="31"/>
      <c r="H2104" s="31"/>
      <c r="I2104" s="31"/>
    </row>
    <row r="2105" spans="1:9" x14ac:dyDescent="0.2">
      <c r="A2105" s="16" t="s">
        <v>2034</v>
      </c>
      <c r="B2105" s="19">
        <v>8</v>
      </c>
      <c r="C2105" s="21">
        <v>23</v>
      </c>
      <c r="F2105" s="31"/>
      <c r="G2105" s="31"/>
      <c r="H2105" s="31"/>
      <c r="I2105" s="31"/>
    </row>
    <row r="2106" spans="1:9" x14ac:dyDescent="0.2">
      <c r="A2106" s="16" t="s">
        <v>2034</v>
      </c>
      <c r="B2106" s="19">
        <v>9</v>
      </c>
      <c r="C2106" s="21">
        <v>17</v>
      </c>
      <c r="F2106" s="31"/>
      <c r="G2106" s="31"/>
      <c r="H2106" s="31"/>
      <c r="I2106" s="31"/>
    </row>
    <row r="2107" spans="1:9" x14ac:dyDescent="0.2">
      <c r="A2107" s="16" t="s">
        <v>2034</v>
      </c>
      <c r="B2107" s="19">
        <v>10</v>
      </c>
      <c r="C2107" s="21">
        <v>12</v>
      </c>
      <c r="F2107" s="31"/>
      <c r="G2107" s="31"/>
      <c r="H2107" s="31"/>
      <c r="I2107" s="31"/>
    </row>
    <row r="2108" spans="1:9" x14ac:dyDescent="0.2">
      <c r="A2108" s="16" t="s">
        <v>2034</v>
      </c>
      <c r="B2108" s="19">
        <v>11</v>
      </c>
      <c r="C2108" s="21">
        <v>17</v>
      </c>
      <c r="F2108" s="31"/>
      <c r="G2108" s="31"/>
      <c r="H2108" s="31"/>
      <c r="I2108" s="31"/>
    </row>
    <row r="2109" spans="1:9" x14ac:dyDescent="0.2">
      <c r="A2109" s="16" t="s">
        <v>2034</v>
      </c>
      <c r="B2109" s="19">
        <v>12</v>
      </c>
      <c r="C2109" s="21">
        <v>14</v>
      </c>
      <c r="F2109" s="31"/>
      <c r="G2109" s="31"/>
      <c r="H2109" s="31"/>
      <c r="I2109" s="31"/>
    </row>
    <row r="2110" spans="1:9" x14ac:dyDescent="0.2">
      <c r="A2110" s="16" t="s">
        <v>2034</v>
      </c>
      <c r="B2110" s="19">
        <v>13</v>
      </c>
      <c r="C2110" s="21">
        <v>9</v>
      </c>
      <c r="F2110" s="31"/>
      <c r="G2110" s="31"/>
      <c r="H2110" s="31"/>
      <c r="I2110" s="31"/>
    </row>
    <row r="2111" spans="1:9" x14ac:dyDescent="0.2">
      <c r="A2111" s="16" t="s">
        <v>2034</v>
      </c>
      <c r="B2111" s="19">
        <v>14</v>
      </c>
      <c r="C2111" s="21">
        <v>21</v>
      </c>
      <c r="F2111" s="31"/>
      <c r="G2111" s="31"/>
      <c r="H2111" s="31"/>
      <c r="I2111" s="31"/>
    </row>
    <row r="2112" spans="1:9" x14ac:dyDescent="0.2">
      <c r="A2112" s="16" t="s">
        <v>2035</v>
      </c>
      <c r="B2112" s="19">
        <v>1</v>
      </c>
      <c r="C2112" s="21">
        <v>14</v>
      </c>
      <c r="F2112" s="31"/>
      <c r="G2112" s="31"/>
      <c r="H2112" s="31"/>
      <c r="I2112" s="31"/>
    </row>
    <row r="2113" spans="1:9" x14ac:dyDescent="0.2">
      <c r="A2113" s="16" t="s">
        <v>2035</v>
      </c>
      <c r="B2113" s="19">
        <v>2</v>
      </c>
      <c r="C2113" s="21">
        <v>17</v>
      </c>
      <c r="F2113" s="31"/>
      <c r="G2113" s="31"/>
      <c r="H2113" s="31"/>
      <c r="I2113" s="31"/>
    </row>
    <row r="2114" spans="1:9" x14ac:dyDescent="0.2">
      <c r="A2114" s="16" t="s">
        <v>2035</v>
      </c>
      <c r="B2114" s="19">
        <v>3</v>
      </c>
      <c r="C2114" s="21">
        <v>18</v>
      </c>
      <c r="F2114" s="31"/>
      <c r="G2114" s="31"/>
      <c r="H2114" s="31"/>
      <c r="I2114" s="31"/>
    </row>
    <row r="2115" spans="1:9" x14ac:dyDescent="0.2">
      <c r="A2115" s="16" t="s">
        <v>2035</v>
      </c>
      <c r="B2115" s="19">
        <v>4</v>
      </c>
      <c r="C2115" s="21">
        <v>6</v>
      </c>
      <c r="F2115" s="31"/>
      <c r="G2115" s="31"/>
      <c r="H2115" s="31"/>
      <c r="I2115" s="31"/>
    </row>
    <row r="2116" spans="1:9" x14ac:dyDescent="0.2">
      <c r="A2116" s="16" t="s">
        <v>2036</v>
      </c>
      <c r="B2116" s="19">
        <v>1</v>
      </c>
      <c r="C2116" s="21">
        <v>5</v>
      </c>
      <c r="F2116" s="31"/>
      <c r="G2116" s="31"/>
      <c r="H2116" s="31"/>
      <c r="I2116" s="31"/>
    </row>
    <row r="2117" spans="1:9" x14ac:dyDescent="0.2">
      <c r="A2117" s="16" t="s">
        <v>2036</v>
      </c>
      <c r="B2117" s="19">
        <v>2</v>
      </c>
      <c r="C2117" s="21">
        <v>8</v>
      </c>
      <c r="F2117" s="31"/>
      <c r="G2117" s="31"/>
      <c r="H2117" s="31"/>
      <c r="I2117" s="31"/>
    </row>
    <row r="2118" spans="1:9" x14ac:dyDescent="0.2">
      <c r="A2118" s="16" t="s">
        <v>2036</v>
      </c>
      <c r="B2118" s="19">
        <v>3</v>
      </c>
      <c r="C2118" s="21">
        <v>46</v>
      </c>
      <c r="F2118" s="31"/>
      <c r="G2118" s="31"/>
      <c r="H2118" s="31"/>
      <c r="I2118" s="31"/>
    </row>
    <row r="2119" spans="1:9" x14ac:dyDescent="0.2">
      <c r="A2119" s="16" t="s">
        <v>2036</v>
      </c>
      <c r="B2119" s="19">
        <v>4</v>
      </c>
      <c r="C2119" s="21">
        <v>24</v>
      </c>
      <c r="F2119" s="31"/>
      <c r="G2119" s="31"/>
      <c r="H2119" s="31"/>
      <c r="I2119" s="31"/>
    </row>
    <row r="2120" spans="1:9" x14ac:dyDescent="0.2">
      <c r="A2120" s="16" t="s">
        <v>2036</v>
      </c>
      <c r="B2120" s="19">
        <v>5</v>
      </c>
      <c r="C2120" s="21">
        <v>50</v>
      </c>
      <c r="F2120" s="31"/>
      <c r="G2120" s="31"/>
      <c r="H2120" s="31"/>
      <c r="I2120" s="31"/>
    </row>
    <row r="2121" spans="1:9" x14ac:dyDescent="0.2">
      <c r="A2121" s="16" t="s">
        <v>2036</v>
      </c>
      <c r="B2121" s="19">
        <v>6</v>
      </c>
      <c r="C2121" s="21">
        <v>39</v>
      </c>
      <c r="F2121" s="31"/>
      <c r="G2121" s="31"/>
      <c r="H2121" s="31"/>
      <c r="I2121" s="31"/>
    </row>
    <row r="2122" spans="1:9" x14ac:dyDescent="0.2">
      <c r="A2122" s="16" t="s">
        <v>2036</v>
      </c>
      <c r="B2122" s="19">
        <v>7</v>
      </c>
      <c r="C2122" s="21">
        <v>37</v>
      </c>
      <c r="F2122" s="31"/>
      <c r="G2122" s="31"/>
      <c r="H2122" s="31"/>
      <c r="I2122" s="31"/>
    </row>
    <row r="2123" spans="1:9" x14ac:dyDescent="0.2">
      <c r="A2123" s="16" t="s">
        <v>2036</v>
      </c>
      <c r="B2123" s="19">
        <v>8</v>
      </c>
      <c r="C2123" s="21">
        <v>35</v>
      </c>
      <c r="F2123" s="31"/>
      <c r="G2123" s="31"/>
      <c r="H2123" s="31"/>
      <c r="I2123" s="31"/>
    </row>
    <row r="2124" spans="1:9" x14ac:dyDescent="0.2">
      <c r="A2124" s="16" t="s">
        <v>2036</v>
      </c>
      <c r="B2124" s="19">
        <v>9</v>
      </c>
      <c r="C2124" s="21">
        <v>44</v>
      </c>
      <c r="F2124" s="31"/>
      <c r="G2124" s="31"/>
      <c r="H2124" s="31"/>
      <c r="I2124" s="31"/>
    </row>
    <row r="2125" spans="1:9" x14ac:dyDescent="0.2">
      <c r="A2125" s="16" t="s">
        <v>2036</v>
      </c>
      <c r="B2125" s="19">
        <v>10</v>
      </c>
      <c r="C2125" s="21">
        <v>38</v>
      </c>
      <c r="F2125" s="31"/>
      <c r="G2125" s="31"/>
      <c r="H2125" s="31"/>
      <c r="I2125" s="31"/>
    </row>
    <row r="2126" spans="1:9" x14ac:dyDescent="0.2">
      <c r="A2126" s="16" t="s">
        <v>2036</v>
      </c>
      <c r="B2126" s="19">
        <v>11</v>
      </c>
      <c r="C2126" s="21">
        <v>30</v>
      </c>
      <c r="F2126" s="31"/>
      <c r="G2126" s="31"/>
      <c r="H2126" s="31"/>
      <c r="I2126" s="31"/>
    </row>
    <row r="2127" spans="1:9" x14ac:dyDescent="0.2">
      <c r="A2127" s="16" t="s">
        <v>2036</v>
      </c>
      <c r="B2127" s="19">
        <v>12</v>
      </c>
      <c r="C2127" s="21">
        <v>44</v>
      </c>
      <c r="F2127" s="31"/>
      <c r="G2127" s="31"/>
      <c r="H2127" s="31"/>
      <c r="I2127" s="31"/>
    </row>
    <row r="2128" spans="1:9" x14ac:dyDescent="0.2">
      <c r="A2128" s="16" t="s">
        <v>2036</v>
      </c>
      <c r="B2128" s="19">
        <v>13</v>
      </c>
      <c r="C2128" s="21">
        <v>59</v>
      </c>
      <c r="F2128" s="31"/>
      <c r="G2128" s="31"/>
      <c r="H2128" s="31"/>
      <c r="I2128" s="31"/>
    </row>
    <row r="2129" spans="1:9" x14ac:dyDescent="0.2">
      <c r="A2129" s="16" t="s">
        <v>2036</v>
      </c>
      <c r="B2129" s="19">
        <v>14</v>
      </c>
      <c r="C2129" s="21">
        <v>30</v>
      </c>
      <c r="F2129" s="31"/>
      <c r="G2129" s="31"/>
      <c r="H2129" s="31"/>
      <c r="I2129" s="31"/>
    </row>
    <row r="2130" spans="1:9" x14ac:dyDescent="0.2">
      <c r="A2130" s="16" t="s">
        <v>2036</v>
      </c>
      <c r="B2130" s="19">
        <v>15</v>
      </c>
      <c r="C2130" s="21">
        <v>37</v>
      </c>
      <c r="F2130" s="31"/>
      <c r="G2130" s="31"/>
      <c r="H2130" s="31"/>
      <c r="I2130" s="31"/>
    </row>
    <row r="2131" spans="1:9" x14ac:dyDescent="0.2">
      <c r="A2131" s="16" t="s">
        <v>2036</v>
      </c>
      <c r="B2131" s="19">
        <v>16</v>
      </c>
      <c r="C2131" s="21">
        <v>31</v>
      </c>
      <c r="F2131" s="31"/>
      <c r="G2131" s="31"/>
      <c r="H2131" s="31"/>
      <c r="I2131" s="31"/>
    </row>
    <row r="2132" spans="1:9" x14ac:dyDescent="0.2">
      <c r="A2132" s="16" t="s">
        <v>2036</v>
      </c>
      <c r="B2132" s="19">
        <v>17</v>
      </c>
      <c r="C2132" s="21">
        <v>26</v>
      </c>
      <c r="F2132" s="31"/>
      <c r="G2132" s="31"/>
      <c r="H2132" s="31"/>
      <c r="I2132" s="31"/>
    </row>
    <row r="2133" spans="1:9" x14ac:dyDescent="0.2">
      <c r="A2133" s="16" t="s">
        <v>2036</v>
      </c>
      <c r="B2133" s="19">
        <v>18</v>
      </c>
      <c r="C2133" s="21">
        <v>34</v>
      </c>
      <c r="F2133" s="31"/>
      <c r="G2133" s="31"/>
      <c r="H2133" s="31"/>
      <c r="I2133" s="31"/>
    </row>
    <row r="2134" spans="1:9" x14ac:dyDescent="0.2">
      <c r="A2134" s="16" t="s">
        <v>2036</v>
      </c>
      <c r="B2134" s="19">
        <v>19</v>
      </c>
      <c r="C2134" s="21">
        <v>30</v>
      </c>
      <c r="F2134" s="31"/>
      <c r="G2134" s="31"/>
      <c r="H2134" s="31"/>
      <c r="I2134" s="31"/>
    </row>
    <row r="2135" spans="1:9" x14ac:dyDescent="0.2">
      <c r="A2135" s="16" t="s">
        <v>2036</v>
      </c>
      <c r="B2135" s="19">
        <v>20</v>
      </c>
      <c r="C2135" s="21">
        <v>34</v>
      </c>
      <c r="F2135" s="31"/>
      <c r="G2135" s="31"/>
      <c r="H2135" s="31"/>
      <c r="I2135" s="31"/>
    </row>
    <row r="2136" spans="1:9" x14ac:dyDescent="0.2">
      <c r="A2136" s="16" t="s">
        <v>2036</v>
      </c>
      <c r="B2136" s="19">
        <v>21</v>
      </c>
      <c r="C2136" s="21">
        <v>56</v>
      </c>
      <c r="F2136" s="31"/>
      <c r="G2136" s="31"/>
      <c r="H2136" s="31"/>
      <c r="I2136" s="31"/>
    </row>
    <row r="2137" spans="1:9" x14ac:dyDescent="0.2">
      <c r="A2137" s="16" t="s">
        <v>2036</v>
      </c>
      <c r="B2137" s="19">
        <v>22</v>
      </c>
      <c r="C2137" s="21">
        <v>44</v>
      </c>
      <c r="F2137" s="31"/>
      <c r="G2137" s="31"/>
      <c r="H2137" s="31"/>
      <c r="I2137" s="31"/>
    </row>
    <row r="2138" spans="1:9" x14ac:dyDescent="0.2">
      <c r="A2138" s="16" t="s">
        <v>2036</v>
      </c>
      <c r="B2138" s="19">
        <v>23</v>
      </c>
      <c r="C2138" s="21">
        <v>41</v>
      </c>
      <c r="F2138" s="31"/>
      <c r="G2138" s="31"/>
      <c r="H2138" s="31"/>
      <c r="I2138" s="31"/>
    </row>
    <row r="2139" spans="1:9" x14ac:dyDescent="0.2">
      <c r="A2139" s="16" t="s">
        <v>2036</v>
      </c>
      <c r="B2139" s="19">
        <v>24</v>
      </c>
      <c r="C2139" s="21">
        <v>56</v>
      </c>
      <c r="F2139" s="31"/>
      <c r="G2139" s="31"/>
      <c r="H2139" s="31"/>
      <c r="I2139" s="31"/>
    </row>
    <row r="2140" spans="1:9" x14ac:dyDescent="0.2">
      <c r="A2140" s="16" t="s">
        <v>2036</v>
      </c>
      <c r="B2140" s="19">
        <v>25</v>
      </c>
      <c r="C2140" s="21">
        <v>47</v>
      </c>
      <c r="F2140" s="31"/>
      <c r="G2140" s="31"/>
      <c r="H2140" s="31"/>
      <c r="I2140" s="31"/>
    </row>
    <row r="2141" spans="1:9" x14ac:dyDescent="0.2">
      <c r="A2141" s="16" t="s">
        <v>2036</v>
      </c>
      <c r="B2141" s="19">
        <v>26</v>
      </c>
      <c r="C2141" s="21">
        <v>76</v>
      </c>
      <c r="F2141" s="31"/>
      <c r="G2141" s="31"/>
      <c r="H2141" s="31"/>
      <c r="I2141" s="31"/>
    </row>
    <row r="2142" spans="1:9" x14ac:dyDescent="0.2">
      <c r="A2142" s="16" t="s">
        <v>2036</v>
      </c>
      <c r="B2142" s="19">
        <v>27</v>
      </c>
      <c r="C2142" s="21">
        <v>67</v>
      </c>
      <c r="F2142" s="31"/>
      <c r="G2142" s="31"/>
      <c r="H2142" s="31"/>
      <c r="I2142" s="31"/>
    </row>
    <row r="2143" spans="1:9" x14ac:dyDescent="0.2">
      <c r="A2143" s="16" t="s">
        <v>2036</v>
      </c>
      <c r="B2143" s="19">
        <v>28</v>
      </c>
      <c r="C2143" s="21">
        <v>19</v>
      </c>
      <c r="F2143" s="31"/>
      <c r="G2143" s="31"/>
      <c r="H2143" s="31"/>
      <c r="I2143" s="31"/>
    </row>
    <row r="2144" spans="1:9" x14ac:dyDescent="0.2">
      <c r="A2144" s="16" t="s">
        <v>2037</v>
      </c>
      <c r="B2144" s="19">
        <v>1</v>
      </c>
      <c r="C2144" s="21">
        <v>40</v>
      </c>
      <c r="F2144" s="31"/>
      <c r="G2144" s="31"/>
      <c r="H2144" s="31"/>
      <c r="I2144" s="31"/>
    </row>
    <row r="2145" spans="1:9" x14ac:dyDescent="0.2">
      <c r="A2145" s="16" t="s">
        <v>2037</v>
      </c>
      <c r="B2145" s="19">
        <v>2</v>
      </c>
      <c r="C2145" s="21">
        <v>27</v>
      </c>
      <c r="F2145" s="31"/>
      <c r="G2145" s="31"/>
      <c r="H2145" s="31"/>
      <c r="I2145" s="31"/>
    </row>
    <row r="2146" spans="1:9" x14ac:dyDescent="0.2">
      <c r="A2146" s="16" t="s">
        <v>2037</v>
      </c>
      <c r="B2146" s="19">
        <v>3</v>
      </c>
      <c r="C2146" s="21">
        <v>30</v>
      </c>
      <c r="F2146" s="31"/>
      <c r="G2146" s="31"/>
      <c r="H2146" s="31"/>
      <c r="I2146" s="31"/>
    </row>
    <row r="2147" spans="1:9" x14ac:dyDescent="0.2">
      <c r="A2147" s="16" t="s">
        <v>2037</v>
      </c>
      <c r="B2147" s="19">
        <v>4</v>
      </c>
      <c r="C2147" s="21">
        <v>33</v>
      </c>
      <c r="F2147" s="31"/>
      <c r="G2147" s="31"/>
      <c r="H2147" s="31"/>
      <c r="I2147" s="31"/>
    </row>
    <row r="2148" spans="1:9" x14ac:dyDescent="0.2">
      <c r="A2148" s="16" t="s">
        <v>2037</v>
      </c>
      <c r="B2148" s="19">
        <v>5</v>
      </c>
      <c r="C2148" s="21">
        <v>35</v>
      </c>
      <c r="F2148" s="31"/>
      <c r="G2148" s="31"/>
      <c r="H2148" s="31"/>
      <c r="I2148" s="31"/>
    </row>
    <row r="2149" spans="1:9" x14ac:dyDescent="0.2">
      <c r="A2149" s="16" t="s">
        <v>2037</v>
      </c>
      <c r="B2149" s="19">
        <v>6</v>
      </c>
      <c r="C2149" s="21">
        <v>58</v>
      </c>
      <c r="F2149" s="31"/>
      <c r="G2149" s="31"/>
      <c r="H2149" s="31"/>
      <c r="I2149" s="31"/>
    </row>
    <row r="2150" spans="1:9" x14ac:dyDescent="0.2">
      <c r="A2150" s="16" t="s">
        <v>2037</v>
      </c>
      <c r="B2150" s="19">
        <v>7</v>
      </c>
      <c r="C2150" s="21">
        <v>36</v>
      </c>
      <c r="F2150" s="31"/>
      <c r="G2150" s="31"/>
      <c r="H2150" s="31"/>
      <c r="I2150" s="31"/>
    </row>
    <row r="2151" spans="1:9" x14ac:dyDescent="0.2">
      <c r="A2151" s="16" t="s">
        <v>2037</v>
      </c>
      <c r="B2151" s="19">
        <v>8</v>
      </c>
      <c r="C2151" s="21">
        <v>44</v>
      </c>
      <c r="F2151" s="31"/>
      <c r="G2151" s="31"/>
      <c r="H2151" s="31"/>
      <c r="I2151" s="31"/>
    </row>
    <row r="2152" spans="1:9" x14ac:dyDescent="0.2">
      <c r="A2152" s="16" t="s">
        <v>2037</v>
      </c>
      <c r="B2152" s="19">
        <v>9</v>
      </c>
      <c r="C2152" s="21">
        <v>50</v>
      </c>
      <c r="F2152" s="31"/>
      <c r="G2152" s="31"/>
      <c r="H2152" s="31"/>
      <c r="I2152" s="31"/>
    </row>
    <row r="2153" spans="1:9" x14ac:dyDescent="0.2">
      <c r="A2153" s="16" t="s">
        <v>2037</v>
      </c>
      <c r="B2153" s="19">
        <v>10</v>
      </c>
      <c r="C2153" s="21">
        <v>54</v>
      </c>
      <c r="F2153" s="31"/>
      <c r="G2153" s="31"/>
      <c r="H2153" s="31"/>
      <c r="I2153" s="31"/>
    </row>
    <row r="2154" spans="1:9" x14ac:dyDescent="0.2">
      <c r="A2154" s="16" t="s">
        <v>2037</v>
      </c>
      <c r="B2154" s="19">
        <v>11</v>
      </c>
      <c r="C2154" s="21">
        <v>36</v>
      </c>
      <c r="F2154" s="31"/>
      <c r="G2154" s="31"/>
      <c r="H2154" s="31"/>
      <c r="I2154" s="31"/>
    </row>
    <row r="2155" spans="1:9" x14ac:dyDescent="0.2">
      <c r="A2155" s="16" t="s">
        <v>2037</v>
      </c>
      <c r="B2155" s="19">
        <v>12</v>
      </c>
      <c r="C2155" s="21">
        <v>50</v>
      </c>
      <c r="F2155" s="31"/>
      <c r="G2155" s="31"/>
      <c r="H2155" s="31"/>
      <c r="I2155" s="31"/>
    </row>
    <row r="2156" spans="1:9" x14ac:dyDescent="0.2">
      <c r="A2156" s="16" t="s">
        <v>2037</v>
      </c>
      <c r="B2156" s="19">
        <v>13</v>
      </c>
      <c r="C2156" s="21">
        <v>61</v>
      </c>
      <c r="F2156" s="31"/>
      <c r="G2156" s="31"/>
      <c r="H2156" s="31"/>
      <c r="I2156" s="31"/>
    </row>
    <row r="2157" spans="1:9" x14ac:dyDescent="0.2">
      <c r="A2157" s="16" t="s">
        <v>2037</v>
      </c>
      <c r="B2157" s="19">
        <v>14</v>
      </c>
      <c r="C2157" s="21">
        <v>82</v>
      </c>
      <c r="F2157" s="31"/>
      <c r="G2157" s="31"/>
      <c r="H2157" s="31"/>
      <c r="I2157" s="31"/>
    </row>
    <row r="2158" spans="1:9" x14ac:dyDescent="0.2">
      <c r="A2158" s="16" t="s">
        <v>2037</v>
      </c>
      <c r="B2158" s="19">
        <v>15</v>
      </c>
      <c r="C2158" s="21">
        <v>51</v>
      </c>
      <c r="F2158" s="31"/>
      <c r="G2158" s="31"/>
      <c r="H2158" s="31"/>
      <c r="I2158" s="31"/>
    </row>
    <row r="2159" spans="1:9" x14ac:dyDescent="0.2">
      <c r="A2159" s="16" t="s">
        <v>2037</v>
      </c>
      <c r="B2159" s="19">
        <v>16</v>
      </c>
      <c r="C2159" s="21">
        <v>21</v>
      </c>
      <c r="F2159" s="31"/>
      <c r="G2159" s="31"/>
      <c r="H2159" s="31"/>
      <c r="I2159" s="31"/>
    </row>
    <row r="2160" spans="1:9" x14ac:dyDescent="0.2">
      <c r="A2160" s="16" t="s">
        <v>2038</v>
      </c>
      <c r="B2160" s="19">
        <v>1</v>
      </c>
      <c r="C2160" s="21">
        <v>79</v>
      </c>
      <c r="F2160" s="31"/>
      <c r="G2160" s="31"/>
      <c r="H2160" s="31"/>
      <c r="I2160" s="31"/>
    </row>
    <row r="2161" spans="1:9" x14ac:dyDescent="0.2">
      <c r="A2161" s="16" t="s">
        <v>2038</v>
      </c>
      <c r="B2161" s="19">
        <v>2</v>
      </c>
      <c r="C2161" s="21">
        <v>52</v>
      </c>
      <c r="F2161" s="31"/>
      <c r="G2161" s="31"/>
      <c r="H2161" s="31"/>
      <c r="I2161" s="31"/>
    </row>
    <row r="2162" spans="1:9" x14ac:dyDescent="0.2">
      <c r="A2162" s="16" t="s">
        <v>2038</v>
      </c>
      <c r="B2162" s="19">
        <v>3</v>
      </c>
      <c r="C2162" s="21">
        <v>45</v>
      </c>
      <c r="F2162" s="31"/>
      <c r="G2162" s="31"/>
      <c r="H2162" s="31"/>
      <c r="I2162" s="31"/>
    </row>
    <row r="2163" spans="1:9" x14ac:dyDescent="0.2">
      <c r="A2163" s="16" t="s">
        <v>2038</v>
      </c>
      <c r="B2163" s="19">
        <v>4</v>
      </c>
      <c r="C2163" s="21">
        <v>44</v>
      </c>
      <c r="F2163" s="31"/>
      <c r="G2163" s="31"/>
      <c r="H2163" s="31"/>
      <c r="I2163" s="31"/>
    </row>
    <row r="2164" spans="1:9" x14ac:dyDescent="0.2">
      <c r="A2164" s="16" t="s">
        <v>2038</v>
      </c>
      <c r="B2164" s="19">
        <v>5</v>
      </c>
      <c r="C2164" s="21">
        <v>39</v>
      </c>
      <c r="F2164" s="31"/>
      <c r="G2164" s="31"/>
      <c r="H2164" s="31"/>
      <c r="I2164" s="31"/>
    </row>
    <row r="2165" spans="1:9" x14ac:dyDescent="0.2">
      <c r="A2165" s="16" t="s">
        <v>2038</v>
      </c>
      <c r="B2165" s="19">
        <v>6</v>
      </c>
      <c r="C2165" s="21">
        <v>49</v>
      </c>
      <c r="F2165" s="31"/>
      <c r="G2165" s="31"/>
      <c r="H2165" s="31"/>
      <c r="I2165" s="31"/>
    </row>
    <row r="2166" spans="1:9" x14ac:dyDescent="0.2">
      <c r="A2166" s="16" t="s">
        <v>2038</v>
      </c>
      <c r="B2166" s="19">
        <v>7</v>
      </c>
      <c r="C2166" s="21">
        <v>50</v>
      </c>
      <c r="F2166" s="31"/>
      <c r="G2166" s="31"/>
      <c r="H2166" s="31"/>
      <c r="I2166" s="31"/>
    </row>
    <row r="2167" spans="1:9" x14ac:dyDescent="0.2">
      <c r="A2167" s="16" t="s">
        <v>2038</v>
      </c>
      <c r="B2167" s="19">
        <v>8</v>
      </c>
      <c r="C2167" s="21">
        <v>55</v>
      </c>
      <c r="F2167" s="31"/>
      <c r="G2167" s="31"/>
      <c r="H2167" s="31"/>
      <c r="I2167" s="31"/>
    </row>
    <row r="2168" spans="1:9" x14ac:dyDescent="0.2">
      <c r="A2168" s="16" t="s">
        <v>2038</v>
      </c>
      <c r="B2168" s="19">
        <v>9</v>
      </c>
      <c r="C2168" s="21">
        <v>62</v>
      </c>
      <c r="F2168" s="31"/>
      <c r="G2168" s="31"/>
      <c r="H2168" s="31"/>
      <c r="I2168" s="31"/>
    </row>
    <row r="2169" spans="1:9" x14ac:dyDescent="0.2">
      <c r="A2169" s="16" t="s">
        <v>2038</v>
      </c>
      <c r="B2169" s="19">
        <v>10</v>
      </c>
      <c r="C2169" s="21">
        <v>43</v>
      </c>
      <c r="F2169" s="31"/>
      <c r="G2169" s="31"/>
      <c r="H2169" s="31"/>
      <c r="I2169" s="31"/>
    </row>
    <row r="2170" spans="1:9" x14ac:dyDescent="0.2">
      <c r="A2170" s="16" t="s">
        <v>2038</v>
      </c>
      <c r="B2170" s="19">
        <v>11</v>
      </c>
      <c r="C2170" s="21">
        <v>55</v>
      </c>
      <c r="F2170" s="31"/>
      <c r="G2170" s="31"/>
      <c r="H2170" s="31"/>
      <c r="I2170" s="31"/>
    </row>
    <row r="2171" spans="1:9" x14ac:dyDescent="0.2">
      <c r="A2171" s="16" t="s">
        <v>2038</v>
      </c>
      <c r="B2171" s="19">
        <v>12</v>
      </c>
      <c r="C2171" s="21">
        <v>68</v>
      </c>
      <c r="F2171" s="31"/>
      <c r="G2171" s="31"/>
      <c r="H2171" s="31"/>
      <c r="I2171" s="31"/>
    </row>
    <row r="2172" spans="1:9" x14ac:dyDescent="0.2">
      <c r="A2172" s="16" t="s">
        <v>2038</v>
      </c>
      <c r="B2172" s="19">
        <v>13</v>
      </c>
      <c r="C2172" s="21">
        <v>36</v>
      </c>
      <c r="F2172" s="31"/>
      <c r="G2172" s="31"/>
      <c r="H2172" s="31"/>
      <c r="I2172" s="31"/>
    </row>
    <row r="2173" spans="1:9" x14ac:dyDescent="0.2">
      <c r="A2173" s="16" t="s">
        <v>2038</v>
      </c>
      <c r="B2173" s="19">
        <v>14</v>
      </c>
      <c r="C2173" s="21">
        <v>38</v>
      </c>
      <c r="F2173" s="31"/>
      <c r="G2173" s="31"/>
      <c r="H2173" s="31"/>
      <c r="I2173" s="31"/>
    </row>
    <row r="2174" spans="1:9" x14ac:dyDescent="0.2">
      <c r="A2174" s="16" t="s">
        <v>2038</v>
      </c>
      <c r="B2174" s="19">
        <v>15</v>
      </c>
      <c r="C2174" s="21">
        <v>32</v>
      </c>
      <c r="F2174" s="31"/>
      <c r="G2174" s="31"/>
      <c r="H2174" s="31"/>
      <c r="I2174" s="31"/>
    </row>
    <row r="2175" spans="1:9" x14ac:dyDescent="0.2">
      <c r="A2175" s="16" t="s">
        <v>2038</v>
      </c>
      <c r="B2175" s="19">
        <v>16</v>
      </c>
      <c r="C2175" s="21">
        <v>36</v>
      </c>
      <c r="F2175" s="31"/>
      <c r="G2175" s="31"/>
      <c r="H2175" s="31"/>
      <c r="I2175" s="31"/>
    </row>
    <row r="2176" spans="1:9" x14ac:dyDescent="0.2">
      <c r="A2176" s="16" t="s">
        <v>2038</v>
      </c>
      <c r="B2176" s="19">
        <v>17</v>
      </c>
      <c r="C2176" s="21">
        <v>40</v>
      </c>
      <c r="F2176" s="31"/>
      <c r="G2176" s="31"/>
      <c r="H2176" s="31"/>
      <c r="I2176" s="31"/>
    </row>
    <row r="2177" spans="1:9" x14ac:dyDescent="0.2">
      <c r="A2177" s="16" t="s">
        <v>2038</v>
      </c>
      <c r="B2177" s="19">
        <v>18</v>
      </c>
      <c r="C2177" s="21">
        <v>43</v>
      </c>
      <c r="F2177" s="31"/>
      <c r="G2177" s="31"/>
      <c r="H2177" s="31"/>
      <c r="I2177" s="31"/>
    </row>
    <row r="2178" spans="1:9" x14ac:dyDescent="0.2">
      <c r="A2178" s="16" t="s">
        <v>2038</v>
      </c>
      <c r="B2178" s="19">
        <v>19</v>
      </c>
      <c r="C2178" s="21">
        <v>47</v>
      </c>
      <c r="F2178" s="31"/>
      <c r="G2178" s="31"/>
      <c r="H2178" s="31"/>
      <c r="I2178" s="31"/>
    </row>
    <row r="2179" spans="1:9" x14ac:dyDescent="0.2">
      <c r="A2179" s="16" t="s">
        <v>2038</v>
      </c>
      <c r="B2179" s="19">
        <v>20</v>
      </c>
      <c r="C2179" s="21">
        <v>47</v>
      </c>
      <c r="F2179" s="31"/>
      <c r="G2179" s="31"/>
      <c r="H2179" s="31"/>
      <c r="I2179" s="31"/>
    </row>
    <row r="2180" spans="1:9" x14ac:dyDescent="0.2">
      <c r="A2180" s="16" t="s">
        <v>2038</v>
      </c>
      <c r="B2180" s="19">
        <v>21</v>
      </c>
      <c r="C2180" s="21">
        <v>38</v>
      </c>
      <c r="F2180" s="31"/>
      <c r="G2180" s="31"/>
      <c r="H2180" s="31"/>
      <c r="I2180" s="31"/>
    </row>
    <row r="2181" spans="1:9" x14ac:dyDescent="0.2">
      <c r="A2181" s="16" t="s">
        <v>2038</v>
      </c>
      <c r="B2181" s="19">
        <v>22</v>
      </c>
      <c r="C2181" s="21">
        <v>71</v>
      </c>
      <c r="F2181" s="31"/>
      <c r="G2181" s="31"/>
      <c r="H2181" s="31"/>
      <c r="I2181" s="31"/>
    </row>
    <row r="2182" spans="1:9" x14ac:dyDescent="0.2">
      <c r="A2182" s="16" t="s">
        <v>2038</v>
      </c>
      <c r="B2182" s="19">
        <v>23</v>
      </c>
      <c r="C2182" s="21">
        <v>57</v>
      </c>
      <c r="F2182" s="31"/>
      <c r="G2182" s="31"/>
      <c r="H2182" s="31"/>
      <c r="I2182" s="31"/>
    </row>
    <row r="2183" spans="1:9" x14ac:dyDescent="0.2">
      <c r="A2183" s="16" t="s">
        <v>2038</v>
      </c>
      <c r="B2183" s="19">
        <v>24</v>
      </c>
      <c r="C2183" s="21">
        <v>52</v>
      </c>
      <c r="F2183" s="31"/>
      <c r="G2183" s="31"/>
      <c r="H2183" s="31"/>
      <c r="I2183" s="31"/>
    </row>
    <row r="2184" spans="1:9" x14ac:dyDescent="0.2">
      <c r="A2184" s="16" t="s">
        <v>2039</v>
      </c>
      <c r="B2184" s="19">
        <v>1</v>
      </c>
      <c r="C2184" s="21">
        <v>51</v>
      </c>
      <c r="F2184" s="31"/>
      <c r="G2184" s="31"/>
      <c r="H2184" s="31"/>
      <c r="I2184" s="31"/>
    </row>
    <row r="2185" spans="1:9" x14ac:dyDescent="0.2">
      <c r="A2185" s="16" t="s">
        <v>2039</v>
      </c>
      <c r="B2185" s="19">
        <v>2</v>
      </c>
      <c r="C2185" s="21">
        <v>25</v>
      </c>
      <c r="F2185" s="31"/>
      <c r="G2185" s="31"/>
      <c r="H2185" s="31"/>
      <c r="I2185" s="31"/>
    </row>
    <row r="2186" spans="1:9" x14ac:dyDescent="0.2">
      <c r="A2186" s="16" t="s">
        <v>2039</v>
      </c>
      <c r="B2186" s="19">
        <v>3</v>
      </c>
      <c r="C2186" s="21">
        <v>36</v>
      </c>
      <c r="F2186" s="31"/>
      <c r="G2186" s="31"/>
      <c r="H2186" s="31"/>
      <c r="I2186" s="31"/>
    </row>
    <row r="2187" spans="1:9" x14ac:dyDescent="0.2">
      <c r="A2187" s="16" t="s">
        <v>2039</v>
      </c>
      <c r="B2187" s="19">
        <v>4</v>
      </c>
      <c r="C2187" s="21">
        <v>56</v>
      </c>
      <c r="F2187" s="31"/>
      <c r="G2187" s="31"/>
      <c r="H2187" s="31"/>
      <c r="I2187" s="31"/>
    </row>
    <row r="2188" spans="1:9" x14ac:dyDescent="0.2">
      <c r="A2188" s="16" t="s">
        <v>2039</v>
      </c>
      <c r="B2188" s="19">
        <v>5</v>
      </c>
      <c r="C2188" s="21">
        <v>48</v>
      </c>
      <c r="F2188" s="31"/>
      <c r="G2188" s="31"/>
      <c r="H2188" s="31"/>
      <c r="I2188" s="31"/>
    </row>
    <row r="2189" spans="1:9" x14ac:dyDescent="0.2">
      <c r="A2189" s="16" t="s">
        <v>2039</v>
      </c>
      <c r="B2189" s="19">
        <v>6</v>
      </c>
      <c r="C2189" s="21">
        <v>71</v>
      </c>
      <c r="F2189" s="31"/>
      <c r="G2189" s="31"/>
      <c r="H2189" s="31"/>
      <c r="I2189" s="31"/>
    </row>
    <row r="2190" spans="1:9" x14ac:dyDescent="0.2">
      <c r="A2190" s="16" t="s">
        <v>2039</v>
      </c>
      <c r="B2190" s="19">
        <v>7</v>
      </c>
      <c r="C2190" s="21">
        <v>53</v>
      </c>
      <c r="F2190" s="31"/>
      <c r="G2190" s="31"/>
      <c r="H2190" s="31"/>
      <c r="I2190" s="31"/>
    </row>
    <row r="2191" spans="1:9" x14ac:dyDescent="0.2">
      <c r="A2191" s="16" t="s">
        <v>2039</v>
      </c>
      <c r="B2191" s="19">
        <v>8</v>
      </c>
      <c r="C2191" s="21">
        <v>59</v>
      </c>
      <c r="F2191" s="31"/>
      <c r="G2191" s="31"/>
      <c r="H2191" s="31"/>
      <c r="I2191" s="31"/>
    </row>
    <row r="2192" spans="1:9" x14ac:dyDescent="0.2">
      <c r="A2192" s="16" t="s">
        <v>2039</v>
      </c>
      <c r="B2192" s="19">
        <v>9</v>
      </c>
      <c r="C2192" s="21">
        <v>41</v>
      </c>
      <c r="F2192" s="31"/>
      <c r="G2192" s="31"/>
      <c r="H2192" s="31"/>
      <c r="I2192" s="31"/>
    </row>
    <row r="2193" spans="1:9" x14ac:dyDescent="0.2">
      <c r="A2193" s="16" t="s">
        <v>2039</v>
      </c>
      <c r="B2193" s="19">
        <v>10</v>
      </c>
      <c r="C2193" s="21">
        <v>42</v>
      </c>
      <c r="F2193" s="31"/>
      <c r="G2193" s="31"/>
      <c r="H2193" s="31"/>
      <c r="I2193" s="31"/>
    </row>
    <row r="2194" spans="1:9" x14ac:dyDescent="0.2">
      <c r="A2194" s="16" t="s">
        <v>2039</v>
      </c>
      <c r="B2194" s="19">
        <v>11</v>
      </c>
      <c r="C2194" s="21">
        <v>57</v>
      </c>
      <c r="F2194" s="31"/>
      <c r="G2194" s="31"/>
      <c r="H2194" s="31"/>
      <c r="I2194" s="31"/>
    </row>
    <row r="2195" spans="1:9" x14ac:dyDescent="0.2">
      <c r="A2195" s="16" t="s">
        <v>2039</v>
      </c>
      <c r="B2195" s="19">
        <v>12</v>
      </c>
      <c r="C2195" s="21">
        <v>50</v>
      </c>
      <c r="F2195" s="31"/>
      <c r="G2195" s="31"/>
      <c r="H2195" s="31"/>
      <c r="I2195" s="31"/>
    </row>
    <row r="2196" spans="1:9" x14ac:dyDescent="0.2">
      <c r="A2196" s="16" t="s">
        <v>2039</v>
      </c>
      <c r="B2196" s="19">
        <v>13</v>
      </c>
      <c r="C2196" s="21">
        <v>38</v>
      </c>
      <c r="F2196" s="31"/>
      <c r="G2196" s="31"/>
      <c r="H2196" s="31"/>
      <c r="I2196" s="31"/>
    </row>
    <row r="2197" spans="1:9" x14ac:dyDescent="0.2">
      <c r="A2197" s="16" t="s">
        <v>2039</v>
      </c>
      <c r="B2197" s="19">
        <v>14</v>
      </c>
      <c r="C2197" s="21">
        <v>31</v>
      </c>
      <c r="F2197" s="31"/>
      <c r="G2197" s="31"/>
      <c r="H2197" s="31"/>
      <c r="I2197" s="31"/>
    </row>
    <row r="2198" spans="1:9" x14ac:dyDescent="0.2">
      <c r="A2198" s="16" t="s">
        <v>2039</v>
      </c>
      <c r="B2198" s="19">
        <v>15</v>
      </c>
      <c r="C2198" s="21">
        <v>27</v>
      </c>
      <c r="F2198" s="31"/>
      <c r="G2198" s="31"/>
      <c r="H2198" s="31"/>
      <c r="I2198" s="31"/>
    </row>
    <row r="2199" spans="1:9" x14ac:dyDescent="0.2">
      <c r="A2199" s="16" t="s">
        <v>2039</v>
      </c>
      <c r="B2199" s="19">
        <v>16</v>
      </c>
      <c r="C2199" s="21">
        <v>33</v>
      </c>
      <c r="F2199" s="31"/>
      <c r="G2199" s="31"/>
      <c r="H2199" s="31"/>
      <c r="I2199" s="31"/>
    </row>
    <row r="2200" spans="1:9" x14ac:dyDescent="0.2">
      <c r="A2200" s="16" t="s">
        <v>2039</v>
      </c>
      <c r="B2200" s="19">
        <v>17</v>
      </c>
      <c r="C2200" s="21">
        <v>26</v>
      </c>
      <c r="F2200" s="31"/>
      <c r="G2200" s="31"/>
      <c r="H2200" s="31"/>
      <c r="I2200" s="31"/>
    </row>
    <row r="2201" spans="1:9" x14ac:dyDescent="0.2">
      <c r="A2201" s="16" t="s">
        <v>2039</v>
      </c>
      <c r="B2201" s="19">
        <v>18</v>
      </c>
      <c r="C2201" s="21">
        <v>40</v>
      </c>
      <c r="F2201" s="31"/>
      <c r="G2201" s="31"/>
      <c r="H2201" s="31"/>
      <c r="I2201" s="31"/>
    </row>
    <row r="2202" spans="1:9" x14ac:dyDescent="0.2">
      <c r="A2202" s="16" t="s">
        <v>2039</v>
      </c>
      <c r="B2202" s="19">
        <v>19</v>
      </c>
      <c r="C2202" s="21">
        <v>42</v>
      </c>
      <c r="F2202" s="31"/>
      <c r="G2202" s="31"/>
      <c r="H2202" s="31"/>
      <c r="I2202" s="31"/>
    </row>
    <row r="2203" spans="1:9" x14ac:dyDescent="0.2">
      <c r="A2203" s="16" t="s">
        <v>2039</v>
      </c>
      <c r="B2203" s="19">
        <v>20</v>
      </c>
      <c r="C2203" s="21">
        <v>31</v>
      </c>
      <c r="F2203" s="31"/>
      <c r="G2203" s="31"/>
      <c r="H2203" s="31"/>
      <c r="I2203" s="31"/>
    </row>
    <row r="2204" spans="1:9" x14ac:dyDescent="0.2">
      <c r="A2204" s="16" t="s">
        <v>2039</v>
      </c>
      <c r="B2204" s="19">
        <v>21</v>
      </c>
      <c r="C2204" s="21">
        <v>25</v>
      </c>
      <c r="F2204" s="31"/>
      <c r="G2204" s="31"/>
      <c r="H2204" s="31"/>
      <c r="I2204" s="31"/>
    </row>
    <row r="2205" spans="1:9" x14ac:dyDescent="0.2">
      <c r="A2205" s="16" t="s">
        <v>2040</v>
      </c>
      <c r="B2205" s="19">
        <v>1</v>
      </c>
      <c r="C2205" s="21">
        <v>26</v>
      </c>
      <c r="F2205" s="31"/>
      <c r="G2205" s="31"/>
      <c r="H2205" s="31"/>
      <c r="I2205" s="31"/>
    </row>
    <row r="2206" spans="1:9" x14ac:dyDescent="0.2">
      <c r="A2206" s="16" t="s">
        <v>2040</v>
      </c>
      <c r="B2206" s="19">
        <v>2</v>
      </c>
      <c r="C2206" s="21">
        <v>47</v>
      </c>
      <c r="F2206" s="31"/>
      <c r="G2206" s="31"/>
      <c r="H2206" s="31"/>
      <c r="I2206" s="31"/>
    </row>
    <row r="2207" spans="1:9" x14ac:dyDescent="0.2">
      <c r="A2207" s="16" t="s">
        <v>2040</v>
      </c>
      <c r="B2207" s="19">
        <v>3</v>
      </c>
      <c r="C2207" s="21">
        <v>26</v>
      </c>
      <c r="F2207" s="31"/>
      <c r="G2207" s="31"/>
      <c r="H2207" s="31"/>
      <c r="I2207" s="31"/>
    </row>
    <row r="2208" spans="1:9" x14ac:dyDescent="0.2">
      <c r="A2208" s="16" t="s">
        <v>2040</v>
      </c>
      <c r="B2208" s="19">
        <v>4</v>
      </c>
      <c r="C2208" s="21">
        <v>37</v>
      </c>
      <c r="F2208" s="31"/>
      <c r="G2208" s="31"/>
      <c r="H2208" s="31"/>
      <c r="I2208" s="31"/>
    </row>
    <row r="2209" spans="1:9" x14ac:dyDescent="0.2">
      <c r="A2209" s="16" t="s">
        <v>2040</v>
      </c>
      <c r="B2209" s="19">
        <v>5</v>
      </c>
      <c r="C2209" s="21">
        <v>42</v>
      </c>
      <c r="F2209" s="31"/>
      <c r="G2209" s="31"/>
      <c r="H2209" s="31"/>
      <c r="I2209" s="31"/>
    </row>
    <row r="2210" spans="1:9" x14ac:dyDescent="0.2">
      <c r="A2210" s="16" t="s">
        <v>2040</v>
      </c>
      <c r="B2210" s="19">
        <v>6</v>
      </c>
      <c r="C2210" s="21">
        <v>15</v>
      </c>
      <c r="F2210" s="31"/>
      <c r="G2210" s="31"/>
      <c r="H2210" s="31"/>
      <c r="I2210" s="31"/>
    </row>
    <row r="2211" spans="1:9" x14ac:dyDescent="0.2">
      <c r="A2211" s="16" t="s">
        <v>2040</v>
      </c>
      <c r="B2211" s="19">
        <v>7</v>
      </c>
      <c r="C2211" s="21">
        <v>60</v>
      </c>
      <c r="F2211" s="31"/>
      <c r="G2211" s="31"/>
      <c r="H2211" s="31"/>
      <c r="I2211" s="31"/>
    </row>
    <row r="2212" spans="1:9" x14ac:dyDescent="0.2">
      <c r="A2212" s="16" t="s">
        <v>2040</v>
      </c>
      <c r="B2212" s="19">
        <v>8</v>
      </c>
      <c r="C2212" s="21">
        <v>40</v>
      </c>
      <c r="F2212" s="31"/>
      <c r="G2212" s="31"/>
      <c r="H2212" s="31"/>
      <c r="I2212" s="31"/>
    </row>
    <row r="2213" spans="1:9" x14ac:dyDescent="0.2">
      <c r="A2213" s="16" t="s">
        <v>2040</v>
      </c>
      <c r="B2213" s="19">
        <v>9</v>
      </c>
      <c r="C2213" s="21">
        <v>43</v>
      </c>
      <c r="F2213" s="31"/>
      <c r="G2213" s="31"/>
      <c r="H2213" s="31"/>
      <c r="I2213" s="31"/>
    </row>
    <row r="2214" spans="1:9" x14ac:dyDescent="0.2">
      <c r="A2214" s="16" t="s">
        <v>2040</v>
      </c>
      <c r="B2214" s="19">
        <v>10</v>
      </c>
      <c r="C2214" s="21">
        <v>48</v>
      </c>
      <c r="F2214" s="31"/>
      <c r="G2214" s="31"/>
      <c r="H2214" s="31"/>
      <c r="I2214" s="31"/>
    </row>
    <row r="2215" spans="1:9" x14ac:dyDescent="0.2">
      <c r="A2215" s="16" t="s">
        <v>2040</v>
      </c>
      <c r="B2215" s="19">
        <v>11</v>
      </c>
      <c r="C2215" s="21">
        <v>30</v>
      </c>
      <c r="F2215" s="31"/>
      <c r="G2215" s="31"/>
      <c r="H2215" s="31"/>
      <c r="I2215" s="31"/>
    </row>
    <row r="2216" spans="1:9" x14ac:dyDescent="0.2">
      <c r="A2216" s="16" t="s">
        <v>2040</v>
      </c>
      <c r="B2216" s="19">
        <v>12</v>
      </c>
      <c r="C2216" s="21">
        <v>25</v>
      </c>
      <c r="F2216" s="31"/>
      <c r="G2216" s="31"/>
      <c r="H2216" s="31"/>
      <c r="I2216" s="31"/>
    </row>
    <row r="2217" spans="1:9" x14ac:dyDescent="0.2">
      <c r="A2217" s="16" t="s">
        <v>2040</v>
      </c>
      <c r="B2217" s="19">
        <v>13</v>
      </c>
      <c r="C2217" s="21">
        <v>52</v>
      </c>
      <c r="F2217" s="31"/>
      <c r="G2217" s="31"/>
      <c r="H2217" s="31"/>
      <c r="I2217" s="31"/>
    </row>
    <row r="2218" spans="1:9" x14ac:dyDescent="0.2">
      <c r="A2218" s="16" t="s">
        <v>2040</v>
      </c>
      <c r="B2218" s="19">
        <v>14</v>
      </c>
      <c r="C2218" s="21">
        <v>28</v>
      </c>
      <c r="F2218" s="31"/>
      <c r="G2218" s="31"/>
      <c r="H2218" s="31"/>
      <c r="I2218" s="31"/>
    </row>
    <row r="2219" spans="1:9" x14ac:dyDescent="0.2">
      <c r="A2219" s="16" t="s">
        <v>2040</v>
      </c>
      <c r="B2219" s="19">
        <v>15</v>
      </c>
      <c r="C2219" s="21">
        <v>41</v>
      </c>
      <c r="F2219" s="31"/>
      <c r="G2219" s="31"/>
      <c r="H2219" s="31"/>
      <c r="I2219" s="31"/>
    </row>
    <row r="2220" spans="1:9" x14ac:dyDescent="0.2">
      <c r="A2220" s="16" t="s">
        <v>2040</v>
      </c>
      <c r="B2220" s="19">
        <v>16</v>
      </c>
      <c r="C2220" s="21">
        <v>40</v>
      </c>
      <c r="F2220" s="31"/>
      <c r="G2220" s="31"/>
      <c r="H2220" s="31"/>
      <c r="I2220" s="31"/>
    </row>
    <row r="2221" spans="1:9" x14ac:dyDescent="0.2">
      <c r="A2221" s="16" t="s">
        <v>2040</v>
      </c>
      <c r="B2221" s="19">
        <v>17</v>
      </c>
      <c r="C2221" s="21">
        <v>34</v>
      </c>
      <c r="F2221" s="31"/>
      <c r="G2221" s="31"/>
      <c r="H2221" s="31"/>
      <c r="I2221" s="31"/>
    </row>
    <row r="2222" spans="1:9" x14ac:dyDescent="0.2">
      <c r="A2222" s="16" t="s">
        <v>2040</v>
      </c>
      <c r="B2222" s="19">
        <v>18</v>
      </c>
      <c r="C2222" s="21">
        <v>28</v>
      </c>
      <c r="F2222" s="31"/>
      <c r="G2222" s="31"/>
      <c r="H2222" s="31"/>
      <c r="I2222" s="31"/>
    </row>
    <row r="2223" spans="1:9" x14ac:dyDescent="0.2">
      <c r="A2223" s="16" t="s">
        <v>2040</v>
      </c>
      <c r="B2223" s="19">
        <v>19</v>
      </c>
      <c r="C2223" s="21">
        <v>41</v>
      </c>
      <c r="F2223" s="31"/>
      <c r="G2223" s="31"/>
      <c r="H2223" s="31"/>
      <c r="I2223" s="31"/>
    </row>
    <row r="2224" spans="1:9" x14ac:dyDescent="0.2">
      <c r="A2224" s="16" t="s">
        <v>2040</v>
      </c>
      <c r="B2224" s="19">
        <v>20</v>
      </c>
      <c r="C2224" s="21">
        <v>38</v>
      </c>
      <c r="F2224" s="31"/>
      <c r="G2224" s="31"/>
      <c r="H2224" s="31"/>
      <c r="I2224" s="31"/>
    </row>
    <row r="2225" spans="1:9" x14ac:dyDescent="0.2">
      <c r="A2225" s="16" t="s">
        <v>2040</v>
      </c>
      <c r="B2225" s="19">
        <v>21</v>
      </c>
      <c r="C2225" s="21">
        <v>40</v>
      </c>
      <c r="F2225" s="31"/>
      <c r="G2225" s="31"/>
      <c r="H2225" s="31"/>
      <c r="I2225" s="31"/>
    </row>
    <row r="2226" spans="1:9" x14ac:dyDescent="0.2">
      <c r="A2226" s="16" t="s">
        <v>2040</v>
      </c>
      <c r="B2226" s="19">
        <v>22</v>
      </c>
      <c r="C2226" s="21">
        <v>30</v>
      </c>
      <c r="F2226" s="31"/>
      <c r="G2226" s="31"/>
      <c r="H2226" s="31"/>
      <c r="I2226" s="31"/>
    </row>
    <row r="2227" spans="1:9" x14ac:dyDescent="0.2">
      <c r="A2227" s="16" t="s">
        <v>2040</v>
      </c>
      <c r="B2227" s="19">
        <v>23</v>
      </c>
      <c r="C2227" s="21">
        <v>35</v>
      </c>
      <c r="F2227" s="31"/>
      <c r="G2227" s="31"/>
      <c r="H2227" s="31"/>
      <c r="I2227" s="31"/>
    </row>
    <row r="2228" spans="1:9" x14ac:dyDescent="0.2">
      <c r="A2228" s="16" t="s">
        <v>2040</v>
      </c>
      <c r="B2228" s="19">
        <v>24</v>
      </c>
      <c r="C2228" s="21">
        <v>27</v>
      </c>
      <c r="F2228" s="31"/>
      <c r="G2228" s="31"/>
      <c r="H2228" s="31"/>
      <c r="I2228" s="31"/>
    </row>
    <row r="2229" spans="1:9" x14ac:dyDescent="0.2">
      <c r="A2229" s="16" t="s">
        <v>2040</v>
      </c>
      <c r="B2229" s="19">
        <v>25</v>
      </c>
      <c r="C2229" s="21">
        <v>27</v>
      </c>
      <c r="F2229" s="31"/>
      <c r="G2229" s="31"/>
      <c r="H2229" s="31"/>
      <c r="I2229" s="31"/>
    </row>
    <row r="2230" spans="1:9" x14ac:dyDescent="0.2">
      <c r="A2230" s="16" t="s">
        <v>2040</v>
      </c>
      <c r="B2230" s="19">
        <v>26</v>
      </c>
      <c r="C2230" s="21">
        <v>32</v>
      </c>
      <c r="F2230" s="31"/>
      <c r="G2230" s="31"/>
      <c r="H2230" s="31"/>
      <c r="I2230" s="31"/>
    </row>
    <row r="2231" spans="1:9" x14ac:dyDescent="0.2">
      <c r="A2231" s="16" t="s">
        <v>2040</v>
      </c>
      <c r="B2231" s="19">
        <v>27</v>
      </c>
      <c r="C2231" s="21">
        <v>44</v>
      </c>
      <c r="F2231" s="31"/>
      <c r="G2231" s="31"/>
      <c r="H2231" s="31"/>
      <c r="I2231" s="31"/>
    </row>
    <row r="2232" spans="1:9" x14ac:dyDescent="0.2">
      <c r="A2232" s="16" t="s">
        <v>2040</v>
      </c>
      <c r="B2232" s="19">
        <v>28</v>
      </c>
      <c r="C2232" s="21">
        <v>31</v>
      </c>
      <c r="F2232" s="31"/>
      <c r="G2232" s="31"/>
      <c r="H2232" s="31"/>
      <c r="I2232" s="31"/>
    </row>
    <row r="2233" spans="1:9" x14ac:dyDescent="0.2">
      <c r="A2233" s="16" t="s">
        <v>2041</v>
      </c>
      <c r="B2233" s="19">
        <v>1</v>
      </c>
      <c r="C2233" s="21">
        <v>32</v>
      </c>
      <c r="F2233" s="31"/>
      <c r="G2233" s="31"/>
      <c r="H2233" s="31"/>
      <c r="I2233" s="31"/>
    </row>
    <row r="2234" spans="1:9" x14ac:dyDescent="0.2">
      <c r="A2234" s="16" t="s">
        <v>2041</v>
      </c>
      <c r="B2234" s="19">
        <v>2</v>
      </c>
      <c r="C2234" s="21">
        <v>29</v>
      </c>
      <c r="F2234" s="31"/>
      <c r="G2234" s="31"/>
      <c r="H2234" s="31"/>
      <c r="I2234" s="31"/>
    </row>
    <row r="2235" spans="1:9" x14ac:dyDescent="0.2">
      <c r="A2235" s="16" t="s">
        <v>2041</v>
      </c>
      <c r="B2235" s="19">
        <v>3</v>
      </c>
      <c r="C2235" s="21">
        <v>31</v>
      </c>
      <c r="F2235" s="31"/>
      <c r="G2235" s="31"/>
      <c r="H2235" s="31"/>
      <c r="I2235" s="31"/>
    </row>
    <row r="2236" spans="1:9" x14ac:dyDescent="0.2">
      <c r="A2236" s="16" t="s">
        <v>2041</v>
      </c>
      <c r="B2236" s="19">
        <v>4</v>
      </c>
      <c r="C2236" s="21">
        <v>25</v>
      </c>
      <c r="F2236" s="31"/>
      <c r="G2236" s="31"/>
      <c r="H2236" s="31"/>
      <c r="I2236" s="31"/>
    </row>
    <row r="2237" spans="1:9" x14ac:dyDescent="0.2">
      <c r="A2237" s="16" t="s">
        <v>2041</v>
      </c>
      <c r="B2237" s="19">
        <v>5</v>
      </c>
      <c r="C2237" s="21">
        <v>21</v>
      </c>
      <c r="F2237" s="31"/>
      <c r="G2237" s="31"/>
      <c r="H2237" s="31"/>
      <c r="I2237" s="31"/>
    </row>
    <row r="2238" spans="1:9" x14ac:dyDescent="0.2">
      <c r="A2238" s="16" t="s">
        <v>2041</v>
      </c>
      <c r="B2238" s="19">
        <v>6</v>
      </c>
      <c r="C2238" s="21">
        <v>23</v>
      </c>
      <c r="F2238" s="31"/>
      <c r="G2238" s="31"/>
      <c r="H2238" s="31"/>
      <c r="I2238" s="31"/>
    </row>
    <row r="2239" spans="1:9" x14ac:dyDescent="0.2">
      <c r="A2239" s="16" t="s">
        <v>2041</v>
      </c>
      <c r="B2239" s="19">
        <v>7</v>
      </c>
      <c r="C2239" s="21">
        <v>27</v>
      </c>
      <c r="F2239" s="31"/>
      <c r="G2239" s="31"/>
      <c r="H2239" s="31"/>
      <c r="I2239" s="31"/>
    </row>
    <row r="2240" spans="1:9" x14ac:dyDescent="0.2">
      <c r="A2240" s="16" t="s">
        <v>2041</v>
      </c>
      <c r="B2240" s="19">
        <v>8</v>
      </c>
      <c r="C2240" s="21">
        <v>39</v>
      </c>
      <c r="F2240" s="31"/>
      <c r="G2240" s="31"/>
      <c r="H2240" s="31"/>
      <c r="I2240" s="31"/>
    </row>
    <row r="2241" spans="1:9" x14ac:dyDescent="0.2">
      <c r="A2241" s="16" t="s">
        <v>2041</v>
      </c>
      <c r="B2241" s="19">
        <v>9</v>
      </c>
      <c r="C2241" s="21">
        <v>33</v>
      </c>
      <c r="F2241" s="31"/>
      <c r="G2241" s="31"/>
      <c r="H2241" s="31"/>
      <c r="I2241" s="31"/>
    </row>
    <row r="2242" spans="1:9" x14ac:dyDescent="0.2">
      <c r="A2242" s="16" t="s">
        <v>2041</v>
      </c>
      <c r="B2242" s="19">
        <v>10</v>
      </c>
      <c r="C2242" s="21">
        <v>21</v>
      </c>
      <c r="F2242" s="31"/>
      <c r="G2242" s="31"/>
      <c r="H2242" s="31"/>
      <c r="I2242" s="31"/>
    </row>
    <row r="2243" spans="1:9" x14ac:dyDescent="0.2">
      <c r="A2243" s="16" t="s">
        <v>2041</v>
      </c>
      <c r="B2243" s="19">
        <v>11</v>
      </c>
      <c r="C2243" s="21">
        <v>36</v>
      </c>
      <c r="F2243" s="31"/>
      <c r="G2243" s="31"/>
      <c r="H2243" s="31"/>
      <c r="I2243" s="31"/>
    </row>
    <row r="2244" spans="1:9" x14ac:dyDescent="0.2">
      <c r="A2244" s="16" t="s">
        <v>2041</v>
      </c>
      <c r="B2244" s="19">
        <v>12</v>
      </c>
      <c r="C2244" s="21">
        <v>21</v>
      </c>
      <c r="F2244" s="31"/>
      <c r="G2244" s="31"/>
      <c r="H2244" s="31"/>
      <c r="I2244" s="31"/>
    </row>
    <row r="2245" spans="1:9" x14ac:dyDescent="0.2">
      <c r="A2245" s="16" t="s">
        <v>2041</v>
      </c>
      <c r="B2245" s="19">
        <v>13</v>
      </c>
      <c r="C2245" s="21">
        <v>14</v>
      </c>
      <c r="F2245" s="31"/>
      <c r="G2245" s="31"/>
      <c r="H2245" s="31"/>
      <c r="I2245" s="31"/>
    </row>
    <row r="2246" spans="1:9" x14ac:dyDescent="0.2">
      <c r="A2246" s="16" t="s">
        <v>2041</v>
      </c>
      <c r="B2246" s="19">
        <v>14</v>
      </c>
      <c r="C2246" s="21">
        <v>23</v>
      </c>
      <c r="F2246" s="31"/>
      <c r="G2246" s="31"/>
      <c r="H2246" s="31"/>
      <c r="I2246" s="31"/>
    </row>
    <row r="2247" spans="1:9" x14ac:dyDescent="0.2">
      <c r="A2247" s="16" t="s">
        <v>2041</v>
      </c>
      <c r="B2247" s="19">
        <v>15</v>
      </c>
      <c r="C2247" s="21">
        <v>33</v>
      </c>
      <c r="F2247" s="31"/>
      <c r="G2247" s="31"/>
      <c r="H2247" s="31"/>
      <c r="I2247" s="31"/>
    </row>
    <row r="2248" spans="1:9" x14ac:dyDescent="0.2">
      <c r="A2248" s="16" t="s">
        <v>2041</v>
      </c>
      <c r="B2248" s="19">
        <v>16</v>
      </c>
      <c r="C2248" s="21">
        <v>27</v>
      </c>
      <c r="F2248" s="31"/>
      <c r="G2248" s="31"/>
      <c r="H2248" s="31"/>
      <c r="I2248" s="31"/>
    </row>
    <row r="2249" spans="1:9" x14ac:dyDescent="0.2">
      <c r="A2249" s="16" t="s">
        <v>2042</v>
      </c>
      <c r="B2249" s="19">
        <v>1</v>
      </c>
      <c r="C2249" s="21">
        <v>24</v>
      </c>
      <c r="F2249" s="31"/>
      <c r="G2249" s="31"/>
      <c r="H2249" s="31"/>
      <c r="I2249" s="31"/>
    </row>
    <row r="2250" spans="1:9" x14ac:dyDescent="0.2">
      <c r="A2250" s="16" t="s">
        <v>2042</v>
      </c>
      <c r="B2250" s="19">
        <v>2</v>
      </c>
      <c r="C2250" s="21">
        <v>21</v>
      </c>
      <c r="F2250" s="31"/>
      <c r="G2250" s="31"/>
      <c r="H2250" s="31"/>
      <c r="I2250" s="31"/>
    </row>
    <row r="2251" spans="1:9" x14ac:dyDescent="0.2">
      <c r="A2251" s="16" t="s">
        <v>2042</v>
      </c>
      <c r="B2251" s="19">
        <v>3</v>
      </c>
      <c r="C2251" s="21">
        <v>29</v>
      </c>
      <c r="F2251" s="31"/>
      <c r="G2251" s="31"/>
      <c r="H2251" s="31"/>
      <c r="I2251" s="31"/>
    </row>
    <row r="2252" spans="1:9" x14ac:dyDescent="0.2">
      <c r="A2252" s="16" t="s">
        <v>2042</v>
      </c>
      <c r="B2252" s="19">
        <v>4</v>
      </c>
      <c r="C2252" s="21">
        <v>31</v>
      </c>
      <c r="F2252" s="31"/>
      <c r="G2252" s="31"/>
      <c r="H2252" s="31"/>
      <c r="I2252" s="31"/>
    </row>
    <row r="2253" spans="1:9" x14ac:dyDescent="0.2">
      <c r="A2253" s="16" t="s">
        <v>2042</v>
      </c>
      <c r="B2253" s="19">
        <v>5</v>
      </c>
      <c r="C2253" s="21">
        <v>26</v>
      </c>
      <c r="F2253" s="31"/>
      <c r="G2253" s="31"/>
      <c r="H2253" s="31"/>
      <c r="I2253" s="31"/>
    </row>
    <row r="2254" spans="1:9" x14ac:dyDescent="0.2">
      <c r="A2254" s="16" t="s">
        <v>2042</v>
      </c>
      <c r="B2254" s="19">
        <v>6</v>
      </c>
      <c r="C2254" s="21">
        <v>18</v>
      </c>
      <c r="F2254" s="31"/>
      <c r="G2254" s="31"/>
      <c r="H2254" s="31"/>
      <c r="I2254" s="31"/>
    </row>
    <row r="2255" spans="1:9" x14ac:dyDescent="0.2">
      <c r="A2255" s="16" t="s">
        <v>2043</v>
      </c>
      <c r="B2255" s="19">
        <v>1</v>
      </c>
      <c r="C2255" s="21">
        <v>23</v>
      </c>
      <c r="F2255" s="31"/>
      <c r="G2255" s="31"/>
      <c r="H2255" s="31"/>
      <c r="I2255" s="31"/>
    </row>
    <row r="2256" spans="1:9" x14ac:dyDescent="0.2">
      <c r="A2256" s="16" t="s">
        <v>2043</v>
      </c>
      <c r="B2256" s="19">
        <v>2</v>
      </c>
      <c r="C2256" s="21">
        <v>22</v>
      </c>
      <c r="F2256" s="31"/>
      <c r="G2256" s="31"/>
      <c r="H2256" s="31"/>
      <c r="I2256" s="31"/>
    </row>
    <row r="2257" spans="1:9" x14ac:dyDescent="0.2">
      <c r="A2257" s="16" t="s">
        <v>2043</v>
      </c>
      <c r="B2257" s="19">
        <v>3</v>
      </c>
      <c r="C2257" s="21">
        <v>21</v>
      </c>
      <c r="F2257" s="31"/>
      <c r="G2257" s="31"/>
      <c r="H2257" s="31"/>
      <c r="I2257" s="31"/>
    </row>
    <row r="2258" spans="1:9" x14ac:dyDescent="0.2">
      <c r="A2258" s="16" t="s">
        <v>2043</v>
      </c>
      <c r="B2258" s="19">
        <v>4</v>
      </c>
      <c r="C2258" s="21">
        <v>32</v>
      </c>
      <c r="F2258" s="31"/>
      <c r="G2258" s="31"/>
      <c r="H2258" s="31"/>
      <c r="I2258" s="31"/>
    </row>
    <row r="2259" spans="1:9" x14ac:dyDescent="0.2">
      <c r="A2259" s="16" t="s">
        <v>2043</v>
      </c>
      <c r="B2259" s="19">
        <v>5</v>
      </c>
      <c r="C2259" s="21">
        <v>33</v>
      </c>
      <c r="F2259" s="31"/>
      <c r="G2259" s="31"/>
      <c r="H2259" s="31"/>
      <c r="I2259" s="31"/>
    </row>
    <row r="2260" spans="1:9" x14ac:dyDescent="0.2">
      <c r="A2260" s="16" t="s">
        <v>2043</v>
      </c>
      <c r="B2260" s="19">
        <v>6</v>
      </c>
      <c r="C2260" s="21">
        <v>24</v>
      </c>
      <c r="F2260" s="31"/>
      <c r="G2260" s="31"/>
      <c r="H2260" s="31"/>
      <c r="I2260" s="31"/>
    </row>
    <row r="2261" spans="1:9" x14ac:dyDescent="0.2">
      <c r="A2261" s="16" t="s">
        <v>2044</v>
      </c>
      <c r="B2261" s="19">
        <v>1</v>
      </c>
      <c r="C2261" s="21">
        <v>30</v>
      </c>
      <c r="F2261" s="31"/>
      <c r="G2261" s="31"/>
      <c r="H2261" s="31"/>
      <c r="I2261" s="31"/>
    </row>
    <row r="2262" spans="1:9" x14ac:dyDescent="0.2">
      <c r="A2262" s="16" t="s">
        <v>2044</v>
      </c>
      <c r="B2262" s="19">
        <v>2</v>
      </c>
      <c r="C2262" s="21">
        <v>30</v>
      </c>
      <c r="F2262" s="31"/>
      <c r="G2262" s="31"/>
      <c r="H2262" s="31"/>
      <c r="I2262" s="31"/>
    </row>
    <row r="2263" spans="1:9" x14ac:dyDescent="0.2">
      <c r="A2263" s="16" t="s">
        <v>2044</v>
      </c>
      <c r="B2263" s="19">
        <v>3</v>
      </c>
      <c r="C2263" s="21">
        <v>21</v>
      </c>
      <c r="F2263" s="31"/>
      <c r="G2263" s="31"/>
      <c r="H2263" s="31"/>
      <c r="I2263" s="31"/>
    </row>
    <row r="2264" spans="1:9" x14ac:dyDescent="0.2">
      <c r="A2264" s="16" t="s">
        <v>2044</v>
      </c>
      <c r="B2264" s="19">
        <v>4</v>
      </c>
      <c r="C2264" s="21">
        <v>23</v>
      </c>
      <c r="F2264" s="31"/>
      <c r="G2264" s="31"/>
      <c r="H2264" s="31"/>
      <c r="I2264" s="31"/>
    </row>
    <row r="2265" spans="1:9" x14ac:dyDescent="0.2">
      <c r="A2265" s="16" t="s">
        <v>2045</v>
      </c>
      <c r="B2265" s="19">
        <v>1</v>
      </c>
      <c r="C2265" s="21">
        <v>29</v>
      </c>
      <c r="F2265" s="31"/>
      <c r="G2265" s="31"/>
      <c r="H2265" s="31"/>
      <c r="I2265" s="31"/>
    </row>
    <row r="2266" spans="1:9" x14ac:dyDescent="0.2">
      <c r="A2266" s="16" t="s">
        <v>2045</v>
      </c>
      <c r="B2266" s="19">
        <v>2</v>
      </c>
      <c r="C2266" s="21">
        <v>22</v>
      </c>
      <c r="F2266" s="31"/>
      <c r="G2266" s="31"/>
      <c r="H2266" s="31"/>
      <c r="I2266" s="31"/>
    </row>
    <row r="2267" spans="1:9" x14ac:dyDescent="0.2">
      <c r="A2267" s="16" t="s">
        <v>2045</v>
      </c>
      <c r="B2267" s="19">
        <v>3</v>
      </c>
      <c r="C2267" s="21">
        <v>25</v>
      </c>
      <c r="F2267" s="31"/>
      <c r="G2267" s="31"/>
      <c r="H2267" s="31"/>
      <c r="I2267" s="31"/>
    </row>
    <row r="2268" spans="1:9" x14ac:dyDescent="0.2">
      <c r="A2268" s="16" t="s">
        <v>2045</v>
      </c>
      <c r="B2268" s="19">
        <v>4</v>
      </c>
      <c r="C2268" s="21">
        <v>18</v>
      </c>
      <c r="F2268" s="31"/>
      <c r="G2268" s="31"/>
      <c r="H2268" s="31"/>
      <c r="I2268" s="31"/>
    </row>
    <row r="2269" spans="1:9" x14ac:dyDescent="0.2">
      <c r="A2269" s="16" t="s">
        <v>2046</v>
      </c>
      <c r="B2269" s="19">
        <v>1</v>
      </c>
      <c r="C2269" s="21">
        <v>16</v>
      </c>
      <c r="F2269" s="31"/>
      <c r="G2269" s="31"/>
      <c r="H2269" s="31"/>
      <c r="I2269" s="31"/>
    </row>
    <row r="2270" spans="1:9" x14ac:dyDescent="0.2">
      <c r="A2270" s="16" t="s">
        <v>2046</v>
      </c>
      <c r="B2270" s="19">
        <v>2</v>
      </c>
      <c r="C2270" s="21">
        <v>15</v>
      </c>
      <c r="F2270" s="31"/>
      <c r="G2270" s="31"/>
      <c r="H2270" s="31"/>
      <c r="I2270" s="31"/>
    </row>
    <row r="2271" spans="1:9" x14ac:dyDescent="0.2">
      <c r="A2271" s="16" t="s">
        <v>2046</v>
      </c>
      <c r="B2271" s="19">
        <v>3</v>
      </c>
      <c r="C2271" s="21">
        <v>15</v>
      </c>
      <c r="F2271" s="31"/>
      <c r="G2271" s="31"/>
      <c r="H2271" s="31"/>
      <c r="I2271" s="31"/>
    </row>
    <row r="2272" spans="1:9" x14ac:dyDescent="0.2">
      <c r="A2272" s="16" t="s">
        <v>2047</v>
      </c>
      <c r="B2272" s="19">
        <v>1</v>
      </c>
      <c r="C2272" s="21">
        <v>25</v>
      </c>
      <c r="F2272" s="31"/>
      <c r="G2272" s="31"/>
      <c r="H2272" s="31"/>
      <c r="I2272" s="31"/>
    </row>
    <row r="2273" spans="1:9" x14ac:dyDescent="0.2">
      <c r="A2273" s="16" t="s">
        <v>2048</v>
      </c>
      <c r="B2273" s="19">
        <v>1</v>
      </c>
      <c r="C2273" s="21">
        <v>14</v>
      </c>
      <c r="F2273" s="31"/>
      <c r="G2273" s="31"/>
      <c r="H2273" s="31"/>
      <c r="I2273" s="31"/>
    </row>
    <row r="2274" spans="1:9" x14ac:dyDescent="0.2">
      <c r="A2274" s="16" t="s">
        <v>2048</v>
      </c>
      <c r="B2274" s="19">
        <v>2</v>
      </c>
      <c r="C2274" s="21">
        <v>18</v>
      </c>
      <c r="F2274" s="31"/>
      <c r="G2274" s="31"/>
      <c r="H2274" s="31"/>
      <c r="I2274" s="31"/>
    </row>
    <row r="2275" spans="1:9" x14ac:dyDescent="0.2">
      <c r="A2275" s="16" t="s">
        <v>2048</v>
      </c>
      <c r="B2275" s="19">
        <v>3</v>
      </c>
      <c r="C2275" s="21">
        <v>19</v>
      </c>
      <c r="F2275" s="31"/>
      <c r="G2275" s="31"/>
      <c r="H2275" s="31"/>
      <c r="I2275" s="31"/>
    </row>
    <row r="2276" spans="1:9" x14ac:dyDescent="0.2">
      <c r="A2276" s="16" t="s">
        <v>2048</v>
      </c>
      <c r="B2276" s="19">
        <v>4</v>
      </c>
      <c r="C2276" s="21">
        <v>16</v>
      </c>
      <c r="F2276" s="31"/>
      <c r="G2276" s="31"/>
      <c r="H2276" s="31"/>
      <c r="I2276" s="31"/>
    </row>
    <row r="2277" spans="1:9" x14ac:dyDescent="0.2">
      <c r="A2277" s="16" t="s">
        <v>2048</v>
      </c>
      <c r="B2277" s="19">
        <v>5</v>
      </c>
      <c r="C2277" s="21">
        <v>14</v>
      </c>
      <c r="F2277" s="31"/>
      <c r="G2277" s="31"/>
      <c r="H2277" s="31"/>
      <c r="I2277" s="31"/>
    </row>
    <row r="2278" spans="1:9" x14ac:dyDescent="0.2">
      <c r="A2278" s="16" t="s">
        <v>2048</v>
      </c>
      <c r="B2278" s="19">
        <v>6</v>
      </c>
      <c r="C2278" s="21">
        <v>20</v>
      </c>
      <c r="F2278" s="31"/>
      <c r="G2278" s="31"/>
      <c r="H2278" s="31"/>
      <c r="I2278" s="31"/>
    </row>
    <row r="2279" spans="1:9" x14ac:dyDescent="0.2">
      <c r="A2279" s="16" t="s">
        <v>2048</v>
      </c>
      <c r="B2279" s="19">
        <v>7</v>
      </c>
      <c r="C2279" s="21">
        <v>27</v>
      </c>
      <c r="F2279" s="31"/>
      <c r="G2279" s="31"/>
      <c r="H2279" s="31"/>
      <c r="I2279" s="31"/>
    </row>
    <row r="2280" spans="1:9" x14ac:dyDescent="0.2">
      <c r="A2280" s="16" t="s">
        <v>2048</v>
      </c>
      <c r="B2280" s="19">
        <v>8</v>
      </c>
      <c r="C2280" s="21">
        <v>13</v>
      </c>
      <c r="F2280" s="31"/>
      <c r="G2280" s="31"/>
      <c r="H2280" s="31"/>
      <c r="I2280" s="31"/>
    </row>
    <row r="2281" spans="1:9" x14ac:dyDescent="0.2">
      <c r="A2281" s="16" t="s">
        <v>2048</v>
      </c>
      <c r="B2281" s="19">
        <v>9</v>
      </c>
      <c r="C2281" s="21">
        <v>28</v>
      </c>
      <c r="F2281" s="31"/>
      <c r="G2281" s="31"/>
      <c r="H2281" s="31"/>
      <c r="I2281" s="31"/>
    </row>
    <row r="2282" spans="1:9" x14ac:dyDescent="0.2">
      <c r="A2282" s="16" t="s">
        <v>2048</v>
      </c>
      <c r="B2282" s="19">
        <v>10</v>
      </c>
      <c r="C2282" s="21">
        <v>39</v>
      </c>
      <c r="F2282" s="31"/>
      <c r="G2282" s="31"/>
      <c r="H2282" s="31"/>
      <c r="I2282" s="31"/>
    </row>
    <row r="2283" spans="1:9" x14ac:dyDescent="0.2">
      <c r="A2283" s="16" t="s">
        <v>2048</v>
      </c>
      <c r="B2283" s="19">
        <v>11</v>
      </c>
      <c r="C2283" s="21">
        <v>40</v>
      </c>
      <c r="F2283" s="31"/>
      <c r="G2283" s="31"/>
      <c r="H2283" s="31"/>
      <c r="I2283" s="31"/>
    </row>
    <row r="2284" spans="1:9" x14ac:dyDescent="0.2">
      <c r="A2284" s="16" t="s">
        <v>2048</v>
      </c>
      <c r="B2284" s="19">
        <v>12</v>
      </c>
      <c r="C2284" s="21">
        <v>29</v>
      </c>
      <c r="F2284" s="31"/>
      <c r="G2284" s="31"/>
      <c r="H2284" s="31"/>
      <c r="I2284" s="31"/>
    </row>
    <row r="2285" spans="1:9" x14ac:dyDescent="0.2">
      <c r="A2285" s="16" t="s">
        <v>2048</v>
      </c>
      <c r="B2285" s="19">
        <v>13</v>
      </c>
      <c r="C2285" s="21">
        <v>25</v>
      </c>
      <c r="F2285" s="31"/>
      <c r="G2285" s="31"/>
      <c r="H2285" s="31"/>
      <c r="I2285" s="31"/>
    </row>
    <row r="2286" spans="1:9" x14ac:dyDescent="0.2">
      <c r="A2286" s="16" t="s">
        <v>2049</v>
      </c>
      <c r="B2286" s="19">
        <v>1</v>
      </c>
      <c r="C2286" s="21">
        <v>27</v>
      </c>
      <c r="F2286" s="31"/>
      <c r="G2286" s="31"/>
      <c r="H2286" s="31"/>
      <c r="I2286" s="31"/>
    </row>
    <row r="2287" spans="1:9" x14ac:dyDescent="0.2">
      <c r="A2287" s="16" t="s">
        <v>2049</v>
      </c>
      <c r="B2287" s="19">
        <v>2</v>
      </c>
      <c r="C2287" s="21">
        <v>25</v>
      </c>
      <c r="F2287" s="31"/>
      <c r="G2287" s="31"/>
      <c r="H2287" s="31"/>
      <c r="I2287" s="31"/>
    </row>
    <row r="2288" spans="1:9" x14ac:dyDescent="0.2">
      <c r="A2288" s="16" t="s">
        <v>2049</v>
      </c>
      <c r="B2288" s="19">
        <v>3</v>
      </c>
      <c r="C2288" s="21">
        <v>18</v>
      </c>
      <c r="F2288" s="31"/>
      <c r="G2288" s="31"/>
      <c r="H2288" s="31"/>
      <c r="I2288" s="31"/>
    </row>
    <row r="2289" spans="1:9" x14ac:dyDescent="0.2">
      <c r="A2289" s="16" t="s">
        <v>2049</v>
      </c>
      <c r="B2289" s="19">
        <v>4</v>
      </c>
      <c r="C2289" s="21">
        <v>17</v>
      </c>
      <c r="F2289" s="31"/>
      <c r="G2289" s="31"/>
      <c r="H2289" s="31"/>
      <c r="I2289" s="31"/>
    </row>
    <row r="2290" spans="1:9" x14ac:dyDescent="0.2">
      <c r="A2290" s="16" t="s">
        <v>2049</v>
      </c>
      <c r="B2290" s="19">
        <v>5</v>
      </c>
      <c r="C2290" s="21">
        <v>20</v>
      </c>
      <c r="F2290" s="31"/>
      <c r="G2290" s="31"/>
      <c r="H2290" s="31"/>
      <c r="I2290" s="31"/>
    </row>
    <row r="2291" spans="1:9" x14ac:dyDescent="0.2">
      <c r="A2291" s="16" t="s">
        <v>2050</v>
      </c>
      <c r="B2291" s="19">
        <v>1</v>
      </c>
      <c r="C2291" s="21">
        <v>25</v>
      </c>
      <c r="F2291" s="31"/>
      <c r="G2291" s="31"/>
      <c r="H2291" s="31"/>
      <c r="I2291" s="31"/>
    </row>
    <row r="2292" spans="1:9" x14ac:dyDescent="0.2">
      <c r="A2292" s="16" t="s">
        <v>2051</v>
      </c>
      <c r="B2292" s="19">
        <v>1</v>
      </c>
      <c r="C2292" s="21">
        <v>20</v>
      </c>
      <c r="F2292" s="31"/>
      <c r="G2292" s="31"/>
      <c r="H2292" s="31"/>
      <c r="I2292" s="31"/>
    </row>
    <row r="2293" spans="1:9" x14ac:dyDescent="0.2">
      <c r="A2293" s="16" t="s">
        <v>2051</v>
      </c>
      <c r="B2293" s="19">
        <v>2</v>
      </c>
      <c r="C2293" s="21">
        <v>29</v>
      </c>
      <c r="F2293" s="31"/>
      <c r="G2293" s="31"/>
      <c r="H2293" s="31"/>
      <c r="I2293" s="31"/>
    </row>
    <row r="2294" spans="1:9" x14ac:dyDescent="0.2">
      <c r="A2294" s="16" t="s">
        <v>2051</v>
      </c>
      <c r="B2294" s="19">
        <v>3</v>
      </c>
      <c r="C2294" s="21">
        <v>22</v>
      </c>
      <c r="F2294" s="31"/>
      <c r="G2294" s="31"/>
      <c r="H2294" s="31"/>
      <c r="I2294" s="31"/>
    </row>
    <row r="2295" spans="1:9" x14ac:dyDescent="0.2">
      <c r="A2295" s="16" t="s">
        <v>2051</v>
      </c>
      <c r="B2295" s="19">
        <v>4</v>
      </c>
      <c r="C2295" s="21">
        <v>11</v>
      </c>
      <c r="F2295" s="31"/>
      <c r="G2295" s="31"/>
      <c r="H2295" s="31"/>
      <c r="I2295" s="31"/>
    </row>
    <row r="2296" spans="1:9" x14ac:dyDescent="0.2">
      <c r="A2296" s="16" t="s">
        <v>2051</v>
      </c>
      <c r="B2296" s="19">
        <v>5</v>
      </c>
      <c r="C2296" s="21">
        <v>14</v>
      </c>
      <c r="F2296" s="31"/>
      <c r="G2296" s="31"/>
      <c r="H2296" s="31"/>
      <c r="I2296" s="31"/>
    </row>
    <row r="2297" spans="1:9" x14ac:dyDescent="0.2">
      <c r="A2297" s="16" t="s">
        <v>2051</v>
      </c>
      <c r="B2297" s="19">
        <v>6</v>
      </c>
      <c r="C2297" s="21">
        <v>17</v>
      </c>
      <c r="F2297" s="31"/>
      <c r="G2297" s="31"/>
      <c r="H2297" s="31"/>
      <c r="I2297" s="31"/>
    </row>
    <row r="2298" spans="1:9" x14ac:dyDescent="0.2">
      <c r="A2298" s="16" t="s">
        <v>2051</v>
      </c>
      <c r="B2298" s="19">
        <v>7</v>
      </c>
      <c r="C2298" s="21">
        <v>17</v>
      </c>
      <c r="F2298" s="31"/>
      <c r="G2298" s="31"/>
      <c r="H2298" s="31"/>
      <c r="I2298" s="31"/>
    </row>
    <row r="2299" spans="1:9" x14ac:dyDescent="0.2">
      <c r="A2299" s="16" t="s">
        <v>2051</v>
      </c>
      <c r="B2299" s="19">
        <v>8</v>
      </c>
      <c r="C2299" s="21">
        <v>13</v>
      </c>
      <c r="F2299" s="31"/>
      <c r="G2299" s="31"/>
      <c r="H2299" s="31"/>
      <c r="I2299" s="31"/>
    </row>
    <row r="2300" spans="1:9" x14ac:dyDescent="0.2">
      <c r="A2300" s="16" t="s">
        <v>2051</v>
      </c>
      <c r="B2300" s="19">
        <v>9</v>
      </c>
      <c r="C2300" s="21">
        <v>21</v>
      </c>
      <c r="F2300" s="31"/>
      <c r="G2300" s="31"/>
      <c r="H2300" s="31"/>
      <c r="I2300" s="31"/>
    </row>
    <row r="2301" spans="1:9" x14ac:dyDescent="0.2">
      <c r="A2301" s="16" t="s">
        <v>2051</v>
      </c>
      <c r="B2301" s="19">
        <v>10</v>
      </c>
      <c r="C2301" s="21">
        <v>11</v>
      </c>
      <c r="F2301" s="31"/>
      <c r="G2301" s="31"/>
      <c r="H2301" s="31"/>
      <c r="I2301" s="31"/>
    </row>
    <row r="2302" spans="1:9" x14ac:dyDescent="0.2">
      <c r="A2302" s="16" t="s">
        <v>2051</v>
      </c>
      <c r="B2302" s="19">
        <v>11</v>
      </c>
      <c r="C2302" s="21">
        <v>19</v>
      </c>
      <c r="F2302" s="31"/>
      <c r="G2302" s="31"/>
      <c r="H2302" s="31"/>
      <c r="I2302" s="31"/>
    </row>
    <row r="2303" spans="1:9" x14ac:dyDescent="0.2">
      <c r="A2303" s="16" t="s">
        <v>2051</v>
      </c>
      <c r="B2303" s="19">
        <v>12</v>
      </c>
      <c r="C2303" s="21">
        <v>17</v>
      </c>
      <c r="F2303" s="31"/>
      <c r="G2303" s="31"/>
      <c r="H2303" s="31"/>
      <c r="I2303" s="31"/>
    </row>
    <row r="2304" spans="1:9" x14ac:dyDescent="0.2">
      <c r="A2304" s="16" t="s">
        <v>2051</v>
      </c>
      <c r="B2304" s="19">
        <v>13</v>
      </c>
      <c r="C2304" s="21">
        <v>18</v>
      </c>
      <c r="F2304" s="31"/>
      <c r="G2304" s="31"/>
      <c r="H2304" s="31"/>
      <c r="I2304" s="31"/>
    </row>
    <row r="2305" spans="1:9" x14ac:dyDescent="0.2">
      <c r="A2305" s="16" t="s">
        <v>2051</v>
      </c>
      <c r="B2305" s="19">
        <v>14</v>
      </c>
      <c r="C2305" s="21">
        <v>20</v>
      </c>
      <c r="F2305" s="31"/>
      <c r="G2305" s="31"/>
      <c r="H2305" s="31"/>
      <c r="I2305" s="31"/>
    </row>
    <row r="2306" spans="1:9" x14ac:dyDescent="0.2">
      <c r="A2306" s="16" t="s">
        <v>2051</v>
      </c>
      <c r="B2306" s="19">
        <v>15</v>
      </c>
      <c r="C2306" s="21">
        <v>8</v>
      </c>
      <c r="F2306" s="31"/>
      <c r="G2306" s="31"/>
      <c r="H2306" s="31"/>
      <c r="I2306" s="31"/>
    </row>
    <row r="2307" spans="1:9" x14ac:dyDescent="0.2">
      <c r="A2307" s="16" t="s">
        <v>2051</v>
      </c>
      <c r="B2307" s="19">
        <v>16</v>
      </c>
      <c r="C2307" s="21">
        <v>21</v>
      </c>
      <c r="F2307" s="31"/>
      <c r="G2307" s="31"/>
      <c r="H2307" s="31"/>
      <c r="I2307" s="31"/>
    </row>
    <row r="2308" spans="1:9" x14ac:dyDescent="0.2">
      <c r="A2308" s="16" t="s">
        <v>2051</v>
      </c>
      <c r="B2308" s="19">
        <v>17</v>
      </c>
      <c r="C2308" s="21">
        <v>18</v>
      </c>
      <c r="F2308" s="31"/>
      <c r="G2308" s="31"/>
      <c r="H2308" s="31"/>
      <c r="I2308" s="31"/>
    </row>
    <row r="2309" spans="1:9" x14ac:dyDescent="0.2">
      <c r="A2309" s="16" t="s">
        <v>2051</v>
      </c>
      <c r="B2309" s="19">
        <v>18</v>
      </c>
      <c r="C2309" s="21">
        <v>24</v>
      </c>
      <c r="F2309" s="31"/>
      <c r="G2309" s="31"/>
      <c r="H2309" s="31"/>
      <c r="I2309" s="31"/>
    </row>
    <row r="2310" spans="1:9" x14ac:dyDescent="0.2">
      <c r="A2310" s="16" t="s">
        <v>2051</v>
      </c>
      <c r="B2310" s="19">
        <v>19</v>
      </c>
      <c r="C2310" s="21">
        <v>21</v>
      </c>
      <c r="F2310" s="31"/>
      <c r="G2310" s="31"/>
      <c r="H2310" s="31"/>
      <c r="I2310" s="31"/>
    </row>
    <row r="2311" spans="1:9" x14ac:dyDescent="0.2">
      <c r="A2311" s="16" t="s">
        <v>2051</v>
      </c>
      <c r="B2311" s="19">
        <v>20</v>
      </c>
      <c r="C2311" s="21">
        <v>15</v>
      </c>
      <c r="F2311" s="31"/>
      <c r="G2311" s="31"/>
      <c r="H2311" s="31"/>
      <c r="I2311" s="31"/>
    </row>
    <row r="2312" spans="1:9" x14ac:dyDescent="0.2">
      <c r="A2312" s="16" t="s">
        <v>2051</v>
      </c>
      <c r="B2312" s="19">
        <v>21</v>
      </c>
      <c r="C2312" s="21">
        <v>27</v>
      </c>
      <c r="F2312" s="31"/>
      <c r="G2312" s="31"/>
      <c r="H2312" s="31"/>
      <c r="I2312" s="31"/>
    </row>
    <row r="2313" spans="1:9" x14ac:dyDescent="0.2">
      <c r="A2313" s="17" t="s">
        <v>2051</v>
      </c>
      <c r="B2313" s="20">
        <v>22</v>
      </c>
      <c r="C2313" s="22">
        <v>21</v>
      </c>
      <c r="F2313" s="31"/>
      <c r="G2313" s="31"/>
      <c r="H2313" s="31"/>
      <c r="I2313" s="31"/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992B-D981-9542-8FD0-2835E64A180D}">
  <dimension ref="A1:L37"/>
  <sheetViews>
    <sheetView workbookViewId="0">
      <selection activeCell="D21" sqref="D21"/>
    </sheetView>
  </sheetViews>
  <sheetFormatPr baseColWidth="10" defaultRowHeight="16" x14ac:dyDescent="0.2"/>
  <cols>
    <col min="1" max="1" width="4.33203125" style="70" customWidth="1"/>
    <col min="2" max="2" width="4.1640625" style="70" bestFit="1" customWidth="1"/>
    <col min="3" max="3" width="38.6640625" style="70" bestFit="1" customWidth="1"/>
    <col min="4" max="4" width="42.5" style="70" bestFit="1" customWidth="1"/>
    <col min="5" max="5" width="20.83203125" style="70" bestFit="1" customWidth="1"/>
    <col min="6" max="6" width="10.83203125" style="70"/>
    <col min="7" max="11" width="3.6640625" style="70" customWidth="1"/>
    <col min="12" max="12" width="14.5" style="70" bestFit="1" customWidth="1"/>
    <col min="13" max="16384" width="10.83203125" style="70"/>
  </cols>
  <sheetData>
    <row r="1" spans="1:12" x14ac:dyDescent="0.2">
      <c r="A1" s="31">
        <v>1</v>
      </c>
      <c r="B1" s="70">
        <v>6</v>
      </c>
      <c r="C1" s="70" t="s">
        <v>2505</v>
      </c>
      <c r="D1" s="70" t="s">
        <v>2412</v>
      </c>
      <c r="E1" s="70" t="s">
        <v>1973</v>
      </c>
      <c r="G1" s="70">
        <f t="shared" ref="G1:G31" si="0">FIND("/",C1)</f>
        <v>1</v>
      </c>
      <c r="H1" s="70">
        <f t="shared" ref="H1:K31" si="1">FIND("/",$C1,G1+1)</f>
        <v>7</v>
      </c>
      <c r="I1" s="70">
        <f t="shared" si="1"/>
        <v>14</v>
      </c>
      <c r="J1" s="70">
        <f t="shared" si="1"/>
        <v>19</v>
      </c>
      <c r="K1" s="70">
        <f t="shared" si="1"/>
        <v>22</v>
      </c>
      <c r="L1" s="70" t="str">
        <f t="shared" ref="L1:L31" si="2">MID(C1,K1+1,LEN(C1)-K1)</f>
        <v>11holland</v>
      </c>
    </row>
    <row r="2" spans="1:12" x14ac:dyDescent="0.2">
      <c r="A2" s="31">
        <v>1</v>
      </c>
      <c r="B2" s="70">
        <v>9</v>
      </c>
      <c r="C2" s="70" t="s">
        <v>2506</v>
      </c>
      <c r="D2" s="70" t="s">
        <v>2413</v>
      </c>
      <c r="E2" s="70" t="s">
        <v>2414</v>
      </c>
      <c r="G2" s="70">
        <f t="shared" si="0"/>
        <v>1</v>
      </c>
      <c r="H2" s="70">
        <f t="shared" si="1"/>
        <v>7</v>
      </c>
      <c r="I2" s="70">
        <f t="shared" si="1"/>
        <v>14</v>
      </c>
      <c r="J2" s="70">
        <f t="shared" si="1"/>
        <v>19</v>
      </c>
      <c r="K2" s="70">
        <f t="shared" si="1"/>
        <v>22</v>
      </c>
      <c r="L2" s="70" t="str">
        <f t="shared" si="2"/>
        <v>12vinson</v>
      </c>
    </row>
    <row r="3" spans="1:12" x14ac:dyDescent="0.2">
      <c r="A3" s="31">
        <v>1</v>
      </c>
      <c r="B3" s="70">
        <v>12</v>
      </c>
      <c r="C3" s="70" t="s">
        <v>2507</v>
      </c>
      <c r="D3" s="70" t="s">
        <v>2415</v>
      </c>
      <c r="E3" s="70" t="s">
        <v>2416</v>
      </c>
      <c r="G3" s="70">
        <f t="shared" si="0"/>
        <v>1</v>
      </c>
      <c r="H3" s="70">
        <f t="shared" si="1"/>
        <v>7</v>
      </c>
      <c r="I3" s="70">
        <f t="shared" si="1"/>
        <v>14</v>
      </c>
      <c r="J3" s="70">
        <f t="shared" si="1"/>
        <v>19</v>
      </c>
      <c r="K3" s="70">
        <f t="shared" si="1"/>
        <v>22</v>
      </c>
      <c r="L3" s="70" t="str">
        <f t="shared" si="2"/>
        <v>13owen</v>
      </c>
    </row>
    <row r="4" spans="1:12" x14ac:dyDescent="0.2">
      <c r="A4" s="31">
        <v>1</v>
      </c>
      <c r="B4" s="70">
        <v>15</v>
      </c>
      <c r="C4" s="70" t="s">
        <v>2508</v>
      </c>
      <c r="D4" s="70" t="s">
        <v>2417</v>
      </c>
      <c r="E4" s="70" t="s">
        <v>1971</v>
      </c>
      <c r="G4" s="70">
        <f t="shared" si="0"/>
        <v>1</v>
      </c>
      <c r="H4" s="70">
        <f t="shared" si="1"/>
        <v>7</v>
      </c>
      <c r="I4" s="70">
        <f t="shared" si="1"/>
        <v>14</v>
      </c>
      <c r="J4" s="70">
        <f t="shared" si="1"/>
        <v>19</v>
      </c>
      <c r="K4" s="70">
        <f t="shared" si="1"/>
        <v>22</v>
      </c>
      <c r="L4" s="70" t="str">
        <f t="shared" si="2"/>
        <v>14christofferson</v>
      </c>
    </row>
    <row r="5" spans="1:12" x14ac:dyDescent="0.2">
      <c r="A5" s="31">
        <v>1</v>
      </c>
      <c r="B5" s="70">
        <v>19</v>
      </c>
      <c r="C5" s="70" t="s">
        <v>2509</v>
      </c>
      <c r="D5" s="70" t="s">
        <v>2418</v>
      </c>
      <c r="E5" s="70" t="s">
        <v>2419</v>
      </c>
      <c r="G5" s="70">
        <f t="shared" si="0"/>
        <v>1</v>
      </c>
      <c r="H5" s="70">
        <f t="shared" si="1"/>
        <v>7</v>
      </c>
      <c r="I5" s="70">
        <f t="shared" si="1"/>
        <v>14</v>
      </c>
      <c r="J5" s="70">
        <f t="shared" si="1"/>
        <v>19</v>
      </c>
      <c r="K5" s="70">
        <f t="shared" si="1"/>
        <v>22</v>
      </c>
      <c r="L5" s="70" t="str">
        <f t="shared" si="2"/>
        <v>15craig</v>
      </c>
    </row>
    <row r="6" spans="1:12" x14ac:dyDescent="0.2">
      <c r="A6" s="31">
        <v>1</v>
      </c>
      <c r="B6" s="70">
        <v>22</v>
      </c>
      <c r="C6" s="70" t="s">
        <v>2510</v>
      </c>
      <c r="D6" s="70" t="s">
        <v>2420</v>
      </c>
      <c r="E6" s="70" t="s">
        <v>2133</v>
      </c>
      <c r="G6" s="70">
        <f t="shared" si="0"/>
        <v>1</v>
      </c>
      <c r="H6" s="70">
        <f t="shared" si="1"/>
        <v>7</v>
      </c>
      <c r="I6" s="70">
        <f t="shared" si="1"/>
        <v>14</v>
      </c>
      <c r="J6" s="70">
        <f t="shared" si="1"/>
        <v>19</v>
      </c>
      <c r="K6" s="70">
        <f t="shared" si="1"/>
        <v>22</v>
      </c>
      <c r="L6" s="70" t="str">
        <f t="shared" si="2"/>
        <v>16renlund</v>
      </c>
    </row>
    <row r="7" spans="1:12" x14ac:dyDescent="0.2">
      <c r="A7" s="31">
        <v>1</v>
      </c>
      <c r="B7" s="70">
        <v>26</v>
      </c>
      <c r="C7" s="70" t="s">
        <v>2511</v>
      </c>
      <c r="D7" s="70" t="s">
        <v>2421</v>
      </c>
      <c r="E7" s="70" t="s">
        <v>1970</v>
      </c>
      <c r="G7" s="70">
        <f t="shared" si="0"/>
        <v>1</v>
      </c>
      <c r="H7" s="70">
        <f t="shared" si="1"/>
        <v>7</v>
      </c>
      <c r="I7" s="70">
        <f t="shared" si="1"/>
        <v>14</v>
      </c>
      <c r="J7" s="70">
        <f t="shared" si="1"/>
        <v>19</v>
      </c>
      <c r="K7" s="70">
        <f t="shared" si="1"/>
        <v>22</v>
      </c>
      <c r="L7" s="70" t="str">
        <f t="shared" si="2"/>
        <v>17oaks</v>
      </c>
    </row>
    <row r="8" spans="1:12" x14ac:dyDescent="0.2">
      <c r="A8" s="31">
        <v>2</v>
      </c>
      <c r="B8" s="70">
        <v>31</v>
      </c>
      <c r="C8" s="70" t="s">
        <v>2512</v>
      </c>
      <c r="D8" s="70" t="s">
        <v>2422</v>
      </c>
      <c r="E8" s="70" t="s">
        <v>2423</v>
      </c>
      <c r="G8" s="70">
        <f t="shared" si="0"/>
        <v>1</v>
      </c>
      <c r="H8" s="70">
        <f t="shared" si="1"/>
        <v>7</v>
      </c>
      <c r="I8" s="70">
        <f t="shared" si="1"/>
        <v>14</v>
      </c>
      <c r="J8" s="70">
        <f t="shared" si="1"/>
        <v>19</v>
      </c>
      <c r="K8" s="70">
        <f t="shared" si="1"/>
        <v>22</v>
      </c>
      <c r="L8" s="70" t="str">
        <f t="shared" si="2"/>
        <v>22bednar</v>
      </c>
    </row>
    <row r="9" spans="1:12" x14ac:dyDescent="0.2">
      <c r="A9" s="31">
        <v>2</v>
      </c>
      <c r="B9" s="70">
        <v>35</v>
      </c>
      <c r="C9" s="70" t="s">
        <v>2513</v>
      </c>
      <c r="D9" s="70" t="s">
        <v>2424</v>
      </c>
      <c r="E9" s="70" t="s">
        <v>2425</v>
      </c>
      <c r="G9" s="70">
        <f t="shared" si="0"/>
        <v>1</v>
      </c>
      <c r="H9" s="70">
        <f t="shared" si="1"/>
        <v>7</v>
      </c>
      <c r="I9" s="70">
        <f t="shared" si="1"/>
        <v>14</v>
      </c>
      <c r="J9" s="70">
        <f t="shared" si="1"/>
        <v>19</v>
      </c>
      <c r="K9" s="70">
        <f t="shared" si="1"/>
        <v>22</v>
      </c>
      <c r="L9" s="70" t="str">
        <f t="shared" si="2"/>
        <v>23alliaud</v>
      </c>
    </row>
    <row r="10" spans="1:12" x14ac:dyDescent="0.2">
      <c r="A10" s="31">
        <v>2</v>
      </c>
      <c r="B10" s="70">
        <v>38</v>
      </c>
      <c r="C10" s="70" t="s">
        <v>2514</v>
      </c>
      <c r="D10" s="70" t="s">
        <v>2426</v>
      </c>
      <c r="E10" s="70" t="s">
        <v>1968</v>
      </c>
      <c r="G10" s="70">
        <f t="shared" si="0"/>
        <v>1</v>
      </c>
      <c r="H10" s="70">
        <f t="shared" si="1"/>
        <v>7</v>
      </c>
      <c r="I10" s="70">
        <f t="shared" si="1"/>
        <v>14</v>
      </c>
      <c r="J10" s="70">
        <f t="shared" si="1"/>
        <v>19</v>
      </c>
      <c r="K10" s="70">
        <f t="shared" si="1"/>
        <v>22</v>
      </c>
      <c r="L10" s="70" t="str">
        <f t="shared" si="2"/>
        <v>24nelson</v>
      </c>
    </row>
    <row r="11" spans="1:12" x14ac:dyDescent="0.2">
      <c r="A11" s="31">
        <v>2</v>
      </c>
      <c r="B11" s="70">
        <v>40</v>
      </c>
      <c r="C11" s="70" t="s">
        <v>2515</v>
      </c>
      <c r="D11" s="70" t="s">
        <v>2427</v>
      </c>
      <c r="E11" s="70" t="s">
        <v>1967</v>
      </c>
      <c r="G11" s="70">
        <f t="shared" si="0"/>
        <v>1</v>
      </c>
      <c r="H11" s="70">
        <f t="shared" si="1"/>
        <v>7</v>
      </c>
      <c r="I11" s="70">
        <f t="shared" si="1"/>
        <v>14</v>
      </c>
      <c r="J11" s="70">
        <f t="shared" si="1"/>
        <v>19</v>
      </c>
      <c r="K11" s="70">
        <f t="shared" si="1"/>
        <v>22</v>
      </c>
      <c r="L11" s="70" t="str">
        <f t="shared" si="2"/>
        <v>25cook</v>
      </c>
    </row>
    <row r="12" spans="1:12" x14ac:dyDescent="0.2">
      <c r="A12" s="31">
        <v>2</v>
      </c>
      <c r="B12" s="70">
        <v>44</v>
      </c>
      <c r="C12" s="70" t="s">
        <v>2516</v>
      </c>
      <c r="D12" s="70" t="s">
        <v>2428</v>
      </c>
      <c r="E12" s="70" t="s">
        <v>2429</v>
      </c>
      <c r="G12" s="70">
        <f t="shared" si="0"/>
        <v>1</v>
      </c>
      <c r="H12" s="70">
        <f t="shared" si="1"/>
        <v>7</v>
      </c>
      <c r="I12" s="70">
        <f t="shared" si="1"/>
        <v>14</v>
      </c>
      <c r="J12" s="70">
        <f t="shared" si="1"/>
        <v>19</v>
      </c>
      <c r="K12" s="70">
        <f t="shared" si="1"/>
        <v>22</v>
      </c>
      <c r="L12" s="70" t="str">
        <f t="shared" si="2"/>
        <v>26pace</v>
      </c>
    </row>
    <row r="13" spans="1:12" x14ac:dyDescent="0.2">
      <c r="A13" s="31">
        <v>2</v>
      </c>
      <c r="B13" s="70">
        <v>47</v>
      </c>
      <c r="C13" s="70" t="s">
        <v>2517</v>
      </c>
      <c r="D13" s="70" t="s">
        <v>2430</v>
      </c>
      <c r="E13" s="70" t="s">
        <v>2431</v>
      </c>
      <c r="G13" s="70">
        <f t="shared" si="0"/>
        <v>1</v>
      </c>
      <c r="H13" s="70">
        <f t="shared" si="1"/>
        <v>7</v>
      </c>
      <c r="I13" s="70">
        <f t="shared" si="1"/>
        <v>14</v>
      </c>
      <c r="J13" s="70">
        <f t="shared" si="1"/>
        <v>19</v>
      </c>
      <c r="K13" s="70">
        <f t="shared" si="1"/>
        <v>22</v>
      </c>
      <c r="L13" s="70" t="str">
        <f t="shared" si="2"/>
        <v>27budge</v>
      </c>
    </row>
    <row r="14" spans="1:12" x14ac:dyDescent="0.2">
      <c r="A14" s="31">
        <v>2</v>
      </c>
      <c r="B14" s="70">
        <v>50</v>
      </c>
      <c r="C14" s="70" t="s">
        <v>2518</v>
      </c>
      <c r="D14" s="70" t="s">
        <v>2432</v>
      </c>
      <c r="E14" s="70" t="s">
        <v>2433</v>
      </c>
      <c r="G14" s="70">
        <f t="shared" si="0"/>
        <v>1</v>
      </c>
      <c r="H14" s="70">
        <f t="shared" si="1"/>
        <v>7</v>
      </c>
      <c r="I14" s="70">
        <f t="shared" si="1"/>
        <v>14</v>
      </c>
      <c r="J14" s="70">
        <f t="shared" si="1"/>
        <v>19</v>
      </c>
      <c r="K14" s="70">
        <f t="shared" si="1"/>
        <v>22</v>
      </c>
      <c r="L14" s="70" t="str">
        <f t="shared" si="2"/>
        <v>28alvarado</v>
      </c>
    </row>
    <row r="15" spans="1:12" x14ac:dyDescent="0.2">
      <c r="A15" s="31">
        <v>2</v>
      </c>
      <c r="B15" s="70">
        <v>53</v>
      </c>
      <c r="C15" s="70" t="s">
        <v>2519</v>
      </c>
      <c r="D15" s="70" t="s">
        <v>2434</v>
      </c>
      <c r="E15" s="70" t="s">
        <v>2141</v>
      </c>
      <c r="G15" s="70">
        <f t="shared" si="0"/>
        <v>1</v>
      </c>
      <c r="H15" s="70">
        <f t="shared" si="1"/>
        <v>7</v>
      </c>
      <c r="I15" s="70">
        <f t="shared" si="1"/>
        <v>14</v>
      </c>
      <c r="J15" s="70">
        <f t="shared" si="1"/>
        <v>19</v>
      </c>
      <c r="K15" s="70">
        <f t="shared" si="1"/>
        <v>22</v>
      </c>
      <c r="L15" s="70" t="str">
        <f t="shared" si="2"/>
        <v>29rasband</v>
      </c>
    </row>
    <row r="16" spans="1:12" x14ac:dyDescent="0.2">
      <c r="A16" s="31">
        <v>3</v>
      </c>
      <c r="B16" s="70">
        <v>57</v>
      </c>
      <c r="C16" s="70" t="s">
        <v>2520</v>
      </c>
      <c r="D16" s="70" t="s">
        <v>2435</v>
      </c>
      <c r="E16" s="70" t="s">
        <v>2436</v>
      </c>
      <c r="G16" s="70">
        <f t="shared" si="0"/>
        <v>1</v>
      </c>
      <c r="H16" s="70">
        <f t="shared" si="1"/>
        <v>7</v>
      </c>
      <c r="I16" s="70">
        <f t="shared" si="1"/>
        <v>14</v>
      </c>
      <c r="J16" s="70">
        <f t="shared" si="1"/>
        <v>19</v>
      </c>
      <c r="K16" s="70">
        <f t="shared" si="1"/>
        <v>22</v>
      </c>
      <c r="L16" s="70" t="str">
        <f t="shared" si="2"/>
        <v>31aburto</v>
      </c>
    </row>
    <row r="17" spans="1:12" x14ac:dyDescent="0.2">
      <c r="A17" s="31">
        <v>3</v>
      </c>
      <c r="B17" s="70">
        <v>60</v>
      </c>
      <c r="C17" s="70" t="s">
        <v>2521</v>
      </c>
      <c r="D17" s="70" t="s">
        <v>2437</v>
      </c>
      <c r="E17" s="70" t="s">
        <v>2438</v>
      </c>
      <c r="G17" s="70">
        <f t="shared" si="0"/>
        <v>1</v>
      </c>
      <c r="H17" s="70">
        <f t="shared" si="1"/>
        <v>7</v>
      </c>
      <c r="I17" s="70">
        <f t="shared" si="1"/>
        <v>14</v>
      </c>
      <c r="J17" s="70">
        <f t="shared" si="1"/>
        <v>19</v>
      </c>
      <c r="K17" s="70">
        <f t="shared" si="1"/>
        <v>22</v>
      </c>
      <c r="L17" s="70" t="str">
        <f t="shared" si="2"/>
        <v>32harkness</v>
      </c>
    </row>
    <row r="18" spans="1:12" x14ac:dyDescent="0.2">
      <c r="A18" s="31">
        <v>3</v>
      </c>
      <c r="B18" s="70">
        <v>67</v>
      </c>
      <c r="C18" s="70" t="s">
        <v>2522</v>
      </c>
      <c r="D18" s="70" t="s">
        <v>2439</v>
      </c>
      <c r="E18" s="70" t="s">
        <v>2440</v>
      </c>
      <c r="G18" s="70">
        <f t="shared" si="0"/>
        <v>1</v>
      </c>
      <c r="H18" s="70">
        <f t="shared" si="1"/>
        <v>7</v>
      </c>
      <c r="I18" s="70">
        <f t="shared" si="1"/>
        <v>14</v>
      </c>
      <c r="J18" s="70">
        <f t="shared" si="1"/>
        <v>19</v>
      </c>
      <c r="K18" s="70">
        <f t="shared" si="1"/>
        <v>22</v>
      </c>
      <c r="L18" s="70" t="str">
        <f t="shared" si="2"/>
        <v>33cordon</v>
      </c>
    </row>
    <row r="19" spans="1:12" x14ac:dyDescent="0.2">
      <c r="A19" s="31">
        <v>3</v>
      </c>
      <c r="B19" s="70">
        <v>70</v>
      </c>
      <c r="C19" s="70" t="s">
        <v>2523</v>
      </c>
      <c r="D19" s="70" t="s">
        <v>2441</v>
      </c>
      <c r="E19" s="70" t="s">
        <v>1972</v>
      </c>
      <c r="G19" s="70">
        <f t="shared" si="0"/>
        <v>1</v>
      </c>
      <c r="H19" s="70">
        <f t="shared" si="1"/>
        <v>7</v>
      </c>
      <c r="I19" s="70">
        <f t="shared" si="1"/>
        <v>14</v>
      </c>
      <c r="J19" s="70">
        <f t="shared" si="1"/>
        <v>19</v>
      </c>
      <c r="K19" s="70">
        <f t="shared" si="1"/>
        <v>22</v>
      </c>
      <c r="L19" s="70" t="str">
        <f t="shared" si="2"/>
        <v>34eyring</v>
      </c>
    </row>
    <row r="20" spans="1:12" x14ac:dyDescent="0.2">
      <c r="A20" s="31">
        <v>3</v>
      </c>
      <c r="B20" s="70">
        <v>73</v>
      </c>
      <c r="C20" s="70" t="s">
        <v>2524</v>
      </c>
      <c r="D20" s="70" t="s">
        <v>2442</v>
      </c>
      <c r="E20" s="70" t="s">
        <v>1970</v>
      </c>
      <c r="G20" s="70">
        <f t="shared" si="0"/>
        <v>1</v>
      </c>
      <c r="H20" s="70">
        <f t="shared" si="1"/>
        <v>7</v>
      </c>
      <c r="I20" s="70">
        <f t="shared" si="1"/>
        <v>14</v>
      </c>
      <c r="J20" s="70">
        <f t="shared" si="1"/>
        <v>19</v>
      </c>
      <c r="K20" s="70">
        <f t="shared" si="1"/>
        <v>22</v>
      </c>
      <c r="L20" s="70" t="str">
        <f t="shared" si="2"/>
        <v>35oaks</v>
      </c>
    </row>
    <row r="21" spans="1:12" x14ac:dyDescent="0.2">
      <c r="A21" s="31">
        <v>3</v>
      </c>
      <c r="B21" s="70">
        <v>76</v>
      </c>
      <c r="C21" s="70" t="s">
        <v>2525</v>
      </c>
      <c r="D21" s="70" t="s">
        <v>2443</v>
      </c>
      <c r="E21" s="70" t="s">
        <v>1968</v>
      </c>
      <c r="G21" s="70">
        <f t="shared" si="0"/>
        <v>1</v>
      </c>
      <c r="H21" s="70">
        <f t="shared" si="1"/>
        <v>7</v>
      </c>
      <c r="I21" s="70">
        <f t="shared" si="1"/>
        <v>14</v>
      </c>
      <c r="J21" s="70">
        <f t="shared" si="1"/>
        <v>19</v>
      </c>
      <c r="K21" s="70">
        <f t="shared" si="1"/>
        <v>22</v>
      </c>
      <c r="L21" s="70" t="str">
        <f t="shared" si="2"/>
        <v>36nelson</v>
      </c>
    </row>
    <row r="22" spans="1:12" x14ac:dyDescent="0.2">
      <c r="A22" s="31">
        <v>4</v>
      </c>
      <c r="B22" s="70">
        <v>80</v>
      </c>
      <c r="C22" s="70" t="s">
        <v>2526</v>
      </c>
      <c r="D22" s="70" t="s">
        <v>2444</v>
      </c>
      <c r="E22" s="70" t="s">
        <v>2263</v>
      </c>
      <c r="G22" s="70">
        <f t="shared" si="0"/>
        <v>1</v>
      </c>
      <c r="H22" s="70">
        <f t="shared" si="1"/>
        <v>7</v>
      </c>
      <c r="I22" s="70">
        <f t="shared" si="1"/>
        <v>14</v>
      </c>
      <c r="J22" s="70">
        <f t="shared" si="1"/>
        <v>19</v>
      </c>
      <c r="K22" s="70">
        <f t="shared" si="1"/>
        <v>22</v>
      </c>
      <c r="L22" s="70" t="str">
        <f t="shared" si="2"/>
        <v>41gong</v>
      </c>
    </row>
    <row r="23" spans="1:12" x14ac:dyDescent="0.2">
      <c r="A23" s="31">
        <v>4</v>
      </c>
      <c r="B23" s="70">
        <v>83</v>
      </c>
      <c r="C23" s="70" t="s">
        <v>2527</v>
      </c>
      <c r="D23" s="70" t="s">
        <v>2445</v>
      </c>
      <c r="E23" s="70" t="s">
        <v>2446</v>
      </c>
      <c r="G23" s="70">
        <f t="shared" si="0"/>
        <v>1</v>
      </c>
      <c r="H23" s="70">
        <f t="shared" si="1"/>
        <v>7</v>
      </c>
      <c r="I23" s="70">
        <f t="shared" si="1"/>
        <v>14</v>
      </c>
      <c r="J23" s="70">
        <f t="shared" si="1"/>
        <v>19</v>
      </c>
      <c r="K23" s="70">
        <f t="shared" si="1"/>
        <v>22</v>
      </c>
      <c r="L23" s="70" t="str">
        <f t="shared" si="2"/>
        <v>42franco</v>
      </c>
    </row>
    <row r="24" spans="1:12" x14ac:dyDescent="0.2">
      <c r="A24" s="31">
        <v>4</v>
      </c>
      <c r="B24" s="70">
        <v>86</v>
      </c>
      <c r="C24" s="70" t="s">
        <v>2528</v>
      </c>
      <c r="D24" s="70" t="s">
        <v>2447</v>
      </c>
      <c r="E24" s="70" t="s">
        <v>2448</v>
      </c>
      <c r="G24" s="70">
        <f t="shared" si="0"/>
        <v>1</v>
      </c>
      <c r="H24" s="70">
        <f t="shared" si="1"/>
        <v>7</v>
      </c>
      <c r="I24" s="70">
        <f t="shared" si="1"/>
        <v>14</v>
      </c>
      <c r="J24" s="70">
        <f t="shared" si="1"/>
        <v>19</v>
      </c>
      <c r="K24" s="70">
        <f t="shared" si="1"/>
        <v>22</v>
      </c>
      <c r="L24" s="70" t="str">
        <f t="shared" si="2"/>
        <v>43uchtdorf</v>
      </c>
    </row>
    <row r="25" spans="1:12" x14ac:dyDescent="0.2">
      <c r="A25" s="31">
        <v>4</v>
      </c>
      <c r="B25" s="70">
        <v>90</v>
      </c>
      <c r="C25" s="70" t="s">
        <v>2529</v>
      </c>
      <c r="D25" s="70" t="s">
        <v>2449</v>
      </c>
      <c r="E25" s="70" t="s">
        <v>2450</v>
      </c>
      <c r="G25" s="70">
        <f t="shared" si="0"/>
        <v>1</v>
      </c>
      <c r="H25" s="70">
        <f t="shared" si="1"/>
        <v>7</v>
      </c>
      <c r="I25" s="70">
        <f t="shared" si="1"/>
        <v>14</v>
      </c>
      <c r="J25" s="70">
        <f t="shared" si="1"/>
        <v>19</v>
      </c>
      <c r="K25" s="70">
        <f t="shared" si="1"/>
        <v>22</v>
      </c>
      <c r="L25" s="70" t="str">
        <f t="shared" si="2"/>
        <v>44gonzalez</v>
      </c>
    </row>
    <row r="26" spans="1:12" x14ac:dyDescent="0.2">
      <c r="A26" s="31">
        <v>4</v>
      </c>
      <c r="B26" s="70">
        <v>93</v>
      </c>
      <c r="C26" s="70" t="s">
        <v>2530</v>
      </c>
      <c r="D26" s="70" t="s">
        <v>2451</v>
      </c>
      <c r="E26" s="70" t="s">
        <v>2142</v>
      </c>
      <c r="G26" s="70">
        <f t="shared" si="0"/>
        <v>1</v>
      </c>
      <c r="H26" s="70">
        <f t="shared" si="1"/>
        <v>7</v>
      </c>
      <c r="I26" s="70">
        <f t="shared" si="1"/>
        <v>14</v>
      </c>
      <c r="J26" s="70">
        <f t="shared" si="1"/>
        <v>19</v>
      </c>
      <c r="K26" s="70">
        <f t="shared" si="1"/>
        <v>22</v>
      </c>
      <c r="L26" s="70" t="str">
        <f t="shared" si="2"/>
        <v>45stevenson</v>
      </c>
    </row>
    <row r="27" spans="1:12" x14ac:dyDescent="0.2">
      <c r="A27" s="31">
        <v>4</v>
      </c>
      <c r="B27" s="70">
        <v>96</v>
      </c>
      <c r="C27" s="70" t="s">
        <v>2531</v>
      </c>
      <c r="D27" s="70" t="s">
        <v>2452</v>
      </c>
      <c r="E27" s="70" t="s">
        <v>1968</v>
      </c>
      <c r="G27" s="70">
        <f t="shared" si="0"/>
        <v>1</v>
      </c>
      <c r="H27" s="70">
        <f t="shared" si="1"/>
        <v>7</v>
      </c>
      <c r="I27" s="70">
        <f t="shared" si="1"/>
        <v>14</v>
      </c>
      <c r="J27" s="70">
        <f t="shared" si="1"/>
        <v>19</v>
      </c>
      <c r="K27" s="70">
        <f t="shared" si="1"/>
        <v>22</v>
      </c>
      <c r="L27" s="70" t="str">
        <f t="shared" si="2"/>
        <v>46nelson</v>
      </c>
    </row>
    <row r="28" spans="1:12" x14ac:dyDescent="0.2">
      <c r="A28" s="31">
        <v>5</v>
      </c>
      <c r="B28" s="70">
        <v>100</v>
      </c>
      <c r="C28" s="70" t="s">
        <v>2532</v>
      </c>
      <c r="D28" s="70" t="s">
        <v>2453</v>
      </c>
      <c r="E28" s="70" t="s">
        <v>1972</v>
      </c>
      <c r="G28" s="70">
        <f t="shared" si="0"/>
        <v>1</v>
      </c>
      <c r="H28" s="70">
        <f t="shared" si="1"/>
        <v>7</v>
      </c>
      <c r="I28" s="70">
        <f t="shared" si="1"/>
        <v>14</v>
      </c>
      <c r="J28" s="70">
        <f t="shared" si="1"/>
        <v>19</v>
      </c>
      <c r="K28" s="70">
        <f t="shared" si="1"/>
        <v>22</v>
      </c>
      <c r="L28" s="70" t="str">
        <f t="shared" si="2"/>
        <v>51eyring</v>
      </c>
    </row>
    <row r="29" spans="1:12" x14ac:dyDescent="0.2">
      <c r="A29" s="31">
        <v>5</v>
      </c>
      <c r="B29" s="70">
        <v>104</v>
      </c>
      <c r="C29" s="70" t="s">
        <v>2533</v>
      </c>
      <c r="D29" s="70" t="s">
        <v>2454</v>
      </c>
      <c r="E29" s="70" t="s">
        <v>2455</v>
      </c>
      <c r="G29" s="70">
        <f t="shared" si="0"/>
        <v>1</v>
      </c>
      <c r="H29" s="70">
        <f t="shared" si="1"/>
        <v>7</v>
      </c>
      <c r="I29" s="70">
        <f t="shared" si="1"/>
        <v>14</v>
      </c>
      <c r="J29" s="70">
        <f t="shared" si="1"/>
        <v>19</v>
      </c>
      <c r="K29" s="70">
        <f t="shared" si="1"/>
        <v>22</v>
      </c>
      <c r="L29" s="70" t="str">
        <f t="shared" si="2"/>
        <v>52boom</v>
      </c>
    </row>
    <row r="30" spans="1:12" x14ac:dyDescent="0.2">
      <c r="A30" s="31">
        <v>5</v>
      </c>
      <c r="B30" s="70">
        <v>106</v>
      </c>
      <c r="C30" s="70" t="s">
        <v>2534</v>
      </c>
      <c r="D30" s="70" t="s">
        <v>2456</v>
      </c>
      <c r="E30" s="70" t="s">
        <v>2457</v>
      </c>
      <c r="G30" s="70">
        <f t="shared" si="0"/>
        <v>1</v>
      </c>
      <c r="H30" s="70">
        <f t="shared" si="1"/>
        <v>7</v>
      </c>
      <c r="I30" s="70">
        <f t="shared" si="1"/>
        <v>14</v>
      </c>
      <c r="J30" s="70">
        <f t="shared" si="1"/>
        <v>19</v>
      </c>
      <c r="K30" s="70">
        <f t="shared" si="1"/>
        <v>22</v>
      </c>
      <c r="L30" s="70" t="str">
        <f t="shared" si="2"/>
        <v>53ballard</v>
      </c>
    </row>
    <row r="31" spans="1:12" x14ac:dyDescent="0.2">
      <c r="A31" s="31">
        <v>5</v>
      </c>
      <c r="B31" s="70">
        <v>110</v>
      </c>
      <c r="C31" s="70" t="s">
        <v>2535</v>
      </c>
      <c r="D31" s="70" t="s">
        <v>2458</v>
      </c>
      <c r="E31" s="70" t="s">
        <v>2459</v>
      </c>
      <c r="G31" s="70">
        <f t="shared" si="0"/>
        <v>1</v>
      </c>
      <c r="H31" s="70">
        <f t="shared" si="1"/>
        <v>7</v>
      </c>
      <c r="I31" s="70">
        <f t="shared" si="1"/>
        <v>14</v>
      </c>
      <c r="J31" s="70">
        <f t="shared" si="1"/>
        <v>19</v>
      </c>
      <c r="K31" s="70">
        <f t="shared" si="1"/>
        <v>22</v>
      </c>
      <c r="L31" s="70" t="str">
        <f t="shared" si="2"/>
        <v>54johnson</v>
      </c>
    </row>
    <row r="32" spans="1:12" x14ac:dyDescent="0.2">
      <c r="A32" s="31">
        <v>5</v>
      </c>
      <c r="B32" s="70">
        <v>113</v>
      </c>
      <c r="C32" s="70" t="s">
        <v>2536</v>
      </c>
      <c r="D32" s="70" t="s">
        <v>2460</v>
      </c>
      <c r="E32" s="70" t="s">
        <v>2264</v>
      </c>
      <c r="G32" s="70">
        <f t="shared" ref="G32:G34" si="3">FIND("/",C32)</f>
        <v>1</v>
      </c>
      <c r="H32" s="70">
        <f t="shared" ref="H32:K32" si="4">FIND("/",$C32,G32+1)</f>
        <v>7</v>
      </c>
      <c r="I32" s="70">
        <f t="shared" si="4"/>
        <v>14</v>
      </c>
      <c r="J32" s="70">
        <f t="shared" si="4"/>
        <v>19</v>
      </c>
      <c r="K32" s="70">
        <f t="shared" si="4"/>
        <v>22</v>
      </c>
      <c r="L32" s="70" t="str">
        <f t="shared" ref="L32:L34" si="5">MID(C32,K32+1,LEN(C32)-K32)</f>
        <v>55soares</v>
      </c>
    </row>
    <row r="33" spans="1:12" x14ac:dyDescent="0.2">
      <c r="A33" s="31">
        <v>5</v>
      </c>
      <c r="B33" s="70">
        <v>116</v>
      </c>
      <c r="C33" s="70" t="s">
        <v>2537</v>
      </c>
      <c r="D33" s="70" t="s">
        <v>2461</v>
      </c>
      <c r="E33" s="70" t="s">
        <v>1969</v>
      </c>
      <c r="G33" s="70">
        <f t="shared" si="3"/>
        <v>1</v>
      </c>
      <c r="H33" s="70">
        <f t="shared" ref="H33:K33" si="6">FIND("/",$C33,G33+1)</f>
        <v>7</v>
      </c>
      <c r="I33" s="70">
        <f t="shared" si="6"/>
        <v>14</v>
      </c>
      <c r="J33" s="70">
        <f t="shared" si="6"/>
        <v>19</v>
      </c>
      <c r="K33" s="70">
        <f t="shared" si="6"/>
        <v>22</v>
      </c>
      <c r="L33" s="70" t="str">
        <f t="shared" si="5"/>
        <v>56andersen</v>
      </c>
    </row>
    <row r="34" spans="1:12" x14ac:dyDescent="0.2">
      <c r="A34" s="31">
        <v>5</v>
      </c>
      <c r="B34" s="70">
        <v>120</v>
      </c>
      <c r="C34" s="70" t="s">
        <v>2538</v>
      </c>
      <c r="D34" s="70" t="s">
        <v>2373</v>
      </c>
      <c r="E34" s="70" t="s">
        <v>1968</v>
      </c>
      <c r="G34" s="70">
        <f t="shared" si="3"/>
        <v>1</v>
      </c>
      <c r="H34" s="70">
        <f t="shared" ref="H34:K34" si="7">FIND("/",$C34,G34+1)</f>
        <v>7</v>
      </c>
      <c r="I34" s="70">
        <f t="shared" si="7"/>
        <v>14</v>
      </c>
      <c r="J34" s="70">
        <f t="shared" si="7"/>
        <v>19</v>
      </c>
      <c r="K34" s="70">
        <f t="shared" si="7"/>
        <v>22</v>
      </c>
      <c r="L34" s="70" t="str">
        <f t="shared" si="5"/>
        <v>57nelson</v>
      </c>
    </row>
    <row r="37" spans="1:12" x14ac:dyDescent="0.2">
      <c r="C37" s="70" t="s">
        <v>2484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554"/>
  <sheetViews>
    <sheetView topLeftCell="A529" workbookViewId="0">
      <selection activeCell="H554" sqref="H1:H554"/>
    </sheetView>
  </sheetViews>
  <sheetFormatPr baseColWidth="10" defaultColWidth="11" defaultRowHeight="16" x14ac:dyDescent="0.2"/>
  <cols>
    <col min="1" max="1" width="4.1640625" bestFit="1" customWidth="1"/>
    <col min="2" max="2" width="14.5" bestFit="1" customWidth="1"/>
    <col min="3" max="3" width="56.5" bestFit="1" customWidth="1"/>
    <col min="4" max="4" width="35.83203125" bestFit="1" customWidth="1"/>
    <col min="5" max="5" width="8.6640625" bestFit="1" customWidth="1"/>
    <col min="6" max="6" width="4.1640625" bestFit="1" customWidth="1"/>
    <col min="7" max="7" width="10.83203125"/>
    <col min="8" max="8" width="6.1640625" bestFit="1" customWidth="1"/>
    <col min="10" max="10" width="49.5" bestFit="1" customWidth="1"/>
    <col min="11" max="11" width="72.1640625" bestFit="1" customWidth="1"/>
    <col min="12" max="12" width="34.83203125" bestFit="1" customWidth="1"/>
    <col min="13" max="13" width="73.5" bestFit="1" customWidth="1"/>
    <col min="14" max="14" width="61.1640625" bestFit="1" customWidth="1"/>
    <col min="15" max="15" width="36.6640625" bestFit="1" customWidth="1"/>
  </cols>
  <sheetData>
    <row r="1" spans="1:10" x14ac:dyDescent="0.2">
      <c r="A1">
        <v>1</v>
      </c>
      <c r="B1" t="s">
        <v>2567</v>
      </c>
      <c r="C1" t="s">
        <v>2808</v>
      </c>
      <c r="D1" t="s">
        <v>2809</v>
      </c>
      <c r="E1" t="s">
        <v>1838</v>
      </c>
      <c r="F1">
        <v>84</v>
      </c>
      <c r="G1">
        <v>88</v>
      </c>
      <c r="J1" t="s">
        <v>2105</v>
      </c>
    </row>
    <row r="2" spans="1:10" x14ac:dyDescent="0.2">
      <c r="A2">
        <v>2</v>
      </c>
      <c r="B2" t="s">
        <v>2567</v>
      </c>
      <c r="C2" t="s">
        <v>2604</v>
      </c>
      <c r="D2" t="s">
        <v>2605</v>
      </c>
      <c r="E2" t="s">
        <v>1800</v>
      </c>
      <c r="F2">
        <v>3</v>
      </c>
      <c r="G2">
        <v>29</v>
      </c>
      <c r="J2" t="s">
        <v>2106</v>
      </c>
    </row>
    <row r="3" spans="1:10" x14ac:dyDescent="0.2">
      <c r="A3">
        <v>3</v>
      </c>
      <c r="B3" t="s">
        <v>2567</v>
      </c>
      <c r="C3" t="s">
        <v>2654</v>
      </c>
      <c r="D3" t="s">
        <v>2655</v>
      </c>
      <c r="E3" t="s">
        <v>1762</v>
      </c>
      <c r="F3">
        <v>1</v>
      </c>
      <c r="G3">
        <v>15</v>
      </c>
      <c r="J3" s="57" t="s">
        <v>2239</v>
      </c>
    </row>
    <row r="4" spans="1:10" x14ac:dyDescent="0.2">
      <c r="A4">
        <v>4</v>
      </c>
      <c r="B4" t="s">
        <v>2718</v>
      </c>
      <c r="C4" t="s">
        <v>2810</v>
      </c>
      <c r="D4" t="s">
        <v>2811</v>
      </c>
      <c r="E4" t="s">
        <v>1863</v>
      </c>
      <c r="F4">
        <v>3</v>
      </c>
      <c r="G4">
        <v>25</v>
      </c>
      <c r="J4" t="s">
        <v>2551</v>
      </c>
    </row>
    <row r="5" spans="1:10" x14ac:dyDescent="0.2">
      <c r="A5">
        <v>5</v>
      </c>
      <c r="B5" t="s">
        <v>2718</v>
      </c>
      <c r="C5" t="s">
        <v>2810</v>
      </c>
      <c r="D5" t="s">
        <v>2811</v>
      </c>
      <c r="E5" t="s">
        <v>1863</v>
      </c>
      <c r="F5">
        <v>3</v>
      </c>
      <c r="G5">
        <v>25</v>
      </c>
    </row>
    <row r="6" spans="1:10" x14ac:dyDescent="0.2">
      <c r="A6">
        <v>6</v>
      </c>
      <c r="B6" t="s">
        <v>2718</v>
      </c>
      <c r="C6" t="s">
        <v>2812</v>
      </c>
      <c r="D6" t="s">
        <v>2813</v>
      </c>
      <c r="E6" t="s">
        <v>1470</v>
      </c>
      <c r="F6">
        <v>26</v>
      </c>
      <c r="G6" s="85">
        <v>43864</v>
      </c>
    </row>
    <row r="7" spans="1:10" x14ac:dyDescent="0.2">
      <c r="A7">
        <v>7</v>
      </c>
      <c r="B7" t="s">
        <v>2718</v>
      </c>
      <c r="C7" t="s">
        <v>2814</v>
      </c>
      <c r="D7" t="s">
        <v>2815</v>
      </c>
      <c r="E7" t="s">
        <v>1838</v>
      </c>
      <c r="F7">
        <v>98</v>
      </c>
      <c r="G7">
        <v>14</v>
      </c>
    </row>
    <row r="8" spans="1:10" x14ac:dyDescent="0.2">
      <c r="A8">
        <v>8</v>
      </c>
      <c r="B8" t="s">
        <v>2718</v>
      </c>
      <c r="C8" t="s">
        <v>2816</v>
      </c>
      <c r="D8" t="s">
        <v>2817</v>
      </c>
      <c r="E8" t="s">
        <v>1762</v>
      </c>
      <c r="F8">
        <v>2</v>
      </c>
      <c r="G8">
        <v>2</v>
      </c>
    </row>
    <row r="9" spans="1:10" x14ac:dyDescent="0.2">
      <c r="A9">
        <v>9</v>
      </c>
      <c r="B9" t="s">
        <v>2718</v>
      </c>
      <c r="C9" t="s">
        <v>2689</v>
      </c>
      <c r="D9" t="s">
        <v>2690</v>
      </c>
      <c r="E9" t="s">
        <v>1838</v>
      </c>
      <c r="F9">
        <v>88</v>
      </c>
      <c r="G9">
        <v>119</v>
      </c>
    </row>
    <row r="10" spans="1:10" x14ac:dyDescent="0.2">
      <c r="A10">
        <v>10</v>
      </c>
      <c r="B10" t="s">
        <v>2718</v>
      </c>
      <c r="C10" t="s">
        <v>2818</v>
      </c>
      <c r="D10" t="s">
        <v>2819</v>
      </c>
      <c r="E10" t="s">
        <v>1838</v>
      </c>
      <c r="F10">
        <v>38</v>
      </c>
      <c r="G10" t="s">
        <v>2820</v>
      </c>
    </row>
    <row r="11" spans="1:10" x14ac:dyDescent="0.2">
      <c r="A11">
        <v>11</v>
      </c>
      <c r="B11" t="s">
        <v>2718</v>
      </c>
      <c r="C11" t="s">
        <v>2821</v>
      </c>
      <c r="D11" t="s">
        <v>2822</v>
      </c>
      <c r="E11" t="s">
        <v>1597</v>
      </c>
      <c r="F11">
        <v>2</v>
      </c>
      <c r="G11">
        <v>52</v>
      </c>
    </row>
    <row r="12" spans="1:10" x14ac:dyDescent="0.2">
      <c r="A12">
        <v>12</v>
      </c>
      <c r="B12" t="s">
        <v>2718</v>
      </c>
      <c r="C12" t="s">
        <v>2823</v>
      </c>
      <c r="D12" t="s">
        <v>2824</v>
      </c>
      <c r="E12" t="s">
        <v>1585</v>
      </c>
      <c r="F12">
        <v>25</v>
      </c>
      <c r="G12" t="s">
        <v>2825</v>
      </c>
    </row>
    <row r="13" spans="1:10" x14ac:dyDescent="0.2">
      <c r="A13">
        <v>13</v>
      </c>
      <c r="B13" t="s">
        <v>2718</v>
      </c>
      <c r="C13" t="s">
        <v>2826</v>
      </c>
      <c r="D13" t="s">
        <v>2827</v>
      </c>
      <c r="E13" t="s">
        <v>1585</v>
      </c>
      <c r="F13">
        <v>25</v>
      </c>
      <c r="G13">
        <v>12</v>
      </c>
    </row>
    <row r="14" spans="1:10" x14ac:dyDescent="0.2">
      <c r="A14">
        <v>14</v>
      </c>
      <c r="B14" t="s">
        <v>2718</v>
      </c>
      <c r="C14" t="s">
        <v>2826</v>
      </c>
      <c r="D14" t="s">
        <v>3653</v>
      </c>
      <c r="E14" t="s">
        <v>914</v>
      </c>
      <c r="F14">
        <v>25</v>
      </c>
      <c r="G14">
        <v>12</v>
      </c>
      <c r="H14" t="s">
        <v>3658</v>
      </c>
    </row>
    <row r="15" spans="1:10" x14ac:dyDescent="0.2">
      <c r="A15">
        <v>15</v>
      </c>
      <c r="B15" t="s">
        <v>2718</v>
      </c>
      <c r="C15" t="s">
        <v>2828</v>
      </c>
      <c r="D15" t="s">
        <v>2829</v>
      </c>
      <c r="E15" t="s">
        <v>1702</v>
      </c>
      <c r="F15">
        <v>1</v>
      </c>
      <c r="G15" t="s">
        <v>2830</v>
      </c>
    </row>
    <row r="16" spans="1:10" x14ac:dyDescent="0.2">
      <c r="A16">
        <v>16</v>
      </c>
      <c r="B16" t="s">
        <v>2718</v>
      </c>
      <c r="C16" t="s">
        <v>2609</v>
      </c>
      <c r="D16" t="s">
        <v>2610</v>
      </c>
      <c r="E16" t="s">
        <v>1762</v>
      </c>
      <c r="F16">
        <v>28</v>
      </c>
      <c r="G16">
        <v>30</v>
      </c>
    </row>
    <row r="17" spans="1:7" x14ac:dyDescent="0.2">
      <c r="A17">
        <v>17</v>
      </c>
      <c r="B17" t="s">
        <v>2718</v>
      </c>
      <c r="C17" t="s">
        <v>2831</v>
      </c>
      <c r="D17" t="s">
        <v>2832</v>
      </c>
      <c r="E17" t="s">
        <v>1567</v>
      </c>
      <c r="F17">
        <v>1</v>
      </c>
      <c r="G17" t="s">
        <v>2833</v>
      </c>
    </row>
    <row r="18" spans="1:7" x14ac:dyDescent="0.2">
      <c r="A18">
        <v>18</v>
      </c>
      <c r="B18" t="s">
        <v>2718</v>
      </c>
      <c r="C18" t="s">
        <v>2834</v>
      </c>
      <c r="D18" t="s">
        <v>2835</v>
      </c>
      <c r="E18" t="s">
        <v>1626</v>
      </c>
      <c r="F18">
        <v>13</v>
      </c>
      <c r="G18">
        <v>5</v>
      </c>
    </row>
    <row r="19" spans="1:7" x14ac:dyDescent="0.2">
      <c r="A19">
        <v>19</v>
      </c>
      <c r="B19" t="s">
        <v>2718</v>
      </c>
      <c r="C19" t="s">
        <v>2836</v>
      </c>
      <c r="D19" t="s">
        <v>2837</v>
      </c>
      <c r="E19" t="s">
        <v>1838</v>
      </c>
      <c r="F19">
        <v>105</v>
      </c>
      <c r="G19">
        <v>6</v>
      </c>
    </row>
    <row r="20" spans="1:7" x14ac:dyDescent="0.2">
      <c r="A20">
        <v>20</v>
      </c>
      <c r="B20" t="s">
        <v>2718</v>
      </c>
      <c r="C20" t="s">
        <v>2644</v>
      </c>
      <c r="D20" t="s">
        <v>2084</v>
      </c>
      <c r="E20" t="s">
        <v>1762</v>
      </c>
      <c r="F20">
        <v>31</v>
      </c>
      <c r="G20">
        <v>20</v>
      </c>
    </row>
    <row r="21" spans="1:7" x14ac:dyDescent="0.2">
      <c r="A21">
        <v>21</v>
      </c>
      <c r="B21" t="s">
        <v>2718</v>
      </c>
      <c r="C21" t="s">
        <v>2838</v>
      </c>
      <c r="D21" t="s">
        <v>2839</v>
      </c>
      <c r="E21" t="s">
        <v>1838</v>
      </c>
      <c r="F21">
        <v>101</v>
      </c>
      <c r="G21">
        <v>22</v>
      </c>
    </row>
    <row r="22" spans="1:7" x14ac:dyDescent="0.2">
      <c r="A22">
        <v>22</v>
      </c>
      <c r="B22" t="s">
        <v>2718</v>
      </c>
      <c r="C22" t="s">
        <v>2572</v>
      </c>
      <c r="D22" t="s">
        <v>2573</v>
      </c>
      <c r="E22" t="s">
        <v>1838</v>
      </c>
      <c r="F22">
        <v>87</v>
      </c>
      <c r="G22">
        <v>8</v>
      </c>
    </row>
    <row r="23" spans="1:7" x14ac:dyDescent="0.2">
      <c r="A23">
        <v>23</v>
      </c>
      <c r="B23" t="s">
        <v>2718</v>
      </c>
      <c r="C23" t="s">
        <v>2685</v>
      </c>
      <c r="D23" t="s">
        <v>2686</v>
      </c>
      <c r="E23" t="s">
        <v>1585</v>
      </c>
      <c r="F23">
        <v>25</v>
      </c>
      <c r="G23">
        <v>21</v>
      </c>
    </row>
    <row r="24" spans="1:7" x14ac:dyDescent="0.2">
      <c r="A24">
        <v>24</v>
      </c>
      <c r="B24" t="s">
        <v>2719</v>
      </c>
      <c r="C24" t="s">
        <v>2570</v>
      </c>
      <c r="D24" t="s">
        <v>2571</v>
      </c>
      <c r="E24" t="s">
        <v>1806</v>
      </c>
      <c r="F24">
        <v>27</v>
      </c>
      <c r="G24">
        <v>27</v>
      </c>
    </row>
    <row r="25" spans="1:7" x14ac:dyDescent="0.2">
      <c r="A25">
        <v>25</v>
      </c>
      <c r="B25" t="s">
        <v>2719</v>
      </c>
      <c r="C25" t="s">
        <v>2840</v>
      </c>
      <c r="D25" t="s">
        <v>2841</v>
      </c>
      <c r="E25" t="s">
        <v>1585</v>
      </c>
      <c r="F25">
        <v>5</v>
      </c>
      <c r="G25">
        <v>48</v>
      </c>
    </row>
    <row r="26" spans="1:7" x14ac:dyDescent="0.2">
      <c r="A26">
        <v>26</v>
      </c>
      <c r="B26" t="s">
        <v>2719</v>
      </c>
      <c r="C26" t="s">
        <v>2601</v>
      </c>
      <c r="D26" t="s">
        <v>2602</v>
      </c>
      <c r="E26" t="s">
        <v>1722</v>
      </c>
      <c r="F26">
        <v>2</v>
      </c>
      <c r="G26">
        <v>6</v>
      </c>
    </row>
    <row r="27" spans="1:7" x14ac:dyDescent="0.2">
      <c r="A27">
        <v>27</v>
      </c>
      <c r="B27" t="s">
        <v>2719</v>
      </c>
      <c r="C27" t="s">
        <v>2618</v>
      </c>
      <c r="D27" t="s">
        <v>2548</v>
      </c>
      <c r="E27" t="s">
        <v>1793</v>
      </c>
      <c r="F27">
        <v>3</v>
      </c>
      <c r="G27">
        <v>19</v>
      </c>
    </row>
    <row r="28" spans="1:7" x14ac:dyDescent="0.2">
      <c r="A28">
        <v>28</v>
      </c>
      <c r="B28" t="s">
        <v>2719</v>
      </c>
      <c r="C28" t="s">
        <v>2842</v>
      </c>
      <c r="D28" t="s">
        <v>2843</v>
      </c>
      <c r="E28" t="s">
        <v>1797</v>
      </c>
      <c r="F28">
        <v>5</v>
      </c>
      <c r="G28">
        <v>14</v>
      </c>
    </row>
    <row r="29" spans="1:7" x14ac:dyDescent="0.2">
      <c r="A29">
        <v>29</v>
      </c>
      <c r="B29" t="s">
        <v>2719</v>
      </c>
      <c r="C29" t="s">
        <v>2844</v>
      </c>
      <c r="D29" t="s">
        <v>2845</v>
      </c>
      <c r="E29" t="s">
        <v>1806</v>
      </c>
      <c r="F29">
        <v>12</v>
      </c>
      <c r="G29">
        <v>48</v>
      </c>
    </row>
    <row r="30" spans="1:7" x14ac:dyDescent="0.2">
      <c r="A30">
        <v>30</v>
      </c>
      <c r="B30" t="s">
        <v>2719</v>
      </c>
      <c r="C30" t="s">
        <v>2846</v>
      </c>
      <c r="D30" t="s">
        <v>2847</v>
      </c>
      <c r="E30" t="s">
        <v>1838</v>
      </c>
      <c r="F30">
        <v>93</v>
      </c>
      <c r="G30" s="85">
        <v>44182</v>
      </c>
    </row>
    <row r="31" spans="1:7" x14ac:dyDescent="0.2">
      <c r="A31">
        <v>31</v>
      </c>
      <c r="B31" t="s">
        <v>2719</v>
      </c>
      <c r="C31" t="s">
        <v>2840</v>
      </c>
      <c r="D31" t="s">
        <v>2841</v>
      </c>
      <c r="E31" t="s">
        <v>1585</v>
      </c>
      <c r="F31">
        <v>5</v>
      </c>
      <c r="G31">
        <v>48</v>
      </c>
    </row>
    <row r="32" spans="1:7" x14ac:dyDescent="0.2">
      <c r="A32">
        <v>32</v>
      </c>
      <c r="B32" t="s">
        <v>2719</v>
      </c>
      <c r="C32" t="s">
        <v>2848</v>
      </c>
      <c r="D32" t="s">
        <v>2849</v>
      </c>
      <c r="E32" t="s">
        <v>1496</v>
      </c>
      <c r="F32">
        <v>9</v>
      </c>
      <c r="G32">
        <v>6</v>
      </c>
    </row>
    <row r="33" spans="1:7" x14ac:dyDescent="0.2">
      <c r="A33">
        <v>33</v>
      </c>
      <c r="B33" t="s">
        <v>2719</v>
      </c>
      <c r="C33" t="s">
        <v>2850</v>
      </c>
      <c r="D33" t="s">
        <v>2851</v>
      </c>
      <c r="E33" t="s">
        <v>1762</v>
      </c>
      <c r="F33">
        <v>19</v>
      </c>
      <c r="G33">
        <v>6</v>
      </c>
    </row>
    <row r="34" spans="1:7" x14ac:dyDescent="0.2">
      <c r="A34">
        <v>34</v>
      </c>
      <c r="B34" t="s">
        <v>2719</v>
      </c>
      <c r="C34" t="s">
        <v>2852</v>
      </c>
      <c r="D34" t="s">
        <v>2853</v>
      </c>
      <c r="E34" t="s">
        <v>1619</v>
      </c>
      <c r="F34">
        <v>2</v>
      </c>
      <c r="G34">
        <v>14</v>
      </c>
    </row>
    <row r="35" spans="1:7" x14ac:dyDescent="0.2">
      <c r="A35">
        <v>35</v>
      </c>
      <c r="B35" t="s">
        <v>2719</v>
      </c>
      <c r="C35" t="s">
        <v>2618</v>
      </c>
      <c r="D35" t="s">
        <v>2548</v>
      </c>
      <c r="E35" t="s">
        <v>1793</v>
      </c>
      <c r="F35">
        <v>3</v>
      </c>
      <c r="G35">
        <v>19</v>
      </c>
    </row>
    <row r="36" spans="1:7" x14ac:dyDescent="0.2">
      <c r="A36">
        <v>36</v>
      </c>
      <c r="B36" t="s">
        <v>2719</v>
      </c>
      <c r="C36" t="s">
        <v>2854</v>
      </c>
      <c r="D36" t="s">
        <v>2855</v>
      </c>
      <c r="E36" t="s">
        <v>1585</v>
      </c>
      <c r="F36">
        <v>7</v>
      </c>
      <c r="G36">
        <v>23</v>
      </c>
    </row>
    <row r="37" spans="1:7" x14ac:dyDescent="0.2">
      <c r="A37">
        <v>37</v>
      </c>
      <c r="B37" t="s">
        <v>2719</v>
      </c>
      <c r="C37" t="s">
        <v>2826</v>
      </c>
      <c r="D37" s="64">
        <v>1.05</v>
      </c>
      <c r="E37" t="s">
        <v>1585</v>
      </c>
      <c r="F37">
        <v>25</v>
      </c>
      <c r="G37">
        <v>12</v>
      </c>
    </row>
    <row r="38" spans="1:7" x14ac:dyDescent="0.2">
      <c r="A38">
        <v>38</v>
      </c>
      <c r="B38" t="s">
        <v>2719</v>
      </c>
      <c r="C38" t="s">
        <v>2856</v>
      </c>
      <c r="D38" t="s">
        <v>2857</v>
      </c>
      <c r="E38" t="s">
        <v>1793</v>
      </c>
      <c r="F38">
        <v>26</v>
      </c>
      <c r="G38">
        <v>24</v>
      </c>
    </row>
    <row r="39" spans="1:7" x14ac:dyDescent="0.2">
      <c r="A39">
        <v>39</v>
      </c>
      <c r="B39" t="s">
        <v>2719</v>
      </c>
      <c r="C39" t="s">
        <v>2694</v>
      </c>
      <c r="D39" t="s">
        <v>2858</v>
      </c>
      <c r="E39" t="s">
        <v>1838</v>
      </c>
      <c r="F39">
        <v>93</v>
      </c>
      <c r="G39">
        <v>2</v>
      </c>
    </row>
    <row r="40" spans="1:7" x14ac:dyDescent="0.2">
      <c r="A40">
        <v>40</v>
      </c>
      <c r="B40" t="s">
        <v>2719</v>
      </c>
      <c r="C40" t="s">
        <v>2859</v>
      </c>
      <c r="D40" t="s">
        <v>2860</v>
      </c>
      <c r="E40" t="s">
        <v>1832</v>
      </c>
      <c r="F40">
        <v>7</v>
      </c>
      <c r="G40" s="85">
        <v>44184</v>
      </c>
    </row>
    <row r="41" spans="1:7" x14ac:dyDescent="0.2">
      <c r="A41">
        <v>41</v>
      </c>
      <c r="B41" t="s">
        <v>2719</v>
      </c>
      <c r="C41" t="s">
        <v>2635</v>
      </c>
      <c r="D41" t="s">
        <v>1997</v>
      </c>
      <c r="E41" t="s">
        <v>1828</v>
      </c>
      <c r="F41">
        <v>12</v>
      </c>
      <c r="G41">
        <v>27</v>
      </c>
    </row>
    <row r="42" spans="1:7" x14ac:dyDescent="0.2">
      <c r="A42">
        <v>42</v>
      </c>
      <c r="B42" t="s">
        <v>2719</v>
      </c>
      <c r="C42" t="s">
        <v>2618</v>
      </c>
      <c r="D42" t="s">
        <v>2548</v>
      </c>
      <c r="E42" t="s">
        <v>1793</v>
      </c>
      <c r="F42">
        <v>3</v>
      </c>
      <c r="G42">
        <v>19</v>
      </c>
    </row>
    <row r="43" spans="1:7" x14ac:dyDescent="0.2">
      <c r="A43">
        <v>43</v>
      </c>
      <c r="B43" t="s">
        <v>2719</v>
      </c>
      <c r="C43" t="s">
        <v>2861</v>
      </c>
      <c r="D43" t="s">
        <v>2862</v>
      </c>
      <c r="E43" t="s">
        <v>1797</v>
      </c>
      <c r="F43">
        <v>7</v>
      </c>
      <c r="G43">
        <v>23</v>
      </c>
    </row>
    <row r="44" spans="1:7" x14ac:dyDescent="0.2">
      <c r="A44">
        <v>44</v>
      </c>
      <c r="B44" t="s">
        <v>2719</v>
      </c>
      <c r="C44" t="s">
        <v>2687</v>
      </c>
      <c r="D44" t="s">
        <v>2688</v>
      </c>
      <c r="E44" t="s">
        <v>1883</v>
      </c>
      <c r="F44">
        <v>1</v>
      </c>
      <c r="G44">
        <v>13</v>
      </c>
    </row>
    <row r="45" spans="1:7" x14ac:dyDescent="0.2">
      <c r="A45">
        <v>45</v>
      </c>
      <c r="B45" t="s">
        <v>2719</v>
      </c>
      <c r="C45" t="s">
        <v>2863</v>
      </c>
      <c r="D45" t="s">
        <v>2864</v>
      </c>
      <c r="E45" t="s">
        <v>1838</v>
      </c>
      <c r="F45">
        <v>88</v>
      </c>
      <c r="G45">
        <v>91</v>
      </c>
    </row>
    <row r="46" spans="1:7" x14ac:dyDescent="0.2">
      <c r="A46">
        <v>46</v>
      </c>
      <c r="B46" t="s">
        <v>2719</v>
      </c>
      <c r="C46" t="s">
        <v>2865</v>
      </c>
      <c r="D46" t="s">
        <v>2866</v>
      </c>
      <c r="E46" t="s">
        <v>1496</v>
      </c>
      <c r="F46">
        <v>43</v>
      </c>
      <c r="G46">
        <v>3</v>
      </c>
    </row>
    <row r="47" spans="1:7" x14ac:dyDescent="0.2">
      <c r="A47">
        <v>47</v>
      </c>
      <c r="B47" t="s">
        <v>2719</v>
      </c>
      <c r="C47" t="s">
        <v>2867</v>
      </c>
      <c r="D47" t="s">
        <v>2868</v>
      </c>
      <c r="E47" t="s">
        <v>1466</v>
      </c>
      <c r="F47">
        <v>19</v>
      </c>
      <c r="G47">
        <v>25</v>
      </c>
    </row>
    <row r="48" spans="1:7" x14ac:dyDescent="0.2">
      <c r="A48">
        <v>48</v>
      </c>
      <c r="B48" t="s">
        <v>2719</v>
      </c>
      <c r="C48" t="s">
        <v>2667</v>
      </c>
      <c r="D48" t="s">
        <v>2541</v>
      </c>
      <c r="E48" t="s">
        <v>1602</v>
      </c>
      <c r="F48">
        <v>8</v>
      </c>
      <c r="G48">
        <v>12</v>
      </c>
    </row>
    <row r="49" spans="1:7" x14ac:dyDescent="0.2">
      <c r="A49">
        <v>49</v>
      </c>
      <c r="B49" t="s">
        <v>2719</v>
      </c>
      <c r="C49" t="s">
        <v>2869</v>
      </c>
      <c r="D49" t="s">
        <v>2870</v>
      </c>
      <c r="E49" t="s">
        <v>1602</v>
      </c>
      <c r="F49">
        <v>14</v>
      </c>
      <c r="G49">
        <v>6</v>
      </c>
    </row>
    <row r="50" spans="1:7" x14ac:dyDescent="0.2">
      <c r="A50">
        <v>50</v>
      </c>
      <c r="B50" t="s">
        <v>2719</v>
      </c>
      <c r="C50" t="s">
        <v>2611</v>
      </c>
      <c r="D50" t="s">
        <v>2397</v>
      </c>
      <c r="E50" t="s">
        <v>1753</v>
      </c>
      <c r="F50">
        <v>3</v>
      </c>
      <c r="G50">
        <v>7</v>
      </c>
    </row>
    <row r="51" spans="1:7" x14ac:dyDescent="0.2">
      <c r="A51">
        <v>51</v>
      </c>
      <c r="B51" t="s">
        <v>2720</v>
      </c>
      <c r="C51" t="s">
        <v>2871</v>
      </c>
      <c r="D51" t="s">
        <v>2872</v>
      </c>
      <c r="E51" t="s">
        <v>1429</v>
      </c>
      <c r="F51">
        <v>6</v>
      </c>
      <c r="G51" t="s">
        <v>2873</v>
      </c>
    </row>
    <row r="52" spans="1:7" x14ac:dyDescent="0.2">
      <c r="A52">
        <v>52</v>
      </c>
      <c r="B52" t="s">
        <v>2720</v>
      </c>
      <c r="C52" t="s">
        <v>2874</v>
      </c>
      <c r="D52" t="s">
        <v>2875</v>
      </c>
      <c r="E52" t="s">
        <v>1592</v>
      </c>
      <c r="F52">
        <v>5</v>
      </c>
      <c r="G52" s="85">
        <v>43845</v>
      </c>
    </row>
    <row r="53" spans="1:7" x14ac:dyDescent="0.2">
      <c r="A53">
        <v>53</v>
      </c>
      <c r="B53" t="s">
        <v>2720</v>
      </c>
      <c r="C53" t="s">
        <v>2876</v>
      </c>
      <c r="D53" t="s">
        <v>2877</v>
      </c>
      <c r="E53" t="s">
        <v>1597</v>
      </c>
      <c r="F53">
        <v>10</v>
      </c>
      <c r="G53" t="s">
        <v>2878</v>
      </c>
    </row>
    <row r="54" spans="1:7" x14ac:dyDescent="0.2">
      <c r="A54">
        <v>54</v>
      </c>
      <c r="B54" t="s">
        <v>2720</v>
      </c>
      <c r="C54" t="s">
        <v>2693</v>
      </c>
      <c r="D54" t="s">
        <v>2160</v>
      </c>
      <c r="E54" t="s">
        <v>1832</v>
      </c>
      <c r="F54">
        <v>7</v>
      </c>
      <c r="G54">
        <v>48</v>
      </c>
    </row>
    <row r="55" spans="1:7" x14ac:dyDescent="0.2">
      <c r="A55">
        <v>55</v>
      </c>
      <c r="B55" t="s">
        <v>2720</v>
      </c>
      <c r="C55" t="s">
        <v>2693</v>
      </c>
      <c r="D55" t="s">
        <v>2160</v>
      </c>
      <c r="E55" t="s">
        <v>1832</v>
      </c>
      <c r="F55">
        <v>7</v>
      </c>
      <c r="G55">
        <v>48</v>
      </c>
    </row>
    <row r="56" spans="1:7" x14ac:dyDescent="0.2">
      <c r="A56">
        <v>56</v>
      </c>
      <c r="B56" t="s">
        <v>2721</v>
      </c>
      <c r="C56" t="s">
        <v>2879</v>
      </c>
      <c r="D56" t="s">
        <v>2880</v>
      </c>
      <c r="E56" t="s">
        <v>1814</v>
      </c>
      <c r="F56">
        <v>1</v>
      </c>
      <c r="G56" s="86">
        <v>17899</v>
      </c>
    </row>
    <row r="57" spans="1:7" x14ac:dyDescent="0.2">
      <c r="A57">
        <v>57</v>
      </c>
      <c r="B57" t="s">
        <v>2721</v>
      </c>
      <c r="C57" t="s">
        <v>2879</v>
      </c>
      <c r="D57" t="s">
        <v>2880</v>
      </c>
      <c r="E57" t="s">
        <v>1814</v>
      </c>
      <c r="F57">
        <v>4</v>
      </c>
      <c r="G57">
        <v>1</v>
      </c>
    </row>
    <row r="58" spans="1:7" x14ac:dyDescent="0.2">
      <c r="A58">
        <v>58</v>
      </c>
      <c r="B58" t="s">
        <v>2721</v>
      </c>
      <c r="C58" t="s">
        <v>2881</v>
      </c>
      <c r="D58" t="s">
        <v>2882</v>
      </c>
      <c r="E58" t="s">
        <v>1838</v>
      </c>
      <c r="F58">
        <v>101</v>
      </c>
      <c r="G58" t="s">
        <v>2883</v>
      </c>
    </row>
    <row r="59" spans="1:7" x14ac:dyDescent="0.2">
      <c r="A59">
        <v>59</v>
      </c>
      <c r="B59" t="s">
        <v>2721</v>
      </c>
      <c r="C59" t="s">
        <v>2884</v>
      </c>
      <c r="D59" t="s">
        <v>2885</v>
      </c>
      <c r="E59" t="s">
        <v>1838</v>
      </c>
      <c r="F59">
        <v>38</v>
      </c>
      <c r="G59" s="86">
        <v>15342</v>
      </c>
    </row>
    <row r="60" spans="1:7" x14ac:dyDescent="0.2">
      <c r="A60">
        <v>60</v>
      </c>
      <c r="B60" t="s">
        <v>2721</v>
      </c>
      <c r="C60" t="s">
        <v>2886</v>
      </c>
      <c r="D60" t="s">
        <v>2887</v>
      </c>
      <c r="E60" t="s">
        <v>1612</v>
      </c>
      <c r="F60">
        <v>1</v>
      </c>
      <c r="G60" s="86">
        <v>11689</v>
      </c>
    </row>
    <row r="61" spans="1:7" x14ac:dyDescent="0.2">
      <c r="A61">
        <v>61</v>
      </c>
      <c r="B61" t="s">
        <v>2721</v>
      </c>
      <c r="C61" t="s">
        <v>2888</v>
      </c>
      <c r="D61" t="s">
        <v>2889</v>
      </c>
      <c r="E61" t="s">
        <v>1838</v>
      </c>
      <c r="F61">
        <v>38</v>
      </c>
      <c r="G61">
        <v>27</v>
      </c>
    </row>
    <row r="62" spans="1:7" x14ac:dyDescent="0.2">
      <c r="A62">
        <v>62</v>
      </c>
      <c r="B62" t="s">
        <v>2721</v>
      </c>
      <c r="C62" t="s">
        <v>2657</v>
      </c>
      <c r="D62" t="s">
        <v>2658</v>
      </c>
      <c r="E62" t="s">
        <v>1838</v>
      </c>
      <c r="F62">
        <v>45</v>
      </c>
      <c r="G62">
        <v>71</v>
      </c>
    </row>
    <row r="63" spans="1:7" x14ac:dyDescent="0.2">
      <c r="A63">
        <v>63</v>
      </c>
      <c r="B63" t="s">
        <v>2721</v>
      </c>
      <c r="C63" t="s">
        <v>2890</v>
      </c>
      <c r="D63" t="s">
        <v>2891</v>
      </c>
      <c r="E63" t="s">
        <v>1838</v>
      </c>
      <c r="F63">
        <v>105</v>
      </c>
      <c r="G63" s="85">
        <v>43895</v>
      </c>
    </row>
    <row r="64" spans="1:7" x14ac:dyDescent="0.2">
      <c r="A64">
        <v>64</v>
      </c>
      <c r="B64" t="s">
        <v>2721</v>
      </c>
      <c r="C64" t="s">
        <v>2892</v>
      </c>
      <c r="D64" t="s">
        <v>2893</v>
      </c>
      <c r="E64" t="s">
        <v>1797</v>
      </c>
      <c r="F64">
        <v>36</v>
      </c>
      <c r="G64">
        <v>30</v>
      </c>
    </row>
    <row r="65" spans="1:7" x14ac:dyDescent="0.2">
      <c r="A65">
        <v>65</v>
      </c>
      <c r="B65" t="s">
        <v>2721</v>
      </c>
      <c r="C65" t="s">
        <v>2894</v>
      </c>
      <c r="D65" t="s">
        <v>2895</v>
      </c>
      <c r="E65" t="s">
        <v>1753</v>
      </c>
      <c r="F65">
        <v>2</v>
      </c>
      <c r="G65">
        <v>20</v>
      </c>
    </row>
    <row r="66" spans="1:7" x14ac:dyDescent="0.2">
      <c r="A66">
        <v>66</v>
      </c>
      <c r="B66" t="s">
        <v>2721</v>
      </c>
      <c r="C66" t="s">
        <v>2896</v>
      </c>
      <c r="D66" t="s">
        <v>2897</v>
      </c>
      <c r="E66" t="s">
        <v>1793</v>
      </c>
      <c r="F66">
        <v>1</v>
      </c>
      <c r="G66">
        <v>7</v>
      </c>
    </row>
    <row r="67" spans="1:7" x14ac:dyDescent="0.2">
      <c r="A67">
        <v>67</v>
      </c>
      <c r="B67" t="s">
        <v>2721</v>
      </c>
      <c r="C67" t="s">
        <v>2892</v>
      </c>
      <c r="D67" t="s">
        <v>2893</v>
      </c>
      <c r="E67" t="s">
        <v>1797</v>
      </c>
      <c r="F67">
        <v>36</v>
      </c>
      <c r="G67">
        <v>30</v>
      </c>
    </row>
    <row r="68" spans="1:7" x14ac:dyDescent="0.2">
      <c r="A68">
        <v>68</v>
      </c>
      <c r="B68" t="s">
        <v>2721</v>
      </c>
      <c r="C68" t="s">
        <v>2623</v>
      </c>
      <c r="D68" t="s">
        <v>2334</v>
      </c>
      <c r="E68" t="s">
        <v>1793</v>
      </c>
      <c r="F68">
        <v>2</v>
      </c>
      <c r="G68">
        <v>41</v>
      </c>
    </row>
    <row r="69" spans="1:7" x14ac:dyDescent="0.2">
      <c r="A69">
        <v>69</v>
      </c>
      <c r="B69" t="s">
        <v>2721</v>
      </c>
      <c r="C69" t="s">
        <v>2898</v>
      </c>
      <c r="D69" t="s">
        <v>2899</v>
      </c>
      <c r="E69" t="s">
        <v>1722</v>
      </c>
      <c r="F69">
        <v>5</v>
      </c>
      <c r="G69">
        <v>2</v>
      </c>
    </row>
    <row r="70" spans="1:7" x14ac:dyDescent="0.2">
      <c r="A70">
        <v>70</v>
      </c>
      <c r="B70" t="s">
        <v>2721</v>
      </c>
      <c r="C70" t="s">
        <v>2597</v>
      </c>
      <c r="D70" t="s">
        <v>2598</v>
      </c>
      <c r="E70" t="s">
        <v>1793</v>
      </c>
      <c r="F70">
        <v>18</v>
      </c>
      <c r="G70">
        <v>21</v>
      </c>
    </row>
    <row r="71" spans="1:7" x14ac:dyDescent="0.2">
      <c r="A71">
        <v>71</v>
      </c>
      <c r="B71" t="s">
        <v>2721</v>
      </c>
      <c r="C71" t="s">
        <v>2599</v>
      </c>
      <c r="D71" t="s">
        <v>2600</v>
      </c>
      <c r="E71" t="s">
        <v>1857</v>
      </c>
      <c r="F71">
        <v>7</v>
      </c>
      <c r="G71">
        <v>18</v>
      </c>
    </row>
    <row r="72" spans="1:7" x14ac:dyDescent="0.2">
      <c r="A72">
        <v>72</v>
      </c>
      <c r="B72" t="s">
        <v>2721</v>
      </c>
      <c r="C72" t="s">
        <v>2900</v>
      </c>
      <c r="D72" t="s">
        <v>2901</v>
      </c>
      <c r="E72" t="s">
        <v>1814</v>
      </c>
      <c r="F72">
        <v>1</v>
      </c>
      <c r="G72">
        <v>16</v>
      </c>
    </row>
    <row r="73" spans="1:7" x14ac:dyDescent="0.2">
      <c r="A73">
        <v>73</v>
      </c>
      <c r="B73" t="s">
        <v>2721</v>
      </c>
      <c r="C73" t="s">
        <v>2902</v>
      </c>
      <c r="D73" t="s">
        <v>2903</v>
      </c>
      <c r="E73" t="s">
        <v>1814</v>
      </c>
      <c r="F73">
        <v>1</v>
      </c>
      <c r="G73">
        <v>15</v>
      </c>
    </row>
    <row r="74" spans="1:7" x14ac:dyDescent="0.2">
      <c r="A74">
        <v>74</v>
      </c>
      <c r="B74" t="s">
        <v>2721</v>
      </c>
      <c r="C74" t="s">
        <v>2904</v>
      </c>
      <c r="D74" t="s">
        <v>2905</v>
      </c>
      <c r="E74" t="s">
        <v>1814</v>
      </c>
      <c r="F74">
        <v>1</v>
      </c>
      <c r="G74">
        <v>24</v>
      </c>
    </row>
    <row r="75" spans="1:7" x14ac:dyDescent="0.2">
      <c r="A75">
        <v>75</v>
      </c>
      <c r="B75" t="s">
        <v>2721</v>
      </c>
      <c r="C75" t="s">
        <v>2906</v>
      </c>
      <c r="D75" t="s">
        <v>2907</v>
      </c>
      <c r="E75" t="s">
        <v>1832</v>
      </c>
      <c r="F75">
        <v>9</v>
      </c>
      <c r="G75" t="s">
        <v>2908</v>
      </c>
    </row>
    <row r="76" spans="1:7" x14ac:dyDescent="0.2">
      <c r="A76">
        <v>76</v>
      </c>
      <c r="B76" t="s">
        <v>2721</v>
      </c>
      <c r="C76" t="s">
        <v>2909</v>
      </c>
      <c r="D76" t="s">
        <v>2910</v>
      </c>
      <c r="E76" t="s">
        <v>1838</v>
      </c>
      <c r="F76">
        <v>90</v>
      </c>
      <c r="G76">
        <v>11</v>
      </c>
    </row>
    <row r="77" spans="1:7" x14ac:dyDescent="0.2">
      <c r="A77">
        <v>77</v>
      </c>
      <c r="B77" t="s">
        <v>2721</v>
      </c>
      <c r="C77" t="s">
        <v>2634</v>
      </c>
      <c r="D77" t="s">
        <v>2540</v>
      </c>
      <c r="E77" t="s">
        <v>1762</v>
      </c>
      <c r="F77">
        <v>26</v>
      </c>
      <c r="G77">
        <v>33</v>
      </c>
    </row>
    <row r="78" spans="1:7" x14ac:dyDescent="0.2">
      <c r="A78">
        <v>78</v>
      </c>
      <c r="B78" t="s">
        <v>2721</v>
      </c>
      <c r="C78" t="s">
        <v>2911</v>
      </c>
      <c r="D78" t="s">
        <v>2912</v>
      </c>
      <c r="E78" t="s">
        <v>1838</v>
      </c>
      <c r="F78">
        <v>101</v>
      </c>
      <c r="G78">
        <v>77</v>
      </c>
    </row>
    <row r="79" spans="1:7" x14ac:dyDescent="0.2">
      <c r="A79">
        <v>79</v>
      </c>
      <c r="B79" t="s">
        <v>2721</v>
      </c>
      <c r="C79" t="s">
        <v>2913</v>
      </c>
      <c r="D79" t="s">
        <v>2914</v>
      </c>
      <c r="E79" t="s">
        <v>1838</v>
      </c>
      <c r="F79">
        <v>101</v>
      </c>
      <c r="G79" t="s">
        <v>2915</v>
      </c>
    </row>
    <row r="80" spans="1:7" x14ac:dyDescent="0.2">
      <c r="A80">
        <v>80</v>
      </c>
      <c r="B80" t="s">
        <v>2721</v>
      </c>
      <c r="C80" t="s">
        <v>2881</v>
      </c>
      <c r="D80" t="s">
        <v>2916</v>
      </c>
      <c r="E80" t="s">
        <v>1838</v>
      </c>
      <c r="F80">
        <v>101</v>
      </c>
      <c r="G80" t="s">
        <v>2883</v>
      </c>
    </row>
    <row r="81" spans="1:7" x14ac:dyDescent="0.2">
      <c r="A81">
        <v>81</v>
      </c>
      <c r="B81" t="s">
        <v>2721</v>
      </c>
      <c r="C81" t="s">
        <v>2917</v>
      </c>
      <c r="D81" t="s">
        <v>2918</v>
      </c>
      <c r="E81" t="s">
        <v>1602</v>
      </c>
      <c r="F81">
        <v>17</v>
      </c>
      <c r="G81">
        <v>21</v>
      </c>
    </row>
    <row r="82" spans="1:7" x14ac:dyDescent="0.2">
      <c r="A82">
        <v>82</v>
      </c>
      <c r="B82" t="s">
        <v>2721</v>
      </c>
      <c r="C82" t="s">
        <v>2888</v>
      </c>
      <c r="D82" t="s">
        <v>2889</v>
      </c>
      <c r="E82" t="s">
        <v>1838</v>
      </c>
      <c r="F82">
        <v>38</v>
      </c>
      <c r="G82">
        <v>27</v>
      </c>
    </row>
    <row r="83" spans="1:7" x14ac:dyDescent="0.2">
      <c r="A83">
        <v>83</v>
      </c>
      <c r="B83" t="s">
        <v>2721</v>
      </c>
      <c r="C83" t="s">
        <v>2919</v>
      </c>
      <c r="D83" t="s">
        <v>2920</v>
      </c>
      <c r="E83" t="s">
        <v>1612</v>
      </c>
      <c r="F83">
        <v>13</v>
      </c>
      <c r="G83" s="85">
        <v>43844</v>
      </c>
    </row>
    <row r="84" spans="1:7" x14ac:dyDescent="0.2">
      <c r="A84">
        <v>84</v>
      </c>
      <c r="B84" t="s">
        <v>2721</v>
      </c>
      <c r="C84" t="s">
        <v>2599</v>
      </c>
      <c r="D84" t="s">
        <v>2600</v>
      </c>
      <c r="E84" t="s">
        <v>1857</v>
      </c>
      <c r="F84">
        <v>7</v>
      </c>
      <c r="G84">
        <v>18</v>
      </c>
    </row>
    <row r="85" spans="1:7" x14ac:dyDescent="0.2">
      <c r="A85">
        <v>85</v>
      </c>
      <c r="B85" t="s">
        <v>2722</v>
      </c>
      <c r="C85" t="s">
        <v>2921</v>
      </c>
      <c r="D85" t="s">
        <v>2922</v>
      </c>
      <c r="E85" t="s">
        <v>1368</v>
      </c>
      <c r="F85">
        <v>3</v>
      </c>
      <c r="G85">
        <v>5</v>
      </c>
    </row>
    <row r="86" spans="1:7" x14ac:dyDescent="0.2">
      <c r="A86">
        <v>86</v>
      </c>
      <c r="B86" t="s">
        <v>2722</v>
      </c>
      <c r="C86" t="s">
        <v>2674</v>
      </c>
      <c r="D86" t="s">
        <v>2675</v>
      </c>
      <c r="E86" t="s">
        <v>1806</v>
      </c>
      <c r="F86">
        <v>27</v>
      </c>
      <c r="G86">
        <v>20</v>
      </c>
    </row>
    <row r="87" spans="1:7" x14ac:dyDescent="0.2">
      <c r="A87">
        <v>87</v>
      </c>
      <c r="B87" t="s">
        <v>2722</v>
      </c>
      <c r="C87" t="s">
        <v>2570</v>
      </c>
      <c r="D87" t="s">
        <v>2571</v>
      </c>
      <c r="E87" t="s">
        <v>1806</v>
      </c>
      <c r="F87">
        <v>27</v>
      </c>
      <c r="G87">
        <v>27</v>
      </c>
    </row>
    <row r="88" spans="1:7" x14ac:dyDescent="0.2">
      <c r="A88">
        <v>88</v>
      </c>
      <c r="B88" t="s">
        <v>2722</v>
      </c>
      <c r="C88" t="s">
        <v>2641</v>
      </c>
      <c r="D88" t="s">
        <v>2539</v>
      </c>
      <c r="E88" t="s">
        <v>1793</v>
      </c>
      <c r="F88">
        <v>4</v>
      </c>
      <c r="G88">
        <v>3</v>
      </c>
    </row>
    <row r="89" spans="1:7" x14ac:dyDescent="0.2">
      <c r="A89">
        <v>89</v>
      </c>
      <c r="B89" t="s">
        <v>2722</v>
      </c>
      <c r="C89" t="s">
        <v>2923</v>
      </c>
      <c r="D89" t="s">
        <v>2924</v>
      </c>
      <c r="E89" t="s">
        <v>1838</v>
      </c>
      <c r="F89">
        <v>127</v>
      </c>
      <c r="G89">
        <v>4</v>
      </c>
    </row>
    <row r="90" spans="1:7" x14ac:dyDescent="0.2">
      <c r="A90">
        <v>90</v>
      </c>
      <c r="B90" t="s">
        <v>2722</v>
      </c>
      <c r="C90" t="s">
        <v>2923</v>
      </c>
      <c r="D90" t="s">
        <v>2924</v>
      </c>
      <c r="E90" t="s">
        <v>1838</v>
      </c>
      <c r="F90">
        <v>127</v>
      </c>
      <c r="G90">
        <v>4</v>
      </c>
    </row>
    <row r="91" spans="1:7" x14ac:dyDescent="0.2">
      <c r="A91">
        <v>91</v>
      </c>
      <c r="B91" t="s">
        <v>2723</v>
      </c>
      <c r="C91" t="s">
        <v>2925</v>
      </c>
      <c r="D91" t="s">
        <v>2926</v>
      </c>
      <c r="E91" t="s">
        <v>1585</v>
      </c>
      <c r="F91">
        <v>5</v>
      </c>
      <c r="G91" t="s">
        <v>2927</v>
      </c>
    </row>
    <row r="92" spans="1:7" x14ac:dyDescent="0.2">
      <c r="A92">
        <v>92</v>
      </c>
      <c r="B92" t="s">
        <v>2723</v>
      </c>
      <c r="C92" t="s">
        <v>2928</v>
      </c>
      <c r="D92" t="s">
        <v>2929</v>
      </c>
      <c r="E92" t="s">
        <v>1806</v>
      </c>
      <c r="F92">
        <v>11</v>
      </c>
      <c r="G92">
        <v>29</v>
      </c>
    </row>
    <row r="93" spans="1:7" x14ac:dyDescent="0.2">
      <c r="A93">
        <v>93</v>
      </c>
      <c r="B93" t="s">
        <v>2723</v>
      </c>
      <c r="C93" t="s">
        <v>2930</v>
      </c>
      <c r="D93" t="s">
        <v>2931</v>
      </c>
      <c r="E93" t="s">
        <v>1585</v>
      </c>
      <c r="F93">
        <v>22</v>
      </c>
      <c r="G93" t="s">
        <v>2932</v>
      </c>
    </row>
    <row r="94" spans="1:7" x14ac:dyDescent="0.2">
      <c r="A94">
        <v>94</v>
      </c>
      <c r="B94" t="s">
        <v>2723</v>
      </c>
      <c r="C94" t="s">
        <v>2933</v>
      </c>
      <c r="D94" t="s">
        <v>2934</v>
      </c>
      <c r="E94" t="s">
        <v>1585</v>
      </c>
      <c r="F94">
        <v>7</v>
      </c>
      <c r="G94">
        <v>7</v>
      </c>
    </row>
    <row r="95" spans="1:7" x14ac:dyDescent="0.2">
      <c r="A95">
        <v>95</v>
      </c>
      <c r="B95" t="s">
        <v>2723</v>
      </c>
      <c r="C95" t="s">
        <v>2935</v>
      </c>
      <c r="D95" t="s">
        <v>2936</v>
      </c>
      <c r="E95" t="s">
        <v>1597</v>
      </c>
      <c r="F95">
        <v>20</v>
      </c>
      <c r="G95">
        <v>25</v>
      </c>
    </row>
    <row r="96" spans="1:7" x14ac:dyDescent="0.2">
      <c r="A96">
        <v>96</v>
      </c>
      <c r="B96" t="s">
        <v>2723</v>
      </c>
      <c r="C96" t="s">
        <v>2937</v>
      </c>
      <c r="D96" t="s">
        <v>2938</v>
      </c>
      <c r="E96" t="s">
        <v>1838</v>
      </c>
      <c r="F96">
        <v>58</v>
      </c>
      <c r="G96" t="s">
        <v>2939</v>
      </c>
    </row>
    <row r="97" spans="1:7" x14ac:dyDescent="0.2">
      <c r="A97">
        <v>97</v>
      </c>
      <c r="B97" t="s">
        <v>2723</v>
      </c>
      <c r="C97" t="s">
        <v>2695</v>
      </c>
      <c r="D97" t="s">
        <v>2696</v>
      </c>
      <c r="E97" t="s">
        <v>1883</v>
      </c>
      <c r="F97">
        <v>1</v>
      </c>
      <c r="G97">
        <v>12</v>
      </c>
    </row>
    <row r="98" spans="1:7" x14ac:dyDescent="0.2">
      <c r="A98">
        <v>98</v>
      </c>
      <c r="B98" t="s">
        <v>2723</v>
      </c>
      <c r="C98" t="s">
        <v>2940</v>
      </c>
      <c r="D98" t="s">
        <v>2941</v>
      </c>
      <c r="E98" t="s">
        <v>1597</v>
      </c>
      <c r="F98">
        <v>6</v>
      </c>
      <c r="G98" t="s">
        <v>2942</v>
      </c>
    </row>
    <row r="99" spans="1:7" x14ac:dyDescent="0.2">
      <c r="A99">
        <v>99</v>
      </c>
      <c r="B99" t="s">
        <v>2723</v>
      </c>
      <c r="C99" t="s">
        <v>2943</v>
      </c>
      <c r="D99" t="s">
        <v>2944</v>
      </c>
      <c r="E99" t="s">
        <v>1838</v>
      </c>
      <c r="F99">
        <v>6</v>
      </c>
      <c r="G99">
        <v>5</v>
      </c>
    </row>
    <row r="100" spans="1:7" x14ac:dyDescent="0.2">
      <c r="A100">
        <v>100</v>
      </c>
      <c r="B100" t="s">
        <v>2723</v>
      </c>
      <c r="C100" t="s">
        <v>2945</v>
      </c>
      <c r="D100" t="s">
        <v>2946</v>
      </c>
      <c r="E100" t="s">
        <v>1585</v>
      </c>
      <c r="F100">
        <v>22</v>
      </c>
      <c r="G100">
        <v>21</v>
      </c>
    </row>
    <row r="101" spans="1:7" x14ac:dyDescent="0.2">
      <c r="A101">
        <v>101</v>
      </c>
      <c r="B101" t="s">
        <v>2723</v>
      </c>
      <c r="C101" t="s">
        <v>2947</v>
      </c>
      <c r="D101" t="s">
        <v>2948</v>
      </c>
      <c r="E101" t="s">
        <v>1592</v>
      </c>
      <c r="F101">
        <v>12</v>
      </c>
      <c r="G101">
        <v>17</v>
      </c>
    </row>
    <row r="102" spans="1:7" x14ac:dyDescent="0.2">
      <c r="A102">
        <v>102</v>
      </c>
      <c r="B102" t="s">
        <v>2724</v>
      </c>
      <c r="C102" t="s">
        <v>2949</v>
      </c>
      <c r="D102" t="s">
        <v>2950</v>
      </c>
      <c r="E102" t="s">
        <v>1857</v>
      </c>
      <c r="F102">
        <v>7</v>
      </c>
      <c r="G102">
        <v>19</v>
      </c>
    </row>
    <row r="103" spans="1:7" x14ac:dyDescent="0.2">
      <c r="A103">
        <v>103</v>
      </c>
      <c r="B103" t="s">
        <v>2724</v>
      </c>
      <c r="C103" t="s">
        <v>2599</v>
      </c>
      <c r="D103" t="s">
        <v>2600</v>
      </c>
      <c r="E103" t="s">
        <v>1857</v>
      </c>
      <c r="F103">
        <v>7</v>
      </c>
      <c r="G103">
        <v>18</v>
      </c>
    </row>
    <row r="104" spans="1:7" x14ac:dyDescent="0.2">
      <c r="A104">
        <v>104</v>
      </c>
      <c r="B104" t="s">
        <v>2724</v>
      </c>
      <c r="C104" t="s">
        <v>2951</v>
      </c>
      <c r="D104" t="s">
        <v>2952</v>
      </c>
      <c r="E104" t="s">
        <v>1857</v>
      </c>
      <c r="F104">
        <v>7</v>
      </c>
      <c r="G104">
        <v>17</v>
      </c>
    </row>
    <row r="105" spans="1:7" x14ac:dyDescent="0.2">
      <c r="A105">
        <v>105</v>
      </c>
      <c r="B105" t="s">
        <v>2724</v>
      </c>
      <c r="C105" t="s">
        <v>2953</v>
      </c>
      <c r="D105" t="s">
        <v>2954</v>
      </c>
      <c r="E105" t="s">
        <v>1814</v>
      </c>
      <c r="F105">
        <v>1</v>
      </c>
      <c r="G105" t="s">
        <v>2955</v>
      </c>
    </row>
    <row r="106" spans="1:7" x14ac:dyDescent="0.2">
      <c r="A106">
        <v>106</v>
      </c>
      <c r="B106" t="s">
        <v>2724</v>
      </c>
      <c r="C106" t="s">
        <v>2930</v>
      </c>
      <c r="D106" t="s">
        <v>2931</v>
      </c>
      <c r="E106" t="s">
        <v>1585</v>
      </c>
      <c r="F106">
        <v>22</v>
      </c>
      <c r="G106" t="s">
        <v>2932</v>
      </c>
    </row>
    <row r="107" spans="1:7" x14ac:dyDescent="0.2">
      <c r="A107">
        <v>107</v>
      </c>
      <c r="B107" t="s">
        <v>2724</v>
      </c>
      <c r="C107" t="s">
        <v>2956</v>
      </c>
      <c r="D107" t="s">
        <v>2957</v>
      </c>
      <c r="E107" t="s">
        <v>1838</v>
      </c>
      <c r="F107">
        <v>82</v>
      </c>
      <c r="G107">
        <v>19</v>
      </c>
    </row>
    <row r="108" spans="1:7" x14ac:dyDescent="0.2">
      <c r="A108">
        <v>108</v>
      </c>
      <c r="B108" t="s">
        <v>2724</v>
      </c>
      <c r="C108" t="s">
        <v>2958</v>
      </c>
      <c r="D108" t="s">
        <v>2959</v>
      </c>
      <c r="E108" t="s">
        <v>1814</v>
      </c>
      <c r="F108">
        <v>1</v>
      </c>
      <c r="G108">
        <v>26</v>
      </c>
    </row>
    <row r="109" spans="1:7" x14ac:dyDescent="0.2">
      <c r="A109">
        <v>109</v>
      </c>
      <c r="B109" t="s">
        <v>2724</v>
      </c>
      <c r="C109" t="s">
        <v>2960</v>
      </c>
      <c r="D109" t="s">
        <v>2961</v>
      </c>
      <c r="E109" t="s">
        <v>1814</v>
      </c>
      <c r="F109">
        <v>1</v>
      </c>
      <c r="G109">
        <v>45</v>
      </c>
    </row>
    <row r="110" spans="1:7" x14ac:dyDescent="0.2">
      <c r="A110">
        <v>110</v>
      </c>
      <c r="B110" t="s">
        <v>2724</v>
      </c>
      <c r="C110" t="s">
        <v>2962</v>
      </c>
      <c r="D110" t="s">
        <v>2963</v>
      </c>
      <c r="E110" t="s">
        <v>1793</v>
      </c>
      <c r="F110">
        <v>4</v>
      </c>
      <c r="G110">
        <v>12</v>
      </c>
    </row>
    <row r="111" spans="1:7" x14ac:dyDescent="0.2">
      <c r="A111">
        <v>111</v>
      </c>
      <c r="B111" t="s">
        <v>2724</v>
      </c>
      <c r="C111" t="s">
        <v>2694</v>
      </c>
      <c r="D111" t="s">
        <v>2858</v>
      </c>
      <c r="E111" t="s">
        <v>1838</v>
      </c>
      <c r="F111">
        <v>93</v>
      </c>
      <c r="G111">
        <v>2</v>
      </c>
    </row>
    <row r="112" spans="1:7" x14ac:dyDescent="0.2">
      <c r="A112">
        <v>112</v>
      </c>
      <c r="B112" t="s">
        <v>2724</v>
      </c>
      <c r="C112" t="s">
        <v>2964</v>
      </c>
      <c r="D112" t="s">
        <v>2965</v>
      </c>
      <c r="E112" t="s">
        <v>1832</v>
      </c>
      <c r="F112">
        <v>7</v>
      </c>
      <c r="G112" t="s">
        <v>2966</v>
      </c>
    </row>
    <row r="113" spans="1:7" x14ac:dyDescent="0.2">
      <c r="A113">
        <v>113</v>
      </c>
      <c r="B113" t="s">
        <v>2724</v>
      </c>
      <c r="C113" t="s">
        <v>2967</v>
      </c>
      <c r="D113" t="s">
        <v>2968</v>
      </c>
      <c r="E113" t="s">
        <v>1762</v>
      </c>
      <c r="F113">
        <v>28</v>
      </c>
      <c r="G113" t="s">
        <v>2969</v>
      </c>
    </row>
    <row r="114" spans="1:7" x14ac:dyDescent="0.2">
      <c r="A114">
        <v>114</v>
      </c>
      <c r="B114" t="s">
        <v>2724</v>
      </c>
      <c r="C114" t="s">
        <v>2970</v>
      </c>
      <c r="D114" t="s">
        <v>2971</v>
      </c>
      <c r="E114" t="s">
        <v>1619</v>
      </c>
      <c r="F114">
        <v>12</v>
      </c>
      <c r="G114">
        <v>31</v>
      </c>
    </row>
    <row r="115" spans="1:7" x14ac:dyDescent="0.2">
      <c r="A115">
        <v>115</v>
      </c>
      <c r="B115" t="s">
        <v>2724</v>
      </c>
      <c r="C115" t="s">
        <v>2972</v>
      </c>
      <c r="D115" t="s">
        <v>2973</v>
      </c>
      <c r="E115" t="s">
        <v>1797</v>
      </c>
      <c r="F115">
        <v>33</v>
      </c>
      <c r="G115">
        <v>22</v>
      </c>
    </row>
    <row r="116" spans="1:7" x14ac:dyDescent="0.2">
      <c r="A116">
        <v>116</v>
      </c>
      <c r="B116" t="s">
        <v>2724</v>
      </c>
      <c r="C116" t="s">
        <v>2974</v>
      </c>
      <c r="D116" t="s">
        <v>2975</v>
      </c>
      <c r="E116" t="s">
        <v>1797</v>
      </c>
      <c r="F116">
        <v>4</v>
      </c>
      <c r="G116" s="85">
        <v>44001</v>
      </c>
    </row>
    <row r="117" spans="1:7" x14ac:dyDescent="0.2">
      <c r="A117">
        <v>117</v>
      </c>
      <c r="B117" t="s">
        <v>2724</v>
      </c>
      <c r="C117" t="s">
        <v>2603</v>
      </c>
      <c r="D117" t="s">
        <v>2976</v>
      </c>
      <c r="E117" t="s">
        <v>1797</v>
      </c>
      <c r="F117">
        <v>31</v>
      </c>
      <c r="G117">
        <v>5</v>
      </c>
    </row>
    <row r="118" spans="1:7" x14ac:dyDescent="0.2">
      <c r="A118">
        <v>118</v>
      </c>
      <c r="B118" t="s">
        <v>2724</v>
      </c>
      <c r="C118" t="s">
        <v>2625</v>
      </c>
      <c r="D118" t="s">
        <v>2396</v>
      </c>
      <c r="E118" t="s">
        <v>1602</v>
      </c>
      <c r="F118">
        <v>3</v>
      </c>
      <c r="G118">
        <v>16</v>
      </c>
    </row>
    <row r="119" spans="1:7" x14ac:dyDescent="0.2">
      <c r="A119">
        <v>119</v>
      </c>
      <c r="B119" t="s">
        <v>2724</v>
      </c>
      <c r="C119" t="s">
        <v>2977</v>
      </c>
      <c r="D119" t="s">
        <v>2978</v>
      </c>
      <c r="E119" t="s">
        <v>1762</v>
      </c>
      <c r="F119">
        <v>26</v>
      </c>
      <c r="G119" t="s">
        <v>2979</v>
      </c>
    </row>
    <row r="120" spans="1:7" x14ac:dyDescent="0.2">
      <c r="A120">
        <v>120</v>
      </c>
      <c r="B120" t="s">
        <v>2724</v>
      </c>
      <c r="C120" t="s">
        <v>2634</v>
      </c>
      <c r="D120" t="s">
        <v>2540</v>
      </c>
      <c r="E120" t="s">
        <v>1762</v>
      </c>
      <c r="F120">
        <v>26</v>
      </c>
      <c r="G120">
        <v>33</v>
      </c>
    </row>
    <row r="121" spans="1:7" x14ac:dyDescent="0.2">
      <c r="A121">
        <v>121</v>
      </c>
      <c r="B121" t="s">
        <v>2724</v>
      </c>
      <c r="C121" t="s">
        <v>2980</v>
      </c>
      <c r="D121" t="s">
        <v>2981</v>
      </c>
      <c r="E121" t="s">
        <v>1838</v>
      </c>
      <c r="F121">
        <v>100</v>
      </c>
      <c r="G121">
        <v>7</v>
      </c>
    </row>
    <row r="122" spans="1:7" x14ac:dyDescent="0.2">
      <c r="A122">
        <v>122</v>
      </c>
      <c r="B122" t="s">
        <v>2725</v>
      </c>
      <c r="C122" t="s">
        <v>2982</v>
      </c>
      <c r="D122" t="s">
        <v>2983</v>
      </c>
      <c r="E122" t="s">
        <v>1597</v>
      </c>
      <c r="F122">
        <v>22</v>
      </c>
      <c r="G122">
        <v>19</v>
      </c>
    </row>
    <row r="123" spans="1:7" x14ac:dyDescent="0.2">
      <c r="A123">
        <v>123</v>
      </c>
      <c r="B123" t="s">
        <v>2725</v>
      </c>
      <c r="C123" t="s">
        <v>2547</v>
      </c>
      <c r="D123" t="s">
        <v>1996</v>
      </c>
      <c r="E123" t="s">
        <v>1857</v>
      </c>
      <c r="F123">
        <v>1</v>
      </c>
      <c r="G123">
        <v>39</v>
      </c>
    </row>
    <row r="124" spans="1:7" x14ac:dyDescent="0.2">
      <c r="A124">
        <v>124</v>
      </c>
      <c r="B124" t="s">
        <v>2726</v>
      </c>
      <c r="C124" t="s">
        <v>2623</v>
      </c>
      <c r="D124" t="s">
        <v>2334</v>
      </c>
      <c r="E124" t="s">
        <v>1793</v>
      </c>
      <c r="F124">
        <v>2</v>
      </c>
      <c r="G124">
        <v>41</v>
      </c>
    </row>
    <row r="125" spans="1:7" x14ac:dyDescent="0.2">
      <c r="A125">
        <v>125</v>
      </c>
      <c r="B125" t="s">
        <v>2726</v>
      </c>
      <c r="C125" t="s">
        <v>2984</v>
      </c>
      <c r="D125" t="s">
        <v>2985</v>
      </c>
      <c r="E125" t="s">
        <v>1797</v>
      </c>
      <c r="F125">
        <v>26</v>
      </c>
      <c r="G125">
        <v>37</v>
      </c>
    </row>
    <row r="126" spans="1:7" x14ac:dyDescent="0.2">
      <c r="A126">
        <v>126</v>
      </c>
      <c r="B126" t="s">
        <v>2726</v>
      </c>
      <c r="C126" t="s">
        <v>2666</v>
      </c>
      <c r="D126" t="s">
        <v>2550</v>
      </c>
      <c r="E126" t="s">
        <v>1747</v>
      </c>
      <c r="F126">
        <v>14</v>
      </c>
      <c r="G126">
        <v>6</v>
      </c>
    </row>
    <row r="127" spans="1:7" x14ac:dyDescent="0.2">
      <c r="A127">
        <v>127</v>
      </c>
      <c r="B127" t="s">
        <v>2726</v>
      </c>
      <c r="C127" t="s">
        <v>2986</v>
      </c>
      <c r="D127" t="s">
        <v>2987</v>
      </c>
      <c r="E127" t="s">
        <v>1753</v>
      </c>
      <c r="F127">
        <v>19</v>
      </c>
      <c r="G127">
        <v>17</v>
      </c>
    </row>
    <row r="128" spans="1:7" x14ac:dyDescent="0.2">
      <c r="A128">
        <v>128</v>
      </c>
      <c r="B128" t="s">
        <v>2726</v>
      </c>
      <c r="C128" t="s">
        <v>2988</v>
      </c>
      <c r="D128" s="65">
        <v>0.93611111111111101</v>
      </c>
      <c r="E128" t="s">
        <v>1753</v>
      </c>
      <c r="F128">
        <v>22</v>
      </c>
      <c r="G128">
        <v>28</v>
      </c>
    </row>
    <row r="129" spans="1:7" x14ac:dyDescent="0.2">
      <c r="A129">
        <v>129</v>
      </c>
      <c r="B129" t="s">
        <v>2726</v>
      </c>
      <c r="C129" t="s">
        <v>2989</v>
      </c>
      <c r="D129" t="s">
        <v>2990</v>
      </c>
      <c r="E129" t="s">
        <v>1762</v>
      </c>
      <c r="F129">
        <v>30</v>
      </c>
      <c r="G129">
        <v>8</v>
      </c>
    </row>
    <row r="130" spans="1:7" x14ac:dyDescent="0.2">
      <c r="A130">
        <v>130</v>
      </c>
      <c r="B130" t="s">
        <v>2726</v>
      </c>
      <c r="C130" t="s">
        <v>2991</v>
      </c>
      <c r="D130" t="s">
        <v>2992</v>
      </c>
      <c r="E130" t="s">
        <v>1793</v>
      </c>
      <c r="F130">
        <v>3</v>
      </c>
      <c r="G130">
        <v>20</v>
      </c>
    </row>
    <row r="131" spans="1:7" x14ac:dyDescent="0.2">
      <c r="A131">
        <v>131</v>
      </c>
      <c r="B131" t="s">
        <v>2726</v>
      </c>
      <c r="C131" t="s">
        <v>2607</v>
      </c>
      <c r="D131" s="65">
        <v>0.64444444444444449</v>
      </c>
      <c r="E131" t="s">
        <v>1793</v>
      </c>
      <c r="F131">
        <v>15</v>
      </c>
      <c r="G131">
        <v>28</v>
      </c>
    </row>
    <row r="132" spans="1:7" x14ac:dyDescent="0.2">
      <c r="A132">
        <v>132</v>
      </c>
      <c r="B132" t="s">
        <v>2726</v>
      </c>
      <c r="C132" t="s">
        <v>2993</v>
      </c>
      <c r="D132" t="s">
        <v>2994</v>
      </c>
      <c r="E132" t="s">
        <v>1797</v>
      </c>
      <c r="F132">
        <v>37</v>
      </c>
      <c r="G132" s="85">
        <v>43927</v>
      </c>
    </row>
    <row r="133" spans="1:7" x14ac:dyDescent="0.2">
      <c r="A133">
        <v>133</v>
      </c>
      <c r="B133" t="s">
        <v>2726</v>
      </c>
      <c r="C133" t="s">
        <v>2995</v>
      </c>
      <c r="D133" t="s">
        <v>2996</v>
      </c>
      <c r="E133" t="s">
        <v>1806</v>
      </c>
      <c r="F133">
        <v>28</v>
      </c>
      <c r="G133">
        <v>29</v>
      </c>
    </row>
    <row r="134" spans="1:7" x14ac:dyDescent="0.2">
      <c r="A134">
        <v>134</v>
      </c>
      <c r="B134" t="s">
        <v>2726</v>
      </c>
      <c r="C134" t="s">
        <v>2997</v>
      </c>
      <c r="D134" t="s">
        <v>2998</v>
      </c>
      <c r="E134" t="s">
        <v>1838</v>
      </c>
      <c r="F134">
        <v>42</v>
      </c>
      <c r="G134">
        <v>58</v>
      </c>
    </row>
    <row r="135" spans="1:7" x14ac:dyDescent="0.2">
      <c r="A135">
        <v>135</v>
      </c>
      <c r="B135" t="s">
        <v>2726</v>
      </c>
      <c r="C135" t="s">
        <v>2999</v>
      </c>
      <c r="D135" s="64">
        <v>5.5673611111111114</v>
      </c>
      <c r="E135" t="s">
        <v>1838</v>
      </c>
      <c r="F135">
        <v>133</v>
      </c>
      <c r="G135">
        <v>37</v>
      </c>
    </row>
    <row r="136" spans="1:7" x14ac:dyDescent="0.2">
      <c r="A136">
        <v>136</v>
      </c>
      <c r="B136" t="s">
        <v>2726</v>
      </c>
      <c r="C136" t="s">
        <v>2668</v>
      </c>
      <c r="D136" t="s">
        <v>2669</v>
      </c>
      <c r="E136" t="s">
        <v>1602</v>
      </c>
      <c r="F136">
        <v>3</v>
      </c>
      <c r="G136" t="s">
        <v>3000</v>
      </c>
    </row>
    <row r="137" spans="1:7" x14ac:dyDescent="0.2">
      <c r="A137">
        <v>137</v>
      </c>
      <c r="B137" t="s">
        <v>2726</v>
      </c>
      <c r="C137" t="s">
        <v>3001</v>
      </c>
      <c r="D137" s="65">
        <v>0.6333333333333333</v>
      </c>
      <c r="E137" t="s">
        <v>1602</v>
      </c>
      <c r="F137">
        <v>15</v>
      </c>
      <c r="G137">
        <v>12</v>
      </c>
    </row>
    <row r="138" spans="1:7" x14ac:dyDescent="0.2">
      <c r="A138">
        <v>138</v>
      </c>
      <c r="B138" t="s">
        <v>2726</v>
      </c>
      <c r="C138" t="s">
        <v>3002</v>
      </c>
      <c r="D138" t="s">
        <v>3003</v>
      </c>
      <c r="E138" t="s">
        <v>1612</v>
      </c>
      <c r="F138">
        <v>8</v>
      </c>
      <c r="G138" t="s">
        <v>3004</v>
      </c>
    </row>
    <row r="139" spans="1:7" x14ac:dyDescent="0.2">
      <c r="A139">
        <v>139</v>
      </c>
      <c r="B139" t="s">
        <v>2726</v>
      </c>
      <c r="C139" t="s">
        <v>3005</v>
      </c>
      <c r="D139" t="s">
        <v>3006</v>
      </c>
      <c r="E139" t="s">
        <v>1753</v>
      </c>
      <c r="F139">
        <v>22</v>
      </c>
      <c r="G139" t="s">
        <v>3007</v>
      </c>
    </row>
    <row r="140" spans="1:7" x14ac:dyDescent="0.2">
      <c r="A140">
        <v>140</v>
      </c>
      <c r="B140" t="s">
        <v>2726</v>
      </c>
      <c r="C140" t="s">
        <v>3008</v>
      </c>
      <c r="D140" t="s">
        <v>3009</v>
      </c>
      <c r="E140" t="s">
        <v>1838</v>
      </c>
      <c r="F140">
        <v>45</v>
      </c>
      <c r="G140" t="s">
        <v>3010</v>
      </c>
    </row>
    <row r="141" spans="1:7" x14ac:dyDescent="0.2">
      <c r="A141">
        <v>141</v>
      </c>
      <c r="B141" t="s">
        <v>2726</v>
      </c>
      <c r="C141" t="s">
        <v>3011</v>
      </c>
      <c r="D141" s="64">
        <v>2.6958333333333333</v>
      </c>
      <c r="E141" t="s">
        <v>1838</v>
      </c>
      <c r="F141">
        <v>64</v>
      </c>
      <c r="G141">
        <v>42</v>
      </c>
    </row>
    <row r="142" spans="1:7" x14ac:dyDescent="0.2">
      <c r="A142">
        <v>142</v>
      </c>
      <c r="B142" t="s">
        <v>2726</v>
      </c>
      <c r="C142" t="s">
        <v>3012</v>
      </c>
      <c r="D142" t="s">
        <v>3013</v>
      </c>
      <c r="E142" t="s">
        <v>1639</v>
      </c>
      <c r="F142">
        <v>2</v>
      </c>
      <c r="G142">
        <v>19</v>
      </c>
    </row>
    <row r="143" spans="1:7" x14ac:dyDescent="0.2">
      <c r="A143">
        <v>143</v>
      </c>
      <c r="B143" t="s">
        <v>2726</v>
      </c>
      <c r="C143" t="s">
        <v>3014</v>
      </c>
      <c r="D143" t="s">
        <v>3015</v>
      </c>
      <c r="E143" t="s">
        <v>1838</v>
      </c>
      <c r="F143">
        <v>104</v>
      </c>
      <c r="G143" t="s">
        <v>3016</v>
      </c>
    </row>
    <row r="144" spans="1:7" x14ac:dyDescent="0.2">
      <c r="A144">
        <v>144</v>
      </c>
      <c r="B144" t="s">
        <v>2726</v>
      </c>
      <c r="C144" t="s">
        <v>3012</v>
      </c>
      <c r="D144" t="s">
        <v>3013</v>
      </c>
      <c r="E144" t="s">
        <v>1639</v>
      </c>
      <c r="F144">
        <v>2</v>
      </c>
      <c r="G144">
        <v>19</v>
      </c>
    </row>
    <row r="145" spans="1:7" x14ac:dyDescent="0.2">
      <c r="A145">
        <v>145</v>
      </c>
      <c r="B145" t="s">
        <v>2726</v>
      </c>
      <c r="C145" t="s">
        <v>2576</v>
      </c>
      <c r="D145" t="s">
        <v>2577</v>
      </c>
      <c r="E145" t="s">
        <v>1876</v>
      </c>
      <c r="F145">
        <v>1</v>
      </c>
      <c r="G145">
        <v>14</v>
      </c>
    </row>
    <row r="146" spans="1:7" x14ac:dyDescent="0.2">
      <c r="A146">
        <v>146</v>
      </c>
      <c r="B146" t="s">
        <v>2726</v>
      </c>
      <c r="C146" t="s">
        <v>2578</v>
      </c>
      <c r="D146" t="s">
        <v>2579</v>
      </c>
      <c r="E146" t="s">
        <v>1876</v>
      </c>
      <c r="F146">
        <v>1</v>
      </c>
      <c r="G146" t="s">
        <v>3017</v>
      </c>
    </row>
    <row r="147" spans="1:7" x14ac:dyDescent="0.2">
      <c r="A147">
        <v>147</v>
      </c>
      <c r="B147" t="s">
        <v>2726</v>
      </c>
      <c r="C147" t="s">
        <v>3018</v>
      </c>
      <c r="D147" t="s">
        <v>3019</v>
      </c>
      <c r="E147" t="s">
        <v>1533</v>
      </c>
      <c r="F147">
        <v>3</v>
      </c>
      <c r="G147">
        <v>7</v>
      </c>
    </row>
    <row r="148" spans="1:7" x14ac:dyDescent="0.2">
      <c r="A148">
        <v>148</v>
      </c>
      <c r="B148" t="s">
        <v>2726</v>
      </c>
      <c r="C148" t="s">
        <v>3020</v>
      </c>
      <c r="D148" t="s">
        <v>3021</v>
      </c>
      <c r="E148" t="s">
        <v>1838</v>
      </c>
      <c r="F148">
        <v>1</v>
      </c>
      <c r="G148">
        <v>38</v>
      </c>
    </row>
    <row r="149" spans="1:7" x14ac:dyDescent="0.2">
      <c r="A149">
        <v>149</v>
      </c>
      <c r="B149" t="s">
        <v>2726</v>
      </c>
      <c r="C149" t="s">
        <v>2656</v>
      </c>
      <c r="D149" t="s">
        <v>2543</v>
      </c>
      <c r="E149" t="s">
        <v>1797</v>
      </c>
      <c r="F149">
        <v>37</v>
      </c>
      <c r="G149">
        <v>6</v>
      </c>
    </row>
    <row r="150" spans="1:7" x14ac:dyDescent="0.2">
      <c r="A150">
        <v>150</v>
      </c>
      <c r="B150" t="s">
        <v>2726</v>
      </c>
      <c r="C150" t="s">
        <v>3022</v>
      </c>
      <c r="D150" t="s">
        <v>3023</v>
      </c>
      <c r="E150" t="s">
        <v>1838</v>
      </c>
      <c r="F150">
        <v>64</v>
      </c>
      <c r="G150">
        <v>33</v>
      </c>
    </row>
    <row r="151" spans="1:7" x14ac:dyDescent="0.2">
      <c r="A151">
        <v>151</v>
      </c>
      <c r="B151" t="s">
        <v>2726</v>
      </c>
      <c r="C151" t="s">
        <v>2608</v>
      </c>
      <c r="D151" t="s">
        <v>1931</v>
      </c>
      <c r="E151" t="s">
        <v>3024</v>
      </c>
      <c r="F151" t="s">
        <v>3025</v>
      </c>
      <c r="G151" t="s">
        <v>3025</v>
      </c>
    </row>
    <row r="152" spans="1:7" x14ac:dyDescent="0.2">
      <c r="A152">
        <v>152</v>
      </c>
      <c r="B152" t="s">
        <v>2726</v>
      </c>
      <c r="C152" t="s">
        <v>3026</v>
      </c>
      <c r="D152" t="s">
        <v>1938</v>
      </c>
      <c r="E152" t="s">
        <v>3027</v>
      </c>
      <c r="F152" t="s">
        <v>3025</v>
      </c>
      <c r="G152" t="s">
        <v>3025</v>
      </c>
    </row>
    <row r="153" spans="1:7" x14ac:dyDescent="0.2">
      <c r="A153">
        <v>153</v>
      </c>
      <c r="B153" t="s">
        <v>2726</v>
      </c>
      <c r="C153" t="s">
        <v>2909</v>
      </c>
      <c r="D153" t="s">
        <v>2910</v>
      </c>
      <c r="E153" t="s">
        <v>1838</v>
      </c>
      <c r="F153">
        <v>90</v>
      </c>
      <c r="G153">
        <v>11</v>
      </c>
    </row>
    <row r="154" spans="1:7" x14ac:dyDescent="0.2">
      <c r="A154">
        <v>154</v>
      </c>
      <c r="B154" t="s">
        <v>2726</v>
      </c>
      <c r="C154" t="s">
        <v>3028</v>
      </c>
      <c r="D154" t="s">
        <v>3029</v>
      </c>
      <c r="E154" t="s">
        <v>1838</v>
      </c>
      <c r="F154">
        <v>122</v>
      </c>
      <c r="G154">
        <v>1</v>
      </c>
    </row>
    <row r="155" spans="1:7" x14ac:dyDescent="0.2">
      <c r="A155">
        <v>155</v>
      </c>
      <c r="B155" t="s">
        <v>2726</v>
      </c>
      <c r="C155" t="s">
        <v>3030</v>
      </c>
      <c r="D155" t="s">
        <v>3031</v>
      </c>
      <c r="E155" t="s">
        <v>1838</v>
      </c>
      <c r="F155">
        <v>98</v>
      </c>
      <c r="G155">
        <v>8</v>
      </c>
    </row>
    <row r="156" spans="1:7" x14ac:dyDescent="0.2">
      <c r="A156">
        <v>156</v>
      </c>
      <c r="B156" t="s">
        <v>2726</v>
      </c>
      <c r="C156" t="s">
        <v>3032</v>
      </c>
      <c r="D156" t="s">
        <v>3033</v>
      </c>
      <c r="E156" t="s">
        <v>1496</v>
      </c>
      <c r="F156">
        <v>61</v>
      </c>
      <c r="G156">
        <v>1</v>
      </c>
    </row>
    <row r="157" spans="1:7" x14ac:dyDescent="0.2">
      <c r="A157">
        <v>157</v>
      </c>
      <c r="B157" t="s">
        <v>2726</v>
      </c>
      <c r="C157" t="s">
        <v>3034</v>
      </c>
      <c r="D157" t="s">
        <v>3035</v>
      </c>
      <c r="E157" t="s">
        <v>1602</v>
      </c>
      <c r="F157">
        <v>8</v>
      </c>
      <c r="G157">
        <v>36</v>
      </c>
    </row>
    <row r="158" spans="1:7" x14ac:dyDescent="0.2">
      <c r="A158">
        <v>158</v>
      </c>
      <c r="B158" t="s">
        <v>2726</v>
      </c>
      <c r="C158" t="s">
        <v>3036</v>
      </c>
      <c r="D158" t="s">
        <v>3037</v>
      </c>
      <c r="E158" t="s">
        <v>1633</v>
      </c>
      <c r="F158">
        <v>5</v>
      </c>
      <c r="G158">
        <v>1</v>
      </c>
    </row>
    <row r="159" spans="1:7" x14ac:dyDescent="0.2">
      <c r="A159">
        <v>159</v>
      </c>
      <c r="B159" t="s">
        <v>2726</v>
      </c>
      <c r="C159" t="s">
        <v>3038</v>
      </c>
      <c r="D159" t="s">
        <v>3039</v>
      </c>
      <c r="E159" t="s">
        <v>1838</v>
      </c>
      <c r="F159">
        <v>88</v>
      </c>
      <c r="G159">
        <v>86</v>
      </c>
    </row>
    <row r="160" spans="1:7" x14ac:dyDescent="0.2">
      <c r="A160">
        <v>160</v>
      </c>
      <c r="B160" t="s">
        <v>2726</v>
      </c>
      <c r="C160" t="s">
        <v>3040</v>
      </c>
      <c r="D160" t="s">
        <v>3041</v>
      </c>
      <c r="E160" t="s">
        <v>1832</v>
      </c>
      <c r="F160">
        <v>8</v>
      </c>
      <c r="G160">
        <v>12</v>
      </c>
    </row>
    <row r="161" spans="1:7" x14ac:dyDescent="0.2">
      <c r="A161">
        <v>161</v>
      </c>
      <c r="B161" t="s">
        <v>2726</v>
      </c>
      <c r="C161" t="s">
        <v>3042</v>
      </c>
      <c r="D161" t="s">
        <v>3043</v>
      </c>
      <c r="E161" t="s">
        <v>1838</v>
      </c>
      <c r="F161">
        <v>137</v>
      </c>
      <c r="G161">
        <v>10</v>
      </c>
    </row>
    <row r="162" spans="1:7" x14ac:dyDescent="0.2">
      <c r="A162">
        <v>162</v>
      </c>
      <c r="B162" t="s">
        <v>2726</v>
      </c>
      <c r="C162" t="s">
        <v>2670</v>
      </c>
      <c r="D162" t="s">
        <v>2671</v>
      </c>
      <c r="E162" t="s">
        <v>1619</v>
      </c>
      <c r="F162">
        <v>15</v>
      </c>
      <c r="G162">
        <v>29</v>
      </c>
    </row>
    <row r="163" spans="1:7" x14ac:dyDescent="0.2">
      <c r="A163">
        <v>163</v>
      </c>
      <c r="B163" t="s">
        <v>2727</v>
      </c>
      <c r="C163" t="s">
        <v>3044</v>
      </c>
      <c r="D163" t="s">
        <v>3045</v>
      </c>
      <c r="E163" t="s">
        <v>1838</v>
      </c>
      <c r="F163">
        <v>104</v>
      </c>
      <c r="G163">
        <v>15</v>
      </c>
    </row>
    <row r="164" spans="1:7" x14ac:dyDescent="0.2">
      <c r="A164">
        <v>164</v>
      </c>
      <c r="B164" t="s">
        <v>2727</v>
      </c>
      <c r="C164" t="s">
        <v>3046</v>
      </c>
      <c r="D164" t="s">
        <v>3047</v>
      </c>
      <c r="E164" t="s">
        <v>1360</v>
      </c>
      <c r="F164">
        <v>41</v>
      </c>
      <c r="G164" t="s">
        <v>3048</v>
      </c>
    </row>
    <row r="165" spans="1:7" x14ac:dyDescent="0.2">
      <c r="A165">
        <v>165</v>
      </c>
      <c r="B165" t="s">
        <v>2727</v>
      </c>
      <c r="C165" t="s">
        <v>3049</v>
      </c>
      <c r="D165" t="s">
        <v>3050</v>
      </c>
      <c r="E165" t="s">
        <v>1360</v>
      </c>
      <c r="F165">
        <v>41</v>
      </c>
      <c r="G165" t="s">
        <v>3051</v>
      </c>
    </row>
    <row r="166" spans="1:7" x14ac:dyDescent="0.2">
      <c r="A166">
        <v>166</v>
      </c>
      <c r="B166" t="s">
        <v>2727</v>
      </c>
      <c r="C166" t="s">
        <v>3052</v>
      </c>
      <c r="D166" t="s">
        <v>3053</v>
      </c>
      <c r="E166" t="s">
        <v>1360</v>
      </c>
      <c r="F166">
        <v>41</v>
      </c>
      <c r="G166">
        <v>54</v>
      </c>
    </row>
    <row r="167" spans="1:7" x14ac:dyDescent="0.2">
      <c r="A167">
        <v>167</v>
      </c>
      <c r="B167" t="s">
        <v>2727</v>
      </c>
      <c r="C167" t="s">
        <v>3054</v>
      </c>
      <c r="D167" t="s">
        <v>3055</v>
      </c>
      <c r="E167" t="s">
        <v>1838</v>
      </c>
      <c r="F167">
        <v>1</v>
      </c>
      <c r="G167">
        <v>17</v>
      </c>
    </row>
    <row r="168" spans="1:7" x14ac:dyDescent="0.2">
      <c r="A168">
        <v>168</v>
      </c>
      <c r="B168" t="s">
        <v>2727</v>
      </c>
      <c r="C168" t="s">
        <v>3056</v>
      </c>
      <c r="D168" t="s">
        <v>3057</v>
      </c>
      <c r="E168" t="s">
        <v>1793</v>
      </c>
      <c r="F168">
        <v>4</v>
      </c>
      <c r="G168">
        <v>27</v>
      </c>
    </row>
    <row r="169" spans="1:7" x14ac:dyDescent="0.2">
      <c r="A169">
        <v>169</v>
      </c>
      <c r="B169" t="s">
        <v>2727</v>
      </c>
      <c r="C169" t="s">
        <v>3052</v>
      </c>
      <c r="D169" t="s">
        <v>3053</v>
      </c>
      <c r="E169" t="s">
        <v>1360</v>
      </c>
      <c r="F169">
        <v>41</v>
      </c>
      <c r="G169">
        <v>54</v>
      </c>
    </row>
    <row r="170" spans="1:7" x14ac:dyDescent="0.2">
      <c r="A170">
        <v>170</v>
      </c>
      <c r="B170" t="s">
        <v>2727</v>
      </c>
      <c r="C170" t="s">
        <v>3052</v>
      </c>
      <c r="D170" t="s">
        <v>3053</v>
      </c>
      <c r="E170" t="s">
        <v>1360</v>
      </c>
      <c r="F170">
        <v>41</v>
      </c>
      <c r="G170">
        <v>54</v>
      </c>
    </row>
    <row r="171" spans="1:7" x14ac:dyDescent="0.2">
      <c r="A171">
        <v>171</v>
      </c>
      <c r="B171" t="s">
        <v>2727</v>
      </c>
      <c r="C171" t="s">
        <v>3058</v>
      </c>
      <c r="D171" t="s">
        <v>3059</v>
      </c>
      <c r="E171" t="s">
        <v>1838</v>
      </c>
      <c r="F171">
        <v>29</v>
      </c>
      <c r="G171" t="s">
        <v>3060</v>
      </c>
    </row>
    <row r="172" spans="1:7" x14ac:dyDescent="0.2">
      <c r="A172">
        <v>172</v>
      </c>
      <c r="B172" t="s">
        <v>2727</v>
      </c>
      <c r="C172" t="s">
        <v>3056</v>
      </c>
      <c r="D172" t="s">
        <v>3057</v>
      </c>
      <c r="E172" t="s">
        <v>1793</v>
      </c>
      <c r="F172">
        <v>4</v>
      </c>
      <c r="G172">
        <v>27</v>
      </c>
    </row>
    <row r="173" spans="1:7" x14ac:dyDescent="0.2">
      <c r="A173">
        <v>173</v>
      </c>
      <c r="B173" t="s">
        <v>2727</v>
      </c>
      <c r="C173" t="s">
        <v>2656</v>
      </c>
      <c r="D173" t="s">
        <v>2543</v>
      </c>
      <c r="E173" t="s">
        <v>1797</v>
      </c>
      <c r="F173">
        <v>37</v>
      </c>
      <c r="G173">
        <v>6</v>
      </c>
    </row>
    <row r="174" spans="1:7" x14ac:dyDescent="0.2">
      <c r="A174">
        <v>174</v>
      </c>
      <c r="B174" t="s">
        <v>2727</v>
      </c>
      <c r="C174" t="s">
        <v>3052</v>
      </c>
      <c r="D174" t="s">
        <v>3053</v>
      </c>
      <c r="E174" t="s">
        <v>1360</v>
      </c>
      <c r="F174">
        <v>41</v>
      </c>
      <c r="G174">
        <v>54</v>
      </c>
    </row>
    <row r="175" spans="1:7" x14ac:dyDescent="0.2">
      <c r="A175">
        <v>175</v>
      </c>
      <c r="B175" t="s">
        <v>2728</v>
      </c>
      <c r="C175" t="s">
        <v>2582</v>
      </c>
      <c r="D175" t="s">
        <v>2583</v>
      </c>
      <c r="E175" t="s">
        <v>1797</v>
      </c>
      <c r="F175">
        <v>36</v>
      </c>
      <c r="G175">
        <v>21</v>
      </c>
    </row>
    <row r="176" spans="1:7" x14ac:dyDescent="0.2">
      <c r="A176">
        <v>176</v>
      </c>
      <c r="B176" t="s">
        <v>2728</v>
      </c>
      <c r="C176" t="s">
        <v>2656</v>
      </c>
      <c r="D176" t="s">
        <v>2543</v>
      </c>
      <c r="E176" t="s">
        <v>1797</v>
      </c>
      <c r="F176">
        <v>37</v>
      </c>
      <c r="G176">
        <v>6</v>
      </c>
    </row>
    <row r="177" spans="1:8" x14ac:dyDescent="0.2">
      <c r="A177">
        <v>177</v>
      </c>
      <c r="B177" t="s">
        <v>2728</v>
      </c>
      <c r="C177" t="s">
        <v>3061</v>
      </c>
      <c r="D177" t="s">
        <v>3062</v>
      </c>
      <c r="E177" t="s">
        <v>1876</v>
      </c>
      <c r="F177">
        <v>1</v>
      </c>
      <c r="G177">
        <v>31</v>
      </c>
    </row>
    <row r="178" spans="1:8" x14ac:dyDescent="0.2">
      <c r="A178">
        <v>178</v>
      </c>
      <c r="B178" t="s">
        <v>2728</v>
      </c>
      <c r="C178" t="s">
        <v>3063</v>
      </c>
      <c r="D178" t="s">
        <v>3064</v>
      </c>
      <c r="E178" t="s">
        <v>1797</v>
      </c>
      <c r="F178">
        <v>36</v>
      </c>
      <c r="G178" s="85">
        <v>44152</v>
      </c>
    </row>
    <row r="179" spans="1:8" x14ac:dyDescent="0.2">
      <c r="A179">
        <v>179</v>
      </c>
      <c r="B179" t="s">
        <v>2728</v>
      </c>
      <c r="C179" t="s">
        <v>3065</v>
      </c>
      <c r="D179" t="s">
        <v>3066</v>
      </c>
      <c r="E179" t="s">
        <v>1797</v>
      </c>
      <c r="F179">
        <v>42</v>
      </c>
      <c r="G179">
        <v>13</v>
      </c>
    </row>
    <row r="180" spans="1:8" x14ac:dyDescent="0.2">
      <c r="A180">
        <v>180</v>
      </c>
      <c r="B180" t="s">
        <v>2728</v>
      </c>
      <c r="C180" t="s">
        <v>3067</v>
      </c>
      <c r="D180" t="s">
        <v>3068</v>
      </c>
      <c r="E180" t="s">
        <v>1797</v>
      </c>
      <c r="F180">
        <v>36</v>
      </c>
      <c r="G180" t="s">
        <v>3069</v>
      </c>
    </row>
    <row r="181" spans="1:8" x14ac:dyDescent="0.2">
      <c r="A181">
        <v>181</v>
      </c>
      <c r="B181" t="s">
        <v>2728</v>
      </c>
      <c r="C181" t="s">
        <v>3070</v>
      </c>
      <c r="D181" t="s">
        <v>3071</v>
      </c>
      <c r="E181" t="s">
        <v>1797</v>
      </c>
      <c r="F181">
        <v>36</v>
      </c>
      <c r="G181" t="s">
        <v>3072</v>
      </c>
    </row>
    <row r="182" spans="1:8" x14ac:dyDescent="0.2">
      <c r="A182">
        <v>182</v>
      </c>
      <c r="B182" t="s">
        <v>2728</v>
      </c>
      <c r="C182" t="s">
        <v>2624</v>
      </c>
      <c r="D182" t="s">
        <v>3073</v>
      </c>
      <c r="E182" t="s">
        <v>1793</v>
      </c>
      <c r="F182">
        <v>25</v>
      </c>
      <c r="G182">
        <v>10</v>
      </c>
    </row>
    <row r="183" spans="1:8" x14ac:dyDescent="0.2">
      <c r="A183">
        <v>183</v>
      </c>
      <c r="B183" t="s">
        <v>2728</v>
      </c>
      <c r="C183" t="s">
        <v>3074</v>
      </c>
      <c r="D183" t="s">
        <v>3075</v>
      </c>
      <c r="E183" t="s">
        <v>1838</v>
      </c>
      <c r="F183">
        <v>19</v>
      </c>
      <c r="G183" t="s">
        <v>3076</v>
      </c>
    </row>
    <row r="184" spans="1:8" x14ac:dyDescent="0.2">
      <c r="A184">
        <v>184</v>
      </c>
      <c r="B184" t="s">
        <v>2728</v>
      </c>
      <c r="C184" t="s">
        <v>3077</v>
      </c>
      <c r="D184" t="s">
        <v>3078</v>
      </c>
      <c r="E184" t="s">
        <v>1797</v>
      </c>
      <c r="F184">
        <v>36</v>
      </c>
      <c r="G184" t="s">
        <v>3079</v>
      </c>
    </row>
    <row r="185" spans="1:8" x14ac:dyDescent="0.2">
      <c r="A185">
        <v>185</v>
      </c>
      <c r="B185" t="s">
        <v>2728</v>
      </c>
      <c r="C185" t="s">
        <v>3080</v>
      </c>
      <c r="D185" t="s">
        <v>3081</v>
      </c>
      <c r="E185" t="s">
        <v>1470</v>
      </c>
      <c r="F185">
        <v>55</v>
      </c>
      <c r="G185" s="85">
        <v>43927</v>
      </c>
    </row>
    <row r="186" spans="1:8" x14ac:dyDescent="0.2">
      <c r="A186">
        <v>186</v>
      </c>
      <c r="B186" t="s">
        <v>2728</v>
      </c>
      <c r="C186" t="s">
        <v>3082</v>
      </c>
      <c r="D186" t="s">
        <v>3083</v>
      </c>
      <c r="E186" t="s">
        <v>1832</v>
      </c>
      <c r="F186">
        <v>7</v>
      </c>
      <c r="G186">
        <v>24</v>
      </c>
    </row>
    <row r="187" spans="1:8" x14ac:dyDescent="0.2">
      <c r="A187">
        <v>187</v>
      </c>
      <c r="B187" t="s">
        <v>2728</v>
      </c>
      <c r="C187" t="s">
        <v>3084</v>
      </c>
      <c r="D187" t="s">
        <v>3085</v>
      </c>
      <c r="E187" t="s">
        <v>1695</v>
      </c>
      <c r="F187">
        <v>4</v>
      </c>
      <c r="G187">
        <v>15</v>
      </c>
    </row>
    <row r="188" spans="1:8" x14ac:dyDescent="0.2">
      <c r="A188">
        <v>188</v>
      </c>
      <c r="B188" t="s">
        <v>2728</v>
      </c>
      <c r="C188" t="s">
        <v>2584</v>
      </c>
      <c r="D188" t="s">
        <v>2585</v>
      </c>
      <c r="E188" t="s">
        <v>1797</v>
      </c>
      <c r="F188">
        <v>7</v>
      </c>
      <c r="G188" s="85">
        <v>44147</v>
      </c>
    </row>
    <row r="189" spans="1:8" x14ac:dyDescent="0.2">
      <c r="A189">
        <v>189</v>
      </c>
      <c r="B189" t="s">
        <v>2728</v>
      </c>
      <c r="C189" t="s">
        <v>3086</v>
      </c>
      <c r="D189" t="s">
        <v>3087</v>
      </c>
      <c r="E189" t="s">
        <v>1753</v>
      </c>
      <c r="F189">
        <v>4</v>
      </c>
      <c r="G189">
        <v>1</v>
      </c>
    </row>
    <row r="190" spans="1:8" x14ac:dyDescent="0.2">
      <c r="A190">
        <v>190</v>
      </c>
      <c r="B190" t="s">
        <v>2728</v>
      </c>
      <c r="C190" t="s">
        <v>3088</v>
      </c>
      <c r="D190" t="s">
        <v>3089</v>
      </c>
      <c r="E190" t="s">
        <v>1639</v>
      </c>
      <c r="F190">
        <v>3</v>
      </c>
      <c r="G190">
        <v>20</v>
      </c>
    </row>
    <row r="191" spans="1:8" x14ac:dyDescent="0.2">
      <c r="A191">
        <v>191</v>
      </c>
      <c r="B191" t="s">
        <v>2728</v>
      </c>
      <c r="C191" t="s">
        <v>3090</v>
      </c>
      <c r="D191" t="s">
        <v>3091</v>
      </c>
      <c r="E191" t="s">
        <v>1695</v>
      </c>
      <c r="F191">
        <v>11</v>
      </c>
      <c r="G191">
        <v>40</v>
      </c>
    </row>
    <row r="192" spans="1:8" x14ac:dyDescent="0.2">
      <c r="A192">
        <v>192</v>
      </c>
      <c r="B192" t="s">
        <v>2728</v>
      </c>
      <c r="C192" t="s">
        <v>3090</v>
      </c>
      <c r="D192" t="s">
        <v>3654</v>
      </c>
      <c r="E192" t="s">
        <v>1701</v>
      </c>
      <c r="F192">
        <v>11</v>
      </c>
      <c r="G192">
        <v>40</v>
      </c>
      <c r="H192" t="s">
        <v>3658</v>
      </c>
    </row>
    <row r="193" spans="1:7" x14ac:dyDescent="0.2">
      <c r="A193">
        <v>193</v>
      </c>
      <c r="B193" t="s">
        <v>2728</v>
      </c>
      <c r="C193" t="s">
        <v>2639</v>
      </c>
      <c r="D193" t="s">
        <v>2238</v>
      </c>
      <c r="E193" t="s">
        <v>1762</v>
      </c>
      <c r="F193">
        <v>2</v>
      </c>
      <c r="G193">
        <v>25</v>
      </c>
    </row>
    <row r="194" spans="1:7" x14ac:dyDescent="0.2">
      <c r="A194">
        <v>194</v>
      </c>
      <c r="B194" t="s">
        <v>2728</v>
      </c>
      <c r="C194" t="s">
        <v>3092</v>
      </c>
      <c r="D194" t="s">
        <v>3093</v>
      </c>
      <c r="E194" t="s">
        <v>1797</v>
      </c>
      <c r="F194">
        <v>41</v>
      </c>
      <c r="G194">
        <v>11</v>
      </c>
    </row>
    <row r="195" spans="1:7" x14ac:dyDescent="0.2">
      <c r="A195">
        <v>195</v>
      </c>
      <c r="B195" t="s">
        <v>2728</v>
      </c>
      <c r="C195" t="s">
        <v>3094</v>
      </c>
      <c r="D195" t="s">
        <v>3095</v>
      </c>
      <c r="E195" t="s">
        <v>1695</v>
      </c>
      <c r="F195">
        <v>2</v>
      </c>
      <c r="G195">
        <v>10</v>
      </c>
    </row>
    <row r="196" spans="1:7" x14ac:dyDescent="0.2">
      <c r="A196">
        <v>196</v>
      </c>
      <c r="B196" t="s">
        <v>2728</v>
      </c>
      <c r="C196" t="s">
        <v>3096</v>
      </c>
      <c r="D196" t="s">
        <v>3097</v>
      </c>
      <c r="E196" t="s">
        <v>1695</v>
      </c>
      <c r="F196">
        <v>5</v>
      </c>
      <c r="G196">
        <v>8</v>
      </c>
    </row>
    <row r="197" spans="1:7" x14ac:dyDescent="0.2">
      <c r="A197">
        <v>197</v>
      </c>
      <c r="B197" t="s">
        <v>2728</v>
      </c>
      <c r="C197" t="s">
        <v>3098</v>
      </c>
      <c r="D197" t="s">
        <v>3099</v>
      </c>
      <c r="E197" t="s">
        <v>1747</v>
      </c>
      <c r="F197">
        <v>7</v>
      </c>
      <c r="G197" s="85">
        <v>44084</v>
      </c>
    </row>
    <row r="198" spans="1:7" x14ac:dyDescent="0.2">
      <c r="A198">
        <v>198</v>
      </c>
      <c r="B198" t="s">
        <v>2728</v>
      </c>
      <c r="C198" t="s">
        <v>3100</v>
      </c>
      <c r="D198" t="s">
        <v>3101</v>
      </c>
      <c r="E198" t="s">
        <v>1747</v>
      </c>
      <c r="F198">
        <v>7</v>
      </c>
      <c r="G198" t="s">
        <v>2908</v>
      </c>
    </row>
    <row r="199" spans="1:7" x14ac:dyDescent="0.2">
      <c r="A199">
        <v>199</v>
      </c>
      <c r="B199" t="s">
        <v>2728</v>
      </c>
      <c r="C199" t="s">
        <v>3102</v>
      </c>
      <c r="D199" t="s">
        <v>3103</v>
      </c>
      <c r="E199" t="s">
        <v>1747</v>
      </c>
      <c r="F199">
        <v>7</v>
      </c>
      <c r="G199" t="s">
        <v>3000</v>
      </c>
    </row>
    <row r="200" spans="1:7" x14ac:dyDescent="0.2">
      <c r="A200">
        <v>200</v>
      </c>
      <c r="B200" t="s">
        <v>2728</v>
      </c>
      <c r="C200" t="s">
        <v>2626</v>
      </c>
      <c r="D200" t="s">
        <v>2545</v>
      </c>
      <c r="E200" t="s">
        <v>1747</v>
      </c>
      <c r="F200">
        <v>21</v>
      </c>
      <c r="G200">
        <v>4</v>
      </c>
    </row>
    <row r="201" spans="1:7" x14ac:dyDescent="0.2">
      <c r="A201">
        <v>201</v>
      </c>
      <c r="B201" t="s">
        <v>2728</v>
      </c>
      <c r="C201" t="s">
        <v>3104</v>
      </c>
      <c r="D201" t="s">
        <v>3105</v>
      </c>
      <c r="E201" t="s">
        <v>1496</v>
      </c>
      <c r="F201">
        <v>61</v>
      </c>
      <c r="G201">
        <v>3</v>
      </c>
    </row>
    <row r="202" spans="1:7" x14ac:dyDescent="0.2">
      <c r="A202">
        <v>202</v>
      </c>
      <c r="B202" t="s">
        <v>2728</v>
      </c>
      <c r="C202" t="s">
        <v>3061</v>
      </c>
      <c r="D202" t="s">
        <v>3062</v>
      </c>
      <c r="E202" t="s">
        <v>1876</v>
      </c>
      <c r="F202">
        <v>1</v>
      </c>
      <c r="G202">
        <v>31</v>
      </c>
    </row>
    <row r="203" spans="1:7" x14ac:dyDescent="0.2">
      <c r="A203">
        <v>203</v>
      </c>
      <c r="B203" t="s">
        <v>2729</v>
      </c>
      <c r="C203" t="s">
        <v>2547</v>
      </c>
      <c r="D203" t="s">
        <v>1996</v>
      </c>
      <c r="E203" t="s">
        <v>1857</v>
      </c>
      <c r="F203">
        <v>1</v>
      </c>
      <c r="G203">
        <v>39</v>
      </c>
    </row>
    <row r="204" spans="1:7" x14ac:dyDescent="0.2">
      <c r="A204">
        <v>204</v>
      </c>
      <c r="B204" t="s">
        <v>2730</v>
      </c>
      <c r="C204" t="s">
        <v>3106</v>
      </c>
      <c r="D204" t="s">
        <v>3107</v>
      </c>
      <c r="E204" t="s">
        <v>1857</v>
      </c>
      <c r="F204">
        <v>7</v>
      </c>
      <c r="G204" t="s">
        <v>3108</v>
      </c>
    </row>
    <row r="205" spans="1:7" x14ac:dyDescent="0.2">
      <c r="A205">
        <v>205</v>
      </c>
      <c r="B205" t="s">
        <v>2730</v>
      </c>
      <c r="C205" t="s">
        <v>3109</v>
      </c>
      <c r="D205" t="s">
        <v>3110</v>
      </c>
      <c r="E205" t="s">
        <v>1360</v>
      </c>
      <c r="F205">
        <v>37</v>
      </c>
      <c r="G205">
        <v>2</v>
      </c>
    </row>
    <row r="206" spans="1:7" x14ac:dyDescent="0.2">
      <c r="A206">
        <v>206</v>
      </c>
      <c r="B206" t="s">
        <v>2730</v>
      </c>
      <c r="C206" t="s">
        <v>3111</v>
      </c>
      <c r="D206" t="s">
        <v>3112</v>
      </c>
      <c r="E206" t="s">
        <v>1360</v>
      </c>
      <c r="F206">
        <v>41</v>
      </c>
      <c r="G206">
        <v>46</v>
      </c>
    </row>
    <row r="207" spans="1:7" x14ac:dyDescent="0.2">
      <c r="A207">
        <v>207</v>
      </c>
      <c r="B207" t="s">
        <v>2730</v>
      </c>
      <c r="C207" t="s">
        <v>3113</v>
      </c>
      <c r="D207" t="s">
        <v>3114</v>
      </c>
      <c r="E207" t="s">
        <v>1360</v>
      </c>
      <c r="F207">
        <v>45</v>
      </c>
      <c r="G207" s="85">
        <v>43932</v>
      </c>
    </row>
    <row r="208" spans="1:7" x14ac:dyDescent="0.2">
      <c r="A208">
        <v>208</v>
      </c>
      <c r="B208" t="s">
        <v>2730</v>
      </c>
      <c r="C208" t="s">
        <v>3115</v>
      </c>
      <c r="D208" t="s">
        <v>3116</v>
      </c>
      <c r="E208" t="s">
        <v>1360</v>
      </c>
      <c r="F208">
        <v>50</v>
      </c>
      <c r="G208" t="s">
        <v>3117</v>
      </c>
    </row>
    <row r="209" spans="1:7" x14ac:dyDescent="0.2">
      <c r="A209">
        <v>209</v>
      </c>
      <c r="B209" t="s">
        <v>2730</v>
      </c>
      <c r="C209" t="s">
        <v>3118</v>
      </c>
      <c r="D209" t="s">
        <v>3119</v>
      </c>
      <c r="E209" t="s">
        <v>1470</v>
      </c>
      <c r="F209">
        <v>105</v>
      </c>
      <c r="G209" t="s">
        <v>3120</v>
      </c>
    </row>
    <row r="210" spans="1:7" x14ac:dyDescent="0.2">
      <c r="A210">
        <v>210</v>
      </c>
      <c r="B210" t="s">
        <v>2730</v>
      </c>
      <c r="C210" t="s">
        <v>3121</v>
      </c>
      <c r="D210" t="s">
        <v>3122</v>
      </c>
      <c r="E210" t="s">
        <v>1838</v>
      </c>
      <c r="F210">
        <v>121</v>
      </c>
      <c r="G210" s="86">
        <v>16803</v>
      </c>
    </row>
    <row r="211" spans="1:7" x14ac:dyDescent="0.2">
      <c r="A211">
        <v>211</v>
      </c>
      <c r="B211" t="s">
        <v>2730</v>
      </c>
      <c r="C211" t="s">
        <v>3123</v>
      </c>
      <c r="D211" t="s">
        <v>3124</v>
      </c>
      <c r="E211" t="s">
        <v>1822</v>
      </c>
      <c r="F211">
        <v>8</v>
      </c>
      <c r="G211">
        <v>39</v>
      </c>
    </row>
    <row r="212" spans="1:7" x14ac:dyDescent="0.2">
      <c r="A212">
        <v>212</v>
      </c>
      <c r="B212" t="s">
        <v>2730</v>
      </c>
      <c r="C212" t="s">
        <v>3125</v>
      </c>
      <c r="D212" t="s">
        <v>3126</v>
      </c>
      <c r="E212" t="s">
        <v>1597</v>
      </c>
      <c r="F212">
        <v>7</v>
      </c>
      <c r="G212" s="85">
        <v>44152</v>
      </c>
    </row>
    <row r="213" spans="1:7" x14ac:dyDescent="0.2">
      <c r="A213">
        <v>213</v>
      </c>
      <c r="B213" t="s">
        <v>2730</v>
      </c>
      <c r="C213" t="s">
        <v>3127</v>
      </c>
      <c r="D213" t="s">
        <v>3128</v>
      </c>
      <c r="E213" t="s">
        <v>1602</v>
      </c>
      <c r="F213">
        <v>21</v>
      </c>
      <c r="G213" s="85">
        <v>43836</v>
      </c>
    </row>
    <row r="214" spans="1:7" x14ac:dyDescent="0.2">
      <c r="A214">
        <v>214</v>
      </c>
      <c r="B214" t="s">
        <v>2730</v>
      </c>
      <c r="C214" t="s">
        <v>3129</v>
      </c>
      <c r="D214" t="s">
        <v>3130</v>
      </c>
      <c r="E214" t="s">
        <v>1838</v>
      </c>
      <c r="F214">
        <v>123</v>
      </c>
      <c r="G214">
        <v>17</v>
      </c>
    </row>
    <row r="215" spans="1:7" x14ac:dyDescent="0.2">
      <c r="A215">
        <v>215</v>
      </c>
      <c r="B215" t="s">
        <v>2731</v>
      </c>
      <c r="C215" t="s">
        <v>3131</v>
      </c>
      <c r="D215" t="s">
        <v>3132</v>
      </c>
      <c r="E215" t="s">
        <v>1770</v>
      </c>
      <c r="F215">
        <v>2</v>
      </c>
      <c r="G215">
        <v>17</v>
      </c>
    </row>
    <row r="216" spans="1:7" x14ac:dyDescent="0.2">
      <c r="A216">
        <v>216</v>
      </c>
      <c r="B216" t="s">
        <v>2731</v>
      </c>
      <c r="C216" t="s">
        <v>2648</v>
      </c>
      <c r="D216" t="s">
        <v>2649</v>
      </c>
      <c r="E216" t="s">
        <v>1770</v>
      </c>
      <c r="F216">
        <v>5</v>
      </c>
      <c r="G216" s="86">
        <v>28126</v>
      </c>
    </row>
    <row r="217" spans="1:7" x14ac:dyDescent="0.2">
      <c r="A217">
        <v>217</v>
      </c>
      <c r="B217" t="s">
        <v>2731</v>
      </c>
      <c r="C217" t="s">
        <v>2648</v>
      </c>
      <c r="D217" t="s">
        <v>2649</v>
      </c>
      <c r="E217" t="s">
        <v>1770</v>
      </c>
      <c r="F217">
        <v>5</v>
      </c>
      <c r="G217" s="86">
        <v>28126</v>
      </c>
    </row>
    <row r="218" spans="1:7" x14ac:dyDescent="0.2">
      <c r="A218">
        <v>218</v>
      </c>
      <c r="B218" t="s">
        <v>2731</v>
      </c>
      <c r="C218" t="s">
        <v>3133</v>
      </c>
      <c r="D218" t="s">
        <v>3134</v>
      </c>
      <c r="E218" t="s">
        <v>1770</v>
      </c>
      <c r="F218">
        <v>5</v>
      </c>
      <c r="G218" t="s">
        <v>3135</v>
      </c>
    </row>
    <row r="219" spans="1:7" x14ac:dyDescent="0.2">
      <c r="A219">
        <v>219</v>
      </c>
      <c r="B219" t="s">
        <v>2731</v>
      </c>
      <c r="C219" t="s">
        <v>3136</v>
      </c>
      <c r="D219" t="s">
        <v>3137</v>
      </c>
      <c r="E219" t="s">
        <v>1770</v>
      </c>
      <c r="F219">
        <v>5</v>
      </c>
      <c r="G219">
        <v>66</v>
      </c>
    </row>
    <row r="220" spans="1:7" x14ac:dyDescent="0.2">
      <c r="A220">
        <v>220</v>
      </c>
      <c r="B220" t="s">
        <v>2731</v>
      </c>
      <c r="C220" t="s">
        <v>3138</v>
      </c>
      <c r="D220" t="s">
        <v>3139</v>
      </c>
      <c r="E220" t="s">
        <v>1770</v>
      </c>
      <c r="F220">
        <v>5</v>
      </c>
      <c r="G220">
        <v>72</v>
      </c>
    </row>
    <row r="221" spans="1:7" x14ac:dyDescent="0.2">
      <c r="A221">
        <v>221</v>
      </c>
      <c r="B221" t="s">
        <v>2731</v>
      </c>
      <c r="C221" t="s">
        <v>2888</v>
      </c>
      <c r="D221" t="s">
        <v>2889</v>
      </c>
      <c r="E221" t="s">
        <v>1838</v>
      </c>
      <c r="F221">
        <v>38</v>
      </c>
      <c r="G221">
        <v>27</v>
      </c>
    </row>
    <row r="222" spans="1:7" x14ac:dyDescent="0.2">
      <c r="A222">
        <v>222</v>
      </c>
      <c r="B222" t="s">
        <v>2731</v>
      </c>
      <c r="C222" t="s">
        <v>2599</v>
      </c>
      <c r="D222" t="s">
        <v>2600</v>
      </c>
      <c r="E222" t="s">
        <v>1857</v>
      </c>
      <c r="F222">
        <v>7</v>
      </c>
      <c r="G222">
        <v>18</v>
      </c>
    </row>
    <row r="223" spans="1:7" x14ac:dyDescent="0.2">
      <c r="A223">
        <v>223</v>
      </c>
      <c r="B223" t="s">
        <v>2731</v>
      </c>
      <c r="C223" t="s">
        <v>2917</v>
      </c>
      <c r="D223" t="s">
        <v>2918</v>
      </c>
      <c r="E223" t="s">
        <v>1602</v>
      </c>
      <c r="F223">
        <v>17</v>
      </c>
      <c r="G223">
        <v>21</v>
      </c>
    </row>
    <row r="224" spans="1:7" x14ac:dyDescent="0.2">
      <c r="A224">
        <v>224</v>
      </c>
      <c r="B224" t="s">
        <v>2732</v>
      </c>
      <c r="C224" t="s">
        <v>3140</v>
      </c>
      <c r="D224" t="s">
        <v>3141</v>
      </c>
      <c r="E224" t="s">
        <v>1793</v>
      </c>
      <c r="F224">
        <v>4</v>
      </c>
      <c r="G224">
        <v>9</v>
      </c>
    </row>
    <row r="225" spans="1:7" x14ac:dyDescent="0.2">
      <c r="A225">
        <v>225</v>
      </c>
      <c r="B225" t="s">
        <v>2732</v>
      </c>
      <c r="C225" t="s">
        <v>3142</v>
      </c>
      <c r="D225" t="s">
        <v>3143</v>
      </c>
      <c r="E225" t="s">
        <v>1793</v>
      </c>
      <c r="F225">
        <v>3</v>
      </c>
      <c r="G225" s="85">
        <v>43963</v>
      </c>
    </row>
    <row r="226" spans="1:7" x14ac:dyDescent="0.2">
      <c r="A226">
        <v>226</v>
      </c>
      <c r="B226" t="s">
        <v>2732</v>
      </c>
      <c r="C226" t="s">
        <v>2638</v>
      </c>
      <c r="D226" t="s">
        <v>2692</v>
      </c>
      <c r="E226" t="s">
        <v>1793</v>
      </c>
      <c r="F226">
        <v>5</v>
      </c>
      <c r="G226">
        <v>2</v>
      </c>
    </row>
    <row r="227" spans="1:7" x14ac:dyDescent="0.2">
      <c r="A227">
        <v>227</v>
      </c>
      <c r="B227" t="s">
        <v>2732</v>
      </c>
      <c r="C227" t="s">
        <v>2614</v>
      </c>
      <c r="D227" t="s">
        <v>2615</v>
      </c>
      <c r="E227" t="s">
        <v>1762</v>
      </c>
      <c r="F227">
        <v>31</v>
      </c>
      <c r="G227">
        <v>21</v>
      </c>
    </row>
    <row r="228" spans="1:7" x14ac:dyDescent="0.2">
      <c r="A228">
        <v>228</v>
      </c>
      <c r="B228" t="s">
        <v>2732</v>
      </c>
      <c r="C228" t="s">
        <v>3144</v>
      </c>
      <c r="D228" t="s">
        <v>3145</v>
      </c>
      <c r="E228" t="s">
        <v>1806</v>
      </c>
      <c r="F228">
        <v>27</v>
      </c>
      <c r="G228" t="s">
        <v>3146</v>
      </c>
    </row>
    <row r="229" spans="1:7" x14ac:dyDescent="0.2">
      <c r="A229">
        <v>229</v>
      </c>
      <c r="B229" t="s">
        <v>2732</v>
      </c>
      <c r="C229" t="s">
        <v>3147</v>
      </c>
      <c r="D229" t="s">
        <v>3148</v>
      </c>
      <c r="E229" t="s">
        <v>1800</v>
      </c>
      <c r="F229">
        <v>15</v>
      </c>
      <c r="G229">
        <v>7</v>
      </c>
    </row>
    <row r="230" spans="1:7" x14ac:dyDescent="0.2">
      <c r="A230">
        <v>230</v>
      </c>
      <c r="B230" t="s">
        <v>2733</v>
      </c>
      <c r="C230" t="s">
        <v>2613</v>
      </c>
      <c r="D230" t="s">
        <v>2680</v>
      </c>
      <c r="E230" t="s">
        <v>1585</v>
      </c>
      <c r="F230">
        <v>11</v>
      </c>
      <c r="G230" t="s">
        <v>3149</v>
      </c>
    </row>
    <row r="231" spans="1:7" x14ac:dyDescent="0.2">
      <c r="A231">
        <v>231</v>
      </c>
      <c r="B231" t="s">
        <v>2733</v>
      </c>
      <c r="C231" t="s">
        <v>3150</v>
      </c>
      <c r="D231" t="s">
        <v>3151</v>
      </c>
      <c r="E231" t="s">
        <v>1838</v>
      </c>
      <c r="F231">
        <v>6</v>
      </c>
      <c r="G231">
        <v>36</v>
      </c>
    </row>
    <row r="232" spans="1:7" x14ac:dyDescent="0.2">
      <c r="A232">
        <v>232</v>
      </c>
      <c r="B232" t="s">
        <v>2733</v>
      </c>
      <c r="C232" t="s">
        <v>2681</v>
      </c>
      <c r="D232" t="s">
        <v>2682</v>
      </c>
      <c r="E232" t="s">
        <v>1793</v>
      </c>
      <c r="F232">
        <v>24</v>
      </c>
      <c r="G232" t="s">
        <v>3152</v>
      </c>
    </row>
    <row r="233" spans="1:7" x14ac:dyDescent="0.2">
      <c r="A233">
        <v>233</v>
      </c>
      <c r="B233" t="s">
        <v>2733</v>
      </c>
      <c r="C233" t="s">
        <v>3153</v>
      </c>
      <c r="D233" t="s">
        <v>3154</v>
      </c>
      <c r="E233" t="s">
        <v>1496</v>
      </c>
      <c r="F233">
        <v>25</v>
      </c>
      <c r="G233">
        <v>4</v>
      </c>
    </row>
    <row r="234" spans="1:7" x14ac:dyDescent="0.2">
      <c r="A234">
        <v>234</v>
      </c>
      <c r="B234" t="s">
        <v>2733</v>
      </c>
      <c r="C234" t="s">
        <v>3155</v>
      </c>
      <c r="D234" t="s">
        <v>3156</v>
      </c>
      <c r="E234" t="s">
        <v>1496</v>
      </c>
      <c r="F234">
        <v>61</v>
      </c>
      <c r="G234">
        <v>2</v>
      </c>
    </row>
    <row r="235" spans="1:7" x14ac:dyDescent="0.2">
      <c r="A235">
        <v>235</v>
      </c>
      <c r="B235" t="s">
        <v>2733</v>
      </c>
      <c r="C235" t="s">
        <v>3157</v>
      </c>
      <c r="D235" t="s">
        <v>3158</v>
      </c>
      <c r="E235" t="s">
        <v>1496</v>
      </c>
      <c r="F235">
        <v>25</v>
      </c>
      <c r="G235">
        <v>8</v>
      </c>
    </row>
    <row r="236" spans="1:7" x14ac:dyDescent="0.2">
      <c r="A236">
        <v>236</v>
      </c>
      <c r="B236" t="s">
        <v>2733</v>
      </c>
      <c r="C236" t="s">
        <v>3159</v>
      </c>
      <c r="D236" t="s">
        <v>3160</v>
      </c>
      <c r="E236" t="s">
        <v>1747</v>
      </c>
      <c r="F236">
        <v>7</v>
      </c>
      <c r="G236">
        <v>17</v>
      </c>
    </row>
    <row r="237" spans="1:7" x14ac:dyDescent="0.2">
      <c r="A237">
        <v>237</v>
      </c>
      <c r="B237" t="s">
        <v>2733</v>
      </c>
      <c r="C237" t="s">
        <v>3161</v>
      </c>
      <c r="D237" t="s">
        <v>3162</v>
      </c>
      <c r="E237" t="s">
        <v>1496</v>
      </c>
      <c r="F237">
        <v>57</v>
      </c>
      <c r="G237">
        <v>15</v>
      </c>
    </row>
    <row r="238" spans="1:7" x14ac:dyDescent="0.2">
      <c r="A238">
        <v>238</v>
      </c>
      <c r="B238" t="s">
        <v>2733</v>
      </c>
      <c r="C238" t="s">
        <v>3032</v>
      </c>
      <c r="D238" t="s">
        <v>3033</v>
      </c>
      <c r="E238" t="s">
        <v>1496</v>
      </c>
      <c r="F238">
        <v>61</v>
      </c>
      <c r="G238">
        <v>1</v>
      </c>
    </row>
    <row r="239" spans="1:7" x14ac:dyDescent="0.2">
      <c r="A239">
        <v>239</v>
      </c>
      <c r="B239" t="s">
        <v>2733</v>
      </c>
      <c r="C239" t="s">
        <v>2650</v>
      </c>
      <c r="D239" t="s">
        <v>2544</v>
      </c>
      <c r="E239" t="s">
        <v>1597</v>
      </c>
      <c r="F239">
        <v>4</v>
      </c>
      <c r="G239">
        <v>18</v>
      </c>
    </row>
    <row r="240" spans="1:7" x14ac:dyDescent="0.2">
      <c r="A240">
        <v>240</v>
      </c>
      <c r="B240" t="s">
        <v>2733</v>
      </c>
      <c r="C240" t="s">
        <v>2632</v>
      </c>
      <c r="D240" t="s">
        <v>2633</v>
      </c>
      <c r="E240" t="s">
        <v>1470</v>
      </c>
      <c r="F240">
        <v>147</v>
      </c>
      <c r="G240">
        <v>3</v>
      </c>
    </row>
    <row r="241" spans="1:7" x14ac:dyDescent="0.2">
      <c r="A241">
        <v>241</v>
      </c>
      <c r="B241" t="s">
        <v>2733</v>
      </c>
      <c r="C241" t="s">
        <v>3104</v>
      </c>
      <c r="D241" t="s">
        <v>3105</v>
      </c>
      <c r="E241" t="s">
        <v>1496</v>
      </c>
      <c r="F241">
        <v>61</v>
      </c>
      <c r="G241">
        <v>3</v>
      </c>
    </row>
    <row r="242" spans="1:7" x14ac:dyDescent="0.2">
      <c r="A242">
        <v>242</v>
      </c>
      <c r="B242" t="s">
        <v>2661</v>
      </c>
      <c r="C242" t="s">
        <v>3163</v>
      </c>
      <c r="D242" t="s">
        <v>3164</v>
      </c>
      <c r="E242" t="s">
        <v>1857</v>
      </c>
      <c r="F242">
        <v>7</v>
      </c>
      <c r="G242">
        <v>4</v>
      </c>
    </row>
    <row r="243" spans="1:7" x14ac:dyDescent="0.2">
      <c r="A243">
        <v>243</v>
      </c>
      <c r="B243" t="s">
        <v>2661</v>
      </c>
      <c r="C243" t="s">
        <v>3165</v>
      </c>
      <c r="D243" t="s">
        <v>3166</v>
      </c>
      <c r="E243" t="s">
        <v>1857</v>
      </c>
      <c r="F243">
        <v>7</v>
      </c>
      <c r="G243">
        <v>11</v>
      </c>
    </row>
    <row r="244" spans="1:7" x14ac:dyDescent="0.2">
      <c r="A244">
        <v>244</v>
      </c>
      <c r="B244" t="s">
        <v>2661</v>
      </c>
      <c r="C244" t="s">
        <v>2599</v>
      </c>
      <c r="D244" t="s">
        <v>2600</v>
      </c>
      <c r="E244" t="s">
        <v>1857</v>
      </c>
      <c r="F244">
        <v>7</v>
      </c>
      <c r="G244">
        <v>18</v>
      </c>
    </row>
    <row r="245" spans="1:7" x14ac:dyDescent="0.2">
      <c r="A245">
        <v>245</v>
      </c>
      <c r="B245" t="s">
        <v>2661</v>
      </c>
      <c r="C245" t="s">
        <v>3167</v>
      </c>
      <c r="D245" t="s">
        <v>3168</v>
      </c>
      <c r="E245" t="s">
        <v>1857</v>
      </c>
      <c r="F245">
        <v>7</v>
      </c>
      <c r="G245" t="s">
        <v>3169</v>
      </c>
    </row>
    <row r="246" spans="1:7" x14ac:dyDescent="0.2">
      <c r="A246">
        <v>246</v>
      </c>
      <c r="B246" t="s">
        <v>2661</v>
      </c>
      <c r="C246" t="s">
        <v>3170</v>
      </c>
      <c r="D246" t="s">
        <v>3171</v>
      </c>
      <c r="E246" t="s">
        <v>1838</v>
      </c>
      <c r="F246">
        <v>25</v>
      </c>
      <c r="G246">
        <v>1</v>
      </c>
    </row>
    <row r="247" spans="1:7" x14ac:dyDescent="0.2">
      <c r="A247">
        <v>247</v>
      </c>
      <c r="B247" t="s">
        <v>2661</v>
      </c>
      <c r="C247" t="s">
        <v>3172</v>
      </c>
      <c r="D247" t="s">
        <v>3173</v>
      </c>
      <c r="E247" t="s">
        <v>1857</v>
      </c>
      <c r="F247">
        <v>7</v>
      </c>
      <c r="G247" t="s">
        <v>3174</v>
      </c>
    </row>
    <row r="248" spans="1:7" x14ac:dyDescent="0.2">
      <c r="A248">
        <v>248</v>
      </c>
      <c r="B248" t="s">
        <v>2661</v>
      </c>
      <c r="C248" t="s">
        <v>2902</v>
      </c>
      <c r="D248" t="s">
        <v>2903</v>
      </c>
      <c r="E248" t="s">
        <v>1814</v>
      </c>
      <c r="F248">
        <v>1</v>
      </c>
      <c r="G248">
        <v>15</v>
      </c>
    </row>
    <row r="249" spans="1:7" x14ac:dyDescent="0.2">
      <c r="A249">
        <v>249</v>
      </c>
      <c r="B249" t="s">
        <v>2662</v>
      </c>
      <c r="C249" t="s">
        <v>2647</v>
      </c>
      <c r="D249" t="s">
        <v>2332</v>
      </c>
      <c r="E249" t="s">
        <v>1602</v>
      </c>
      <c r="F249">
        <v>16</v>
      </c>
      <c r="G249">
        <v>33</v>
      </c>
    </row>
    <row r="250" spans="1:7" x14ac:dyDescent="0.2">
      <c r="A250">
        <v>250</v>
      </c>
      <c r="B250" t="s">
        <v>2662</v>
      </c>
      <c r="C250" t="s">
        <v>3175</v>
      </c>
      <c r="D250" t="s">
        <v>3176</v>
      </c>
      <c r="E250" t="s">
        <v>1626</v>
      </c>
      <c r="F250">
        <v>4</v>
      </c>
      <c r="G250" s="85">
        <v>44052</v>
      </c>
    </row>
    <row r="251" spans="1:7" x14ac:dyDescent="0.2">
      <c r="A251">
        <v>251</v>
      </c>
      <c r="B251" t="s">
        <v>2662</v>
      </c>
      <c r="C251" t="s">
        <v>3177</v>
      </c>
      <c r="D251" t="s">
        <v>3178</v>
      </c>
      <c r="E251" t="s">
        <v>1838</v>
      </c>
      <c r="F251">
        <v>3</v>
      </c>
      <c r="G251">
        <v>1</v>
      </c>
    </row>
    <row r="252" spans="1:7" x14ac:dyDescent="0.2">
      <c r="A252">
        <v>252</v>
      </c>
      <c r="B252" t="s">
        <v>2662</v>
      </c>
      <c r="C252" t="s">
        <v>3179</v>
      </c>
      <c r="D252" t="s">
        <v>3180</v>
      </c>
      <c r="E252" t="s">
        <v>1838</v>
      </c>
      <c r="F252">
        <v>68</v>
      </c>
      <c r="G252" s="85">
        <v>43957</v>
      </c>
    </row>
    <row r="253" spans="1:7" x14ac:dyDescent="0.2">
      <c r="A253">
        <v>253</v>
      </c>
      <c r="B253" t="s">
        <v>2662</v>
      </c>
      <c r="C253" t="s">
        <v>3181</v>
      </c>
      <c r="D253" t="s">
        <v>3182</v>
      </c>
      <c r="E253" t="s">
        <v>1838</v>
      </c>
      <c r="F253">
        <v>61</v>
      </c>
      <c r="G253">
        <v>36</v>
      </c>
    </row>
    <row r="254" spans="1:7" x14ac:dyDescent="0.2">
      <c r="A254">
        <v>254</v>
      </c>
      <c r="B254" t="s">
        <v>2662</v>
      </c>
      <c r="C254" t="s">
        <v>3183</v>
      </c>
      <c r="D254" t="s">
        <v>3184</v>
      </c>
      <c r="E254" t="s">
        <v>1838</v>
      </c>
      <c r="F254">
        <v>58</v>
      </c>
      <c r="G254">
        <v>4</v>
      </c>
    </row>
    <row r="255" spans="1:7" x14ac:dyDescent="0.2">
      <c r="A255">
        <v>255</v>
      </c>
      <c r="B255" t="s">
        <v>2662</v>
      </c>
      <c r="C255" t="s">
        <v>2683</v>
      </c>
      <c r="D255" t="s">
        <v>2684</v>
      </c>
      <c r="E255" t="s">
        <v>1838</v>
      </c>
      <c r="F255">
        <v>121</v>
      </c>
      <c r="G255" s="85">
        <v>44020</v>
      </c>
    </row>
    <row r="256" spans="1:7" x14ac:dyDescent="0.2">
      <c r="A256">
        <v>256</v>
      </c>
      <c r="B256" t="s">
        <v>2662</v>
      </c>
      <c r="C256" t="s">
        <v>3185</v>
      </c>
      <c r="D256" t="s">
        <v>3186</v>
      </c>
      <c r="E256" t="s">
        <v>1838</v>
      </c>
      <c r="F256">
        <v>78</v>
      </c>
      <c r="G256">
        <v>18</v>
      </c>
    </row>
    <row r="257" spans="1:7" x14ac:dyDescent="0.2">
      <c r="A257">
        <v>257</v>
      </c>
      <c r="B257" t="s">
        <v>2662</v>
      </c>
      <c r="C257" t="s">
        <v>3187</v>
      </c>
      <c r="D257" t="s">
        <v>3188</v>
      </c>
      <c r="E257" t="s">
        <v>1838</v>
      </c>
      <c r="F257">
        <v>21</v>
      </c>
      <c r="G257">
        <v>6</v>
      </c>
    </row>
    <row r="258" spans="1:7" x14ac:dyDescent="0.2">
      <c r="A258">
        <v>258</v>
      </c>
      <c r="B258" t="s">
        <v>2662</v>
      </c>
      <c r="C258" t="s">
        <v>3189</v>
      </c>
      <c r="D258" t="s">
        <v>3190</v>
      </c>
      <c r="E258" t="s">
        <v>1838</v>
      </c>
      <c r="F258">
        <v>6</v>
      </c>
      <c r="G258">
        <v>34</v>
      </c>
    </row>
    <row r="259" spans="1:7" x14ac:dyDescent="0.2">
      <c r="A259">
        <v>259</v>
      </c>
      <c r="B259" t="s">
        <v>2662</v>
      </c>
      <c r="C259" t="s">
        <v>2590</v>
      </c>
      <c r="D259" t="s">
        <v>2591</v>
      </c>
      <c r="E259" t="s">
        <v>1838</v>
      </c>
      <c r="F259">
        <v>25</v>
      </c>
      <c r="G259">
        <v>13</v>
      </c>
    </row>
    <row r="260" spans="1:7" x14ac:dyDescent="0.2">
      <c r="A260">
        <v>260</v>
      </c>
      <c r="B260" t="s">
        <v>2662</v>
      </c>
      <c r="C260" t="s">
        <v>3191</v>
      </c>
      <c r="D260" t="s">
        <v>3192</v>
      </c>
      <c r="E260" t="s">
        <v>1838</v>
      </c>
      <c r="F260">
        <v>59</v>
      </c>
      <c r="G260">
        <v>15</v>
      </c>
    </row>
    <row r="261" spans="1:7" x14ac:dyDescent="0.2">
      <c r="A261">
        <v>261</v>
      </c>
      <c r="B261" t="s">
        <v>2662</v>
      </c>
      <c r="C261" t="s">
        <v>3022</v>
      </c>
      <c r="D261" t="s">
        <v>3023</v>
      </c>
      <c r="E261" t="s">
        <v>1838</v>
      </c>
      <c r="F261">
        <v>64</v>
      </c>
      <c r="G261">
        <v>33</v>
      </c>
    </row>
    <row r="262" spans="1:7" x14ac:dyDescent="0.2">
      <c r="A262">
        <v>262</v>
      </c>
      <c r="B262" t="s">
        <v>2662</v>
      </c>
      <c r="C262" t="s">
        <v>3193</v>
      </c>
      <c r="D262" t="s">
        <v>3194</v>
      </c>
      <c r="E262" t="s">
        <v>1477</v>
      </c>
      <c r="F262">
        <v>3</v>
      </c>
      <c r="G262">
        <v>5</v>
      </c>
    </row>
    <row r="263" spans="1:7" x14ac:dyDescent="0.2">
      <c r="A263">
        <v>263</v>
      </c>
      <c r="B263" t="s">
        <v>2662</v>
      </c>
      <c r="C263" t="s">
        <v>3195</v>
      </c>
      <c r="D263" t="s">
        <v>3196</v>
      </c>
      <c r="E263" t="s">
        <v>1602</v>
      </c>
      <c r="F263">
        <v>13</v>
      </c>
      <c r="G263" s="86">
        <v>13881</v>
      </c>
    </row>
    <row r="264" spans="1:7" x14ac:dyDescent="0.2">
      <c r="A264">
        <v>264</v>
      </c>
      <c r="B264" t="s">
        <v>2662</v>
      </c>
      <c r="C264" t="s">
        <v>3195</v>
      </c>
      <c r="D264" t="s">
        <v>3196</v>
      </c>
      <c r="E264" t="s">
        <v>1602</v>
      </c>
      <c r="F264">
        <v>14</v>
      </c>
      <c r="G264" s="85">
        <v>43861</v>
      </c>
    </row>
    <row r="265" spans="1:7" x14ac:dyDescent="0.2">
      <c r="A265">
        <v>265</v>
      </c>
      <c r="B265" t="s">
        <v>2662</v>
      </c>
      <c r="C265" t="s">
        <v>3195</v>
      </c>
      <c r="D265" t="s">
        <v>3196</v>
      </c>
      <c r="E265" t="s">
        <v>1602</v>
      </c>
      <c r="F265">
        <v>15</v>
      </c>
      <c r="G265" s="85">
        <v>43857</v>
      </c>
    </row>
    <row r="266" spans="1:7" x14ac:dyDescent="0.2">
      <c r="A266">
        <v>266</v>
      </c>
      <c r="B266" t="s">
        <v>2662</v>
      </c>
      <c r="C266" t="s">
        <v>3195</v>
      </c>
      <c r="D266" t="s">
        <v>3196</v>
      </c>
      <c r="E266" t="s">
        <v>1602</v>
      </c>
      <c r="F266">
        <v>16</v>
      </c>
      <c r="G266" s="86">
        <v>12055</v>
      </c>
    </row>
    <row r="267" spans="1:7" x14ac:dyDescent="0.2">
      <c r="A267">
        <v>267</v>
      </c>
      <c r="B267" t="s">
        <v>2662</v>
      </c>
      <c r="C267" t="s">
        <v>3197</v>
      </c>
      <c r="D267" t="s">
        <v>3198</v>
      </c>
      <c r="E267" t="s">
        <v>1762</v>
      </c>
      <c r="F267">
        <v>2</v>
      </c>
      <c r="G267">
        <v>11</v>
      </c>
    </row>
    <row r="268" spans="1:7" x14ac:dyDescent="0.2">
      <c r="A268">
        <v>268</v>
      </c>
      <c r="B268" t="s">
        <v>2662</v>
      </c>
      <c r="C268" t="s">
        <v>3199</v>
      </c>
      <c r="D268" t="s">
        <v>3200</v>
      </c>
      <c r="E268" t="s">
        <v>1838</v>
      </c>
      <c r="F268">
        <v>6</v>
      </c>
      <c r="G268">
        <v>31</v>
      </c>
    </row>
    <row r="269" spans="1:7" x14ac:dyDescent="0.2">
      <c r="A269">
        <v>269</v>
      </c>
      <c r="B269" t="s">
        <v>2665</v>
      </c>
      <c r="C269" t="s">
        <v>3201</v>
      </c>
      <c r="D269" t="s">
        <v>3202</v>
      </c>
      <c r="E269" t="s">
        <v>1597</v>
      </c>
      <c r="F269">
        <v>21</v>
      </c>
      <c r="G269">
        <v>26</v>
      </c>
    </row>
    <row r="270" spans="1:7" x14ac:dyDescent="0.2">
      <c r="A270">
        <v>270</v>
      </c>
      <c r="B270" t="s">
        <v>2665</v>
      </c>
      <c r="C270" t="s">
        <v>3203</v>
      </c>
      <c r="D270" t="s">
        <v>3204</v>
      </c>
      <c r="E270" t="s">
        <v>1838</v>
      </c>
      <c r="F270">
        <v>45</v>
      </c>
      <c r="G270">
        <v>26</v>
      </c>
    </row>
    <row r="271" spans="1:7" x14ac:dyDescent="0.2">
      <c r="A271">
        <v>271</v>
      </c>
      <c r="B271" t="s">
        <v>2665</v>
      </c>
      <c r="C271" t="s">
        <v>3205</v>
      </c>
      <c r="D271" t="s">
        <v>3206</v>
      </c>
      <c r="E271" t="s">
        <v>1585</v>
      </c>
      <c r="F271">
        <v>24</v>
      </c>
      <c r="G271">
        <v>24</v>
      </c>
    </row>
    <row r="272" spans="1:7" x14ac:dyDescent="0.2">
      <c r="A272">
        <v>272</v>
      </c>
      <c r="B272" t="s">
        <v>2665</v>
      </c>
      <c r="C272" t="s">
        <v>3207</v>
      </c>
      <c r="D272" t="s">
        <v>3208</v>
      </c>
      <c r="E272" t="s">
        <v>1869</v>
      </c>
      <c r="F272">
        <v>1</v>
      </c>
      <c r="G272">
        <v>22</v>
      </c>
    </row>
    <row r="273" spans="1:7" x14ac:dyDescent="0.2">
      <c r="A273">
        <v>273</v>
      </c>
      <c r="B273" t="s">
        <v>2665</v>
      </c>
      <c r="C273" t="s">
        <v>3209</v>
      </c>
      <c r="D273" t="s">
        <v>3210</v>
      </c>
      <c r="E273" t="s">
        <v>1838</v>
      </c>
      <c r="F273">
        <v>1</v>
      </c>
      <c r="G273">
        <v>35</v>
      </c>
    </row>
    <row r="274" spans="1:7" x14ac:dyDescent="0.2">
      <c r="A274">
        <v>274</v>
      </c>
      <c r="B274" t="s">
        <v>2665</v>
      </c>
      <c r="C274" t="s">
        <v>3054</v>
      </c>
      <c r="D274" t="s">
        <v>3055</v>
      </c>
      <c r="E274" t="s">
        <v>1838</v>
      </c>
      <c r="F274">
        <v>1</v>
      </c>
      <c r="G274">
        <v>17</v>
      </c>
    </row>
    <row r="275" spans="1:7" x14ac:dyDescent="0.2">
      <c r="A275">
        <v>275</v>
      </c>
      <c r="B275" t="s">
        <v>2665</v>
      </c>
      <c r="C275" t="s">
        <v>3211</v>
      </c>
      <c r="D275" t="s">
        <v>3212</v>
      </c>
      <c r="E275" t="s">
        <v>1678</v>
      </c>
      <c r="F275">
        <v>3</v>
      </c>
      <c r="G275" s="85">
        <v>43835</v>
      </c>
    </row>
    <row r="276" spans="1:7" x14ac:dyDescent="0.2">
      <c r="A276">
        <v>276</v>
      </c>
      <c r="B276" t="s">
        <v>2665</v>
      </c>
      <c r="C276" t="s">
        <v>2568</v>
      </c>
      <c r="D276" t="s">
        <v>2569</v>
      </c>
      <c r="E276" t="s">
        <v>1838</v>
      </c>
      <c r="F276">
        <v>38</v>
      </c>
      <c r="G276">
        <v>30</v>
      </c>
    </row>
    <row r="277" spans="1:7" x14ac:dyDescent="0.2">
      <c r="A277">
        <v>277</v>
      </c>
      <c r="B277" t="s">
        <v>2665</v>
      </c>
      <c r="C277" t="s">
        <v>3213</v>
      </c>
      <c r="D277" t="s">
        <v>3214</v>
      </c>
      <c r="E277" t="s">
        <v>1797</v>
      </c>
      <c r="F277">
        <v>49</v>
      </c>
      <c r="G277">
        <v>5</v>
      </c>
    </row>
    <row r="278" spans="1:7" x14ac:dyDescent="0.2">
      <c r="A278">
        <v>278</v>
      </c>
      <c r="B278" t="s">
        <v>2665</v>
      </c>
      <c r="C278" t="s">
        <v>3215</v>
      </c>
      <c r="D278" s="64">
        <v>2.0861111111111112</v>
      </c>
      <c r="E278" t="s">
        <v>1797</v>
      </c>
      <c r="F278">
        <v>50</v>
      </c>
      <c r="G278">
        <v>4</v>
      </c>
    </row>
    <row r="279" spans="1:7" x14ac:dyDescent="0.2">
      <c r="A279">
        <v>279</v>
      </c>
      <c r="B279" t="s">
        <v>2665</v>
      </c>
      <c r="C279" t="s">
        <v>3216</v>
      </c>
      <c r="D279" t="s">
        <v>3217</v>
      </c>
      <c r="E279" t="s">
        <v>1797</v>
      </c>
      <c r="F279">
        <v>48</v>
      </c>
      <c r="G279">
        <v>7</v>
      </c>
    </row>
    <row r="280" spans="1:7" x14ac:dyDescent="0.2">
      <c r="A280">
        <v>280</v>
      </c>
      <c r="B280" t="s">
        <v>2665</v>
      </c>
      <c r="C280" t="s">
        <v>3218</v>
      </c>
      <c r="D280" t="s">
        <v>3219</v>
      </c>
      <c r="E280" t="s">
        <v>1797</v>
      </c>
      <c r="F280">
        <v>49</v>
      </c>
      <c r="G280" s="85">
        <v>43860</v>
      </c>
    </row>
    <row r="281" spans="1:7" x14ac:dyDescent="0.2">
      <c r="A281">
        <v>281</v>
      </c>
      <c r="B281" t="s">
        <v>2665</v>
      </c>
      <c r="C281" t="s">
        <v>3218</v>
      </c>
      <c r="D281" t="s">
        <v>3219</v>
      </c>
      <c r="E281" t="s">
        <v>1797</v>
      </c>
      <c r="F281">
        <v>50</v>
      </c>
      <c r="G281" s="86">
        <v>14611</v>
      </c>
    </row>
    <row r="282" spans="1:7" x14ac:dyDescent="0.2">
      <c r="A282">
        <v>282</v>
      </c>
      <c r="B282" t="s">
        <v>2665</v>
      </c>
      <c r="C282" t="s">
        <v>3220</v>
      </c>
      <c r="D282" t="s">
        <v>3221</v>
      </c>
      <c r="E282" t="s">
        <v>1797</v>
      </c>
      <c r="F282">
        <v>48</v>
      </c>
      <c r="G282">
        <v>8</v>
      </c>
    </row>
    <row r="283" spans="1:7" x14ac:dyDescent="0.2">
      <c r="A283">
        <v>283</v>
      </c>
      <c r="B283" t="s">
        <v>2665</v>
      </c>
      <c r="C283" t="s">
        <v>3213</v>
      </c>
      <c r="D283" t="s">
        <v>3214</v>
      </c>
      <c r="E283" t="s">
        <v>1797</v>
      </c>
      <c r="F283">
        <v>49</v>
      </c>
      <c r="G283">
        <v>5</v>
      </c>
    </row>
    <row r="284" spans="1:7" x14ac:dyDescent="0.2">
      <c r="A284">
        <v>284</v>
      </c>
      <c r="B284" t="s">
        <v>2665</v>
      </c>
      <c r="C284" t="s">
        <v>3222</v>
      </c>
      <c r="D284" t="s">
        <v>3223</v>
      </c>
      <c r="E284" t="s">
        <v>1838</v>
      </c>
      <c r="F284">
        <v>115</v>
      </c>
      <c r="G284">
        <v>6</v>
      </c>
    </row>
    <row r="285" spans="1:7" x14ac:dyDescent="0.2">
      <c r="A285">
        <v>285</v>
      </c>
      <c r="B285" t="s">
        <v>2665</v>
      </c>
      <c r="C285" t="s">
        <v>2691</v>
      </c>
      <c r="D285" t="s">
        <v>2549</v>
      </c>
      <c r="E285" t="s">
        <v>1793</v>
      </c>
      <c r="F285">
        <v>5</v>
      </c>
      <c r="G285">
        <v>15</v>
      </c>
    </row>
    <row r="286" spans="1:7" x14ac:dyDescent="0.2">
      <c r="A286">
        <v>286</v>
      </c>
      <c r="B286" t="s">
        <v>2665</v>
      </c>
      <c r="C286" t="s">
        <v>3224</v>
      </c>
      <c r="D286" t="s">
        <v>3225</v>
      </c>
      <c r="E286" t="s">
        <v>1838</v>
      </c>
      <c r="F286">
        <v>88</v>
      </c>
      <c r="G286">
        <v>118</v>
      </c>
    </row>
    <row r="287" spans="1:7" x14ac:dyDescent="0.2">
      <c r="A287">
        <v>287</v>
      </c>
      <c r="B287" t="s">
        <v>2665</v>
      </c>
      <c r="C287" t="s">
        <v>3226</v>
      </c>
      <c r="D287" t="s">
        <v>3227</v>
      </c>
      <c r="E287" t="s">
        <v>1832</v>
      </c>
      <c r="F287">
        <v>4</v>
      </c>
      <c r="G287">
        <v>3</v>
      </c>
    </row>
    <row r="288" spans="1:7" x14ac:dyDescent="0.2">
      <c r="A288">
        <v>288</v>
      </c>
      <c r="B288" t="s">
        <v>2665</v>
      </c>
      <c r="C288" t="s">
        <v>2588</v>
      </c>
      <c r="D288" t="s">
        <v>2589</v>
      </c>
      <c r="E288" t="s">
        <v>1838</v>
      </c>
      <c r="F288">
        <v>42</v>
      </c>
      <c r="G288">
        <v>61</v>
      </c>
    </row>
    <row r="289" spans="1:8" x14ac:dyDescent="0.2">
      <c r="A289">
        <v>289</v>
      </c>
      <c r="B289" t="s">
        <v>2665</v>
      </c>
      <c r="C289" t="s">
        <v>3228</v>
      </c>
      <c r="D289" t="s">
        <v>3229</v>
      </c>
      <c r="E289" t="s">
        <v>1678</v>
      </c>
      <c r="F289">
        <v>1</v>
      </c>
      <c r="G289">
        <v>5</v>
      </c>
    </row>
    <row r="290" spans="1:8" x14ac:dyDescent="0.2">
      <c r="A290">
        <v>290</v>
      </c>
      <c r="B290" t="s">
        <v>2665</v>
      </c>
      <c r="C290" t="s">
        <v>3230</v>
      </c>
      <c r="D290" t="s">
        <v>3231</v>
      </c>
      <c r="E290" t="s">
        <v>1797</v>
      </c>
      <c r="F290">
        <v>58</v>
      </c>
      <c r="G290">
        <v>11</v>
      </c>
    </row>
    <row r="291" spans="1:8" x14ac:dyDescent="0.2">
      <c r="A291">
        <v>291</v>
      </c>
      <c r="B291" t="s">
        <v>2734</v>
      </c>
      <c r="C291" t="s">
        <v>3232</v>
      </c>
      <c r="D291" t="s">
        <v>3233</v>
      </c>
      <c r="E291" t="s">
        <v>1597</v>
      </c>
      <c r="F291">
        <v>21</v>
      </c>
      <c r="G291">
        <v>36</v>
      </c>
    </row>
    <row r="292" spans="1:8" x14ac:dyDescent="0.2">
      <c r="A292">
        <v>292</v>
      </c>
      <c r="B292" t="s">
        <v>2734</v>
      </c>
      <c r="C292" t="s">
        <v>3234</v>
      </c>
      <c r="D292" t="s">
        <v>3235</v>
      </c>
      <c r="E292" t="s">
        <v>1585</v>
      </c>
      <c r="F292">
        <v>24</v>
      </c>
      <c r="G292" s="85">
        <v>43989</v>
      </c>
    </row>
    <row r="293" spans="1:8" x14ac:dyDescent="0.2">
      <c r="A293">
        <v>293</v>
      </c>
      <c r="B293" t="s">
        <v>2734</v>
      </c>
      <c r="C293" t="s">
        <v>2863</v>
      </c>
      <c r="D293" t="s">
        <v>2864</v>
      </c>
      <c r="E293" t="s">
        <v>1838</v>
      </c>
      <c r="F293">
        <v>88</v>
      </c>
      <c r="G293">
        <v>91</v>
      </c>
    </row>
    <row r="294" spans="1:8" x14ac:dyDescent="0.2">
      <c r="A294">
        <v>294</v>
      </c>
      <c r="B294" t="s">
        <v>2734</v>
      </c>
      <c r="C294" t="s">
        <v>3236</v>
      </c>
      <c r="D294" t="s">
        <v>3237</v>
      </c>
      <c r="E294" t="s">
        <v>1585</v>
      </c>
      <c r="F294">
        <v>6</v>
      </c>
      <c r="G294" s="85">
        <v>44087</v>
      </c>
    </row>
    <row r="295" spans="1:8" x14ac:dyDescent="0.2">
      <c r="A295">
        <v>295</v>
      </c>
      <c r="B295" t="s">
        <v>2734</v>
      </c>
      <c r="C295" t="s">
        <v>3655</v>
      </c>
      <c r="D295" t="s">
        <v>3656</v>
      </c>
      <c r="E295" t="s">
        <v>914</v>
      </c>
      <c r="F295">
        <v>6</v>
      </c>
      <c r="G295">
        <v>14</v>
      </c>
      <c r="H295" t="s">
        <v>3658</v>
      </c>
    </row>
    <row r="296" spans="1:8" x14ac:dyDescent="0.2">
      <c r="A296">
        <v>296</v>
      </c>
      <c r="B296" t="s">
        <v>2734</v>
      </c>
      <c r="C296" t="s">
        <v>3238</v>
      </c>
      <c r="D296" t="s">
        <v>3239</v>
      </c>
      <c r="E296" t="s">
        <v>1597</v>
      </c>
      <c r="F296">
        <v>18</v>
      </c>
      <c r="G296" s="85">
        <v>43838</v>
      </c>
    </row>
    <row r="297" spans="1:8" x14ac:dyDescent="0.2">
      <c r="A297">
        <v>297</v>
      </c>
      <c r="B297" t="s">
        <v>2734</v>
      </c>
      <c r="C297" t="s">
        <v>3232</v>
      </c>
      <c r="D297" s="65">
        <v>0.9</v>
      </c>
      <c r="E297" t="s">
        <v>1597</v>
      </c>
      <c r="F297">
        <v>21</v>
      </c>
      <c r="G297">
        <v>36</v>
      </c>
    </row>
    <row r="298" spans="1:8" x14ac:dyDescent="0.2">
      <c r="A298">
        <v>298</v>
      </c>
      <c r="B298" t="s">
        <v>2734</v>
      </c>
      <c r="C298" t="s">
        <v>3240</v>
      </c>
      <c r="D298" t="s">
        <v>3241</v>
      </c>
      <c r="E298" t="s">
        <v>1639</v>
      </c>
      <c r="F298">
        <v>6</v>
      </c>
      <c r="G298">
        <v>18</v>
      </c>
    </row>
    <row r="299" spans="1:8" x14ac:dyDescent="0.2">
      <c r="A299">
        <v>299</v>
      </c>
      <c r="B299" t="s">
        <v>2734</v>
      </c>
      <c r="C299" t="s">
        <v>3242</v>
      </c>
      <c r="D299" t="s">
        <v>3243</v>
      </c>
      <c r="E299" t="s">
        <v>1762</v>
      </c>
      <c r="F299">
        <v>32</v>
      </c>
      <c r="G299">
        <v>9</v>
      </c>
    </row>
    <row r="300" spans="1:8" x14ac:dyDescent="0.2">
      <c r="A300">
        <v>300</v>
      </c>
      <c r="B300" t="s">
        <v>2734</v>
      </c>
      <c r="C300" t="s">
        <v>3244</v>
      </c>
      <c r="D300" t="s">
        <v>3245</v>
      </c>
      <c r="E300" t="s">
        <v>1806</v>
      </c>
      <c r="F300">
        <v>18</v>
      </c>
      <c r="G300" t="s">
        <v>3246</v>
      </c>
    </row>
    <row r="301" spans="1:8" x14ac:dyDescent="0.2">
      <c r="A301">
        <v>301</v>
      </c>
      <c r="B301" t="s">
        <v>2734</v>
      </c>
      <c r="C301" t="s">
        <v>3247</v>
      </c>
      <c r="D301" t="s">
        <v>3248</v>
      </c>
      <c r="E301" t="s">
        <v>1838</v>
      </c>
      <c r="F301">
        <v>10</v>
      </c>
      <c r="G301">
        <v>5</v>
      </c>
    </row>
    <row r="302" spans="1:8" x14ac:dyDescent="0.2">
      <c r="A302">
        <v>302</v>
      </c>
      <c r="B302" t="s">
        <v>2734</v>
      </c>
      <c r="C302" t="s">
        <v>3249</v>
      </c>
      <c r="D302" s="65">
        <v>0.81805555555555554</v>
      </c>
      <c r="E302" t="s">
        <v>1838</v>
      </c>
      <c r="F302">
        <v>19</v>
      </c>
      <c r="G302">
        <v>38</v>
      </c>
    </row>
    <row r="303" spans="1:8" x14ac:dyDescent="0.2">
      <c r="A303">
        <v>303</v>
      </c>
      <c r="B303" t="s">
        <v>2734</v>
      </c>
      <c r="C303" t="s">
        <v>3250</v>
      </c>
      <c r="D303" s="64">
        <v>1.3868055555555554</v>
      </c>
      <c r="E303" t="s">
        <v>1838</v>
      </c>
      <c r="F303">
        <v>33</v>
      </c>
      <c r="G303">
        <v>17</v>
      </c>
    </row>
    <row r="304" spans="1:8" x14ac:dyDescent="0.2">
      <c r="A304">
        <v>304</v>
      </c>
      <c r="B304" t="s">
        <v>2734</v>
      </c>
      <c r="C304" t="s">
        <v>3251</v>
      </c>
      <c r="D304" s="64">
        <v>2.5687500000000001</v>
      </c>
      <c r="E304" t="s">
        <v>1838</v>
      </c>
      <c r="F304">
        <v>61</v>
      </c>
      <c r="G304">
        <v>39</v>
      </c>
    </row>
    <row r="305" spans="1:7" x14ac:dyDescent="0.2">
      <c r="A305">
        <v>305</v>
      </c>
      <c r="B305" t="s">
        <v>2734</v>
      </c>
      <c r="C305" t="s">
        <v>3252</v>
      </c>
      <c r="D305" t="s">
        <v>3253</v>
      </c>
      <c r="E305" t="s">
        <v>1838</v>
      </c>
      <c r="F305">
        <v>88</v>
      </c>
      <c r="G305">
        <v>126</v>
      </c>
    </row>
    <row r="306" spans="1:7" x14ac:dyDescent="0.2">
      <c r="A306">
        <v>306</v>
      </c>
      <c r="B306" t="s">
        <v>2734</v>
      </c>
      <c r="C306" t="s">
        <v>3254</v>
      </c>
      <c r="D306" s="64">
        <v>3.7666666666666671</v>
      </c>
      <c r="E306" t="s">
        <v>1838</v>
      </c>
      <c r="F306">
        <v>90</v>
      </c>
      <c r="G306">
        <v>24</v>
      </c>
    </row>
    <row r="307" spans="1:7" x14ac:dyDescent="0.2">
      <c r="A307">
        <v>307</v>
      </c>
      <c r="B307" t="s">
        <v>2734</v>
      </c>
      <c r="C307" t="s">
        <v>3255</v>
      </c>
      <c r="D307" t="s">
        <v>3256</v>
      </c>
      <c r="E307" t="s">
        <v>1585</v>
      </c>
      <c r="F307">
        <v>5</v>
      </c>
      <c r="G307">
        <v>44</v>
      </c>
    </row>
    <row r="308" spans="1:7" x14ac:dyDescent="0.2">
      <c r="A308">
        <v>308</v>
      </c>
      <c r="B308" t="s">
        <v>2734</v>
      </c>
      <c r="C308" t="s">
        <v>3257</v>
      </c>
      <c r="D308" t="s">
        <v>3258</v>
      </c>
      <c r="E308" t="s">
        <v>1597</v>
      </c>
      <c r="F308">
        <v>23</v>
      </c>
      <c r="G308">
        <v>34</v>
      </c>
    </row>
    <row r="309" spans="1:7" x14ac:dyDescent="0.2">
      <c r="A309">
        <v>309</v>
      </c>
      <c r="B309" t="s">
        <v>2734</v>
      </c>
      <c r="C309" t="s">
        <v>3259</v>
      </c>
      <c r="D309" t="s">
        <v>3260</v>
      </c>
      <c r="E309" t="s">
        <v>1797</v>
      </c>
      <c r="F309">
        <v>34</v>
      </c>
      <c r="G309" t="s">
        <v>3261</v>
      </c>
    </row>
    <row r="310" spans="1:7" x14ac:dyDescent="0.2">
      <c r="A310">
        <v>310</v>
      </c>
      <c r="B310" t="s">
        <v>2734</v>
      </c>
      <c r="C310" t="s">
        <v>3262</v>
      </c>
      <c r="D310" t="s">
        <v>3263</v>
      </c>
      <c r="E310" t="s">
        <v>1797</v>
      </c>
      <c r="F310">
        <v>33</v>
      </c>
      <c r="G310" s="85">
        <v>43901</v>
      </c>
    </row>
    <row r="311" spans="1:7" x14ac:dyDescent="0.2">
      <c r="A311">
        <v>311</v>
      </c>
      <c r="B311" t="s">
        <v>2734</v>
      </c>
      <c r="C311" t="s">
        <v>3264</v>
      </c>
      <c r="D311" t="s">
        <v>3265</v>
      </c>
      <c r="E311" t="s">
        <v>1797</v>
      </c>
      <c r="F311">
        <v>34</v>
      </c>
      <c r="G311" t="s">
        <v>3266</v>
      </c>
    </row>
    <row r="312" spans="1:7" x14ac:dyDescent="0.2">
      <c r="A312">
        <v>312</v>
      </c>
      <c r="B312" t="s">
        <v>2734</v>
      </c>
      <c r="C312" t="s">
        <v>3267</v>
      </c>
      <c r="D312" t="s">
        <v>3268</v>
      </c>
      <c r="E312" t="s">
        <v>1606</v>
      </c>
      <c r="F312">
        <v>10</v>
      </c>
      <c r="G312">
        <v>38</v>
      </c>
    </row>
    <row r="313" spans="1:7" x14ac:dyDescent="0.2">
      <c r="A313">
        <v>313</v>
      </c>
      <c r="B313" t="s">
        <v>2734</v>
      </c>
      <c r="C313" t="s">
        <v>3232</v>
      </c>
      <c r="D313" t="s">
        <v>3233</v>
      </c>
      <c r="E313" t="s">
        <v>1597</v>
      </c>
      <c r="F313">
        <v>21</v>
      </c>
      <c r="G313">
        <v>36</v>
      </c>
    </row>
    <row r="314" spans="1:7" x14ac:dyDescent="0.2">
      <c r="A314">
        <v>314</v>
      </c>
      <c r="B314" t="s">
        <v>2734</v>
      </c>
      <c r="C314" t="s">
        <v>3269</v>
      </c>
      <c r="D314" t="s">
        <v>3270</v>
      </c>
      <c r="E314" t="s">
        <v>1806</v>
      </c>
      <c r="F314">
        <v>18</v>
      </c>
      <c r="G314">
        <v>15</v>
      </c>
    </row>
    <row r="315" spans="1:7" x14ac:dyDescent="0.2">
      <c r="A315">
        <v>315</v>
      </c>
      <c r="B315" t="s">
        <v>2735</v>
      </c>
      <c r="C315" t="s">
        <v>3271</v>
      </c>
      <c r="D315" t="s">
        <v>3272</v>
      </c>
      <c r="E315" t="s">
        <v>1592</v>
      </c>
      <c r="F315">
        <v>4</v>
      </c>
      <c r="G315">
        <v>1</v>
      </c>
    </row>
    <row r="316" spans="1:7" x14ac:dyDescent="0.2">
      <c r="A316">
        <v>316</v>
      </c>
      <c r="B316" t="s">
        <v>2735</v>
      </c>
      <c r="C316" t="s">
        <v>3271</v>
      </c>
      <c r="D316" t="s">
        <v>3272</v>
      </c>
      <c r="E316" t="s">
        <v>1592</v>
      </c>
      <c r="F316">
        <v>4</v>
      </c>
      <c r="G316">
        <v>1</v>
      </c>
    </row>
    <row r="317" spans="1:7" x14ac:dyDescent="0.2">
      <c r="A317">
        <v>317</v>
      </c>
      <c r="B317" t="s">
        <v>2735</v>
      </c>
      <c r="C317" t="s">
        <v>3273</v>
      </c>
      <c r="D317" t="s">
        <v>3274</v>
      </c>
      <c r="E317" t="s">
        <v>1592</v>
      </c>
      <c r="F317">
        <v>4</v>
      </c>
      <c r="G317" t="s">
        <v>3275</v>
      </c>
    </row>
    <row r="318" spans="1:7" x14ac:dyDescent="0.2">
      <c r="A318">
        <v>318</v>
      </c>
      <c r="B318" t="s">
        <v>2735</v>
      </c>
      <c r="C318" t="s">
        <v>3276</v>
      </c>
      <c r="D318" t="s">
        <v>3277</v>
      </c>
      <c r="E318" t="s">
        <v>1592</v>
      </c>
      <c r="F318">
        <v>4</v>
      </c>
      <c r="G318">
        <v>37</v>
      </c>
    </row>
    <row r="319" spans="1:7" x14ac:dyDescent="0.2">
      <c r="A319">
        <v>319</v>
      </c>
      <c r="B319" t="s">
        <v>2735</v>
      </c>
      <c r="C319" t="s">
        <v>3278</v>
      </c>
      <c r="D319" t="s">
        <v>3279</v>
      </c>
      <c r="E319" t="s">
        <v>1592</v>
      </c>
      <c r="F319">
        <v>4</v>
      </c>
      <c r="G319">
        <v>38</v>
      </c>
    </row>
    <row r="320" spans="1:7" x14ac:dyDescent="0.2">
      <c r="A320">
        <v>320</v>
      </c>
      <c r="B320" t="s">
        <v>2735</v>
      </c>
      <c r="C320" t="s">
        <v>3280</v>
      </c>
      <c r="D320" t="s">
        <v>3281</v>
      </c>
      <c r="E320" t="s">
        <v>1585</v>
      </c>
      <c r="F320">
        <v>8</v>
      </c>
      <c r="G320">
        <v>25</v>
      </c>
    </row>
    <row r="321" spans="1:7" x14ac:dyDescent="0.2">
      <c r="A321">
        <v>321</v>
      </c>
      <c r="B321" t="s">
        <v>2735</v>
      </c>
      <c r="C321" t="s">
        <v>3282</v>
      </c>
      <c r="D321" t="s">
        <v>3283</v>
      </c>
      <c r="E321" t="s">
        <v>1793</v>
      </c>
      <c r="F321">
        <v>3</v>
      </c>
      <c r="G321">
        <v>8</v>
      </c>
    </row>
    <row r="322" spans="1:7" x14ac:dyDescent="0.2">
      <c r="A322">
        <v>322</v>
      </c>
      <c r="B322" t="s">
        <v>2735</v>
      </c>
      <c r="C322" t="s">
        <v>3284</v>
      </c>
      <c r="D322" t="s">
        <v>3285</v>
      </c>
      <c r="E322" t="s">
        <v>1592</v>
      </c>
      <c r="F322">
        <v>4</v>
      </c>
      <c r="G322">
        <v>39</v>
      </c>
    </row>
    <row r="323" spans="1:7" x14ac:dyDescent="0.2">
      <c r="A323">
        <v>323</v>
      </c>
      <c r="B323" t="s">
        <v>2735</v>
      </c>
      <c r="C323" t="s">
        <v>3286</v>
      </c>
      <c r="D323" t="s">
        <v>3287</v>
      </c>
      <c r="E323" t="s">
        <v>1592</v>
      </c>
      <c r="F323">
        <v>4</v>
      </c>
      <c r="G323">
        <v>40</v>
      </c>
    </row>
    <row r="324" spans="1:7" x14ac:dyDescent="0.2">
      <c r="A324">
        <v>324</v>
      </c>
      <c r="B324" t="s">
        <v>2735</v>
      </c>
      <c r="C324" t="s">
        <v>3288</v>
      </c>
      <c r="D324" t="s">
        <v>3289</v>
      </c>
      <c r="E324" t="s">
        <v>1597</v>
      </c>
      <c r="F324">
        <v>8</v>
      </c>
      <c r="G324">
        <v>25</v>
      </c>
    </row>
    <row r="325" spans="1:7" x14ac:dyDescent="0.2">
      <c r="A325">
        <v>325</v>
      </c>
      <c r="B325" t="s">
        <v>2735</v>
      </c>
      <c r="C325" t="s">
        <v>3290</v>
      </c>
      <c r="D325" t="s">
        <v>3291</v>
      </c>
      <c r="E325" t="s">
        <v>1838</v>
      </c>
      <c r="F325">
        <v>121</v>
      </c>
      <c r="G325">
        <v>1</v>
      </c>
    </row>
    <row r="326" spans="1:7" x14ac:dyDescent="0.2">
      <c r="A326">
        <v>326</v>
      </c>
      <c r="B326" t="s">
        <v>2735</v>
      </c>
      <c r="C326" t="s">
        <v>3292</v>
      </c>
      <c r="D326" t="s">
        <v>3293</v>
      </c>
      <c r="E326" t="s">
        <v>1797</v>
      </c>
      <c r="F326">
        <v>32</v>
      </c>
      <c r="G326">
        <v>27</v>
      </c>
    </row>
    <row r="327" spans="1:7" x14ac:dyDescent="0.2">
      <c r="A327">
        <v>327</v>
      </c>
      <c r="B327" t="s">
        <v>2735</v>
      </c>
      <c r="C327" t="s">
        <v>2612</v>
      </c>
      <c r="D327" t="s">
        <v>2333</v>
      </c>
      <c r="E327" t="s">
        <v>1585</v>
      </c>
      <c r="F327">
        <v>11</v>
      </c>
      <c r="G327">
        <v>28</v>
      </c>
    </row>
    <row r="328" spans="1:7" x14ac:dyDescent="0.2">
      <c r="A328">
        <v>328</v>
      </c>
      <c r="B328" t="s">
        <v>2735</v>
      </c>
      <c r="C328" t="s">
        <v>3294</v>
      </c>
      <c r="D328" t="s">
        <v>3295</v>
      </c>
      <c r="E328" t="s">
        <v>1828</v>
      </c>
      <c r="F328">
        <v>3</v>
      </c>
      <c r="G328">
        <v>14</v>
      </c>
    </row>
    <row r="329" spans="1:7" x14ac:dyDescent="0.2">
      <c r="A329">
        <v>329</v>
      </c>
      <c r="B329" t="s">
        <v>2735</v>
      </c>
      <c r="C329" t="s">
        <v>2636</v>
      </c>
      <c r="D329" t="s">
        <v>2637</v>
      </c>
      <c r="E329" t="s">
        <v>1838</v>
      </c>
      <c r="F329">
        <v>19</v>
      </c>
      <c r="G329">
        <v>23</v>
      </c>
    </row>
    <row r="330" spans="1:7" x14ac:dyDescent="0.2">
      <c r="A330">
        <v>330</v>
      </c>
      <c r="B330" t="s">
        <v>2735</v>
      </c>
      <c r="C330" t="s">
        <v>3296</v>
      </c>
      <c r="D330" t="s">
        <v>3297</v>
      </c>
      <c r="E330" t="s">
        <v>1806</v>
      </c>
      <c r="F330">
        <v>18</v>
      </c>
      <c r="G330">
        <v>11</v>
      </c>
    </row>
    <row r="331" spans="1:7" x14ac:dyDescent="0.2">
      <c r="A331">
        <v>331</v>
      </c>
      <c r="B331" t="s">
        <v>2735</v>
      </c>
      <c r="C331" t="s">
        <v>2595</v>
      </c>
      <c r="D331" t="s">
        <v>2596</v>
      </c>
      <c r="E331" t="s">
        <v>1602</v>
      </c>
      <c r="F331">
        <v>13</v>
      </c>
      <c r="G331">
        <v>34</v>
      </c>
    </row>
    <row r="332" spans="1:7" x14ac:dyDescent="0.2">
      <c r="A332">
        <v>332</v>
      </c>
      <c r="B332" t="s">
        <v>2735</v>
      </c>
      <c r="C332" t="s">
        <v>3298</v>
      </c>
      <c r="D332" t="s">
        <v>3299</v>
      </c>
      <c r="E332" t="s">
        <v>1806</v>
      </c>
      <c r="F332">
        <v>18</v>
      </c>
      <c r="G332">
        <v>7</v>
      </c>
    </row>
    <row r="333" spans="1:7" x14ac:dyDescent="0.2">
      <c r="A333">
        <v>333</v>
      </c>
      <c r="B333" t="s">
        <v>2735</v>
      </c>
      <c r="C333" t="s">
        <v>2647</v>
      </c>
      <c r="D333" t="s">
        <v>2332</v>
      </c>
      <c r="E333" t="s">
        <v>1602</v>
      </c>
      <c r="F333">
        <v>16</v>
      </c>
      <c r="G333">
        <v>33</v>
      </c>
    </row>
    <row r="334" spans="1:7" x14ac:dyDescent="0.2">
      <c r="A334">
        <v>334</v>
      </c>
      <c r="B334" t="s">
        <v>2735</v>
      </c>
      <c r="C334" t="s">
        <v>2621</v>
      </c>
      <c r="D334" t="s">
        <v>2622</v>
      </c>
      <c r="E334" t="s">
        <v>1762</v>
      </c>
      <c r="F334">
        <v>2</v>
      </c>
      <c r="G334">
        <v>8</v>
      </c>
    </row>
    <row r="335" spans="1:7" x14ac:dyDescent="0.2">
      <c r="A335">
        <v>335</v>
      </c>
      <c r="B335" t="s">
        <v>2735</v>
      </c>
      <c r="C335" t="s">
        <v>3300</v>
      </c>
      <c r="D335" t="s">
        <v>3301</v>
      </c>
      <c r="E335" t="s">
        <v>1597</v>
      </c>
      <c r="F335">
        <v>11</v>
      </c>
      <c r="G335">
        <v>2</v>
      </c>
    </row>
    <row r="336" spans="1:7" x14ac:dyDescent="0.2">
      <c r="A336">
        <v>336</v>
      </c>
      <c r="B336" t="s">
        <v>2735</v>
      </c>
      <c r="C336" t="s">
        <v>3302</v>
      </c>
      <c r="D336" t="s">
        <v>3303</v>
      </c>
      <c r="E336" t="s">
        <v>1806</v>
      </c>
      <c r="F336">
        <v>9</v>
      </c>
      <c r="G336">
        <v>22</v>
      </c>
    </row>
    <row r="337" spans="1:7" x14ac:dyDescent="0.2">
      <c r="A337">
        <v>337</v>
      </c>
      <c r="B337" t="s">
        <v>2735</v>
      </c>
      <c r="C337" t="s">
        <v>2625</v>
      </c>
      <c r="D337" t="s">
        <v>2396</v>
      </c>
      <c r="E337" t="s">
        <v>1602</v>
      </c>
      <c r="F337">
        <v>3</v>
      </c>
      <c r="G337">
        <v>16</v>
      </c>
    </row>
    <row r="338" spans="1:7" x14ac:dyDescent="0.2">
      <c r="A338">
        <v>338</v>
      </c>
      <c r="B338" t="s">
        <v>2735</v>
      </c>
      <c r="C338" t="s">
        <v>3284</v>
      </c>
      <c r="D338" t="s">
        <v>3285</v>
      </c>
      <c r="E338" t="s">
        <v>1592</v>
      </c>
      <c r="F338">
        <v>4</v>
      </c>
      <c r="G338">
        <v>39</v>
      </c>
    </row>
    <row r="339" spans="1:7" x14ac:dyDescent="0.2">
      <c r="A339">
        <v>339</v>
      </c>
      <c r="B339" t="s">
        <v>2736</v>
      </c>
      <c r="C339" t="s">
        <v>3304</v>
      </c>
      <c r="D339" t="s">
        <v>3305</v>
      </c>
      <c r="E339" t="s">
        <v>1470</v>
      </c>
      <c r="F339">
        <v>139</v>
      </c>
      <c r="G339" s="85">
        <v>43833</v>
      </c>
    </row>
    <row r="340" spans="1:7" x14ac:dyDescent="0.2">
      <c r="A340">
        <v>340</v>
      </c>
      <c r="B340" t="s">
        <v>2736</v>
      </c>
      <c r="C340" t="s">
        <v>3306</v>
      </c>
      <c r="D340" t="s">
        <v>3307</v>
      </c>
      <c r="E340" t="s">
        <v>1585</v>
      </c>
      <c r="F340">
        <v>6</v>
      </c>
      <c r="G340">
        <v>8</v>
      </c>
    </row>
    <row r="341" spans="1:7" x14ac:dyDescent="0.2">
      <c r="A341">
        <v>341</v>
      </c>
      <c r="B341" t="s">
        <v>2736</v>
      </c>
      <c r="C341" t="s">
        <v>3308</v>
      </c>
      <c r="D341" t="s">
        <v>3309</v>
      </c>
      <c r="E341" t="s">
        <v>1762</v>
      </c>
      <c r="F341">
        <v>2</v>
      </c>
      <c r="G341">
        <v>24</v>
      </c>
    </row>
    <row r="342" spans="1:7" x14ac:dyDescent="0.2">
      <c r="A342">
        <v>342</v>
      </c>
      <c r="B342" t="s">
        <v>2736</v>
      </c>
      <c r="C342" t="s">
        <v>3310</v>
      </c>
      <c r="D342" t="s">
        <v>3311</v>
      </c>
      <c r="E342" t="s">
        <v>1806</v>
      </c>
      <c r="F342">
        <v>28</v>
      </c>
      <c r="G342">
        <v>6</v>
      </c>
    </row>
    <row r="343" spans="1:7" x14ac:dyDescent="0.2">
      <c r="A343">
        <v>343</v>
      </c>
      <c r="B343" t="s">
        <v>2736</v>
      </c>
      <c r="C343" t="s">
        <v>3312</v>
      </c>
      <c r="D343" t="s">
        <v>3313</v>
      </c>
      <c r="E343" t="s">
        <v>1838</v>
      </c>
      <c r="F343">
        <v>6</v>
      </c>
      <c r="G343">
        <v>16</v>
      </c>
    </row>
    <row r="344" spans="1:7" x14ac:dyDescent="0.2">
      <c r="A344">
        <v>344</v>
      </c>
      <c r="B344" t="s">
        <v>2736</v>
      </c>
      <c r="C344" t="s">
        <v>3314</v>
      </c>
      <c r="D344" t="s">
        <v>3315</v>
      </c>
      <c r="E344" t="s">
        <v>1470</v>
      </c>
      <c r="F344">
        <v>119</v>
      </c>
      <c r="G344">
        <v>2</v>
      </c>
    </row>
    <row r="345" spans="1:7" x14ac:dyDescent="0.2">
      <c r="A345">
        <v>345</v>
      </c>
      <c r="B345" t="s">
        <v>2736</v>
      </c>
      <c r="C345" t="s">
        <v>3316</v>
      </c>
      <c r="D345" t="s">
        <v>3317</v>
      </c>
      <c r="E345" t="s">
        <v>1496</v>
      </c>
      <c r="F345">
        <v>45</v>
      </c>
      <c r="G345">
        <v>22</v>
      </c>
    </row>
    <row r="346" spans="1:7" x14ac:dyDescent="0.2">
      <c r="A346">
        <v>346</v>
      </c>
      <c r="B346" t="s">
        <v>2736</v>
      </c>
      <c r="C346" t="s">
        <v>3318</v>
      </c>
      <c r="D346" t="s">
        <v>3319</v>
      </c>
      <c r="E346" t="s">
        <v>1793</v>
      </c>
      <c r="F346">
        <v>7</v>
      </c>
      <c r="G346">
        <v>33</v>
      </c>
    </row>
    <row r="347" spans="1:7" x14ac:dyDescent="0.2">
      <c r="A347">
        <v>347</v>
      </c>
      <c r="B347" t="s">
        <v>2736</v>
      </c>
      <c r="C347" t="s">
        <v>3150</v>
      </c>
      <c r="D347" t="s">
        <v>3151</v>
      </c>
      <c r="E347" t="s">
        <v>1838</v>
      </c>
      <c r="F347">
        <v>6</v>
      </c>
      <c r="G347">
        <v>36</v>
      </c>
    </row>
    <row r="348" spans="1:7" x14ac:dyDescent="0.2">
      <c r="A348">
        <v>348</v>
      </c>
      <c r="B348" t="s">
        <v>2736</v>
      </c>
      <c r="C348" t="s">
        <v>2667</v>
      </c>
      <c r="D348" t="s">
        <v>2541</v>
      </c>
      <c r="E348" t="s">
        <v>1602</v>
      </c>
      <c r="F348">
        <v>8</v>
      </c>
      <c r="G348">
        <v>12</v>
      </c>
    </row>
    <row r="349" spans="1:7" x14ac:dyDescent="0.2">
      <c r="A349">
        <v>349</v>
      </c>
      <c r="B349" t="s">
        <v>2736</v>
      </c>
      <c r="C349" t="s">
        <v>2606</v>
      </c>
      <c r="D349" t="s">
        <v>3320</v>
      </c>
      <c r="E349" t="s">
        <v>1838</v>
      </c>
      <c r="F349">
        <v>68</v>
      </c>
      <c r="G349">
        <v>4</v>
      </c>
    </row>
    <row r="350" spans="1:7" x14ac:dyDescent="0.2">
      <c r="A350">
        <v>350</v>
      </c>
      <c r="B350" t="s">
        <v>2736</v>
      </c>
      <c r="C350" t="s">
        <v>3321</v>
      </c>
      <c r="D350" t="s">
        <v>3322</v>
      </c>
      <c r="E350" t="s">
        <v>1645</v>
      </c>
      <c r="F350">
        <v>4</v>
      </c>
      <c r="G350">
        <v>1</v>
      </c>
    </row>
    <row r="351" spans="1:7" x14ac:dyDescent="0.2">
      <c r="A351">
        <v>351</v>
      </c>
      <c r="B351" t="s">
        <v>2736</v>
      </c>
      <c r="C351" t="s">
        <v>3323</v>
      </c>
      <c r="D351" t="s">
        <v>3324</v>
      </c>
      <c r="E351" t="s">
        <v>1645</v>
      </c>
      <c r="F351">
        <v>4</v>
      </c>
      <c r="G351">
        <v>8</v>
      </c>
    </row>
    <row r="352" spans="1:7" x14ac:dyDescent="0.2">
      <c r="A352">
        <v>352</v>
      </c>
      <c r="B352" t="s">
        <v>2736</v>
      </c>
      <c r="C352" t="s">
        <v>3325</v>
      </c>
      <c r="D352" t="s">
        <v>3326</v>
      </c>
      <c r="E352" t="s">
        <v>1645</v>
      </c>
      <c r="F352">
        <v>4</v>
      </c>
      <c r="G352">
        <v>7</v>
      </c>
    </row>
    <row r="353" spans="1:7" x14ac:dyDescent="0.2">
      <c r="A353">
        <v>353</v>
      </c>
      <c r="B353" t="s">
        <v>2736</v>
      </c>
      <c r="C353" t="s">
        <v>3327</v>
      </c>
      <c r="D353" t="s">
        <v>3328</v>
      </c>
      <c r="E353" t="s">
        <v>1838</v>
      </c>
      <c r="F353">
        <v>43</v>
      </c>
      <c r="G353">
        <v>34</v>
      </c>
    </row>
    <row r="354" spans="1:7" x14ac:dyDescent="0.2">
      <c r="A354">
        <v>354</v>
      </c>
      <c r="B354" t="s">
        <v>2736</v>
      </c>
      <c r="C354" t="s">
        <v>3329</v>
      </c>
      <c r="D354" t="s">
        <v>3330</v>
      </c>
      <c r="E354" t="s">
        <v>1477</v>
      </c>
      <c r="F354">
        <v>23</v>
      </c>
      <c r="G354">
        <v>7</v>
      </c>
    </row>
    <row r="355" spans="1:7" x14ac:dyDescent="0.2">
      <c r="A355">
        <v>355</v>
      </c>
      <c r="B355" t="s">
        <v>2736</v>
      </c>
      <c r="C355" t="s">
        <v>3331</v>
      </c>
      <c r="D355" t="s">
        <v>3332</v>
      </c>
      <c r="E355" t="s">
        <v>1502</v>
      </c>
      <c r="F355">
        <v>17</v>
      </c>
      <c r="G355">
        <v>10</v>
      </c>
    </row>
    <row r="356" spans="1:7" x14ac:dyDescent="0.2">
      <c r="A356">
        <v>356</v>
      </c>
      <c r="B356" t="s">
        <v>2736</v>
      </c>
      <c r="C356" t="s">
        <v>2586</v>
      </c>
      <c r="D356" t="s">
        <v>2587</v>
      </c>
      <c r="E356" t="s">
        <v>1762</v>
      </c>
      <c r="F356">
        <v>9</v>
      </c>
      <c r="G356">
        <v>39</v>
      </c>
    </row>
    <row r="357" spans="1:7" x14ac:dyDescent="0.2">
      <c r="A357">
        <v>357</v>
      </c>
      <c r="B357" t="s">
        <v>2736</v>
      </c>
      <c r="C357" t="s">
        <v>3333</v>
      </c>
      <c r="D357" t="s">
        <v>3334</v>
      </c>
      <c r="E357" t="s">
        <v>1793</v>
      </c>
      <c r="F357">
        <v>4</v>
      </c>
      <c r="G357">
        <v>30</v>
      </c>
    </row>
    <row r="358" spans="1:7" x14ac:dyDescent="0.2">
      <c r="A358">
        <v>358</v>
      </c>
      <c r="B358" t="s">
        <v>2736</v>
      </c>
      <c r="C358" t="s">
        <v>3335</v>
      </c>
      <c r="D358" t="s">
        <v>3336</v>
      </c>
      <c r="E358" t="s">
        <v>1797</v>
      </c>
      <c r="F358">
        <v>12</v>
      </c>
      <c r="G358">
        <v>14</v>
      </c>
    </row>
    <row r="359" spans="1:7" x14ac:dyDescent="0.2">
      <c r="A359">
        <v>359</v>
      </c>
      <c r="B359" t="s">
        <v>2736</v>
      </c>
      <c r="C359" t="s">
        <v>3337</v>
      </c>
      <c r="D359" t="s">
        <v>3338</v>
      </c>
      <c r="E359" t="s">
        <v>1838</v>
      </c>
      <c r="F359">
        <v>137</v>
      </c>
      <c r="G359">
        <v>9</v>
      </c>
    </row>
    <row r="360" spans="1:7" x14ac:dyDescent="0.2">
      <c r="A360">
        <v>360</v>
      </c>
      <c r="B360" t="s">
        <v>2736</v>
      </c>
      <c r="C360" t="s">
        <v>3339</v>
      </c>
      <c r="D360" t="s">
        <v>3340</v>
      </c>
      <c r="E360" t="s">
        <v>1585</v>
      </c>
      <c r="F360">
        <v>22</v>
      </c>
      <c r="G360">
        <v>14</v>
      </c>
    </row>
    <row r="361" spans="1:7" x14ac:dyDescent="0.2">
      <c r="A361">
        <v>361</v>
      </c>
      <c r="B361" t="s">
        <v>2736</v>
      </c>
      <c r="C361" t="s">
        <v>3341</v>
      </c>
      <c r="D361" t="s">
        <v>3342</v>
      </c>
      <c r="E361" t="s">
        <v>1838</v>
      </c>
      <c r="F361">
        <v>95</v>
      </c>
      <c r="G361">
        <v>5</v>
      </c>
    </row>
    <row r="362" spans="1:7" x14ac:dyDescent="0.2">
      <c r="A362">
        <v>362</v>
      </c>
      <c r="B362" t="s">
        <v>2736</v>
      </c>
      <c r="C362" t="s">
        <v>3343</v>
      </c>
      <c r="D362" t="s">
        <v>3344</v>
      </c>
      <c r="E362" t="s">
        <v>1822</v>
      </c>
      <c r="F362">
        <v>9</v>
      </c>
      <c r="G362" t="s">
        <v>3261</v>
      </c>
    </row>
    <row r="363" spans="1:7" x14ac:dyDescent="0.2">
      <c r="A363">
        <v>363</v>
      </c>
      <c r="B363" t="s">
        <v>2736</v>
      </c>
      <c r="C363" t="s">
        <v>2623</v>
      </c>
      <c r="D363" t="s">
        <v>2334</v>
      </c>
      <c r="E363" t="s">
        <v>1793</v>
      </c>
      <c r="F363">
        <v>2</v>
      </c>
      <c r="G363">
        <v>41</v>
      </c>
    </row>
    <row r="364" spans="1:7" x14ac:dyDescent="0.2">
      <c r="A364">
        <v>364</v>
      </c>
      <c r="B364" t="s">
        <v>2736</v>
      </c>
      <c r="C364" t="s">
        <v>3345</v>
      </c>
      <c r="D364" t="s">
        <v>3346</v>
      </c>
      <c r="E364" t="s">
        <v>1838</v>
      </c>
      <c r="F364">
        <v>121</v>
      </c>
      <c r="G364" t="s">
        <v>3347</v>
      </c>
    </row>
    <row r="365" spans="1:7" x14ac:dyDescent="0.2">
      <c r="A365">
        <v>365</v>
      </c>
      <c r="B365" t="s">
        <v>2736</v>
      </c>
      <c r="C365" t="s">
        <v>3348</v>
      </c>
      <c r="D365" t="s">
        <v>3349</v>
      </c>
      <c r="E365" t="s">
        <v>1822</v>
      </c>
      <c r="F365">
        <v>9</v>
      </c>
      <c r="G365">
        <v>28</v>
      </c>
    </row>
    <row r="366" spans="1:7" x14ac:dyDescent="0.2">
      <c r="A366">
        <v>366</v>
      </c>
      <c r="B366" t="s">
        <v>2736</v>
      </c>
      <c r="C366" t="s">
        <v>3350</v>
      </c>
      <c r="D366" t="s">
        <v>3351</v>
      </c>
      <c r="E366" t="s">
        <v>1633</v>
      </c>
      <c r="F366">
        <v>5</v>
      </c>
      <c r="G366" t="s">
        <v>3352</v>
      </c>
    </row>
    <row r="367" spans="1:7" x14ac:dyDescent="0.2">
      <c r="A367">
        <v>367</v>
      </c>
      <c r="B367" t="s">
        <v>2736</v>
      </c>
      <c r="C367" t="s">
        <v>3353</v>
      </c>
      <c r="D367" t="s">
        <v>3354</v>
      </c>
      <c r="E367" t="s">
        <v>1597</v>
      </c>
      <c r="F367">
        <v>15</v>
      </c>
      <c r="G367">
        <v>17</v>
      </c>
    </row>
    <row r="368" spans="1:7" x14ac:dyDescent="0.2">
      <c r="A368">
        <v>368</v>
      </c>
      <c r="B368" t="s">
        <v>2736</v>
      </c>
      <c r="C368" t="s">
        <v>3355</v>
      </c>
      <c r="D368" t="s">
        <v>3356</v>
      </c>
      <c r="E368" t="s">
        <v>1415</v>
      </c>
      <c r="F368">
        <v>11</v>
      </c>
      <c r="G368" s="85">
        <v>43857</v>
      </c>
    </row>
    <row r="369" spans="1:7" x14ac:dyDescent="0.2">
      <c r="A369">
        <v>369</v>
      </c>
      <c r="B369" t="s">
        <v>2736</v>
      </c>
      <c r="C369" t="s">
        <v>3357</v>
      </c>
      <c r="D369" t="s">
        <v>3358</v>
      </c>
      <c r="E369" t="s">
        <v>1585</v>
      </c>
      <c r="F369">
        <v>4</v>
      </c>
      <c r="G369" s="85">
        <v>44115</v>
      </c>
    </row>
    <row r="370" spans="1:7" x14ac:dyDescent="0.2">
      <c r="A370">
        <v>370</v>
      </c>
      <c r="B370" t="s">
        <v>2736</v>
      </c>
      <c r="C370" t="s">
        <v>3359</v>
      </c>
      <c r="D370" t="s">
        <v>3360</v>
      </c>
      <c r="E370" t="s">
        <v>1408</v>
      </c>
      <c r="F370">
        <v>13</v>
      </c>
      <c r="G370">
        <v>14</v>
      </c>
    </row>
    <row r="371" spans="1:7" x14ac:dyDescent="0.2">
      <c r="A371">
        <v>371</v>
      </c>
      <c r="B371" t="s">
        <v>2737</v>
      </c>
      <c r="C371" t="s">
        <v>2642</v>
      </c>
      <c r="D371" t="s">
        <v>2643</v>
      </c>
      <c r="E371" t="s">
        <v>1832</v>
      </c>
      <c r="F371">
        <v>6</v>
      </c>
      <c r="G371">
        <v>4</v>
      </c>
    </row>
    <row r="372" spans="1:7" x14ac:dyDescent="0.2">
      <c r="A372">
        <v>372</v>
      </c>
      <c r="B372" t="s">
        <v>2737</v>
      </c>
      <c r="C372" t="s">
        <v>2808</v>
      </c>
      <c r="D372" t="s">
        <v>2809</v>
      </c>
      <c r="E372" t="s">
        <v>1838</v>
      </c>
      <c r="F372">
        <v>84</v>
      </c>
      <c r="G372">
        <v>88</v>
      </c>
    </row>
    <row r="373" spans="1:7" x14ac:dyDescent="0.2">
      <c r="A373">
        <v>373</v>
      </c>
      <c r="B373" t="s">
        <v>2738</v>
      </c>
      <c r="C373" t="s">
        <v>2869</v>
      </c>
      <c r="D373" t="s">
        <v>2870</v>
      </c>
      <c r="E373" t="s">
        <v>1602</v>
      </c>
      <c r="F373">
        <v>14</v>
      </c>
      <c r="G373">
        <v>6</v>
      </c>
    </row>
    <row r="374" spans="1:7" x14ac:dyDescent="0.2">
      <c r="A374">
        <v>374</v>
      </c>
      <c r="B374" t="s">
        <v>2738</v>
      </c>
      <c r="C374" t="s">
        <v>2612</v>
      </c>
      <c r="D374" t="s">
        <v>2333</v>
      </c>
      <c r="E374" t="s">
        <v>1585</v>
      </c>
      <c r="F374">
        <v>11</v>
      </c>
      <c r="G374">
        <v>28</v>
      </c>
    </row>
    <row r="375" spans="1:7" x14ac:dyDescent="0.2">
      <c r="A375">
        <v>375</v>
      </c>
      <c r="B375" t="s">
        <v>2738</v>
      </c>
      <c r="C375" t="s">
        <v>2628</v>
      </c>
      <c r="D375" t="s">
        <v>2629</v>
      </c>
      <c r="E375" t="s">
        <v>1592</v>
      </c>
      <c r="F375">
        <v>9</v>
      </c>
      <c r="G375">
        <v>7</v>
      </c>
    </row>
    <row r="376" spans="1:7" x14ac:dyDescent="0.2">
      <c r="A376">
        <v>376</v>
      </c>
      <c r="B376" t="s">
        <v>2738</v>
      </c>
      <c r="C376" t="s">
        <v>2630</v>
      </c>
      <c r="D376" t="s">
        <v>2631</v>
      </c>
      <c r="E376" t="s">
        <v>1597</v>
      </c>
      <c r="F376">
        <v>9</v>
      </c>
      <c r="G376">
        <v>35</v>
      </c>
    </row>
    <row r="377" spans="1:7" x14ac:dyDescent="0.2">
      <c r="A377">
        <v>377</v>
      </c>
      <c r="B377" t="s">
        <v>2738</v>
      </c>
      <c r="C377" t="s">
        <v>3361</v>
      </c>
      <c r="D377" t="s">
        <v>3362</v>
      </c>
      <c r="E377" t="s">
        <v>1585</v>
      </c>
      <c r="F377">
        <v>3</v>
      </c>
      <c r="G377">
        <v>17</v>
      </c>
    </row>
    <row r="378" spans="1:7" x14ac:dyDescent="0.2">
      <c r="A378">
        <v>378</v>
      </c>
      <c r="B378" t="s">
        <v>2738</v>
      </c>
      <c r="C378" t="s">
        <v>2574</v>
      </c>
      <c r="D378" t="s">
        <v>2575</v>
      </c>
      <c r="E378" t="s">
        <v>1876</v>
      </c>
      <c r="F378">
        <v>1</v>
      </c>
      <c r="G378">
        <v>17</v>
      </c>
    </row>
    <row r="379" spans="1:7" x14ac:dyDescent="0.2">
      <c r="A379">
        <v>379</v>
      </c>
      <c r="B379" t="s">
        <v>2738</v>
      </c>
      <c r="C379" t="s">
        <v>3363</v>
      </c>
      <c r="D379" t="s">
        <v>3364</v>
      </c>
      <c r="E379" t="s">
        <v>1645</v>
      </c>
      <c r="F379">
        <v>2</v>
      </c>
      <c r="G379" s="85">
        <v>44085</v>
      </c>
    </row>
    <row r="380" spans="1:7" x14ac:dyDescent="0.2">
      <c r="A380">
        <v>380</v>
      </c>
      <c r="B380" t="s">
        <v>2738</v>
      </c>
      <c r="C380" t="s">
        <v>3150</v>
      </c>
      <c r="D380" t="s">
        <v>3151</v>
      </c>
      <c r="E380" t="s">
        <v>1838</v>
      </c>
      <c r="F380">
        <v>6</v>
      </c>
      <c r="G380">
        <v>36</v>
      </c>
    </row>
    <row r="381" spans="1:7" x14ac:dyDescent="0.2">
      <c r="A381">
        <v>381</v>
      </c>
      <c r="B381" t="s">
        <v>2738</v>
      </c>
      <c r="C381" t="s">
        <v>2640</v>
      </c>
      <c r="D381" t="s">
        <v>2546</v>
      </c>
      <c r="E381" t="s">
        <v>1762</v>
      </c>
      <c r="F381">
        <v>25</v>
      </c>
      <c r="G381">
        <v>26</v>
      </c>
    </row>
    <row r="382" spans="1:7" x14ac:dyDescent="0.2">
      <c r="A382">
        <v>382</v>
      </c>
      <c r="B382" t="s">
        <v>2738</v>
      </c>
      <c r="C382" t="s">
        <v>2640</v>
      </c>
      <c r="D382" t="s">
        <v>2546</v>
      </c>
      <c r="E382" t="s">
        <v>1762</v>
      </c>
      <c r="F382">
        <v>25</v>
      </c>
      <c r="G382">
        <v>26</v>
      </c>
    </row>
    <row r="383" spans="1:7" x14ac:dyDescent="0.2">
      <c r="A383">
        <v>383</v>
      </c>
      <c r="B383" t="s">
        <v>2738</v>
      </c>
      <c r="C383" t="s">
        <v>3365</v>
      </c>
      <c r="D383" t="s">
        <v>3366</v>
      </c>
      <c r="E383" t="s">
        <v>1585</v>
      </c>
      <c r="F383">
        <v>5</v>
      </c>
      <c r="G383" s="85">
        <v>44147</v>
      </c>
    </row>
    <row r="384" spans="1:7" x14ac:dyDescent="0.2">
      <c r="A384">
        <v>384</v>
      </c>
      <c r="B384" t="s">
        <v>2738</v>
      </c>
      <c r="C384" t="s">
        <v>3367</v>
      </c>
      <c r="D384" t="s">
        <v>3368</v>
      </c>
      <c r="E384" t="s">
        <v>1708</v>
      </c>
      <c r="F384">
        <v>3</v>
      </c>
      <c r="G384">
        <v>15</v>
      </c>
    </row>
    <row r="385" spans="1:7" x14ac:dyDescent="0.2">
      <c r="A385">
        <v>385</v>
      </c>
      <c r="B385" t="s">
        <v>2738</v>
      </c>
      <c r="C385" t="s">
        <v>3369</v>
      </c>
      <c r="D385" t="s">
        <v>3370</v>
      </c>
      <c r="E385" t="s">
        <v>1602</v>
      </c>
      <c r="F385">
        <v>12</v>
      </c>
      <c r="G385">
        <v>46</v>
      </c>
    </row>
    <row r="386" spans="1:7" x14ac:dyDescent="0.2">
      <c r="A386">
        <v>386</v>
      </c>
      <c r="B386" t="s">
        <v>2738</v>
      </c>
      <c r="C386" t="s">
        <v>3371</v>
      </c>
      <c r="D386" t="s">
        <v>3372</v>
      </c>
      <c r="E386" t="s">
        <v>1520</v>
      </c>
      <c r="F386">
        <v>6</v>
      </c>
      <c r="G386">
        <v>22</v>
      </c>
    </row>
    <row r="387" spans="1:7" x14ac:dyDescent="0.2">
      <c r="A387">
        <v>387</v>
      </c>
      <c r="B387" t="s">
        <v>2738</v>
      </c>
      <c r="C387" t="s">
        <v>3373</v>
      </c>
      <c r="D387" t="s">
        <v>3374</v>
      </c>
      <c r="E387" t="s">
        <v>1606</v>
      </c>
      <c r="F387">
        <v>5</v>
      </c>
      <c r="G387">
        <v>19</v>
      </c>
    </row>
    <row r="388" spans="1:7" x14ac:dyDescent="0.2">
      <c r="A388">
        <v>388</v>
      </c>
      <c r="B388" t="s">
        <v>2738</v>
      </c>
      <c r="C388" t="s">
        <v>3375</v>
      </c>
      <c r="D388" t="s">
        <v>3376</v>
      </c>
      <c r="E388" t="s">
        <v>1597</v>
      </c>
      <c r="F388">
        <v>2</v>
      </c>
      <c r="G388" s="85">
        <v>43875</v>
      </c>
    </row>
    <row r="389" spans="1:7" x14ac:dyDescent="0.2">
      <c r="A389">
        <v>389</v>
      </c>
      <c r="B389" t="s">
        <v>2738</v>
      </c>
      <c r="C389" t="s">
        <v>3377</v>
      </c>
      <c r="D389" t="s">
        <v>3378</v>
      </c>
      <c r="E389" t="s">
        <v>1597</v>
      </c>
      <c r="F389">
        <v>22</v>
      </c>
      <c r="G389" t="s">
        <v>3379</v>
      </c>
    </row>
    <row r="390" spans="1:7" x14ac:dyDescent="0.2">
      <c r="A390">
        <v>390</v>
      </c>
      <c r="B390" t="s">
        <v>2738</v>
      </c>
      <c r="C390" t="s">
        <v>3380</v>
      </c>
      <c r="D390" t="s">
        <v>3381</v>
      </c>
      <c r="E390" t="s">
        <v>1606</v>
      </c>
      <c r="F390">
        <v>1</v>
      </c>
      <c r="G390" s="85">
        <v>44085</v>
      </c>
    </row>
    <row r="391" spans="1:7" x14ac:dyDescent="0.2">
      <c r="A391">
        <v>391</v>
      </c>
      <c r="B391" t="s">
        <v>2738</v>
      </c>
      <c r="C391" t="s">
        <v>3382</v>
      </c>
      <c r="D391" t="s">
        <v>3383</v>
      </c>
      <c r="E391" t="s">
        <v>1838</v>
      </c>
      <c r="F391">
        <v>13</v>
      </c>
      <c r="G391">
        <v>1</v>
      </c>
    </row>
    <row r="392" spans="1:7" x14ac:dyDescent="0.2">
      <c r="A392">
        <v>392</v>
      </c>
      <c r="B392" t="s">
        <v>2738</v>
      </c>
      <c r="C392" t="s">
        <v>3384</v>
      </c>
      <c r="D392" t="s">
        <v>3385</v>
      </c>
      <c r="E392" t="s">
        <v>1838</v>
      </c>
      <c r="F392">
        <v>27</v>
      </c>
      <c r="G392" s="85">
        <v>44178</v>
      </c>
    </row>
    <row r="393" spans="1:7" x14ac:dyDescent="0.2">
      <c r="A393">
        <v>393</v>
      </c>
      <c r="B393" t="s">
        <v>2738</v>
      </c>
      <c r="C393" t="s">
        <v>3386</v>
      </c>
      <c r="D393" t="s">
        <v>3387</v>
      </c>
      <c r="E393" t="s">
        <v>1838</v>
      </c>
      <c r="F393">
        <v>110</v>
      </c>
      <c r="G393" s="85">
        <v>44151</v>
      </c>
    </row>
    <row r="394" spans="1:7" x14ac:dyDescent="0.2">
      <c r="A394">
        <v>394</v>
      </c>
      <c r="B394" t="s">
        <v>2738</v>
      </c>
      <c r="C394" t="s">
        <v>3388</v>
      </c>
      <c r="D394" t="s">
        <v>3389</v>
      </c>
      <c r="E394" t="s">
        <v>1876</v>
      </c>
      <c r="F394">
        <v>1</v>
      </c>
      <c r="G394" t="s">
        <v>3390</v>
      </c>
    </row>
    <row r="395" spans="1:7" x14ac:dyDescent="0.2">
      <c r="A395">
        <v>395</v>
      </c>
      <c r="B395" t="s">
        <v>2738</v>
      </c>
      <c r="C395" t="s">
        <v>3391</v>
      </c>
      <c r="D395" t="s">
        <v>3392</v>
      </c>
      <c r="E395" t="s">
        <v>1657</v>
      </c>
      <c r="F395">
        <v>4</v>
      </c>
      <c r="G395" t="s">
        <v>3000</v>
      </c>
    </row>
    <row r="396" spans="1:7" x14ac:dyDescent="0.2">
      <c r="A396">
        <v>396</v>
      </c>
      <c r="B396" t="s">
        <v>2738</v>
      </c>
      <c r="C396" t="s">
        <v>3393</v>
      </c>
      <c r="D396" t="s">
        <v>3394</v>
      </c>
      <c r="E396" t="s">
        <v>1838</v>
      </c>
      <c r="F396">
        <v>88</v>
      </c>
      <c r="G396" t="s">
        <v>3395</v>
      </c>
    </row>
    <row r="397" spans="1:7" x14ac:dyDescent="0.2">
      <c r="A397">
        <v>397</v>
      </c>
      <c r="B397" t="s">
        <v>2738</v>
      </c>
      <c r="C397" t="s">
        <v>3396</v>
      </c>
      <c r="D397" t="s">
        <v>3397</v>
      </c>
      <c r="E397" t="s">
        <v>1585</v>
      </c>
      <c r="F397">
        <v>10</v>
      </c>
      <c r="G397">
        <v>32</v>
      </c>
    </row>
    <row r="398" spans="1:7" x14ac:dyDescent="0.2">
      <c r="A398">
        <v>398</v>
      </c>
      <c r="B398" t="s">
        <v>2374</v>
      </c>
      <c r="C398" t="s">
        <v>3398</v>
      </c>
      <c r="D398" t="s">
        <v>3399</v>
      </c>
      <c r="E398" t="s">
        <v>1360</v>
      </c>
      <c r="F398">
        <v>17</v>
      </c>
      <c r="G398">
        <v>5</v>
      </c>
    </row>
    <row r="399" spans="1:7" x14ac:dyDescent="0.2">
      <c r="A399">
        <v>399</v>
      </c>
      <c r="B399" t="s">
        <v>2374</v>
      </c>
      <c r="C399" t="s">
        <v>3400</v>
      </c>
      <c r="D399" t="s">
        <v>3401</v>
      </c>
      <c r="E399" t="s">
        <v>1454</v>
      </c>
      <c r="F399">
        <v>9</v>
      </c>
      <c r="G399">
        <v>7</v>
      </c>
    </row>
    <row r="400" spans="1:7" x14ac:dyDescent="0.2">
      <c r="A400">
        <v>400</v>
      </c>
      <c r="B400" t="s">
        <v>2374</v>
      </c>
      <c r="C400" t="s">
        <v>3402</v>
      </c>
      <c r="D400" t="s">
        <v>3403</v>
      </c>
      <c r="E400" t="s">
        <v>1360</v>
      </c>
      <c r="F400">
        <v>35</v>
      </c>
      <c r="G400" t="s">
        <v>3404</v>
      </c>
    </row>
    <row r="401" spans="1:7" x14ac:dyDescent="0.2">
      <c r="A401">
        <v>401</v>
      </c>
      <c r="B401" t="s">
        <v>2374</v>
      </c>
      <c r="C401" t="s">
        <v>3405</v>
      </c>
      <c r="D401" s="64">
        <v>1.9215277777777777</v>
      </c>
      <c r="E401" t="s">
        <v>1360</v>
      </c>
      <c r="F401">
        <v>46</v>
      </c>
      <c r="G401">
        <v>7</v>
      </c>
    </row>
    <row r="402" spans="1:7" x14ac:dyDescent="0.2">
      <c r="A402">
        <v>402</v>
      </c>
      <c r="B402" t="s">
        <v>2374</v>
      </c>
      <c r="C402" t="s">
        <v>3406</v>
      </c>
      <c r="D402" t="s">
        <v>3407</v>
      </c>
      <c r="E402" t="s">
        <v>1360</v>
      </c>
      <c r="F402">
        <v>32</v>
      </c>
      <c r="G402">
        <v>30</v>
      </c>
    </row>
    <row r="403" spans="1:7" x14ac:dyDescent="0.2">
      <c r="A403">
        <v>403</v>
      </c>
      <c r="B403" t="s">
        <v>2374</v>
      </c>
      <c r="C403" t="s">
        <v>3408</v>
      </c>
      <c r="D403" t="s">
        <v>3409</v>
      </c>
      <c r="E403" t="s">
        <v>1360</v>
      </c>
      <c r="F403">
        <v>32</v>
      </c>
      <c r="G403">
        <v>31</v>
      </c>
    </row>
    <row r="404" spans="1:7" x14ac:dyDescent="0.2">
      <c r="A404">
        <v>404</v>
      </c>
      <c r="B404" t="s">
        <v>2374</v>
      </c>
      <c r="C404" t="s">
        <v>3410</v>
      </c>
      <c r="D404" t="s">
        <v>3411</v>
      </c>
      <c r="E404" t="s">
        <v>1360</v>
      </c>
      <c r="F404">
        <v>32</v>
      </c>
      <c r="G404">
        <v>28</v>
      </c>
    </row>
    <row r="405" spans="1:7" x14ac:dyDescent="0.2">
      <c r="A405">
        <v>405</v>
      </c>
      <c r="B405" t="s">
        <v>2374</v>
      </c>
      <c r="C405" t="s">
        <v>3412</v>
      </c>
      <c r="D405" t="s">
        <v>3413</v>
      </c>
      <c r="E405" t="s">
        <v>1360</v>
      </c>
      <c r="F405">
        <v>35</v>
      </c>
      <c r="G405" s="85">
        <v>44147</v>
      </c>
    </row>
    <row r="406" spans="1:7" x14ac:dyDescent="0.2">
      <c r="A406">
        <v>406</v>
      </c>
      <c r="B406" t="s">
        <v>2374</v>
      </c>
      <c r="C406" t="s">
        <v>3414</v>
      </c>
      <c r="D406" t="s">
        <v>3415</v>
      </c>
      <c r="E406" t="s">
        <v>1496</v>
      </c>
      <c r="F406">
        <v>54</v>
      </c>
      <c r="G406">
        <v>7</v>
      </c>
    </row>
    <row r="407" spans="1:7" x14ac:dyDescent="0.2">
      <c r="A407">
        <v>407</v>
      </c>
      <c r="B407" t="s">
        <v>2374</v>
      </c>
      <c r="C407" t="s">
        <v>3416</v>
      </c>
      <c r="D407" t="s">
        <v>3417</v>
      </c>
      <c r="E407" t="s">
        <v>1496</v>
      </c>
      <c r="F407">
        <v>11</v>
      </c>
      <c r="G407" s="85">
        <v>44147</v>
      </c>
    </row>
    <row r="408" spans="1:7" x14ac:dyDescent="0.2">
      <c r="A408">
        <v>408</v>
      </c>
      <c r="B408" t="s">
        <v>2374</v>
      </c>
      <c r="C408" t="s">
        <v>3418</v>
      </c>
      <c r="D408" t="s">
        <v>3419</v>
      </c>
      <c r="E408" t="s">
        <v>1762</v>
      </c>
      <c r="F408">
        <v>21</v>
      </c>
      <c r="G408" s="85">
        <v>44147</v>
      </c>
    </row>
    <row r="409" spans="1:7" x14ac:dyDescent="0.2">
      <c r="A409">
        <v>409</v>
      </c>
      <c r="B409" t="s">
        <v>2374</v>
      </c>
      <c r="C409" t="s">
        <v>3420</v>
      </c>
      <c r="D409" t="s">
        <v>3421</v>
      </c>
      <c r="E409" t="s">
        <v>1793</v>
      </c>
      <c r="F409">
        <v>15</v>
      </c>
      <c r="G409">
        <v>11</v>
      </c>
    </row>
    <row r="410" spans="1:7" x14ac:dyDescent="0.2">
      <c r="A410">
        <v>410</v>
      </c>
      <c r="B410" t="s">
        <v>2374</v>
      </c>
      <c r="C410" t="s">
        <v>3422</v>
      </c>
      <c r="D410" t="s">
        <v>3423</v>
      </c>
      <c r="E410" t="s">
        <v>1368</v>
      </c>
      <c r="F410">
        <v>19</v>
      </c>
      <c r="G410">
        <v>5</v>
      </c>
    </row>
    <row r="411" spans="1:7" x14ac:dyDescent="0.2">
      <c r="A411">
        <v>411</v>
      </c>
      <c r="B411" t="s">
        <v>2374</v>
      </c>
      <c r="C411" t="s">
        <v>3424</v>
      </c>
      <c r="D411" t="s">
        <v>3425</v>
      </c>
      <c r="E411" t="s">
        <v>1470</v>
      </c>
      <c r="F411">
        <v>135</v>
      </c>
      <c r="G411">
        <v>4</v>
      </c>
    </row>
    <row r="412" spans="1:7" x14ac:dyDescent="0.2">
      <c r="A412">
        <v>412</v>
      </c>
      <c r="B412" t="s">
        <v>2374</v>
      </c>
      <c r="C412" t="s">
        <v>3426</v>
      </c>
      <c r="D412" t="s">
        <v>3427</v>
      </c>
      <c r="E412" t="s">
        <v>1579</v>
      </c>
      <c r="F412">
        <v>3</v>
      </c>
      <c r="G412">
        <v>17</v>
      </c>
    </row>
    <row r="413" spans="1:7" x14ac:dyDescent="0.2">
      <c r="A413">
        <v>413</v>
      </c>
      <c r="B413" t="s">
        <v>2374</v>
      </c>
      <c r="C413" t="s">
        <v>3428</v>
      </c>
      <c r="D413" t="s">
        <v>3429</v>
      </c>
      <c r="E413" t="s">
        <v>1838</v>
      </c>
      <c r="F413">
        <v>101</v>
      </c>
      <c r="G413">
        <v>3</v>
      </c>
    </row>
    <row r="414" spans="1:7" x14ac:dyDescent="0.2">
      <c r="A414">
        <v>414</v>
      </c>
      <c r="B414" t="s">
        <v>2374</v>
      </c>
      <c r="C414" t="s">
        <v>3430</v>
      </c>
      <c r="D414" t="s">
        <v>3431</v>
      </c>
      <c r="E414" t="s">
        <v>1368</v>
      </c>
      <c r="F414">
        <v>19</v>
      </c>
      <c r="G414">
        <v>6</v>
      </c>
    </row>
    <row r="415" spans="1:7" x14ac:dyDescent="0.2">
      <c r="A415">
        <v>415</v>
      </c>
      <c r="B415" t="s">
        <v>2374</v>
      </c>
      <c r="C415" t="s">
        <v>3432</v>
      </c>
      <c r="D415" t="s">
        <v>3433</v>
      </c>
      <c r="E415" t="s">
        <v>1386</v>
      </c>
      <c r="F415">
        <v>14</v>
      </c>
      <c r="G415">
        <v>2</v>
      </c>
    </row>
    <row r="416" spans="1:7" x14ac:dyDescent="0.2">
      <c r="A416">
        <v>416</v>
      </c>
      <c r="B416" t="s">
        <v>2374</v>
      </c>
      <c r="C416" t="s">
        <v>3434</v>
      </c>
      <c r="D416" s="64">
        <v>1.0958333333333334</v>
      </c>
      <c r="E416" t="s">
        <v>1386</v>
      </c>
      <c r="F416">
        <v>26</v>
      </c>
      <c r="G416">
        <v>18</v>
      </c>
    </row>
    <row r="417" spans="1:7" x14ac:dyDescent="0.2">
      <c r="A417">
        <v>417</v>
      </c>
      <c r="B417" t="s">
        <v>2374</v>
      </c>
      <c r="C417" t="s">
        <v>3435</v>
      </c>
      <c r="D417" t="s">
        <v>3436</v>
      </c>
      <c r="E417" t="s">
        <v>1806</v>
      </c>
      <c r="F417">
        <v>20</v>
      </c>
      <c r="G417">
        <v>27</v>
      </c>
    </row>
    <row r="418" spans="1:7" x14ac:dyDescent="0.2">
      <c r="A418">
        <v>418</v>
      </c>
      <c r="B418" t="s">
        <v>2374</v>
      </c>
      <c r="C418" t="s">
        <v>3437</v>
      </c>
      <c r="D418" t="s">
        <v>3438</v>
      </c>
      <c r="E418" t="s">
        <v>1863</v>
      </c>
      <c r="F418">
        <v>2</v>
      </c>
      <c r="G418">
        <v>10</v>
      </c>
    </row>
    <row r="419" spans="1:7" x14ac:dyDescent="0.2">
      <c r="A419">
        <v>419</v>
      </c>
      <c r="B419" t="s">
        <v>2374</v>
      </c>
      <c r="C419" t="s">
        <v>3439</v>
      </c>
      <c r="D419" t="s">
        <v>3440</v>
      </c>
      <c r="E419" t="s">
        <v>1612</v>
      </c>
      <c r="F419">
        <v>8</v>
      </c>
      <c r="G419" t="s">
        <v>3016</v>
      </c>
    </row>
    <row r="420" spans="1:7" x14ac:dyDescent="0.2">
      <c r="A420">
        <v>420</v>
      </c>
      <c r="B420" t="s">
        <v>2374</v>
      </c>
      <c r="C420" t="s">
        <v>3441</v>
      </c>
      <c r="D420" t="s">
        <v>3442</v>
      </c>
      <c r="E420" t="s">
        <v>1633</v>
      </c>
      <c r="F420">
        <v>3</v>
      </c>
      <c r="G420" t="s">
        <v>3443</v>
      </c>
    </row>
    <row r="421" spans="1:7" x14ac:dyDescent="0.2">
      <c r="A421">
        <v>421</v>
      </c>
      <c r="B421" t="s">
        <v>2374</v>
      </c>
      <c r="C421" t="s">
        <v>2634</v>
      </c>
      <c r="D421" t="s">
        <v>2540</v>
      </c>
      <c r="E421" t="s">
        <v>1762</v>
      </c>
      <c r="F421">
        <v>26</v>
      </c>
      <c r="G421">
        <v>33</v>
      </c>
    </row>
    <row r="422" spans="1:7" x14ac:dyDescent="0.2">
      <c r="A422">
        <v>422</v>
      </c>
      <c r="B422" t="s">
        <v>2374</v>
      </c>
      <c r="C422" t="s">
        <v>3444</v>
      </c>
      <c r="D422" t="s">
        <v>3445</v>
      </c>
      <c r="E422" t="s">
        <v>1793</v>
      </c>
      <c r="F422">
        <v>15</v>
      </c>
      <c r="G422">
        <v>7</v>
      </c>
    </row>
    <row r="423" spans="1:7" x14ac:dyDescent="0.2">
      <c r="A423">
        <v>423</v>
      </c>
      <c r="B423" t="s">
        <v>2374</v>
      </c>
      <c r="C423" t="s">
        <v>2618</v>
      </c>
      <c r="D423" t="s">
        <v>2548</v>
      </c>
      <c r="E423" t="s">
        <v>1793</v>
      </c>
      <c r="F423">
        <v>3</v>
      </c>
      <c r="G423">
        <v>19</v>
      </c>
    </row>
    <row r="424" spans="1:7" x14ac:dyDescent="0.2">
      <c r="A424">
        <v>424</v>
      </c>
      <c r="B424" t="s">
        <v>2374</v>
      </c>
      <c r="C424" t="s">
        <v>3446</v>
      </c>
      <c r="D424" t="s">
        <v>3447</v>
      </c>
      <c r="E424" t="s">
        <v>1678</v>
      </c>
      <c r="F424">
        <v>3</v>
      </c>
      <c r="G424" s="85">
        <v>43843</v>
      </c>
    </row>
    <row r="425" spans="1:7" x14ac:dyDescent="0.2">
      <c r="A425">
        <v>425</v>
      </c>
      <c r="B425" t="s">
        <v>2374</v>
      </c>
      <c r="C425" t="s">
        <v>3448</v>
      </c>
      <c r="D425" t="s">
        <v>3449</v>
      </c>
      <c r="E425" t="s">
        <v>1753</v>
      </c>
      <c r="F425">
        <v>17</v>
      </c>
      <c r="G425">
        <v>40</v>
      </c>
    </row>
    <row r="426" spans="1:7" x14ac:dyDescent="0.2">
      <c r="A426">
        <v>426</v>
      </c>
      <c r="B426" t="s">
        <v>2374</v>
      </c>
      <c r="C426" t="s">
        <v>3450</v>
      </c>
      <c r="D426" t="s">
        <v>3451</v>
      </c>
      <c r="E426" t="s">
        <v>1838</v>
      </c>
      <c r="F426">
        <v>98</v>
      </c>
      <c r="G426">
        <v>37</v>
      </c>
    </row>
    <row r="427" spans="1:7" x14ac:dyDescent="0.2">
      <c r="A427">
        <v>427</v>
      </c>
      <c r="B427" t="s">
        <v>2374</v>
      </c>
      <c r="C427" t="s">
        <v>3452</v>
      </c>
      <c r="D427" t="s">
        <v>3453</v>
      </c>
      <c r="E427" t="s">
        <v>1470</v>
      </c>
      <c r="F427">
        <v>31</v>
      </c>
      <c r="G427">
        <v>23</v>
      </c>
    </row>
    <row r="428" spans="1:7" x14ac:dyDescent="0.2">
      <c r="A428">
        <v>428</v>
      </c>
      <c r="B428" t="s">
        <v>2374</v>
      </c>
      <c r="C428" t="s">
        <v>3454</v>
      </c>
      <c r="D428" t="s">
        <v>3455</v>
      </c>
      <c r="E428" t="s">
        <v>1496</v>
      </c>
      <c r="F428">
        <v>49</v>
      </c>
      <c r="G428">
        <v>25</v>
      </c>
    </row>
    <row r="429" spans="1:7" x14ac:dyDescent="0.2">
      <c r="A429">
        <v>429</v>
      </c>
      <c r="B429" t="s">
        <v>2374</v>
      </c>
      <c r="C429" t="s">
        <v>3456</v>
      </c>
      <c r="D429" t="s">
        <v>3457</v>
      </c>
      <c r="E429" t="s">
        <v>1838</v>
      </c>
      <c r="F429">
        <v>105</v>
      </c>
      <c r="G429">
        <v>14</v>
      </c>
    </row>
    <row r="430" spans="1:7" x14ac:dyDescent="0.2">
      <c r="A430">
        <v>430</v>
      </c>
      <c r="B430" t="s">
        <v>2374</v>
      </c>
      <c r="C430" t="s">
        <v>3458</v>
      </c>
      <c r="D430" t="s">
        <v>3459</v>
      </c>
      <c r="E430" t="s">
        <v>1822</v>
      </c>
      <c r="F430">
        <v>9</v>
      </c>
      <c r="G430">
        <v>11</v>
      </c>
    </row>
    <row r="431" spans="1:7" x14ac:dyDescent="0.2">
      <c r="A431">
        <v>431</v>
      </c>
      <c r="B431" t="s">
        <v>2739</v>
      </c>
      <c r="C431" t="s">
        <v>3460</v>
      </c>
      <c r="D431" t="s">
        <v>3461</v>
      </c>
      <c r="E431" t="s">
        <v>1863</v>
      </c>
      <c r="F431">
        <v>3</v>
      </c>
      <c r="G431" t="s">
        <v>3462</v>
      </c>
    </row>
    <row r="432" spans="1:7" x14ac:dyDescent="0.2">
      <c r="A432">
        <v>432</v>
      </c>
      <c r="B432" t="s">
        <v>2739</v>
      </c>
      <c r="C432" t="s">
        <v>2547</v>
      </c>
      <c r="D432" t="s">
        <v>1996</v>
      </c>
      <c r="E432" t="s">
        <v>1857</v>
      </c>
      <c r="F432">
        <v>1</v>
      </c>
      <c r="G432">
        <v>39</v>
      </c>
    </row>
    <row r="433" spans="1:7" x14ac:dyDescent="0.2">
      <c r="A433">
        <v>433</v>
      </c>
      <c r="B433" t="s">
        <v>2739</v>
      </c>
      <c r="C433" t="s">
        <v>3463</v>
      </c>
      <c r="D433" t="s">
        <v>3464</v>
      </c>
      <c r="E433" t="s">
        <v>1838</v>
      </c>
      <c r="F433">
        <v>138</v>
      </c>
      <c r="G433">
        <v>42</v>
      </c>
    </row>
    <row r="434" spans="1:7" x14ac:dyDescent="0.2">
      <c r="A434">
        <v>434</v>
      </c>
      <c r="B434" t="s">
        <v>2739</v>
      </c>
      <c r="C434" t="s">
        <v>3465</v>
      </c>
      <c r="D434" t="s">
        <v>3466</v>
      </c>
      <c r="E434" t="s">
        <v>1838</v>
      </c>
      <c r="F434">
        <v>122</v>
      </c>
      <c r="G434">
        <v>7</v>
      </c>
    </row>
    <row r="435" spans="1:7" x14ac:dyDescent="0.2">
      <c r="A435">
        <v>435</v>
      </c>
      <c r="B435" t="s">
        <v>2739</v>
      </c>
      <c r="C435" t="s">
        <v>2584</v>
      </c>
      <c r="D435" t="s">
        <v>2585</v>
      </c>
      <c r="E435" t="s">
        <v>1797</v>
      </c>
      <c r="F435">
        <v>7</v>
      </c>
      <c r="G435" s="85">
        <v>44147</v>
      </c>
    </row>
    <row r="436" spans="1:7" x14ac:dyDescent="0.2">
      <c r="A436">
        <v>436</v>
      </c>
      <c r="B436" t="s">
        <v>2739</v>
      </c>
      <c r="C436" t="s">
        <v>3467</v>
      </c>
      <c r="D436" t="s">
        <v>3468</v>
      </c>
      <c r="E436" t="s">
        <v>1585</v>
      </c>
      <c r="F436">
        <v>11</v>
      </c>
      <c r="G436" t="s">
        <v>3469</v>
      </c>
    </row>
    <row r="437" spans="1:7" x14ac:dyDescent="0.2">
      <c r="A437">
        <v>437</v>
      </c>
      <c r="B437" t="s">
        <v>2739</v>
      </c>
      <c r="C437" t="s">
        <v>3470</v>
      </c>
      <c r="D437" t="s">
        <v>3471</v>
      </c>
      <c r="E437" t="s">
        <v>1838</v>
      </c>
      <c r="F437">
        <v>58</v>
      </c>
      <c r="G437" s="85">
        <v>43894</v>
      </c>
    </row>
    <row r="438" spans="1:7" x14ac:dyDescent="0.2">
      <c r="A438">
        <v>438</v>
      </c>
      <c r="B438" t="s">
        <v>2739</v>
      </c>
      <c r="C438" t="s">
        <v>3257</v>
      </c>
      <c r="D438" t="s">
        <v>3258</v>
      </c>
      <c r="E438" t="s">
        <v>1597</v>
      </c>
      <c r="F438">
        <v>23</v>
      </c>
      <c r="G438">
        <v>34</v>
      </c>
    </row>
    <row r="439" spans="1:7" x14ac:dyDescent="0.2">
      <c r="A439">
        <v>439</v>
      </c>
      <c r="B439" t="s">
        <v>2739</v>
      </c>
      <c r="C439" t="s">
        <v>3472</v>
      </c>
      <c r="D439" t="s">
        <v>3473</v>
      </c>
      <c r="E439" t="s">
        <v>1602</v>
      </c>
      <c r="F439">
        <v>19</v>
      </c>
      <c r="G439" t="s">
        <v>3474</v>
      </c>
    </row>
    <row r="440" spans="1:7" x14ac:dyDescent="0.2">
      <c r="A440">
        <v>440</v>
      </c>
      <c r="B440" t="s">
        <v>2740</v>
      </c>
      <c r="C440" t="s">
        <v>3475</v>
      </c>
      <c r="D440" t="s">
        <v>3476</v>
      </c>
      <c r="E440" t="s">
        <v>1702</v>
      </c>
      <c r="F440">
        <v>1</v>
      </c>
      <c r="G440">
        <v>2</v>
      </c>
    </row>
    <row r="441" spans="1:7" x14ac:dyDescent="0.2">
      <c r="A441">
        <v>441</v>
      </c>
      <c r="B441" t="s">
        <v>2740</v>
      </c>
      <c r="C441" t="s">
        <v>3477</v>
      </c>
      <c r="D441" t="s">
        <v>3478</v>
      </c>
      <c r="E441" t="s">
        <v>1702</v>
      </c>
      <c r="F441">
        <v>1</v>
      </c>
      <c r="G441" s="85">
        <v>43894</v>
      </c>
    </row>
    <row r="442" spans="1:7" x14ac:dyDescent="0.2">
      <c r="A442">
        <v>442</v>
      </c>
      <c r="B442" t="s">
        <v>2740</v>
      </c>
      <c r="C442" t="s">
        <v>2618</v>
      </c>
      <c r="D442" t="s">
        <v>2548</v>
      </c>
      <c r="E442" t="s">
        <v>1793</v>
      </c>
      <c r="F442">
        <v>3</v>
      </c>
      <c r="G442">
        <v>19</v>
      </c>
    </row>
    <row r="443" spans="1:7" x14ac:dyDescent="0.2">
      <c r="A443">
        <v>443</v>
      </c>
      <c r="B443" t="s">
        <v>2740</v>
      </c>
      <c r="C443" t="s">
        <v>3479</v>
      </c>
      <c r="D443" t="s">
        <v>3480</v>
      </c>
      <c r="E443" t="s">
        <v>1597</v>
      </c>
      <c r="F443">
        <v>6</v>
      </c>
      <c r="G443">
        <v>15</v>
      </c>
    </row>
    <row r="444" spans="1:7" x14ac:dyDescent="0.2">
      <c r="A444">
        <v>444</v>
      </c>
      <c r="B444" t="s">
        <v>2740</v>
      </c>
      <c r="C444" t="s">
        <v>3481</v>
      </c>
      <c r="D444" t="s">
        <v>3482</v>
      </c>
      <c r="E444" t="s">
        <v>1585</v>
      </c>
      <c r="F444">
        <v>5</v>
      </c>
      <c r="G444" t="s">
        <v>3483</v>
      </c>
    </row>
    <row r="445" spans="1:7" x14ac:dyDescent="0.2">
      <c r="A445">
        <v>445</v>
      </c>
      <c r="B445" t="s">
        <v>2740</v>
      </c>
      <c r="C445" t="s">
        <v>3484</v>
      </c>
      <c r="D445" t="s">
        <v>3485</v>
      </c>
      <c r="E445" t="s">
        <v>1793</v>
      </c>
      <c r="F445">
        <v>27</v>
      </c>
      <c r="G445">
        <v>25</v>
      </c>
    </row>
    <row r="446" spans="1:7" x14ac:dyDescent="0.2">
      <c r="A446">
        <v>446</v>
      </c>
      <c r="B446" t="s">
        <v>2740</v>
      </c>
      <c r="C446" t="s">
        <v>3486</v>
      </c>
      <c r="D446" t="s">
        <v>3487</v>
      </c>
      <c r="E446" t="s">
        <v>1585</v>
      </c>
      <c r="F446">
        <v>6</v>
      </c>
      <c r="G446">
        <v>21</v>
      </c>
    </row>
    <row r="447" spans="1:7" x14ac:dyDescent="0.2">
      <c r="A447">
        <v>447</v>
      </c>
      <c r="B447" t="s">
        <v>2740</v>
      </c>
      <c r="C447" t="s">
        <v>3488</v>
      </c>
      <c r="D447" t="s">
        <v>3489</v>
      </c>
      <c r="E447" t="s">
        <v>1695</v>
      </c>
      <c r="F447">
        <v>10</v>
      </c>
      <c r="G447">
        <v>36</v>
      </c>
    </row>
    <row r="448" spans="1:7" x14ac:dyDescent="0.2">
      <c r="A448">
        <v>448</v>
      </c>
      <c r="B448" t="s">
        <v>2740</v>
      </c>
      <c r="C448" t="s">
        <v>3490</v>
      </c>
      <c r="D448" t="s">
        <v>3491</v>
      </c>
      <c r="E448" t="s">
        <v>1806</v>
      </c>
      <c r="F448">
        <v>14</v>
      </c>
      <c r="G448">
        <v>13</v>
      </c>
    </row>
    <row r="449" spans="1:8" x14ac:dyDescent="0.2">
      <c r="A449">
        <v>449</v>
      </c>
      <c r="B449" t="s">
        <v>2740</v>
      </c>
      <c r="C449" t="s">
        <v>3492</v>
      </c>
      <c r="D449" t="s">
        <v>3493</v>
      </c>
      <c r="E449" t="s">
        <v>1762</v>
      </c>
      <c r="F449">
        <v>31</v>
      </c>
      <c r="G449">
        <v>9</v>
      </c>
    </row>
    <row r="450" spans="1:8" x14ac:dyDescent="0.2">
      <c r="A450">
        <v>450</v>
      </c>
      <c r="B450" t="s">
        <v>2740</v>
      </c>
      <c r="C450" t="s">
        <v>3494</v>
      </c>
      <c r="D450" t="s">
        <v>3495</v>
      </c>
      <c r="E450" t="s">
        <v>1702</v>
      </c>
      <c r="F450">
        <v>1</v>
      </c>
      <c r="G450">
        <v>4</v>
      </c>
    </row>
    <row r="451" spans="1:8" x14ac:dyDescent="0.2">
      <c r="A451">
        <v>451</v>
      </c>
      <c r="B451" t="s">
        <v>2740</v>
      </c>
      <c r="C451" t="s">
        <v>3496</v>
      </c>
      <c r="D451" t="s">
        <v>3497</v>
      </c>
      <c r="E451" t="s">
        <v>1838</v>
      </c>
      <c r="F451">
        <v>110</v>
      </c>
      <c r="G451">
        <v>9</v>
      </c>
    </row>
    <row r="452" spans="1:8" x14ac:dyDescent="0.2">
      <c r="A452">
        <v>452</v>
      </c>
      <c r="B452" t="s">
        <v>2740</v>
      </c>
      <c r="C452" t="s">
        <v>3498</v>
      </c>
      <c r="D452" t="s">
        <v>3499</v>
      </c>
      <c r="E452" t="s">
        <v>1585</v>
      </c>
      <c r="F452">
        <v>14</v>
      </c>
      <c r="G452">
        <v>27</v>
      </c>
    </row>
    <row r="453" spans="1:8" x14ac:dyDescent="0.2">
      <c r="A453">
        <v>453</v>
      </c>
      <c r="B453" t="s">
        <v>2740</v>
      </c>
      <c r="C453" t="s">
        <v>3500</v>
      </c>
      <c r="D453" t="s">
        <v>3501</v>
      </c>
      <c r="E453" t="s">
        <v>1838</v>
      </c>
      <c r="F453">
        <v>107</v>
      </c>
      <c r="G453">
        <v>49</v>
      </c>
    </row>
    <row r="454" spans="1:8" x14ac:dyDescent="0.2">
      <c r="A454">
        <v>454</v>
      </c>
      <c r="B454" t="s">
        <v>2740</v>
      </c>
      <c r="C454" t="s">
        <v>3475</v>
      </c>
      <c r="D454" t="s">
        <v>3657</v>
      </c>
      <c r="E454" t="s">
        <v>1705</v>
      </c>
      <c r="F454">
        <v>1</v>
      </c>
      <c r="G454">
        <v>2</v>
      </c>
      <c r="H454" t="s">
        <v>3658</v>
      </c>
    </row>
    <row r="455" spans="1:8" x14ac:dyDescent="0.2">
      <c r="A455">
        <v>455</v>
      </c>
      <c r="B455" t="s">
        <v>2741</v>
      </c>
      <c r="C455" t="s">
        <v>3502</v>
      </c>
      <c r="D455" t="s">
        <v>3503</v>
      </c>
      <c r="E455" t="s">
        <v>1753</v>
      </c>
      <c r="F455">
        <v>1</v>
      </c>
      <c r="G455">
        <v>1</v>
      </c>
    </row>
    <row r="456" spans="1:8" x14ac:dyDescent="0.2">
      <c r="A456">
        <v>456</v>
      </c>
      <c r="B456" t="s">
        <v>2741</v>
      </c>
      <c r="C456" t="s">
        <v>3504</v>
      </c>
      <c r="D456" t="s">
        <v>3505</v>
      </c>
      <c r="E456" t="s">
        <v>1606</v>
      </c>
      <c r="F456">
        <v>16</v>
      </c>
      <c r="G456" t="s">
        <v>3506</v>
      </c>
    </row>
    <row r="457" spans="1:8" x14ac:dyDescent="0.2">
      <c r="A457">
        <v>457</v>
      </c>
      <c r="B457" t="s">
        <v>2741</v>
      </c>
      <c r="C457" t="s">
        <v>3507</v>
      </c>
      <c r="D457" t="s">
        <v>3508</v>
      </c>
      <c r="E457" t="s">
        <v>1606</v>
      </c>
      <c r="F457">
        <v>28</v>
      </c>
      <c r="G457">
        <v>23</v>
      </c>
    </row>
    <row r="458" spans="1:8" x14ac:dyDescent="0.2">
      <c r="A458">
        <v>458</v>
      </c>
      <c r="B458" t="s">
        <v>2741</v>
      </c>
      <c r="C458" t="s">
        <v>3509</v>
      </c>
      <c r="D458" t="s">
        <v>3510</v>
      </c>
      <c r="E458" t="s">
        <v>1606</v>
      </c>
      <c r="F458">
        <v>28</v>
      </c>
      <c r="G458">
        <v>31</v>
      </c>
    </row>
    <row r="459" spans="1:8" x14ac:dyDescent="0.2">
      <c r="A459">
        <v>459</v>
      </c>
      <c r="B459" t="s">
        <v>2741</v>
      </c>
      <c r="C459" t="s">
        <v>2676</v>
      </c>
      <c r="D459" t="s">
        <v>2677</v>
      </c>
      <c r="E459" t="s">
        <v>1800</v>
      </c>
      <c r="F459">
        <v>5</v>
      </c>
      <c r="G459">
        <v>30</v>
      </c>
    </row>
    <row r="460" spans="1:8" x14ac:dyDescent="0.2">
      <c r="A460">
        <v>460</v>
      </c>
      <c r="B460" t="s">
        <v>2741</v>
      </c>
      <c r="C460" t="s">
        <v>3511</v>
      </c>
      <c r="D460" t="s">
        <v>3512</v>
      </c>
      <c r="E460" t="s">
        <v>1797</v>
      </c>
      <c r="F460">
        <v>14</v>
      </c>
      <c r="G460">
        <v>1</v>
      </c>
    </row>
    <row r="461" spans="1:8" x14ac:dyDescent="0.2">
      <c r="A461">
        <v>461</v>
      </c>
      <c r="B461" t="s">
        <v>2741</v>
      </c>
      <c r="C461" t="s">
        <v>3513</v>
      </c>
      <c r="D461" t="s">
        <v>3514</v>
      </c>
      <c r="E461" t="s">
        <v>1797</v>
      </c>
      <c r="F461">
        <v>14</v>
      </c>
      <c r="G461">
        <v>22</v>
      </c>
    </row>
    <row r="462" spans="1:8" x14ac:dyDescent="0.2">
      <c r="A462">
        <v>462</v>
      </c>
      <c r="B462" t="s">
        <v>2741</v>
      </c>
      <c r="C462" t="s">
        <v>3465</v>
      </c>
      <c r="D462" t="s">
        <v>3466</v>
      </c>
      <c r="E462" t="s">
        <v>1838</v>
      </c>
      <c r="F462">
        <v>122</v>
      </c>
      <c r="G462">
        <v>7</v>
      </c>
    </row>
    <row r="463" spans="1:8" x14ac:dyDescent="0.2">
      <c r="A463">
        <v>463</v>
      </c>
      <c r="B463" t="s">
        <v>2741</v>
      </c>
      <c r="C463" t="s">
        <v>3515</v>
      </c>
      <c r="D463" t="s">
        <v>3516</v>
      </c>
      <c r="E463" t="s">
        <v>1838</v>
      </c>
      <c r="F463">
        <v>122</v>
      </c>
      <c r="G463">
        <v>9</v>
      </c>
    </row>
    <row r="464" spans="1:8" x14ac:dyDescent="0.2">
      <c r="A464">
        <v>464</v>
      </c>
      <c r="B464" t="s">
        <v>2741</v>
      </c>
      <c r="C464" t="s">
        <v>3517</v>
      </c>
      <c r="D464" t="s">
        <v>3518</v>
      </c>
      <c r="E464" t="s">
        <v>1838</v>
      </c>
      <c r="F464">
        <v>128</v>
      </c>
      <c r="G464" t="s">
        <v>3519</v>
      </c>
    </row>
    <row r="465" spans="1:12" x14ac:dyDescent="0.2">
      <c r="A465">
        <v>465</v>
      </c>
      <c r="B465" t="s">
        <v>2741</v>
      </c>
      <c r="C465" t="s">
        <v>2816</v>
      </c>
      <c r="D465" t="s">
        <v>2817</v>
      </c>
      <c r="E465" t="s">
        <v>1762</v>
      </c>
      <c r="F465">
        <v>2</v>
      </c>
      <c r="G465">
        <v>2</v>
      </c>
    </row>
    <row r="466" spans="1:12" x14ac:dyDescent="0.2">
      <c r="A466">
        <v>466</v>
      </c>
      <c r="B466" t="s">
        <v>2741</v>
      </c>
      <c r="C466" t="s">
        <v>3520</v>
      </c>
      <c r="D466" t="s">
        <v>3521</v>
      </c>
      <c r="E466" t="s">
        <v>1838</v>
      </c>
      <c r="F466">
        <v>122</v>
      </c>
      <c r="G466">
        <v>8</v>
      </c>
    </row>
    <row r="467" spans="1:12" x14ac:dyDescent="0.2">
      <c r="A467">
        <v>467</v>
      </c>
      <c r="B467" t="s">
        <v>2742</v>
      </c>
      <c r="C467" t="s">
        <v>3522</v>
      </c>
      <c r="D467" t="s">
        <v>3523</v>
      </c>
      <c r="E467" t="s">
        <v>1797</v>
      </c>
      <c r="F467">
        <v>9</v>
      </c>
      <c r="G467" t="s">
        <v>3524</v>
      </c>
    </row>
    <row r="468" spans="1:12" x14ac:dyDescent="0.2">
      <c r="A468">
        <v>468</v>
      </c>
      <c r="B468" t="s">
        <v>2742</v>
      </c>
      <c r="C468" t="s">
        <v>2663</v>
      </c>
      <c r="D468" t="s">
        <v>2664</v>
      </c>
      <c r="E468" t="s">
        <v>1806</v>
      </c>
      <c r="F468">
        <v>14</v>
      </c>
      <c r="G468" s="85">
        <v>44020</v>
      </c>
    </row>
    <row r="469" spans="1:12" x14ac:dyDescent="0.2">
      <c r="A469">
        <v>469</v>
      </c>
      <c r="B469" t="s">
        <v>2742</v>
      </c>
      <c r="C469" t="s">
        <v>2659</v>
      </c>
      <c r="D469" t="s">
        <v>2660</v>
      </c>
      <c r="E469" t="s">
        <v>1585</v>
      </c>
      <c r="F469">
        <v>7</v>
      </c>
      <c r="G469" s="85">
        <v>44020</v>
      </c>
    </row>
    <row r="470" spans="1:12" x14ac:dyDescent="0.2">
      <c r="A470">
        <v>470</v>
      </c>
      <c r="B470" t="s">
        <v>2742</v>
      </c>
      <c r="C470" t="s">
        <v>3525</v>
      </c>
      <c r="D470" t="s">
        <v>3526</v>
      </c>
      <c r="E470" t="s">
        <v>1695</v>
      </c>
      <c r="F470">
        <v>11</v>
      </c>
      <c r="G470">
        <v>6</v>
      </c>
    </row>
    <row r="471" spans="1:12" x14ac:dyDescent="0.2">
      <c r="A471">
        <v>471</v>
      </c>
      <c r="B471" t="s">
        <v>2742</v>
      </c>
      <c r="C471" t="s">
        <v>2609</v>
      </c>
      <c r="D471" t="s">
        <v>3527</v>
      </c>
      <c r="E471" t="s">
        <v>1762</v>
      </c>
      <c r="F471">
        <v>28</v>
      </c>
      <c r="G471">
        <v>30</v>
      </c>
    </row>
    <row r="472" spans="1:12" x14ac:dyDescent="0.2">
      <c r="A472">
        <v>472</v>
      </c>
      <c r="B472" t="s">
        <v>2742</v>
      </c>
      <c r="C472" t="s">
        <v>3528</v>
      </c>
      <c r="D472" t="s">
        <v>3529</v>
      </c>
      <c r="E472" t="s">
        <v>1797</v>
      </c>
      <c r="F472">
        <v>8</v>
      </c>
      <c r="G472">
        <v>15</v>
      </c>
    </row>
    <row r="473" spans="1:12" x14ac:dyDescent="0.2">
      <c r="A473">
        <v>473</v>
      </c>
      <c r="B473" t="s">
        <v>2742</v>
      </c>
      <c r="C473" t="s">
        <v>2645</v>
      </c>
      <c r="D473" t="s">
        <v>2646</v>
      </c>
      <c r="E473" t="s">
        <v>1762</v>
      </c>
      <c r="F473">
        <v>32</v>
      </c>
      <c r="G473">
        <v>5</v>
      </c>
    </row>
    <row r="474" spans="1:12" x14ac:dyDescent="0.2">
      <c r="A474">
        <v>474</v>
      </c>
      <c r="B474" t="s">
        <v>2742</v>
      </c>
      <c r="C474" t="s">
        <v>3530</v>
      </c>
      <c r="D474" t="s">
        <v>3531</v>
      </c>
      <c r="E474" t="s">
        <v>1838</v>
      </c>
      <c r="F474">
        <v>9</v>
      </c>
      <c r="G474">
        <v>8</v>
      </c>
    </row>
    <row r="475" spans="1:12" x14ac:dyDescent="0.2">
      <c r="A475">
        <v>475</v>
      </c>
      <c r="B475" t="s">
        <v>2742</v>
      </c>
      <c r="C475" t="s">
        <v>3532</v>
      </c>
      <c r="D475" t="s">
        <v>3533</v>
      </c>
      <c r="E475" t="s">
        <v>1797</v>
      </c>
      <c r="F475">
        <v>8</v>
      </c>
      <c r="G475" s="85">
        <v>44122</v>
      </c>
    </row>
    <row r="476" spans="1:12" x14ac:dyDescent="0.2">
      <c r="A476">
        <v>476</v>
      </c>
      <c r="B476" t="s">
        <v>2743</v>
      </c>
      <c r="C476" t="s">
        <v>2623</v>
      </c>
      <c r="D476" t="s">
        <v>2334</v>
      </c>
      <c r="E476" t="s">
        <v>1793</v>
      </c>
      <c r="F476">
        <v>2</v>
      </c>
      <c r="G476">
        <v>41</v>
      </c>
    </row>
    <row r="477" spans="1:12" x14ac:dyDescent="0.2">
      <c r="A477">
        <v>477</v>
      </c>
      <c r="B477" t="s">
        <v>2743</v>
      </c>
      <c r="C477" t="s">
        <v>3534</v>
      </c>
      <c r="D477" t="s">
        <v>3535</v>
      </c>
      <c r="E477" t="s">
        <v>1547</v>
      </c>
      <c r="F477">
        <v>6</v>
      </c>
      <c r="G477">
        <v>6</v>
      </c>
    </row>
    <row r="478" spans="1:12" x14ac:dyDescent="0.2">
      <c r="A478">
        <v>478</v>
      </c>
      <c r="B478" t="s">
        <v>2743</v>
      </c>
      <c r="C478" t="s">
        <v>3536</v>
      </c>
      <c r="D478" t="s">
        <v>3537</v>
      </c>
      <c r="E478" t="s">
        <v>1547</v>
      </c>
      <c r="F478">
        <v>6</v>
      </c>
      <c r="G478">
        <v>7</v>
      </c>
    </row>
    <row r="479" spans="1:12" x14ac:dyDescent="0.2">
      <c r="A479">
        <v>479</v>
      </c>
      <c r="B479" t="s">
        <v>2743</v>
      </c>
      <c r="C479" t="s">
        <v>3538</v>
      </c>
      <c r="D479" t="s">
        <v>3539</v>
      </c>
      <c r="E479" t="s">
        <v>1639</v>
      </c>
      <c r="F479">
        <v>2</v>
      </c>
      <c r="G479">
        <v>8</v>
      </c>
    </row>
    <row r="480" spans="1:12" x14ac:dyDescent="0.2">
      <c r="A480">
        <v>480</v>
      </c>
      <c r="B480" t="s">
        <v>2743</v>
      </c>
      <c r="C480" t="s">
        <v>2592</v>
      </c>
      <c r="D480" t="s">
        <v>2542</v>
      </c>
      <c r="E480" t="s">
        <v>1762</v>
      </c>
      <c r="F480">
        <v>31</v>
      </c>
      <c r="G480">
        <v>19</v>
      </c>
      <c r="J480" s="57"/>
      <c r="K480" s="57"/>
      <c r="L480" s="57"/>
    </row>
    <row r="481" spans="1:12" x14ac:dyDescent="0.2">
      <c r="A481">
        <v>481</v>
      </c>
      <c r="B481" t="s">
        <v>2743</v>
      </c>
      <c r="C481" t="s">
        <v>3540</v>
      </c>
      <c r="D481" t="s">
        <v>3541</v>
      </c>
      <c r="E481" t="s">
        <v>1797</v>
      </c>
      <c r="F481">
        <v>22</v>
      </c>
      <c r="G481">
        <v>14</v>
      </c>
      <c r="J481" s="57"/>
      <c r="K481" s="57"/>
      <c r="L481" s="57"/>
    </row>
    <row r="482" spans="1:12" x14ac:dyDescent="0.2">
      <c r="A482">
        <v>482</v>
      </c>
      <c r="B482" t="s">
        <v>2743</v>
      </c>
      <c r="C482" t="s">
        <v>3542</v>
      </c>
      <c r="D482" s="64">
        <v>1.7597222222222222</v>
      </c>
      <c r="E482" t="s">
        <v>1797</v>
      </c>
      <c r="F482">
        <v>42</v>
      </c>
      <c r="G482">
        <v>14</v>
      </c>
      <c r="J482" s="57"/>
      <c r="K482" s="57"/>
      <c r="L482" s="57"/>
    </row>
    <row r="483" spans="1:12" x14ac:dyDescent="0.2">
      <c r="A483">
        <v>483</v>
      </c>
      <c r="B483" t="s">
        <v>2743</v>
      </c>
      <c r="C483" t="s">
        <v>3543</v>
      </c>
      <c r="D483" t="s">
        <v>3544</v>
      </c>
      <c r="E483" t="s">
        <v>1806</v>
      </c>
      <c r="F483">
        <v>18</v>
      </c>
      <c r="G483">
        <v>32</v>
      </c>
      <c r="J483" s="57"/>
      <c r="K483" s="57"/>
      <c r="L483" s="57"/>
    </row>
    <row r="484" spans="1:12" x14ac:dyDescent="0.2">
      <c r="A484">
        <v>484</v>
      </c>
      <c r="B484" t="s">
        <v>2743</v>
      </c>
      <c r="C484" t="s">
        <v>2642</v>
      </c>
      <c r="D484" t="s">
        <v>2643</v>
      </c>
      <c r="E484" t="s">
        <v>1832</v>
      </c>
      <c r="F484">
        <v>6</v>
      </c>
      <c r="G484">
        <v>4</v>
      </c>
      <c r="J484" s="57"/>
      <c r="K484" s="57"/>
      <c r="L484" s="57"/>
    </row>
    <row r="485" spans="1:12" x14ac:dyDescent="0.2">
      <c r="A485">
        <v>485</v>
      </c>
      <c r="B485" t="s">
        <v>2743</v>
      </c>
      <c r="C485" t="s">
        <v>3545</v>
      </c>
      <c r="D485" t="s">
        <v>3546</v>
      </c>
      <c r="E485" t="s">
        <v>1838</v>
      </c>
      <c r="F485">
        <v>3</v>
      </c>
      <c r="G485">
        <v>20</v>
      </c>
      <c r="J485" s="57"/>
      <c r="K485" s="57"/>
      <c r="L485" s="57"/>
    </row>
    <row r="486" spans="1:12" x14ac:dyDescent="0.2">
      <c r="A486">
        <v>486</v>
      </c>
      <c r="B486" t="s">
        <v>2743</v>
      </c>
      <c r="C486" t="s">
        <v>2580</v>
      </c>
      <c r="D486" t="s">
        <v>2581</v>
      </c>
      <c r="E486" t="s">
        <v>1806</v>
      </c>
      <c r="F486">
        <v>27</v>
      </c>
      <c r="G486">
        <v>19</v>
      </c>
      <c r="J486" s="57"/>
      <c r="K486" s="57"/>
      <c r="L486" s="57"/>
    </row>
    <row r="487" spans="1:12" x14ac:dyDescent="0.2">
      <c r="A487">
        <v>487</v>
      </c>
      <c r="B487" t="s">
        <v>2743</v>
      </c>
      <c r="C487" t="s">
        <v>3547</v>
      </c>
      <c r="D487" t="s">
        <v>3548</v>
      </c>
      <c r="E487" t="s">
        <v>1797</v>
      </c>
      <c r="F487">
        <v>41</v>
      </c>
      <c r="G487">
        <v>8</v>
      </c>
      <c r="J487" s="57"/>
      <c r="K487" s="57"/>
      <c r="L487" s="57"/>
    </row>
    <row r="488" spans="1:12" x14ac:dyDescent="0.2">
      <c r="A488">
        <v>488</v>
      </c>
      <c r="B488" t="s">
        <v>2743</v>
      </c>
      <c r="C488" t="s">
        <v>2619</v>
      </c>
      <c r="D488" t="s">
        <v>2620</v>
      </c>
      <c r="E488" t="s">
        <v>1832</v>
      </c>
      <c r="F488">
        <v>10</v>
      </c>
      <c r="G488" t="s">
        <v>3549</v>
      </c>
      <c r="J488" s="57"/>
      <c r="K488" s="57"/>
      <c r="L488" s="57"/>
    </row>
    <row r="489" spans="1:12" x14ac:dyDescent="0.2">
      <c r="A489">
        <v>489</v>
      </c>
      <c r="B489" t="s">
        <v>2743</v>
      </c>
      <c r="C489" t="s">
        <v>3550</v>
      </c>
      <c r="D489" t="s">
        <v>3551</v>
      </c>
      <c r="E489" t="s">
        <v>1619</v>
      </c>
      <c r="F489">
        <v>15</v>
      </c>
      <c r="G489">
        <v>22</v>
      </c>
      <c r="J489" s="57"/>
      <c r="K489" s="57"/>
      <c r="L489" s="57"/>
    </row>
    <row r="490" spans="1:12" x14ac:dyDescent="0.2">
      <c r="A490">
        <v>490</v>
      </c>
      <c r="B490" t="s">
        <v>2743</v>
      </c>
      <c r="C490" t="s">
        <v>3552</v>
      </c>
      <c r="D490" t="s">
        <v>3553</v>
      </c>
      <c r="E490" t="s">
        <v>1797</v>
      </c>
      <c r="F490">
        <v>11</v>
      </c>
      <c r="G490" t="s">
        <v>3554</v>
      </c>
      <c r="J490" s="57"/>
      <c r="K490" s="57"/>
      <c r="L490" s="57"/>
    </row>
    <row r="491" spans="1:12" x14ac:dyDescent="0.2">
      <c r="A491">
        <v>491</v>
      </c>
      <c r="B491" t="s">
        <v>2743</v>
      </c>
      <c r="C491" t="s">
        <v>2651</v>
      </c>
      <c r="D491" t="s">
        <v>2262</v>
      </c>
      <c r="E491" t="s">
        <v>1883</v>
      </c>
      <c r="F491">
        <v>1</v>
      </c>
      <c r="G491">
        <v>3</v>
      </c>
      <c r="J491" s="57"/>
      <c r="K491" s="57"/>
      <c r="L491" s="57"/>
    </row>
    <row r="492" spans="1:12" x14ac:dyDescent="0.2">
      <c r="A492">
        <v>492</v>
      </c>
      <c r="B492" t="s">
        <v>2743</v>
      </c>
      <c r="C492" t="s">
        <v>3555</v>
      </c>
      <c r="D492" t="s">
        <v>3556</v>
      </c>
      <c r="E492" t="s">
        <v>1547</v>
      </c>
      <c r="F492">
        <v>6</v>
      </c>
      <c r="G492">
        <v>8</v>
      </c>
      <c r="J492" s="57"/>
      <c r="K492" s="57"/>
      <c r="L492" s="57"/>
    </row>
    <row r="493" spans="1:12" x14ac:dyDescent="0.2">
      <c r="A493">
        <v>493</v>
      </c>
      <c r="B493" t="s">
        <v>2743</v>
      </c>
      <c r="C493" t="s">
        <v>2652</v>
      </c>
      <c r="D493" t="s">
        <v>2653</v>
      </c>
      <c r="E493" t="s">
        <v>1797</v>
      </c>
      <c r="F493">
        <v>41</v>
      </c>
      <c r="G493">
        <v>14</v>
      </c>
      <c r="J493" s="57"/>
      <c r="K493" s="57"/>
      <c r="L493" s="57"/>
    </row>
    <row r="494" spans="1:12" x14ac:dyDescent="0.2">
      <c r="A494">
        <v>494</v>
      </c>
      <c r="B494" t="s">
        <v>2743</v>
      </c>
      <c r="C494" t="s">
        <v>2593</v>
      </c>
      <c r="D494" t="s">
        <v>2594</v>
      </c>
      <c r="E494" t="s">
        <v>1838</v>
      </c>
      <c r="F494">
        <v>11</v>
      </c>
      <c r="G494">
        <v>12</v>
      </c>
      <c r="J494" s="57"/>
      <c r="K494" s="57"/>
      <c r="L494" s="57"/>
    </row>
    <row r="495" spans="1:12" x14ac:dyDescent="0.2">
      <c r="A495">
        <v>495</v>
      </c>
      <c r="B495" t="s">
        <v>2743</v>
      </c>
      <c r="C495" t="s">
        <v>2687</v>
      </c>
      <c r="D495" t="s">
        <v>2688</v>
      </c>
      <c r="E495" t="s">
        <v>1883</v>
      </c>
      <c r="F495">
        <v>1</v>
      </c>
      <c r="G495">
        <v>13</v>
      </c>
      <c r="J495" s="57"/>
      <c r="K495" s="57"/>
      <c r="L495" s="57"/>
    </row>
    <row r="496" spans="1:12" x14ac:dyDescent="0.2">
      <c r="A496">
        <v>496</v>
      </c>
      <c r="B496" t="s">
        <v>2743</v>
      </c>
      <c r="C496" t="s">
        <v>3557</v>
      </c>
      <c r="D496" t="s">
        <v>3558</v>
      </c>
      <c r="E496" t="s">
        <v>1585</v>
      </c>
      <c r="F496">
        <v>22</v>
      </c>
      <c r="G496" t="s">
        <v>3559</v>
      </c>
      <c r="J496" s="57"/>
      <c r="K496" s="57"/>
      <c r="L496" s="57"/>
    </row>
    <row r="497" spans="1:12" x14ac:dyDescent="0.2">
      <c r="A497">
        <v>497</v>
      </c>
      <c r="B497" t="s">
        <v>2743</v>
      </c>
      <c r="C497" t="s">
        <v>3560</v>
      </c>
      <c r="D497" t="s">
        <v>3561</v>
      </c>
      <c r="E497" t="s">
        <v>1514</v>
      </c>
      <c r="F497">
        <v>18</v>
      </c>
      <c r="G497" s="85">
        <v>44052</v>
      </c>
      <c r="J497" s="57"/>
      <c r="K497" s="57"/>
      <c r="L497" s="57"/>
    </row>
    <row r="498" spans="1:12" x14ac:dyDescent="0.2">
      <c r="A498">
        <v>498</v>
      </c>
      <c r="B498" t="s">
        <v>2743</v>
      </c>
      <c r="C498" t="s">
        <v>3562</v>
      </c>
      <c r="D498" t="s">
        <v>3563</v>
      </c>
      <c r="E498" t="s">
        <v>1806</v>
      </c>
      <c r="F498">
        <v>9</v>
      </c>
      <c r="G498" t="s">
        <v>3564</v>
      </c>
      <c r="J498" s="57"/>
      <c r="K498" s="57"/>
      <c r="L498" s="57"/>
    </row>
    <row r="499" spans="1:12" x14ac:dyDescent="0.2">
      <c r="A499">
        <v>499</v>
      </c>
      <c r="B499" t="s">
        <v>2743</v>
      </c>
      <c r="C499" t="s">
        <v>3565</v>
      </c>
      <c r="D499" t="s">
        <v>3566</v>
      </c>
      <c r="E499" t="s">
        <v>1838</v>
      </c>
      <c r="F499">
        <v>59</v>
      </c>
      <c r="G499">
        <v>8</v>
      </c>
      <c r="J499" s="57"/>
      <c r="K499" s="57"/>
      <c r="L499" s="57"/>
    </row>
    <row r="500" spans="1:12" x14ac:dyDescent="0.2">
      <c r="A500">
        <v>500</v>
      </c>
      <c r="B500" t="s">
        <v>2743</v>
      </c>
      <c r="C500" t="s">
        <v>2645</v>
      </c>
      <c r="D500" t="s">
        <v>2646</v>
      </c>
      <c r="E500" t="s">
        <v>1762</v>
      </c>
      <c r="F500">
        <v>32</v>
      </c>
      <c r="G500">
        <v>5</v>
      </c>
      <c r="J500" s="57"/>
      <c r="K500" s="57"/>
      <c r="L500" s="57"/>
    </row>
    <row r="501" spans="1:12" x14ac:dyDescent="0.2">
      <c r="A501">
        <v>501</v>
      </c>
      <c r="B501" t="s">
        <v>2743</v>
      </c>
      <c r="C501" t="s">
        <v>3567</v>
      </c>
      <c r="D501" t="s">
        <v>3568</v>
      </c>
      <c r="E501" t="s">
        <v>1762</v>
      </c>
      <c r="F501">
        <v>2</v>
      </c>
      <c r="G501">
        <v>7</v>
      </c>
      <c r="J501" s="57"/>
      <c r="K501" s="57"/>
      <c r="L501" s="57"/>
    </row>
    <row r="502" spans="1:12" x14ac:dyDescent="0.2">
      <c r="A502">
        <v>502</v>
      </c>
      <c r="B502" t="s">
        <v>2743</v>
      </c>
      <c r="C502" t="s">
        <v>3569</v>
      </c>
      <c r="D502" t="s">
        <v>3570</v>
      </c>
      <c r="E502" t="s">
        <v>1547</v>
      </c>
      <c r="F502">
        <v>7</v>
      </c>
      <c r="G502" t="s">
        <v>3571</v>
      </c>
      <c r="J502" s="57"/>
      <c r="K502" s="57"/>
      <c r="L502" s="57"/>
    </row>
    <row r="503" spans="1:12" x14ac:dyDescent="0.2">
      <c r="A503">
        <v>503</v>
      </c>
      <c r="B503" t="s">
        <v>2743</v>
      </c>
      <c r="C503" t="s">
        <v>2672</v>
      </c>
      <c r="D503" t="s">
        <v>2673</v>
      </c>
      <c r="E503" t="s">
        <v>1374</v>
      </c>
      <c r="F503">
        <v>19</v>
      </c>
      <c r="G503">
        <v>18</v>
      </c>
      <c r="J503" s="57"/>
      <c r="K503" s="57"/>
      <c r="L503" s="57"/>
    </row>
    <row r="504" spans="1:12" x14ac:dyDescent="0.2">
      <c r="A504">
        <v>504</v>
      </c>
      <c r="B504" t="s">
        <v>2743</v>
      </c>
      <c r="C504" t="s">
        <v>3572</v>
      </c>
      <c r="D504" t="s">
        <v>3573</v>
      </c>
      <c r="E504" t="s">
        <v>1606</v>
      </c>
      <c r="F504">
        <v>5</v>
      </c>
      <c r="G504">
        <v>34</v>
      </c>
      <c r="J504" s="57"/>
      <c r="K504" s="57"/>
      <c r="L504" s="57"/>
    </row>
    <row r="505" spans="1:12" x14ac:dyDescent="0.2">
      <c r="A505">
        <v>505</v>
      </c>
      <c r="B505" t="s">
        <v>2743</v>
      </c>
      <c r="C505" t="s">
        <v>2634</v>
      </c>
      <c r="D505" t="s">
        <v>2540</v>
      </c>
      <c r="E505" t="s">
        <v>1762</v>
      </c>
      <c r="F505">
        <v>26</v>
      </c>
      <c r="G505">
        <v>33</v>
      </c>
      <c r="J505" s="57"/>
      <c r="K505" s="57"/>
      <c r="L505" s="57"/>
    </row>
    <row r="506" spans="1:12" x14ac:dyDescent="0.2">
      <c r="A506">
        <v>506</v>
      </c>
      <c r="B506" t="s">
        <v>2743</v>
      </c>
      <c r="C506" t="s">
        <v>3574</v>
      </c>
      <c r="D506" t="s">
        <v>3575</v>
      </c>
      <c r="E506" t="s">
        <v>1793</v>
      </c>
      <c r="F506">
        <v>23</v>
      </c>
      <c r="G506">
        <v>7</v>
      </c>
      <c r="J506" s="57"/>
      <c r="K506" s="57"/>
      <c r="L506" s="57"/>
    </row>
    <row r="507" spans="1:12" x14ac:dyDescent="0.2">
      <c r="A507">
        <v>507</v>
      </c>
      <c r="B507" t="s">
        <v>2743</v>
      </c>
      <c r="C507" t="s">
        <v>3576</v>
      </c>
      <c r="D507" t="s">
        <v>3577</v>
      </c>
      <c r="E507" t="s">
        <v>1597</v>
      </c>
      <c r="F507">
        <v>15</v>
      </c>
      <c r="G507" s="85">
        <v>43832</v>
      </c>
      <c r="J507" s="57"/>
      <c r="K507" s="57"/>
      <c r="L507" s="57"/>
    </row>
    <row r="508" spans="1:12" x14ac:dyDescent="0.2">
      <c r="A508">
        <v>508</v>
      </c>
      <c r="B508" t="s">
        <v>2743</v>
      </c>
      <c r="C508" t="s">
        <v>3578</v>
      </c>
      <c r="D508" t="s">
        <v>3579</v>
      </c>
      <c r="E508" t="s">
        <v>1793</v>
      </c>
      <c r="F508">
        <v>4</v>
      </c>
      <c r="G508">
        <v>13</v>
      </c>
      <c r="J508" s="57"/>
      <c r="K508" s="57"/>
      <c r="L508" s="57"/>
    </row>
    <row r="509" spans="1:12" x14ac:dyDescent="0.2">
      <c r="A509">
        <v>509</v>
      </c>
      <c r="B509" t="s">
        <v>2743</v>
      </c>
      <c r="C509" t="s">
        <v>3580</v>
      </c>
      <c r="D509" t="s">
        <v>3581</v>
      </c>
      <c r="E509" t="s">
        <v>1857</v>
      </c>
      <c r="F509">
        <v>7</v>
      </c>
      <c r="G509">
        <v>33</v>
      </c>
      <c r="J509" s="57"/>
      <c r="K509" s="57"/>
      <c r="L509" s="57"/>
    </row>
    <row r="510" spans="1:12" x14ac:dyDescent="0.2">
      <c r="A510">
        <v>510</v>
      </c>
      <c r="B510" t="s">
        <v>2743</v>
      </c>
      <c r="C510" t="s">
        <v>3582</v>
      </c>
      <c r="D510" t="s">
        <v>3583</v>
      </c>
      <c r="E510" t="s">
        <v>1838</v>
      </c>
      <c r="F510">
        <v>20</v>
      </c>
      <c r="G510" t="s">
        <v>3584</v>
      </c>
      <c r="J510" s="57"/>
      <c r="K510" s="57"/>
      <c r="L510" s="57"/>
    </row>
    <row r="511" spans="1:12" x14ac:dyDescent="0.2">
      <c r="A511">
        <v>511</v>
      </c>
      <c r="B511" t="s">
        <v>2743</v>
      </c>
      <c r="C511" t="s">
        <v>2623</v>
      </c>
      <c r="D511" t="s">
        <v>2334</v>
      </c>
      <c r="E511" t="s">
        <v>1793</v>
      </c>
      <c r="F511">
        <v>2</v>
      </c>
      <c r="G511">
        <v>41</v>
      </c>
      <c r="J511" s="57"/>
      <c r="K511" s="57"/>
      <c r="L511" s="57"/>
    </row>
    <row r="512" spans="1:12" x14ac:dyDescent="0.2">
      <c r="A512">
        <v>512</v>
      </c>
      <c r="B512" t="s">
        <v>2743</v>
      </c>
      <c r="C512" t="s">
        <v>3585</v>
      </c>
      <c r="D512" t="s">
        <v>3586</v>
      </c>
      <c r="E512" t="s">
        <v>1797</v>
      </c>
      <c r="F512">
        <v>19</v>
      </c>
      <c r="G512">
        <v>6</v>
      </c>
      <c r="J512" s="57"/>
      <c r="K512" s="57"/>
      <c r="L512" s="57"/>
    </row>
    <row r="513" spans="1:12" x14ac:dyDescent="0.2">
      <c r="A513">
        <v>513</v>
      </c>
      <c r="B513" t="s">
        <v>2743</v>
      </c>
      <c r="C513" t="s">
        <v>2678</v>
      </c>
      <c r="D513" t="s">
        <v>2679</v>
      </c>
      <c r="E513" t="s">
        <v>1838</v>
      </c>
      <c r="F513">
        <v>11</v>
      </c>
      <c r="G513">
        <v>13</v>
      </c>
      <c r="J513" s="57"/>
      <c r="K513" s="57"/>
      <c r="L513" s="57"/>
    </row>
    <row r="514" spans="1:12" x14ac:dyDescent="0.2">
      <c r="A514">
        <v>514</v>
      </c>
      <c r="B514" t="s">
        <v>2744</v>
      </c>
      <c r="C514" t="s">
        <v>3587</v>
      </c>
      <c r="D514" t="s">
        <v>3588</v>
      </c>
      <c r="E514" t="s">
        <v>1838</v>
      </c>
      <c r="F514">
        <v>9</v>
      </c>
      <c r="G514" s="85">
        <v>44021</v>
      </c>
      <c r="J514" s="57"/>
      <c r="K514" s="57"/>
      <c r="L514" s="57"/>
    </row>
    <row r="515" spans="1:12" x14ac:dyDescent="0.2">
      <c r="A515">
        <v>515</v>
      </c>
      <c r="B515" t="s">
        <v>2744</v>
      </c>
      <c r="C515" t="s">
        <v>2616</v>
      </c>
      <c r="D515" t="s">
        <v>2617</v>
      </c>
      <c r="E515" t="s">
        <v>1753</v>
      </c>
      <c r="F515">
        <v>15</v>
      </c>
      <c r="G515">
        <v>24</v>
      </c>
      <c r="J515" s="57"/>
      <c r="K515" s="57"/>
      <c r="L515" s="57"/>
    </row>
    <row r="516" spans="1:12" x14ac:dyDescent="0.2">
      <c r="A516">
        <v>516</v>
      </c>
      <c r="B516" t="s">
        <v>2744</v>
      </c>
      <c r="C516" t="s">
        <v>3589</v>
      </c>
      <c r="D516" t="s">
        <v>3590</v>
      </c>
      <c r="E516" t="s">
        <v>1678</v>
      </c>
      <c r="F516">
        <v>1</v>
      </c>
      <c r="G516">
        <v>7</v>
      </c>
      <c r="J516" s="57"/>
      <c r="K516" s="57"/>
      <c r="L516" s="57"/>
    </row>
    <row r="517" spans="1:12" x14ac:dyDescent="0.2">
      <c r="A517">
        <v>517</v>
      </c>
      <c r="B517" t="s">
        <v>2744</v>
      </c>
      <c r="C517" t="s">
        <v>3591</v>
      </c>
      <c r="D517" t="s">
        <v>3592</v>
      </c>
      <c r="E517" t="s">
        <v>1597</v>
      </c>
      <c r="F517">
        <v>2</v>
      </c>
      <c r="G517">
        <v>40</v>
      </c>
      <c r="J517" s="57"/>
      <c r="K517" s="57"/>
      <c r="L517" s="57"/>
    </row>
    <row r="518" spans="1:12" x14ac:dyDescent="0.2">
      <c r="A518">
        <v>518</v>
      </c>
      <c r="B518" t="s">
        <v>2744</v>
      </c>
      <c r="C518" t="s">
        <v>2821</v>
      </c>
      <c r="D518" t="s">
        <v>2822</v>
      </c>
      <c r="E518" t="s">
        <v>1597</v>
      </c>
      <c r="F518">
        <v>2</v>
      </c>
      <c r="G518">
        <v>52</v>
      </c>
      <c r="J518" s="57"/>
      <c r="K518" s="57"/>
      <c r="L518" s="57"/>
    </row>
    <row r="519" spans="1:12" x14ac:dyDescent="0.2">
      <c r="A519">
        <v>519</v>
      </c>
      <c r="B519" t="s">
        <v>2744</v>
      </c>
      <c r="C519" t="s">
        <v>3593</v>
      </c>
      <c r="D519" t="s">
        <v>3594</v>
      </c>
      <c r="E519" t="s">
        <v>1597</v>
      </c>
      <c r="F519">
        <v>4</v>
      </c>
      <c r="G519">
        <v>32</v>
      </c>
      <c r="J519" s="57"/>
      <c r="K519" s="57"/>
      <c r="L519" s="57"/>
    </row>
    <row r="520" spans="1:12" x14ac:dyDescent="0.2">
      <c r="A520">
        <v>520</v>
      </c>
      <c r="B520" t="s">
        <v>2744</v>
      </c>
      <c r="C520" t="s">
        <v>3595</v>
      </c>
      <c r="D520" t="s">
        <v>3596</v>
      </c>
      <c r="E520" t="s">
        <v>1585</v>
      </c>
      <c r="F520">
        <v>4</v>
      </c>
      <c r="G520" s="85">
        <v>43841</v>
      </c>
      <c r="J520" s="57"/>
      <c r="K520" s="57"/>
      <c r="L520" s="57"/>
    </row>
    <row r="521" spans="1:12" x14ac:dyDescent="0.2">
      <c r="A521">
        <v>521</v>
      </c>
      <c r="B521" t="s">
        <v>2744</v>
      </c>
      <c r="C521" t="s">
        <v>3597</v>
      </c>
      <c r="D521" t="s">
        <v>3598</v>
      </c>
      <c r="E521" t="s">
        <v>1597</v>
      </c>
      <c r="F521">
        <v>4</v>
      </c>
      <c r="G521" s="85">
        <v>43844</v>
      </c>
      <c r="J521" s="57"/>
      <c r="K521" s="57"/>
      <c r="L521" s="57"/>
    </row>
    <row r="522" spans="1:12" x14ac:dyDescent="0.2">
      <c r="A522">
        <v>522</v>
      </c>
      <c r="B522" t="s">
        <v>2744</v>
      </c>
      <c r="C522" t="s">
        <v>3599</v>
      </c>
      <c r="D522" t="s">
        <v>3600</v>
      </c>
      <c r="E522" t="s">
        <v>1838</v>
      </c>
      <c r="F522">
        <v>20</v>
      </c>
      <c r="G522">
        <v>22</v>
      </c>
      <c r="J522" s="57"/>
      <c r="K522" s="57"/>
      <c r="L522" s="57"/>
    </row>
    <row r="523" spans="1:12" x14ac:dyDescent="0.2">
      <c r="A523">
        <v>523</v>
      </c>
      <c r="B523" t="s">
        <v>2744</v>
      </c>
      <c r="C523" t="s">
        <v>3601</v>
      </c>
      <c r="D523" t="s">
        <v>3602</v>
      </c>
      <c r="E523" t="s">
        <v>1838</v>
      </c>
      <c r="F523">
        <v>109</v>
      </c>
      <c r="G523">
        <v>22</v>
      </c>
      <c r="J523" s="57"/>
      <c r="K523" s="57"/>
      <c r="L523" s="57"/>
    </row>
    <row r="524" spans="1:12" x14ac:dyDescent="0.2">
      <c r="A524">
        <v>524</v>
      </c>
      <c r="B524" t="s">
        <v>2744</v>
      </c>
      <c r="C524" t="s">
        <v>3601</v>
      </c>
      <c r="D524" t="s">
        <v>3602</v>
      </c>
      <c r="E524" t="s">
        <v>1838</v>
      </c>
      <c r="F524">
        <v>109</v>
      </c>
      <c r="G524">
        <v>22</v>
      </c>
      <c r="J524" s="57"/>
      <c r="K524" s="57"/>
      <c r="L524" s="57"/>
    </row>
    <row r="525" spans="1:12" x14ac:dyDescent="0.2">
      <c r="A525">
        <v>525</v>
      </c>
      <c r="B525" t="s">
        <v>2744</v>
      </c>
      <c r="C525" t="s">
        <v>3603</v>
      </c>
      <c r="D525" t="s">
        <v>3604</v>
      </c>
      <c r="E525" t="s">
        <v>1838</v>
      </c>
      <c r="F525">
        <v>109</v>
      </c>
      <c r="G525">
        <v>23</v>
      </c>
      <c r="J525" s="57"/>
      <c r="K525" s="57"/>
      <c r="L525" s="57"/>
    </row>
    <row r="526" spans="1:12" x14ac:dyDescent="0.2">
      <c r="A526">
        <v>526</v>
      </c>
      <c r="B526" t="s">
        <v>2744</v>
      </c>
      <c r="C526" t="s">
        <v>3605</v>
      </c>
      <c r="D526" t="s">
        <v>3606</v>
      </c>
      <c r="E526" t="s">
        <v>1585</v>
      </c>
      <c r="F526">
        <v>28</v>
      </c>
      <c r="G526">
        <v>18</v>
      </c>
    </row>
    <row r="527" spans="1:12" x14ac:dyDescent="0.2">
      <c r="A527">
        <v>527</v>
      </c>
      <c r="B527" t="s">
        <v>2745</v>
      </c>
      <c r="C527" t="s">
        <v>3607</v>
      </c>
      <c r="D527" t="s">
        <v>3608</v>
      </c>
      <c r="E527" t="s">
        <v>1797</v>
      </c>
      <c r="F527">
        <v>32</v>
      </c>
      <c r="G527" s="86">
        <v>15707</v>
      </c>
    </row>
    <row r="528" spans="1:12" x14ac:dyDescent="0.2">
      <c r="A528">
        <v>528</v>
      </c>
      <c r="B528" t="s">
        <v>2745</v>
      </c>
      <c r="C528" t="s">
        <v>3609</v>
      </c>
      <c r="D528" t="s">
        <v>3610</v>
      </c>
      <c r="E528" t="s">
        <v>1838</v>
      </c>
      <c r="F528">
        <v>121</v>
      </c>
      <c r="G528" s="85">
        <v>43832</v>
      </c>
    </row>
    <row r="529" spans="1:7" x14ac:dyDescent="0.2">
      <c r="A529">
        <v>529</v>
      </c>
      <c r="B529" t="s">
        <v>2745</v>
      </c>
      <c r="C529" t="s">
        <v>3611</v>
      </c>
      <c r="D529" t="s">
        <v>3612</v>
      </c>
      <c r="E529" t="s">
        <v>1470</v>
      </c>
      <c r="F529">
        <v>121</v>
      </c>
      <c r="G529">
        <v>4</v>
      </c>
    </row>
    <row r="530" spans="1:7" x14ac:dyDescent="0.2">
      <c r="A530">
        <v>530</v>
      </c>
      <c r="B530" t="s">
        <v>2745</v>
      </c>
      <c r="C530" t="s">
        <v>3613</v>
      </c>
      <c r="D530" t="s">
        <v>3614</v>
      </c>
      <c r="E530" t="s">
        <v>1602</v>
      </c>
      <c r="F530">
        <v>5</v>
      </c>
      <c r="G530" s="85">
        <v>43870</v>
      </c>
    </row>
    <row r="531" spans="1:7" x14ac:dyDescent="0.2">
      <c r="A531">
        <v>531</v>
      </c>
      <c r="B531" t="s">
        <v>2745</v>
      </c>
      <c r="C531" t="s">
        <v>3615</v>
      </c>
      <c r="D531" t="s">
        <v>3616</v>
      </c>
      <c r="E531" t="s">
        <v>1380</v>
      </c>
      <c r="F531">
        <v>32</v>
      </c>
      <c r="G531">
        <v>13</v>
      </c>
    </row>
    <row r="532" spans="1:7" x14ac:dyDescent="0.2">
      <c r="A532">
        <v>532</v>
      </c>
      <c r="B532" t="s">
        <v>2745</v>
      </c>
      <c r="C532" t="s">
        <v>3617</v>
      </c>
      <c r="D532" t="s">
        <v>3618</v>
      </c>
      <c r="E532" t="s">
        <v>1386</v>
      </c>
      <c r="F532">
        <v>2</v>
      </c>
      <c r="G532">
        <v>7</v>
      </c>
    </row>
    <row r="533" spans="1:7" x14ac:dyDescent="0.2">
      <c r="A533">
        <v>533</v>
      </c>
      <c r="B533" t="s">
        <v>2745</v>
      </c>
      <c r="C533" t="s">
        <v>3619</v>
      </c>
      <c r="D533" t="s">
        <v>3620</v>
      </c>
      <c r="E533" t="s">
        <v>1392</v>
      </c>
      <c r="F533">
        <v>5</v>
      </c>
      <c r="G533">
        <v>6</v>
      </c>
    </row>
    <row r="534" spans="1:7" x14ac:dyDescent="0.2">
      <c r="A534">
        <v>534</v>
      </c>
      <c r="B534" t="s">
        <v>2745</v>
      </c>
      <c r="C534" t="s">
        <v>3621</v>
      </c>
      <c r="D534" t="s">
        <v>3622</v>
      </c>
      <c r="E534" t="s">
        <v>1800</v>
      </c>
      <c r="F534">
        <v>5</v>
      </c>
      <c r="G534" t="s">
        <v>3623</v>
      </c>
    </row>
    <row r="535" spans="1:7" x14ac:dyDescent="0.2">
      <c r="A535">
        <v>535</v>
      </c>
      <c r="B535" t="s">
        <v>2745</v>
      </c>
      <c r="C535" t="s">
        <v>3624</v>
      </c>
      <c r="D535" t="s">
        <v>3625</v>
      </c>
      <c r="E535" t="s">
        <v>1793</v>
      </c>
      <c r="F535">
        <v>17</v>
      </c>
      <c r="G535" s="85">
        <v>43850</v>
      </c>
    </row>
    <row r="536" spans="1:7" x14ac:dyDescent="0.2">
      <c r="A536">
        <v>536</v>
      </c>
      <c r="B536" t="s">
        <v>2745</v>
      </c>
      <c r="C536" t="s">
        <v>3626</v>
      </c>
      <c r="D536" t="s">
        <v>3627</v>
      </c>
      <c r="E536" t="s">
        <v>1422</v>
      </c>
      <c r="F536">
        <v>18</v>
      </c>
      <c r="G536" t="s">
        <v>3628</v>
      </c>
    </row>
    <row r="537" spans="1:7" x14ac:dyDescent="0.2">
      <c r="A537">
        <v>537</v>
      </c>
      <c r="B537" t="s">
        <v>2745</v>
      </c>
      <c r="C537" t="s">
        <v>3629</v>
      </c>
      <c r="D537" t="s">
        <v>3630</v>
      </c>
      <c r="E537" t="s">
        <v>1422</v>
      </c>
      <c r="F537">
        <v>17</v>
      </c>
      <c r="G537" s="85">
        <v>43837</v>
      </c>
    </row>
    <row r="538" spans="1:7" x14ac:dyDescent="0.2">
      <c r="A538">
        <v>538</v>
      </c>
      <c r="B538" t="s">
        <v>2745</v>
      </c>
      <c r="C538" t="s">
        <v>3129</v>
      </c>
      <c r="D538" t="s">
        <v>3130</v>
      </c>
      <c r="E538" t="s">
        <v>1838</v>
      </c>
      <c r="F538">
        <v>123</v>
      </c>
      <c r="G538">
        <v>17</v>
      </c>
    </row>
    <row r="539" spans="1:7" x14ac:dyDescent="0.2">
      <c r="A539">
        <v>539</v>
      </c>
      <c r="B539" t="s">
        <v>2745</v>
      </c>
      <c r="C539" t="s">
        <v>3631</v>
      </c>
      <c r="D539" t="s">
        <v>3632</v>
      </c>
      <c r="E539" t="s">
        <v>1639</v>
      </c>
      <c r="F539">
        <v>4</v>
      </c>
      <c r="G539">
        <v>13</v>
      </c>
    </row>
    <row r="540" spans="1:7" x14ac:dyDescent="0.2">
      <c r="A540">
        <v>540</v>
      </c>
      <c r="B540" t="s">
        <v>2745</v>
      </c>
      <c r="C540" t="s">
        <v>3633</v>
      </c>
      <c r="D540" t="s">
        <v>3634</v>
      </c>
      <c r="E540" t="s">
        <v>1797</v>
      </c>
      <c r="F540">
        <v>32</v>
      </c>
      <c r="G540">
        <v>42</v>
      </c>
    </row>
    <row r="541" spans="1:7" x14ac:dyDescent="0.2">
      <c r="A541">
        <v>541</v>
      </c>
      <c r="B541" t="s">
        <v>2745</v>
      </c>
      <c r="C541" t="s">
        <v>3635</v>
      </c>
      <c r="D541" t="s">
        <v>3636</v>
      </c>
      <c r="E541" t="s">
        <v>1797</v>
      </c>
      <c r="F541">
        <v>32</v>
      </c>
      <c r="G541">
        <v>40</v>
      </c>
    </row>
    <row r="542" spans="1:7" x14ac:dyDescent="0.2">
      <c r="A542">
        <v>542</v>
      </c>
      <c r="B542" t="s">
        <v>2745</v>
      </c>
      <c r="C542" t="s">
        <v>3633</v>
      </c>
      <c r="D542" t="s">
        <v>3634</v>
      </c>
      <c r="E542" t="s">
        <v>1797</v>
      </c>
      <c r="F542">
        <v>32</v>
      </c>
      <c r="G542">
        <v>42</v>
      </c>
    </row>
    <row r="543" spans="1:7" x14ac:dyDescent="0.2">
      <c r="A543">
        <v>543</v>
      </c>
      <c r="B543" t="s">
        <v>2745</v>
      </c>
      <c r="C543" t="s">
        <v>3637</v>
      </c>
      <c r="D543" t="s">
        <v>3638</v>
      </c>
      <c r="E543" t="s">
        <v>1797</v>
      </c>
      <c r="F543">
        <v>32</v>
      </c>
      <c r="G543">
        <v>43</v>
      </c>
    </row>
    <row r="544" spans="1:7" x14ac:dyDescent="0.2">
      <c r="A544">
        <v>544</v>
      </c>
      <c r="B544" t="s">
        <v>2745</v>
      </c>
      <c r="C544" t="s">
        <v>3639</v>
      </c>
      <c r="D544" t="s">
        <v>3640</v>
      </c>
      <c r="E544" t="s">
        <v>1797</v>
      </c>
      <c r="F544">
        <v>32</v>
      </c>
      <c r="G544" t="s">
        <v>3641</v>
      </c>
    </row>
    <row r="545" spans="1:7" x14ac:dyDescent="0.2">
      <c r="A545">
        <v>545</v>
      </c>
      <c r="B545" t="s">
        <v>2745</v>
      </c>
      <c r="C545" t="s">
        <v>3633</v>
      </c>
      <c r="D545" t="s">
        <v>3634</v>
      </c>
      <c r="E545" t="s">
        <v>1797</v>
      </c>
      <c r="F545">
        <v>32</v>
      </c>
      <c r="G545">
        <v>42</v>
      </c>
    </row>
    <row r="546" spans="1:7" x14ac:dyDescent="0.2">
      <c r="A546">
        <v>546</v>
      </c>
      <c r="B546" t="s">
        <v>2745</v>
      </c>
      <c r="C546" t="s">
        <v>3642</v>
      </c>
      <c r="D546" t="s">
        <v>3643</v>
      </c>
      <c r="E546" t="s">
        <v>1496</v>
      </c>
      <c r="F546">
        <v>40</v>
      </c>
      <c r="G546">
        <v>31</v>
      </c>
    </row>
    <row r="547" spans="1:7" x14ac:dyDescent="0.2">
      <c r="A547">
        <v>547</v>
      </c>
      <c r="B547" t="s">
        <v>2745</v>
      </c>
      <c r="C547" t="s">
        <v>3644</v>
      </c>
      <c r="D547" t="s">
        <v>3645</v>
      </c>
      <c r="E547" t="s">
        <v>1496</v>
      </c>
      <c r="F547">
        <v>40</v>
      </c>
      <c r="G547" t="s">
        <v>3149</v>
      </c>
    </row>
    <row r="548" spans="1:7" x14ac:dyDescent="0.2">
      <c r="A548">
        <v>548</v>
      </c>
      <c r="B548" t="s">
        <v>2746</v>
      </c>
      <c r="C548" t="s">
        <v>3646</v>
      </c>
      <c r="D548" t="s">
        <v>3647</v>
      </c>
      <c r="E548" t="s">
        <v>1838</v>
      </c>
      <c r="F548">
        <v>121</v>
      </c>
      <c r="G548" t="s">
        <v>3443</v>
      </c>
    </row>
    <row r="549" spans="1:7" x14ac:dyDescent="0.2">
      <c r="A549">
        <v>549</v>
      </c>
      <c r="B549" t="s">
        <v>2746</v>
      </c>
      <c r="C549" t="s">
        <v>3203</v>
      </c>
      <c r="D549" t="s">
        <v>3204</v>
      </c>
      <c r="E549" t="s">
        <v>1838</v>
      </c>
      <c r="F549">
        <v>45</v>
      </c>
      <c r="G549">
        <v>26</v>
      </c>
    </row>
    <row r="550" spans="1:7" x14ac:dyDescent="0.2">
      <c r="A550">
        <v>550</v>
      </c>
      <c r="B550" t="s">
        <v>2746</v>
      </c>
      <c r="C550" t="s">
        <v>2863</v>
      </c>
      <c r="D550" t="s">
        <v>3648</v>
      </c>
      <c r="E550" t="s">
        <v>1838</v>
      </c>
      <c r="F550">
        <v>88</v>
      </c>
      <c r="G550">
        <v>91</v>
      </c>
    </row>
    <row r="551" spans="1:7" x14ac:dyDescent="0.2">
      <c r="A551">
        <v>551</v>
      </c>
      <c r="B551" t="s">
        <v>2746</v>
      </c>
      <c r="C551" t="s">
        <v>3649</v>
      </c>
      <c r="D551" t="s">
        <v>3650</v>
      </c>
      <c r="E551" t="s">
        <v>1797</v>
      </c>
      <c r="F551">
        <v>12</v>
      </c>
      <c r="G551">
        <v>24</v>
      </c>
    </row>
    <row r="552" spans="1:7" x14ac:dyDescent="0.2">
      <c r="A552">
        <v>552</v>
      </c>
      <c r="B552" t="s">
        <v>2746</v>
      </c>
      <c r="C552" t="s">
        <v>3651</v>
      </c>
      <c r="D552" s="64">
        <v>1.4388888888888889</v>
      </c>
      <c r="E552" t="s">
        <v>1797</v>
      </c>
      <c r="F552">
        <v>34</v>
      </c>
      <c r="G552">
        <v>32</v>
      </c>
    </row>
    <row r="553" spans="1:7" x14ac:dyDescent="0.2">
      <c r="A553">
        <v>553</v>
      </c>
      <c r="B553" t="s">
        <v>2746</v>
      </c>
      <c r="C553" t="s">
        <v>2627</v>
      </c>
      <c r="D553" t="s">
        <v>2159</v>
      </c>
      <c r="E553" t="s">
        <v>1838</v>
      </c>
      <c r="F553">
        <v>14</v>
      </c>
      <c r="G553">
        <v>7</v>
      </c>
    </row>
    <row r="554" spans="1:7" x14ac:dyDescent="0.2">
      <c r="A554">
        <v>554</v>
      </c>
      <c r="B554" t="s">
        <v>2746</v>
      </c>
      <c r="C554" t="s">
        <v>3325</v>
      </c>
      <c r="D554" t="s">
        <v>3326</v>
      </c>
      <c r="E554" t="s">
        <v>1645</v>
      </c>
      <c r="F554">
        <v>4</v>
      </c>
      <c r="G554">
        <v>7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6"/>
  <sheetViews>
    <sheetView workbookViewId="0">
      <selection activeCell="A5" sqref="A5"/>
    </sheetView>
  </sheetViews>
  <sheetFormatPr baseColWidth="10" defaultColWidth="11" defaultRowHeight="16" x14ac:dyDescent="0.2"/>
  <cols>
    <col min="1" max="1" width="13.33203125" bestFit="1" customWidth="1"/>
    <col min="2" max="2" width="29" bestFit="1" customWidth="1"/>
  </cols>
  <sheetData>
    <row r="1" spans="1:2" s="1" customFormat="1" x14ac:dyDescent="0.2">
      <c r="A1" s="1" t="s">
        <v>2053</v>
      </c>
    </row>
    <row r="3" spans="1:2" x14ac:dyDescent="0.2">
      <c r="A3" t="s">
        <v>2054</v>
      </c>
      <c r="B3" t="s">
        <v>2052</v>
      </c>
    </row>
    <row r="4" spans="1:2" x14ac:dyDescent="0.2">
      <c r="A4" t="s">
        <v>2055</v>
      </c>
      <c r="B4" t="s">
        <v>2056</v>
      </c>
    </row>
    <row r="5" spans="1:2" x14ac:dyDescent="0.2">
      <c r="A5" t="s">
        <v>2057</v>
      </c>
      <c r="B5" t="s">
        <v>2058</v>
      </c>
    </row>
    <row r="6" spans="1:2" x14ac:dyDescent="0.2">
      <c r="A6" t="s">
        <v>2059</v>
      </c>
      <c r="B6" t="s">
        <v>2060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583"/>
  <sheetViews>
    <sheetView zoomScale="120" zoomScaleNormal="120" workbookViewId="0">
      <selection activeCell="J2" sqref="J2:J583"/>
    </sheetView>
  </sheetViews>
  <sheetFormatPr baseColWidth="10" defaultColWidth="11" defaultRowHeight="16" x14ac:dyDescent="0.2"/>
  <cols>
    <col min="1" max="1" width="12" bestFit="1" customWidth="1"/>
    <col min="2" max="2" width="5.83203125" bestFit="1" customWidth="1"/>
    <col min="3" max="3" width="5.1640625" customWidth="1"/>
    <col min="4" max="4" width="15.1640625" bestFit="1" customWidth="1"/>
    <col min="5" max="5" width="16.33203125" bestFit="1" customWidth="1"/>
    <col min="6" max="6" width="6.1640625" bestFit="1" customWidth="1"/>
    <col min="7" max="7" width="8.1640625" style="4" bestFit="1" customWidth="1"/>
    <col min="10" max="10" width="103" bestFit="1" customWidth="1"/>
  </cols>
  <sheetData>
    <row r="1" spans="1:10" x14ac:dyDescent="0.2">
      <c r="A1" s="1" t="s">
        <v>2169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2170</v>
      </c>
      <c r="G1" s="55" t="s">
        <v>2171</v>
      </c>
    </row>
    <row r="2" spans="1:10" x14ac:dyDescent="0.2">
      <c r="A2" t="str">
        <f t="shared" ref="A2:A69" si="0">CODE(MID(B2,1,1))&amp;"|"&amp;CODE(MID(B2,2,1))&amp;IFERROR("|"&amp;CODE(MID(B2,3,1)),"")</f>
        <v>65|65</v>
      </c>
      <c r="B2" t="s">
        <v>4</v>
      </c>
      <c r="C2">
        <v>1001</v>
      </c>
      <c r="D2" t="s">
        <v>5</v>
      </c>
      <c r="E2" t="s">
        <v>6</v>
      </c>
      <c r="F2" t="s">
        <v>2085</v>
      </c>
      <c r="G2" s="4" t="str">
        <f t="shared" ref="G2:G65" si="1">IF(LOWER(B2)=LOWER(B3),"***",IF(LOWER(B2)=LOWER(B1),"***","-"))</f>
        <v>-</v>
      </c>
      <c r="J2" t="str">
        <f>"{""id"": "&amp;C2&amp;", ""abbr"": """&amp;B2&amp;""", ""givenNames"": """&amp;D2&amp;""", ""lastNames"": """&amp;E2&amp;""", ""suffix"": """&amp;F2&amp;""", ""collision"": "&amp;IF(G2="***","true","false")&amp;"},"</f>
        <v>{"id": 1001, "abbr": "AA", "givenNames": "Angel", "lastNames": "Abrea", "suffix": "", "collision": false},</v>
      </c>
    </row>
    <row r="3" spans="1:10" x14ac:dyDescent="0.2">
      <c r="A3" t="str">
        <f t="shared" si="0"/>
        <v>65|65|76</v>
      </c>
      <c r="B3" t="s">
        <v>7</v>
      </c>
      <c r="C3">
        <v>1161</v>
      </c>
      <c r="D3" t="s">
        <v>8</v>
      </c>
      <c r="E3" t="s">
        <v>9</v>
      </c>
      <c r="F3" t="s">
        <v>2085</v>
      </c>
      <c r="G3" s="4" t="str">
        <f t="shared" si="1"/>
        <v>-</v>
      </c>
      <c r="J3" t="str">
        <f t="shared" ref="J3:J66" si="2">"{""id"": "&amp;C3&amp;", ""abbr"": """&amp;B3&amp;""", ""givenNames"": """&amp;D3&amp;""", ""lastNames"": """&amp;E3&amp;""", ""suffix"": """&amp;F3&amp;""", ""collision"": "&amp;IF(G3="***","true","false")&amp;"},"</f>
        <v>{"id": 1161, "abbr": "AAL", "givenNames": "Agusto A.", "lastNames": "Lim", "suffix": "", "collision": false},</v>
      </c>
    </row>
    <row r="4" spans="1:10" x14ac:dyDescent="0.2">
      <c r="A4" t="str">
        <f t="shared" si="0"/>
        <v>65|66|77</v>
      </c>
      <c r="B4" t="s">
        <v>10</v>
      </c>
      <c r="C4">
        <v>1184</v>
      </c>
      <c r="D4" t="s">
        <v>11</v>
      </c>
      <c r="E4" t="s">
        <v>12</v>
      </c>
      <c r="F4" t="s">
        <v>2085</v>
      </c>
      <c r="G4" s="4" t="str">
        <f t="shared" si="1"/>
        <v>-</v>
      </c>
      <c r="J4" t="str">
        <f t="shared" si="2"/>
        <v>{"id": 1184, "abbr": "ABM", "givenNames": "Alexander B.", "lastNames": "Morrison", "suffix": "", "collision": false},</v>
      </c>
    </row>
    <row r="5" spans="1:10" x14ac:dyDescent="0.2">
      <c r="A5" t="str">
        <f t="shared" si="0"/>
        <v>65|67</v>
      </c>
      <c r="B5" t="s">
        <v>13</v>
      </c>
      <c r="C5">
        <v>1354</v>
      </c>
      <c r="D5" t="s">
        <v>14</v>
      </c>
      <c r="E5" t="s">
        <v>15</v>
      </c>
      <c r="F5" t="s">
        <v>2085</v>
      </c>
      <c r="G5" s="4" t="str">
        <f t="shared" si="1"/>
        <v>-</v>
      </c>
      <c r="J5" t="str">
        <f t="shared" si="2"/>
        <v>{"id": 1354, "abbr": "AC", "givenNames": "Albert", "lastNames": "Carrington", "suffix": "", "collision": false},</v>
      </c>
    </row>
    <row r="6" spans="1:10" x14ac:dyDescent="0.2">
      <c r="A6" t="str">
        <f t="shared" si="0"/>
        <v>65|67|104</v>
      </c>
      <c r="B6" t="s">
        <v>16</v>
      </c>
      <c r="C6">
        <v>1053</v>
      </c>
      <c r="D6" t="s">
        <v>14</v>
      </c>
      <c r="E6" t="s">
        <v>17</v>
      </c>
      <c r="F6" t="s">
        <v>2085</v>
      </c>
      <c r="G6" s="4" t="str">
        <f t="shared" si="1"/>
        <v>-</v>
      </c>
      <c r="J6" t="str">
        <f t="shared" si="2"/>
        <v>{"id": 1053, "abbr": "ACh", "givenNames": "Albert", "lastNames": "Choules, Jr.", "suffix": "", "collision": false},</v>
      </c>
    </row>
    <row r="7" spans="1:10" x14ac:dyDescent="0.2">
      <c r="A7" t="str">
        <f t="shared" si="0"/>
        <v>65|67|111</v>
      </c>
      <c r="B7" t="s">
        <v>18</v>
      </c>
      <c r="C7">
        <v>1355</v>
      </c>
      <c r="D7" t="s">
        <v>19</v>
      </c>
      <c r="E7" t="s">
        <v>20</v>
      </c>
      <c r="F7" t="s">
        <v>2085</v>
      </c>
      <c r="G7" s="4" t="str">
        <f t="shared" si="1"/>
        <v>-</v>
      </c>
      <c r="J7" t="str">
        <f t="shared" si="2"/>
        <v>{"id": 1355, "abbr": "ACo", "givenNames": "Alfred", "lastNames": "Cordon", "suffix": "", "collision": false},</v>
      </c>
    </row>
    <row r="8" spans="1:10" x14ac:dyDescent="0.2">
      <c r="A8" t="str">
        <f t="shared" si="0"/>
        <v>65|67|80</v>
      </c>
      <c r="B8" t="s">
        <v>21</v>
      </c>
      <c r="C8">
        <v>1210</v>
      </c>
      <c r="D8" t="s">
        <v>22</v>
      </c>
      <c r="E8" t="s">
        <v>23</v>
      </c>
      <c r="F8" t="s">
        <v>2085</v>
      </c>
      <c r="G8" s="4" t="str">
        <f t="shared" si="1"/>
        <v>-</v>
      </c>
      <c r="J8" t="str">
        <f t="shared" si="2"/>
        <v>{"id": 1210, "abbr": "ACP", "givenNames": "Anne C.", "lastNames": "Pingree", "suffix": "", "collision": false},</v>
      </c>
    </row>
    <row r="9" spans="1:10" x14ac:dyDescent="0.2">
      <c r="A9" t="str">
        <f t="shared" si="0"/>
        <v>65|68</v>
      </c>
      <c r="B9" t="s">
        <v>24</v>
      </c>
      <c r="C9">
        <v>1072</v>
      </c>
      <c r="D9" t="s">
        <v>25</v>
      </c>
      <c r="E9" t="s">
        <v>26</v>
      </c>
      <c r="F9" t="s">
        <v>2085</v>
      </c>
      <c r="G9" s="4" t="str">
        <f t="shared" si="1"/>
        <v>-</v>
      </c>
      <c r="J9" t="str">
        <f t="shared" si="2"/>
        <v>{"id": 1072, "abbr": "AD", "givenNames": "Adhemar", "lastNames": "Damiani", "suffix": "", "collision": false},</v>
      </c>
    </row>
    <row r="10" spans="1:10" x14ac:dyDescent="0.2">
      <c r="A10" t="str">
        <f t="shared" si="0"/>
        <v>65|68|72</v>
      </c>
      <c r="B10" t="s">
        <v>2145</v>
      </c>
      <c r="C10">
        <v>1495</v>
      </c>
      <c r="D10" t="s">
        <v>2151</v>
      </c>
      <c r="E10" t="s">
        <v>2152</v>
      </c>
      <c r="F10" t="s">
        <v>2085</v>
      </c>
      <c r="G10" s="4" t="str">
        <f t="shared" si="1"/>
        <v>-</v>
      </c>
      <c r="J10" t="str">
        <f t="shared" si="2"/>
        <v>{"id": 1495, "abbr": "ADH", "givenNames": "Allen D.", "lastNames": "Haynie", "suffix": "", "collision": false},</v>
      </c>
    </row>
    <row r="11" spans="1:10" x14ac:dyDescent="0.2">
      <c r="A11" t="str">
        <f t="shared" si="0"/>
        <v>65|68|80</v>
      </c>
      <c r="B11" t="s">
        <v>27</v>
      </c>
      <c r="C11">
        <v>368</v>
      </c>
      <c r="D11" t="s">
        <v>28</v>
      </c>
      <c r="E11" t="s">
        <v>29</v>
      </c>
      <c r="F11" t="s">
        <v>2085</v>
      </c>
      <c r="G11" s="4" t="str">
        <f t="shared" si="1"/>
        <v>-</v>
      </c>
      <c r="J11" t="str">
        <f t="shared" si="2"/>
        <v>{"id": 368, "abbr": "ADP", "givenNames": "Anthony D.", "lastNames": "Perkins", "suffix": "", "collision": false},</v>
      </c>
    </row>
    <row r="12" spans="1:10" x14ac:dyDescent="0.2">
      <c r="A12" t="str">
        <f t="shared" si="0"/>
        <v>65|69|66</v>
      </c>
      <c r="B12" t="s">
        <v>30</v>
      </c>
      <c r="C12">
        <v>1302</v>
      </c>
      <c r="D12" t="s">
        <v>31</v>
      </c>
      <c r="E12" t="s">
        <v>32</v>
      </c>
      <c r="F12" t="s">
        <v>2085</v>
      </c>
      <c r="G12" s="4" t="str">
        <f t="shared" si="1"/>
        <v>-</v>
      </c>
      <c r="J12" t="str">
        <f t="shared" si="2"/>
        <v>{"id": 1302, "abbr": "AEB", "givenNames": "Albert E.", "lastNames": "Bowen", "suffix": "", "collision": false},</v>
      </c>
    </row>
    <row r="13" spans="1:10" x14ac:dyDescent="0.2">
      <c r="A13" t="str">
        <f t="shared" si="0"/>
        <v>65|70</v>
      </c>
      <c r="B13" t="s">
        <v>33</v>
      </c>
      <c r="C13">
        <v>1097</v>
      </c>
      <c r="D13" t="s">
        <v>34</v>
      </c>
      <c r="E13" t="s">
        <v>35</v>
      </c>
      <c r="F13" t="s">
        <v>2085</v>
      </c>
      <c r="G13" s="4" t="str">
        <f t="shared" si="1"/>
        <v>-</v>
      </c>
      <c r="J13" t="str">
        <f t="shared" si="2"/>
        <v>{"id": 1097, "abbr": "AF", "givenNames": "Addie", "lastNames": "Fuhrimann", "suffix": "", "collision": false},</v>
      </c>
    </row>
    <row r="14" spans="1:10" x14ac:dyDescent="0.2">
      <c r="A14" t="str">
        <f t="shared" si="0"/>
        <v>65|70|80</v>
      </c>
      <c r="B14" t="s">
        <v>36</v>
      </c>
      <c r="C14">
        <v>1424</v>
      </c>
      <c r="D14" t="s">
        <v>37</v>
      </c>
      <c r="E14" t="s">
        <v>38</v>
      </c>
      <c r="F14" t="s">
        <v>2085</v>
      </c>
      <c r="G14" s="4" t="str">
        <f t="shared" si="1"/>
        <v>-</v>
      </c>
      <c r="J14" t="str">
        <f t="shared" si="2"/>
        <v>{"id": 1424, "abbr": "AFP", "givenNames": "Allen F.", "lastNames": "Packer", "suffix": "", "collision": false},</v>
      </c>
    </row>
    <row r="15" spans="1:10" x14ac:dyDescent="0.2">
      <c r="A15" t="str">
        <f t="shared" si="0"/>
        <v>65|71|75</v>
      </c>
      <c r="B15" t="s">
        <v>39</v>
      </c>
      <c r="C15">
        <v>1144</v>
      </c>
      <c r="D15" t="s">
        <v>40</v>
      </c>
      <c r="E15" t="s">
        <v>41</v>
      </c>
      <c r="F15" t="s">
        <v>2085</v>
      </c>
      <c r="G15" s="4" t="str">
        <f t="shared" si="1"/>
        <v>-</v>
      </c>
      <c r="J15" t="str">
        <f t="shared" si="2"/>
        <v>{"id": 1144, "abbr": "AGK", "givenNames": "Ardeth Greene", "lastNames": "Kapp", "suffix": "", "collision": false},</v>
      </c>
    </row>
    <row r="16" spans="1:10" x14ac:dyDescent="0.2">
      <c r="A16" t="str">
        <f t="shared" si="0"/>
        <v>65|71|87</v>
      </c>
      <c r="B16" t="s">
        <v>42</v>
      </c>
      <c r="C16">
        <v>1285</v>
      </c>
      <c r="D16" t="s">
        <v>43</v>
      </c>
      <c r="E16" t="s">
        <v>44</v>
      </c>
      <c r="F16" t="s">
        <v>2085</v>
      </c>
      <c r="G16" s="4" t="str">
        <f t="shared" si="1"/>
        <v>-</v>
      </c>
      <c r="J16" t="str">
        <f t="shared" si="2"/>
        <v>{"id": 1285, "abbr": "AGW", "givenNames": "Anne G.", "lastNames": "Wirthlin", "suffix": "", "collision": false},</v>
      </c>
    </row>
    <row r="17" spans="1:10" x14ac:dyDescent="0.2">
      <c r="A17" t="str">
        <f t="shared" si="0"/>
        <v>65|72</v>
      </c>
      <c r="B17" t="s">
        <v>45</v>
      </c>
      <c r="C17">
        <v>1335</v>
      </c>
      <c r="D17" t="s">
        <v>46</v>
      </c>
      <c r="E17" t="s">
        <v>47</v>
      </c>
      <c r="F17" t="s">
        <v>2085</v>
      </c>
      <c r="G17" s="4" t="str">
        <f t="shared" si="1"/>
        <v>-</v>
      </c>
      <c r="J17" t="str">
        <f t="shared" si="2"/>
        <v>{"id": 1335, "abbr": "AH", "givenNames": "Alejandra", "lastNames": "Hern&amp;aacute;ndez", "suffix": "", "collision": false},</v>
      </c>
    </row>
    <row r="18" spans="1:10" x14ac:dyDescent="0.2">
      <c r="A18" t="str">
        <f t="shared" si="0"/>
        <v>65|72|67</v>
      </c>
      <c r="B18" t="s">
        <v>48</v>
      </c>
      <c r="C18">
        <v>1057</v>
      </c>
      <c r="D18" t="s">
        <v>49</v>
      </c>
      <c r="E18" t="s">
        <v>50</v>
      </c>
      <c r="F18" t="s">
        <v>2085</v>
      </c>
      <c r="G18" s="4" t="str">
        <f t="shared" si="1"/>
        <v>-</v>
      </c>
      <c r="J18" t="str">
        <f t="shared" si="2"/>
        <v>{"id": 1057, "abbr": "AHC", "givenNames": "Aileen H.", "lastNames": "Clyde", "suffix": "", "collision": false},</v>
      </c>
    </row>
    <row r="19" spans="1:10" x14ac:dyDescent="0.2">
      <c r="A19" t="str">
        <f t="shared" si="0"/>
        <v>65|76|77</v>
      </c>
      <c r="B19" t="s">
        <v>51</v>
      </c>
      <c r="C19">
        <v>374</v>
      </c>
      <c r="D19" t="s">
        <v>52</v>
      </c>
      <c r="E19" t="s">
        <v>53</v>
      </c>
      <c r="F19" t="s">
        <v>2085</v>
      </c>
      <c r="G19" s="4" t="str">
        <f t="shared" si="1"/>
        <v>-</v>
      </c>
      <c r="J19" t="str">
        <f t="shared" si="2"/>
        <v>{"id": 374, "abbr": "ALM", "givenNames": "Arch L.", "lastNames": "Madsen", "suffix": "", "collision": false},</v>
      </c>
    </row>
    <row r="20" spans="1:10" x14ac:dyDescent="0.2">
      <c r="A20" t="str">
        <f t="shared" si="0"/>
        <v>65|77</v>
      </c>
      <c r="B20" t="s">
        <v>54</v>
      </c>
      <c r="C20">
        <v>1365</v>
      </c>
      <c r="D20" t="s">
        <v>55</v>
      </c>
      <c r="E20" t="s">
        <v>56</v>
      </c>
      <c r="F20" t="s">
        <v>2085</v>
      </c>
      <c r="G20" s="4" t="str">
        <f t="shared" si="1"/>
        <v>-</v>
      </c>
      <c r="J20" t="str">
        <f t="shared" si="2"/>
        <v>{"id": 1365, "abbr": "AM", "givenNames": "Aurelius", "lastNames": "Miner", "suffix": "", "collision": false},</v>
      </c>
    </row>
    <row r="21" spans="1:10" x14ac:dyDescent="0.2">
      <c r="A21" t="str">
        <f t="shared" si="0"/>
        <v>65|77|65</v>
      </c>
      <c r="B21" t="s">
        <v>57</v>
      </c>
      <c r="C21">
        <v>1006</v>
      </c>
      <c r="D21" t="s">
        <v>58</v>
      </c>
      <c r="E21" t="s">
        <v>59</v>
      </c>
      <c r="F21" t="s">
        <v>2085</v>
      </c>
      <c r="G21" s="4" t="str">
        <f t="shared" si="1"/>
        <v>-</v>
      </c>
      <c r="J21" t="str">
        <f t="shared" si="2"/>
        <v>{"id": 1006, "abbr": "AMA", "givenNames": "Athos M.", "lastNames": "Amor&amp;iacute;m", "suffix": "", "collision": false},</v>
      </c>
    </row>
    <row r="22" spans="1:10" x14ac:dyDescent="0.2">
      <c r="A22" t="str">
        <f t="shared" si="0"/>
        <v>65|77|67</v>
      </c>
      <c r="B22" t="s">
        <v>60</v>
      </c>
      <c r="C22">
        <v>1351</v>
      </c>
      <c r="D22" t="s">
        <v>61</v>
      </c>
      <c r="E22" t="s">
        <v>62</v>
      </c>
      <c r="F22" t="s">
        <v>2085</v>
      </c>
      <c r="G22" s="4" t="str">
        <f t="shared" si="1"/>
        <v>-</v>
      </c>
      <c r="J22" t="str">
        <f t="shared" si="2"/>
        <v>{"id": 1351, "abbr": "AMC", "givenNames": "Angus M.", "lastNames": "Cannon", "suffix": "", "collision": false},</v>
      </c>
    </row>
    <row r="23" spans="1:10" x14ac:dyDescent="0.2">
      <c r="A23" t="str">
        <f t="shared" si="0"/>
        <v>65|77|68</v>
      </c>
      <c r="B23" t="s">
        <v>63</v>
      </c>
      <c r="C23">
        <v>1422</v>
      </c>
      <c r="D23" t="s">
        <v>64</v>
      </c>
      <c r="E23" t="s">
        <v>65</v>
      </c>
      <c r="F23" t="s">
        <v>2085</v>
      </c>
      <c r="G23" s="4" t="str">
        <f t="shared" si="1"/>
        <v>-</v>
      </c>
      <c r="J23" t="str">
        <f t="shared" si="2"/>
        <v>{"id": 1422, "abbr": "AMD", "givenNames": "Ann M.", "lastNames": "Dibb", "suffix": "", "collision": false},</v>
      </c>
    </row>
    <row r="24" spans="1:10" x14ac:dyDescent="0.2">
      <c r="A24" t="str">
        <f t="shared" si="0"/>
        <v>65|77|76</v>
      </c>
      <c r="B24" t="s">
        <v>66</v>
      </c>
      <c r="C24">
        <v>1362</v>
      </c>
      <c r="D24" t="s">
        <v>67</v>
      </c>
      <c r="E24" t="s">
        <v>68</v>
      </c>
      <c r="F24" t="s">
        <v>2085</v>
      </c>
      <c r="G24" s="4" t="str">
        <f t="shared" si="1"/>
        <v>-</v>
      </c>
      <c r="J24" t="str">
        <f t="shared" si="2"/>
        <v>{"id": 1362, "abbr": "AML", "givenNames": "Amasa M.", "lastNames": "Lyman", "suffix": "", "collision": false},</v>
      </c>
    </row>
    <row r="25" spans="1:10" x14ac:dyDescent="0.2">
      <c r="A25" t="str">
        <f t="shared" si="0"/>
        <v>65|77|82</v>
      </c>
      <c r="B25" t="s">
        <v>69</v>
      </c>
      <c r="C25">
        <v>1225</v>
      </c>
      <c r="D25" t="s">
        <v>70</v>
      </c>
      <c r="E25" t="s">
        <v>71</v>
      </c>
      <c r="F25" t="s">
        <v>2085</v>
      </c>
      <c r="G25" s="4" t="str">
        <f t="shared" si="1"/>
        <v>-</v>
      </c>
      <c r="J25" t="str">
        <f t="shared" si="2"/>
        <v>{"id": 1225, "abbr": "AMR", "givenNames": "Anne Marie", "lastNames": "Rose", "suffix": "", "collision": false},</v>
      </c>
    </row>
    <row r="26" spans="1:10" x14ac:dyDescent="0.2">
      <c r="A26" t="str">
        <f t="shared" si="0"/>
        <v>65|110|65</v>
      </c>
      <c r="B26" t="s">
        <v>72</v>
      </c>
      <c r="C26">
        <v>1002</v>
      </c>
      <c r="D26" t="s">
        <v>73</v>
      </c>
      <c r="E26" t="s">
        <v>74</v>
      </c>
      <c r="F26" t="s">
        <v>2085</v>
      </c>
      <c r="G26" s="4" t="str">
        <f t="shared" si="1"/>
        <v>-</v>
      </c>
      <c r="J26" t="str">
        <f t="shared" si="2"/>
        <v>{"id": 1002, "abbr": "AnA", "givenNames": "Andrea", "lastNames": "Allen", "suffix": "", "collision": false},</v>
      </c>
    </row>
    <row r="27" spans="1:10" x14ac:dyDescent="0.2">
      <c r="A27" t="str">
        <f t="shared" si="0"/>
        <v>65|79</v>
      </c>
      <c r="B27" t="s">
        <v>75</v>
      </c>
      <c r="C27">
        <v>1467</v>
      </c>
      <c r="D27" t="s">
        <v>76</v>
      </c>
      <c r="E27" t="s">
        <v>77</v>
      </c>
      <c r="F27" t="s">
        <v>2085</v>
      </c>
      <c r="G27" s="4" t="str">
        <f t="shared" si="1"/>
        <v>-</v>
      </c>
      <c r="J27" t="str">
        <f t="shared" si="2"/>
        <v>{"id": 1467, "abbr": "AO", "givenNames": "Adri&amp;aacute;n", "lastNames": "Ochoa", "suffix": "", "collision": false},</v>
      </c>
    </row>
    <row r="28" spans="1:10" x14ac:dyDescent="0.2">
      <c r="A28" t="str">
        <f t="shared" si="0"/>
        <v>65|80</v>
      </c>
      <c r="B28" t="s">
        <v>78</v>
      </c>
      <c r="C28">
        <v>1336</v>
      </c>
      <c r="D28" t="s">
        <v>79</v>
      </c>
      <c r="E28" t="s">
        <v>80</v>
      </c>
      <c r="F28" t="s">
        <v>2085</v>
      </c>
      <c r="G28" s="4" t="str">
        <f t="shared" si="1"/>
        <v>-</v>
      </c>
      <c r="J28" t="str">
        <f t="shared" si="2"/>
        <v>{"id": 1336, "abbr": "AP", "givenNames": "Anne", "lastNames": "Prescott", "suffix": "", "collision": false},</v>
      </c>
    </row>
    <row r="29" spans="1:10" x14ac:dyDescent="0.2">
      <c r="A29" t="str">
        <f t="shared" si="0"/>
        <v>65|80|80</v>
      </c>
      <c r="B29" t="s">
        <v>2243</v>
      </c>
      <c r="C29">
        <v>1518</v>
      </c>
      <c r="D29" t="s">
        <v>2250</v>
      </c>
      <c r="E29" t="s">
        <v>2251</v>
      </c>
      <c r="F29" t="s">
        <v>2085</v>
      </c>
      <c r="G29" s="4" t="str">
        <f t="shared" si="1"/>
        <v>-</v>
      </c>
      <c r="J29" t="str">
        <f t="shared" si="2"/>
        <v>{"id": 1518, "abbr": "APP", "givenNames": "Adilson", "lastNames": "de Paula Parrella", "suffix": "", "collision": false},</v>
      </c>
    </row>
    <row r="30" spans="1:10" x14ac:dyDescent="0.2">
      <c r="A30" t="str">
        <f t="shared" si="0"/>
        <v>65|82|68</v>
      </c>
      <c r="B30" t="s">
        <v>81</v>
      </c>
      <c r="C30">
        <v>1087</v>
      </c>
      <c r="D30" t="s">
        <v>82</v>
      </c>
      <c r="E30" t="s">
        <v>83</v>
      </c>
      <c r="F30" t="s">
        <v>2085</v>
      </c>
      <c r="G30" s="4" t="str">
        <f t="shared" si="1"/>
        <v>-</v>
      </c>
      <c r="J30" t="str">
        <f t="shared" si="2"/>
        <v>{"id": 1087, "abbr": "ARD", "givenNames": "Alvin R.", "lastNames": "Dyer", "suffix": "", "collision": false},</v>
      </c>
    </row>
    <row r="31" spans="1:10" x14ac:dyDescent="0.2">
      <c r="A31" t="str">
        <f t="shared" si="0"/>
        <v>65|82|73</v>
      </c>
      <c r="B31" t="s">
        <v>84</v>
      </c>
      <c r="C31">
        <v>1305</v>
      </c>
      <c r="D31" t="s">
        <v>85</v>
      </c>
      <c r="E31" t="s">
        <v>86</v>
      </c>
      <c r="F31" t="s">
        <v>2085</v>
      </c>
      <c r="G31" s="4" t="str">
        <f t="shared" si="1"/>
        <v>-</v>
      </c>
      <c r="J31" t="str">
        <f t="shared" si="2"/>
        <v>{"id": 1305, "abbr": "ARI", "givenNames": "Antoine R.", "lastNames": "Ivins", "suffix": "", "collision": false},</v>
      </c>
    </row>
    <row r="32" spans="1:10" x14ac:dyDescent="0.2">
      <c r="A32" t="str">
        <f t="shared" si="0"/>
        <v>65|82|77</v>
      </c>
      <c r="B32" t="s">
        <v>87</v>
      </c>
      <c r="C32">
        <v>369</v>
      </c>
      <c r="D32" t="s">
        <v>88</v>
      </c>
      <c r="E32" t="s">
        <v>89</v>
      </c>
      <c r="F32" t="s">
        <v>2085</v>
      </c>
      <c r="G32" s="4" t="str">
        <f t="shared" si="1"/>
        <v>-</v>
      </c>
      <c r="J32" t="str">
        <f t="shared" si="2"/>
        <v>{"id": 369, "abbr": "ARM", "givenNames": "A. Roger", "lastNames": "Merrill", "suffix": "", "collision": false},</v>
      </c>
    </row>
    <row r="33" spans="1:10" x14ac:dyDescent="0.2">
      <c r="A33" t="str">
        <f t="shared" si="0"/>
        <v>65|83</v>
      </c>
      <c r="B33" t="s">
        <v>90</v>
      </c>
      <c r="C33">
        <v>1306</v>
      </c>
      <c r="D33" t="s">
        <v>91</v>
      </c>
      <c r="E33" t="s">
        <v>92</v>
      </c>
      <c r="F33" t="s">
        <v>2085</v>
      </c>
      <c r="G33" s="4" t="str">
        <f t="shared" si="1"/>
        <v>-</v>
      </c>
      <c r="J33" t="str">
        <f t="shared" si="2"/>
        <v>{"id": 1306, "abbr": "AS", "givenNames": "Alma", "lastNames": "Sonne", "suffix": "", "collision": false},</v>
      </c>
    </row>
    <row r="34" spans="1:10" x14ac:dyDescent="0.2">
      <c r="A34" t="str">
        <f t="shared" si="0"/>
        <v>65|83|66</v>
      </c>
      <c r="B34" t="s">
        <v>93</v>
      </c>
      <c r="C34">
        <v>1299</v>
      </c>
      <c r="D34" t="s">
        <v>94</v>
      </c>
      <c r="E34" t="s">
        <v>95</v>
      </c>
      <c r="F34" t="s">
        <v>2085</v>
      </c>
      <c r="G34" s="4" t="str">
        <f t="shared" si="1"/>
        <v>-</v>
      </c>
      <c r="J34" t="str">
        <f t="shared" si="2"/>
        <v>{"id": 1299, "abbr": "ASB", "givenNames": "Adam S.", "lastNames": "Bennion", "suffix": "", "collision": false},</v>
      </c>
    </row>
    <row r="35" spans="1:10" x14ac:dyDescent="0.2">
      <c r="A35" t="str">
        <f t="shared" si="0"/>
        <v>65|84|84</v>
      </c>
      <c r="B35" t="s">
        <v>96</v>
      </c>
      <c r="C35">
        <v>1269</v>
      </c>
      <c r="D35" t="s">
        <v>97</v>
      </c>
      <c r="E35" t="s">
        <v>98</v>
      </c>
      <c r="F35" t="s">
        <v>2085</v>
      </c>
      <c r="G35" s="4" t="str">
        <f t="shared" si="1"/>
        <v>-</v>
      </c>
      <c r="J35" t="str">
        <f t="shared" si="2"/>
        <v>{"id": 1269, "abbr": "ATT", "givenNames": "A. Theodore", "lastNames": "Tuttle", "suffix": "", "collision": false},</v>
      </c>
    </row>
    <row r="36" spans="1:10" x14ac:dyDescent="0.2">
      <c r="A36" t="str">
        <f t="shared" si="0"/>
        <v>65|86</v>
      </c>
      <c r="B36" t="s">
        <v>2064</v>
      </c>
      <c r="C36">
        <v>1479</v>
      </c>
      <c r="D36" t="s">
        <v>2073</v>
      </c>
      <c r="E36" t="s">
        <v>2074</v>
      </c>
      <c r="F36" t="s">
        <v>2085</v>
      </c>
      <c r="G36" s="4" t="str">
        <f t="shared" si="1"/>
        <v>-</v>
      </c>
      <c r="J36" t="str">
        <f t="shared" si="2"/>
        <v>{"id": 1479, "abbr": "AV", "givenNames": "Arnulfo", "lastNames": "Valenzuela", "suffix": "", "collision": false},</v>
      </c>
    </row>
    <row r="37" spans="1:10" x14ac:dyDescent="0.2">
      <c r="A37" t="str">
        <f t="shared" si="0"/>
        <v>65|87|80</v>
      </c>
      <c r="B37" t="s">
        <v>99</v>
      </c>
      <c r="C37">
        <v>1205</v>
      </c>
      <c r="D37" t="s">
        <v>100</v>
      </c>
      <c r="E37" t="s">
        <v>101</v>
      </c>
      <c r="F37" t="s">
        <v>2085</v>
      </c>
      <c r="G37" s="4" t="str">
        <f t="shared" si="1"/>
        <v>-</v>
      </c>
      <c r="J37" t="str">
        <f t="shared" si="2"/>
        <v>{"id": 1205, "abbr": "AWP", "givenNames": "Andrew W.", "lastNames": "Peterson", "suffix": "", "collision": false},</v>
      </c>
    </row>
    <row r="38" spans="1:10" x14ac:dyDescent="0.2">
      <c r="A38" t="str">
        <f t="shared" si="0"/>
        <v>65|89|75</v>
      </c>
      <c r="B38" t="s">
        <v>102</v>
      </c>
      <c r="C38">
        <v>1152</v>
      </c>
      <c r="D38" t="s">
        <v>103</v>
      </c>
      <c r="E38" t="s">
        <v>104</v>
      </c>
      <c r="F38" t="s">
        <v>2085</v>
      </c>
      <c r="G38" s="4" t="str">
        <f t="shared" si="1"/>
        <v>-</v>
      </c>
      <c r="J38" t="str">
        <f t="shared" si="2"/>
        <v>{"id": 1152, "abbr": "AYK", "givenNames": "Adney Y.", "lastNames": "Komatsu", "suffix": "", "collision": false},</v>
      </c>
    </row>
    <row r="39" spans="1:10" x14ac:dyDescent="0.2">
      <c r="A39" t="str">
        <f t="shared" si="0"/>
        <v>66|65|67</v>
      </c>
      <c r="B39" t="s">
        <v>105</v>
      </c>
      <c r="C39">
        <v>1442</v>
      </c>
      <c r="D39" t="s">
        <v>106</v>
      </c>
      <c r="E39" t="s">
        <v>107</v>
      </c>
      <c r="F39" t="s">
        <v>2085</v>
      </c>
      <c r="G39" s="4" t="str">
        <f t="shared" si="1"/>
        <v>-</v>
      </c>
      <c r="J39" t="str">
        <f t="shared" si="2"/>
        <v>{"id": 1442, "abbr": "BAC", "givenNames": "Bruce A.", "lastNames": "Carlson", "suffix": "", "collision": false},</v>
      </c>
    </row>
    <row r="40" spans="1:10" x14ac:dyDescent="0.2">
      <c r="A40" t="str">
        <f t="shared" si="0"/>
        <v>66|66|66</v>
      </c>
      <c r="B40" t="s">
        <v>108</v>
      </c>
      <c r="C40">
        <v>1019</v>
      </c>
      <c r="D40" t="s">
        <v>109</v>
      </c>
      <c r="E40" t="s">
        <v>110</v>
      </c>
      <c r="F40" t="s">
        <v>2085</v>
      </c>
      <c r="G40" s="4" t="str">
        <f t="shared" si="1"/>
        <v>-</v>
      </c>
      <c r="J40" t="str">
        <f t="shared" si="2"/>
        <v>{"id": 1019, "abbr": "BBB", "givenNames": "Ben B.", "lastNames": "Banks", "suffix": "", "collision": false},</v>
      </c>
    </row>
    <row r="41" spans="1:10" x14ac:dyDescent="0.2">
      <c r="A41" t="str">
        <f t="shared" si="0"/>
        <v>66|66|83</v>
      </c>
      <c r="B41" t="s">
        <v>111</v>
      </c>
      <c r="C41">
        <v>1242</v>
      </c>
      <c r="D41" t="s">
        <v>112</v>
      </c>
      <c r="E41" t="s">
        <v>113</v>
      </c>
      <c r="F41" t="s">
        <v>2085</v>
      </c>
      <c r="G41" s="4" t="str">
        <f t="shared" si="1"/>
        <v>-</v>
      </c>
      <c r="J41" t="str">
        <f t="shared" si="2"/>
        <v>{"id": 1242, "abbr": "BBS", "givenNames": "Barbara B.", "lastNames": "Smith", "suffix": "", "collision": false},</v>
      </c>
    </row>
    <row r="42" spans="1:10" x14ac:dyDescent="0.2">
      <c r="A42" t="str">
        <f t="shared" si="0"/>
        <v>66|67</v>
      </c>
      <c r="B42" t="s">
        <v>2375</v>
      </c>
      <c r="C42">
        <v>1531</v>
      </c>
      <c r="D42" t="s">
        <v>2386</v>
      </c>
      <c r="E42" t="s">
        <v>1109</v>
      </c>
      <c r="G42" s="4" t="str">
        <f t="shared" si="1"/>
        <v>-</v>
      </c>
      <c r="J42" t="str">
        <f t="shared" si="2"/>
        <v>{"id": 1531, "abbr": "BC", "givenNames": "Becky", "lastNames": "Craven", "suffix": "", "collision": false},</v>
      </c>
    </row>
    <row r="43" spans="1:10" x14ac:dyDescent="0.2">
      <c r="A43" t="str">
        <f t="shared" si="0"/>
        <v>66|67|72</v>
      </c>
      <c r="B43" t="s">
        <v>114</v>
      </c>
      <c r="C43">
        <v>1111</v>
      </c>
      <c r="D43" t="s">
        <v>115</v>
      </c>
      <c r="E43" t="s">
        <v>116</v>
      </c>
      <c r="F43" t="s">
        <v>2085</v>
      </c>
      <c r="G43" s="4" t="str">
        <f t="shared" si="1"/>
        <v>-</v>
      </c>
      <c r="J43" t="str">
        <f t="shared" si="2"/>
        <v>{"id": 1111, "abbr": "BCH", "givenNames": "Bruce C.", "lastNames": "Hafen", "suffix": "", "collision": false},</v>
      </c>
    </row>
    <row r="44" spans="1:10" x14ac:dyDescent="0.2">
      <c r="A44" t="str">
        <f t="shared" si="0"/>
        <v>66|68|70</v>
      </c>
      <c r="B44" t="s">
        <v>117</v>
      </c>
      <c r="C44">
        <v>1443</v>
      </c>
      <c r="D44" t="s">
        <v>118</v>
      </c>
      <c r="E44" t="s">
        <v>119</v>
      </c>
      <c r="F44" t="s">
        <v>2085</v>
      </c>
      <c r="G44" s="4" t="str">
        <f t="shared" si="1"/>
        <v>-</v>
      </c>
      <c r="J44" t="str">
        <f t="shared" si="2"/>
        <v>{"id": 1443, "abbr": "BDF", "givenNames": "Bradley D.", "lastNames": "Foster", "suffix": "", "collision": false},</v>
      </c>
    </row>
    <row r="45" spans="1:10" x14ac:dyDescent="0.2">
      <c r="A45" t="str">
        <f t="shared" si="0"/>
        <v>66|68|72</v>
      </c>
      <c r="B45" t="s">
        <v>120</v>
      </c>
      <c r="C45">
        <v>349</v>
      </c>
      <c r="D45" t="s">
        <v>121</v>
      </c>
      <c r="E45" t="s">
        <v>122</v>
      </c>
      <c r="F45" t="s">
        <v>2085</v>
      </c>
      <c r="G45" s="4" t="str">
        <f t="shared" si="1"/>
        <v>-</v>
      </c>
      <c r="J45" t="str">
        <f t="shared" si="2"/>
        <v>{"id": 349, "abbr": "BDH", "givenNames": "Benjam&amp;iacute;n", "lastNames": "De Hoyos", "suffix": "", "collision": false},</v>
      </c>
    </row>
    <row r="46" spans="1:10" x14ac:dyDescent="0.2">
      <c r="A46" t="str">
        <f t="shared" si="0"/>
        <v>66|100|80</v>
      </c>
      <c r="B46" t="s">
        <v>123</v>
      </c>
      <c r="C46">
        <v>1200</v>
      </c>
      <c r="D46" t="s">
        <v>124</v>
      </c>
      <c r="E46" t="s">
        <v>125</v>
      </c>
      <c r="F46" t="s">
        <v>2085</v>
      </c>
      <c r="G46" s="4" t="str">
        <f t="shared" si="1"/>
        <v>***</v>
      </c>
      <c r="J46" t="str">
        <f t="shared" si="2"/>
        <v>{"id": 1200, "abbr": "BdP", "givenNames": "Bonnie D.", "lastNames": "Parkin", "suffix": "", "collision": true},</v>
      </c>
    </row>
    <row r="47" spans="1:10" x14ac:dyDescent="0.2">
      <c r="A47" t="str">
        <f t="shared" si="0"/>
        <v>66|68|80</v>
      </c>
      <c r="B47" t="s">
        <v>126</v>
      </c>
      <c r="C47">
        <v>1213</v>
      </c>
      <c r="D47" t="s">
        <v>127</v>
      </c>
      <c r="E47" t="s">
        <v>128</v>
      </c>
      <c r="F47" t="s">
        <v>2085</v>
      </c>
      <c r="G47" s="4" t="str">
        <f t="shared" si="1"/>
        <v>***</v>
      </c>
      <c r="J47" t="str">
        <f t="shared" si="2"/>
        <v>{"id": 1213, "abbr": "BDP", "givenNames": "Bruce D.", "lastNames": "Porter", "suffix": "", "collision": true},</v>
      </c>
    </row>
    <row r="48" spans="1:10" x14ac:dyDescent="0.2">
      <c r="A48" t="str">
        <f t="shared" si="0"/>
        <v>66|72|67</v>
      </c>
      <c r="B48" t="s">
        <v>2199</v>
      </c>
      <c r="C48">
        <v>1506</v>
      </c>
      <c r="D48" t="s">
        <v>2208</v>
      </c>
      <c r="E48" t="s">
        <v>20</v>
      </c>
      <c r="F48" t="s">
        <v>2085</v>
      </c>
      <c r="G48" s="4" t="str">
        <f t="shared" si="1"/>
        <v>-</v>
      </c>
      <c r="J48" t="str">
        <f t="shared" si="2"/>
        <v>{"id": 1506, "abbr": "BHC", "givenNames": "Bonnie H.", "lastNames": "Cordon", "suffix": "", "collision": false},</v>
      </c>
    </row>
    <row r="49" spans="1:10" x14ac:dyDescent="0.2">
      <c r="A49" t="str">
        <f t="shared" si="0"/>
        <v>66|72|78</v>
      </c>
      <c r="B49" t="s">
        <v>129</v>
      </c>
      <c r="C49">
        <v>1432</v>
      </c>
      <c r="D49" t="s">
        <v>130</v>
      </c>
      <c r="E49" t="s">
        <v>131</v>
      </c>
      <c r="F49" t="s">
        <v>2085</v>
      </c>
      <c r="G49" s="4" t="str">
        <f t="shared" si="1"/>
        <v>-</v>
      </c>
      <c r="J49" t="str">
        <f t="shared" si="2"/>
        <v>{"id": 1432, "abbr": "BHN", "givenNames": "Brent H.", "lastNames": "Nielson", "suffix": "", "collision": false},</v>
      </c>
    </row>
    <row r="50" spans="1:10" x14ac:dyDescent="0.2">
      <c r="A50" t="str">
        <f t="shared" si="0"/>
        <v>66|72|82</v>
      </c>
      <c r="B50" t="s">
        <v>132</v>
      </c>
      <c r="C50">
        <v>1377</v>
      </c>
      <c r="D50" t="s">
        <v>133</v>
      </c>
      <c r="E50" t="s">
        <v>134</v>
      </c>
      <c r="F50" t="s">
        <v>2085</v>
      </c>
      <c r="G50" s="4" t="str">
        <f t="shared" si="1"/>
        <v>-</v>
      </c>
      <c r="J50" t="str">
        <f t="shared" si="2"/>
        <v>{"id": 1377, "abbr": "BHR", "givenNames": "Brigham H.", "lastNames": "Roberts", "suffix": "", "collision": false},</v>
      </c>
    </row>
    <row r="51" spans="1:10" x14ac:dyDescent="0.2">
      <c r="A51" t="str">
        <f t="shared" si="0"/>
        <v>66|74|74</v>
      </c>
      <c r="B51" t="s">
        <v>135</v>
      </c>
      <c r="C51">
        <v>1139</v>
      </c>
      <c r="D51" t="s">
        <v>136</v>
      </c>
      <c r="E51" t="s">
        <v>137</v>
      </c>
      <c r="F51" t="s">
        <v>2085</v>
      </c>
      <c r="G51" s="4" t="str">
        <f t="shared" si="1"/>
        <v>-</v>
      </c>
      <c r="J51" t="str">
        <f t="shared" si="2"/>
        <v>{"id": 1139, "abbr": "BJJ", "givenNames": "Betty Jo N.", "lastNames": "Jepsen", "suffix": "", "collision": false},</v>
      </c>
    </row>
    <row r="52" spans="1:10" x14ac:dyDescent="0.2">
      <c r="A52" t="str">
        <f t="shared" si="0"/>
        <v>66|75|65</v>
      </c>
      <c r="B52" t="s">
        <v>2184</v>
      </c>
      <c r="C52">
        <v>1503</v>
      </c>
      <c r="D52" t="s">
        <v>2193</v>
      </c>
      <c r="E52" t="s">
        <v>941</v>
      </c>
      <c r="F52" t="s">
        <v>2085</v>
      </c>
      <c r="G52" s="4" t="str">
        <f t="shared" si="1"/>
        <v>-</v>
      </c>
      <c r="J52" t="str">
        <f t="shared" si="2"/>
        <v>{"id": 1503, "abbr": "BKA", "givenNames": "Brian K.", "lastNames": "Ashton", "suffix": "", "collision": false},</v>
      </c>
    </row>
    <row r="53" spans="1:10" x14ac:dyDescent="0.2">
      <c r="A53" t="str">
        <f t="shared" si="0"/>
        <v>66|75|80</v>
      </c>
      <c r="B53" t="s">
        <v>138</v>
      </c>
      <c r="C53">
        <v>1198</v>
      </c>
      <c r="D53" t="s">
        <v>139</v>
      </c>
      <c r="E53" t="s">
        <v>38</v>
      </c>
      <c r="F53" t="s">
        <v>2085</v>
      </c>
      <c r="G53" s="4" t="str">
        <f t="shared" si="1"/>
        <v>-</v>
      </c>
      <c r="J53" t="str">
        <f t="shared" si="2"/>
        <v>{"id": 1198, "abbr": "BKP", "givenNames": "Boyd K.", "lastNames": "Packer", "suffix": "", "collision": false},</v>
      </c>
    </row>
    <row r="54" spans="1:10" x14ac:dyDescent="0.2">
      <c r="A54" t="str">
        <f t="shared" si="0"/>
        <v>66|75|84</v>
      </c>
      <c r="B54" s="45" t="s">
        <v>2265</v>
      </c>
      <c r="C54" s="4">
        <v>1519</v>
      </c>
      <c r="D54" s="40" t="s">
        <v>2193</v>
      </c>
      <c r="E54" s="40" t="s">
        <v>572</v>
      </c>
      <c r="G54" s="4" t="str">
        <f t="shared" si="1"/>
        <v>-</v>
      </c>
      <c r="J54" t="str">
        <f t="shared" si="2"/>
        <v>{"id": 1519, "abbr": "BKT", "givenNames": "Brian K.", "lastNames": "Taylor", "suffix": "", "collision": false},</v>
      </c>
    </row>
    <row r="55" spans="1:10" x14ac:dyDescent="0.2">
      <c r="A55" t="str">
        <f t="shared" si="0"/>
        <v>66|76|79</v>
      </c>
      <c r="B55" t="s">
        <v>2067</v>
      </c>
      <c r="C55">
        <v>1482</v>
      </c>
      <c r="D55" t="s">
        <v>2078</v>
      </c>
      <c r="E55" t="s">
        <v>2079</v>
      </c>
      <c r="F55" t="s">
        <v>2085</v>
      </c>
      <c r="G55" s="4" t="str">
        <f t="shared" si="1"/>
        <v>-</v>
      </c>
      <c r="J55" t="str">
        <f t="shared" si="2"/>
        <v>{"id": 1482, "abbr": "BLO", "givenNames": "Bonnie L.", "lastNames": "Oscarson", "suffix": "", "collision": false},</v>
      </c>
    </row>
    <row r="56" spans="1:10" x14ac:dyDescent="0.2">
      <c r="A56" t="str">
        <f t="shared" si="0"/>
        <v>66|77|84</v>
      </c>
      <c r="B56" s="39" t="s">
        <v>2699</v>
      </c>
      <c r="C56">
        <v>1547</v>
      </c>
      <c r="D56" s="70" t="s">
        <v>2705</v>
      </c>
      <c r="E56" s="40" t="s">
        <v>2706</v>
      </c>
      <c r="F56" t="s">
        <v>2085</v>
      </c>
      <c r="G56" s="4" t="str">
        <f t="shared" si="1"/>
        <v>-</v>
      </c>
      <c r="J56" t="str">
        <f t="shared" si="2"/>
        <v>{"id": 1547, "abbr": "BMT", "givenNames": "Benjamin M. Z.", "lastNames": "Tai", "suffix": "", "collision": false},</v>
      </c>
    </row>
    <row r="57" spans="1:10" x14ac:dyDescent="0.2">
      <c r="A57" t="str">
        <f t="shared" si="0"/>
        <v>66|80|66</v>
      </c>
      <c r="B57" t="s">
        <v>140</v>
      </c>
      <c r="C57">
        <v>1029</v>
      </c>
      <c r="D57" t="s">
        <v>141</v>
      </c>
      <c r="E57" t="s">
        <v>142</v>
      </c>
      <c r="F57" t="s">
        <v>2085</v>
      </c>
      <c r="G57" s="4" t="str">
        <f t="shared" si="1"/>
        <v>-</v>
      </c>
      <c r="J57" t="str">
        <f t="shared" si="2"/>
        <v>{"id": 1029, "abbr": "BPB", "givenNames": "Bernard P.", "lastNames": "Brockbank", "suffix": "", "collision": false},</v>
      </c>
    </row>
    <row r="58" spans="1:10" x14ac:dyDescent="0.2">
      <c r="A58" t="str">
        <f t="shared" si="0"/>
        <v>66|80|72</v>
      </c>
      <c r="B58" t="s">
        <v>2376</v>
      </c>
      <c r="C58">
        <v>1532</v>
      </c>
      <c r="D58" t="s">
        <v>2387</v>
      </c>
      <c r="E58" t="s">
        <v>649</v>
      </c>
      <c r="F58" t="s">
        <v>2085</v>
      </c>
      <c r="G58" s="4" t="str">
        <f t="shared" si="1"/>
        <v>-</v>
      </c>
      <c r="J58" t="str">
        <f t="shared" si="2"/>
        <v>{"id": 1532, "abbr": "BPH", "givenNames": "Brook P.", "lastNames": "Hales", "suffix": "", "collision": false},</v>
      </c>
    </row>
    <row r="59" spans="1:10" x14ac:dyDescent="0.2">
      <c r="A59" t="str">
        <f t="shared" si="0"/>
        <v>66|82|77</v>
      </c>
      <c r="B59" t="s">
        <v>143</v>
      </c>
      <c r="C59">
        <v>1175</v>
      </c>
      <c r="D59" t="s">
        <v>144</v>
      </c>
      <c r="E59" t="s">
        <v>145</v>
      </c>
      <c r="F59" t="s">
        <v>2085</v>
      </c>
      <c r="G59" s="4" t="str">
        <f t="shared" si="1"/>
        <v>-</v>
      </c>
      <c r="J59" t="str">
        <f t="shared" si="2"/>
        <v>{"id": 1175, "abbr": "BRM", "givenNames": "Bruce R.", "lastNames": "McConkie", "suffix": "", "collision": false},</v>
      </c>
    </row>
    <row r="60" spans="1:10" x14ac:dyDescent="0.2">
      <c r="A60" t="str">
        <f t="shared" si="0"/>
        <v>66|84</v>
      </c>
      <c r="B60" t="s">
        <v>146</v>
      </c>
      <c r="C60">
        <v>1412</v>
      </c>
      <c r="D60" t="s">
        <v>147</v>
      </c>
      <c r="E60" t="s">
        <v>148</v>
      </c>
      <c r="F60" t="s">
        <v>2085</v>
      </c>
      <c r="G60" s="4" t="str">
        <f t="shared" si="1"/>
        <v>-</v>
      </c>
      <c r="J60" t="str">
        <f t="shared" si="2"/>
        <v>{"id": 1412, "abbr": "BT", "givenNames": "Barbara", "lastNames": "Thompson", "suffix": "", "collision": false},</v>
      </c>
    </row>
    <row r="61" spans="1:10" x14ac:dyDescent="0.2">
      <c r="A61" t="str">
        <f t="shared" si="0"/>
        <v>66|87|87</v>
      </c>
      <c r="B61" t="s">
        <v>149</v>
      </c>
      <c r="C61">
        <v>1283</v>
      </c>
      <c r="D61" t="s">
        <v>150</v>
      </c>
      <c r="E61" t="s">
        <v>151</v>
      </c>
      <c r="F61" t="s">
        <v>2085</v>
      </c>
      <c r="G61" s="4" t="str">
        <f t="shared" si="1"/>
        <v>-</v>
      </c>
      <c r="J61" t="str">
        <f t="shared" si="2"/>
        <v>{"id": 1283, "abbr": "BWW", "givenNames": "Barbara W.", "lastNames": "Winder", "suffix": "", "collision": false},</v>
      </c>
    </row>
    <row r="62" spans="1:10" x14ac:dyDescent="0.2">
      <c r="A62" t="str">
        <f t="shared" si="0"/>
        <v>66|89</v>
      </c>
      <c r="B62" t="s">
        <v>152</v>
      </c>
      <c r="C62">
        <v>1396</v>
      </c>
      <c r="D62" t="s">
        <v>153</v>
      </c>
      <c r="E62" t="s">
        <v>154</v>
      </c>
      <c r="F62" t="s">
        <v>2085</v>
      </c>
      <c r="G62" s="4" t="str">
        <f t="shared" si="1"/>
        <v>-</v>
      </c>
      <c r="J62" t="str">
        <f t="shared" si="2"/>
        <v>{"id": 1396, "abbr": "BY", "givenNames": "Brigham", "lastNames": "Young", "suffix": "", "collision": false},</v>
      </c>
    </row>
    <row r="63" spans="1:10" x14ac:dyDescent="0.2">
      <c r="A63" t="str">
        <f t="shared" si="0"/>
        <v>66|89|50</v>
      </c>
      <c r="B63" t="s">
        <v>155</v>
      </c>
      <c r="C63">
        <v>1397</v>
      </c>
      <c r="D63" t="s">
        <v>153</v>
      </c>
      <c r="E63" t="s">
        <v>156</v>
      </c>
      <c r="F63" t="s">
        <v>2085</v>
      </c>
      <c r="G63" s="4" t="str">
        <f t="shared" si="1"/>
        <v>-</v>
      </c>
      <c r="J63" t="str">
        <f t="shared" si="2"/>
        <v>{"id": 1397, "abbr": "BY2", "givenNames": "Brigham", "lastNames": "Young, Jr.", "suffix": "", "collision": false},</v>
      </c>
    </row>
    <row r="64" spans="1:10" x14ac:dyDescent="0.2">
      <c r="A64" t="str">
        <f t="shared" si="0"/>
        <v>67|97|67</v>
      </c>
      <c r="B64" t="s">
        <v>160</v>
      </c>
      <c r="C64">
        <v>370</v>
      </c>
      <c r="D64" t="s">
        <v>161</v>
      </c>
      <c r="E64" t="s">
        <v>162</v>
      </c>
      <c r="F64" t="s">
        <v>2085</v>
      </c>
      <c r="G64" s="4" t="str">
        <f t="shared" si="1"/>
        <v>***</v>
      </c>
      <c r="J64" t="str">
        <f t="shared" si="2"/>
        <v>{"id": 370, "abbr": "CaC", "givenNames": "Craig A.", "lastNames": "Cardon", "suffix": "", "collision": true},</v>
      </c>
    </row>
    <row r="65" spans="1:10" x14ac:dyDescent="0.2">
      <c r="A65" t="str">
        <f t="shared" si="0"/>
        <v>67|65|67</v>
      </c>
      <c r="B65" t="s">
        <v>157</v>
      </c>
      <c r="C65">
        <v>1304</v>
      </c>
      <c r="D65" t="s">
        <v>158</v>
      </c>
      <c r="E65" t="s">
        <v>159</v>
      </c>
      <c r="F65" t="s">
        <v>2085</v>
      </c>
      <c r="G65" s="4" t="str">
        <f t="shared" si="1"/>
        <v>***</v>
      </c>
      <c r="J65" t="str">
        <f t="shared" si="2"/>
        <v>{"id": 1304, "abbr": "CAC", "givenNames": "Charles A.", "lastNames": "Callis", "suffix": "", "collision": true},</v>
      </c>
    </row>
    <row r="66" spans="1:10" x14ac:dyDescent="0.2">
      <c r="A66" t="str">
        <f t="shared" si="0"/>
        <v>67|65|69</v>
      </c>
      <c r="B66" t="s">
        <v>163</v>
      </c>
      <c r="C66">
        <v>1466</v>
      </c>
      <c r="D66" t="s">
        <v>164</v>
      </c>
      <c r="E66" t="s">
        <v>165</v>
      </c>
      <c r="F66" t="s">
        <v>2085</v>
      </c>
      <c r="G66" s="4" t="str">
        <f t="shared" ref="G66:G129" si="3">IF(LOWER(B66)=LOWER(B67),"***",IF(LOWER(B66)=LOWER(B65),"***","-"))</f>
        <v>-</v>
      </c>
      <c r="J66" t="str">
        <f t="shared" si="2"/>
        <v>{"id": 1466, "abbr": "CAE", "givenNames": "Cheryl A.", "lastNames": "Esplin", "suffix": "", "collision": false},</v>
      </c>
    </row>
    <row r="67" spans="1:10" x14ac:dyDescent="0.2">
      <c r="A67" t="str">
        <f t="shared" si="0"/>
        <v>67|65|71</v>
      </c>
      <c r="B67" t="s">
        <v>166</v>
      </c>
      <c r="C67">
        <v>1420</v>
      </c>
      <c r="D67" t="s">
        <v>167</v>
      </c>
      <c r="E67" t="s">
        <v>168</v>
      </c>
      <c r="F67" t="s">
        <v>2085</v>
      </c>
      <c r="G67" s="4" t="str">
        <f t="shared" si="3"/>
        <v>-</v>
      </c>
      <c r="J67" t="str">
        <f t="shared" ref="J67:J130" si="4">"{""id"": "&amp;C67&amp;", ""abbr"": """&amp;B67&amp;""", ""givenNames"": """&amp;D67&amp;""", ""lastNames"": """&amp;E67&amp;""", ""suffix"": """&amp;F67&amp;""", ""collision"": "&amp;IF(G67="***","true","false")&amp;"},"</f>
        <v>{"id": 1420, "abbr": "CAG", "givenNames": "Carlos A.", "lastNames": "Godoy", "suffix": "", "collision": false},</v>
      </c>
    </row>
    <row r="68" spans="1:10" x14ac:dyDescent="0.2">
      <c r="A68" t="str">
        <f t="shared" si="0"/>
        <v>67|66|67</v>
      </c>
      <c r="B68" t="s">
        <v>169</v>
      </c>
      <c r="C68">
        <v>1460</v>
      </c>
      <c r="D68" t="s">
        <v>170</v>
      </c>
      <c r="E68" t="s">
        <v>171</v>
      </c>
      <c r="F68" t="s">
        <v>2085</v>
      </c>
      <c r="G68" s="4" t="str">
        <f t="shared" si="3"/>
        <v>-</v>
      </c>
      <c r="J68" t="str">
        <f t="shared" si="4"/>
        <v>{"id": 1460, "abbr": "CBC", "givenNames": "Carl B.", "lastNames": "Cook", "suffix": "", "collision": false},</v>
      </c>
    </row>
    <row r="69" spans="1:10" x14ac:dyDescent="0.2">
      <c r="A69" t="str">
        <f t="shared" si="0"/>
        <v>67|66|70</v>
      </c>
      <c r="B69" t="s">
        <v>2337</v>
      </c>
      <c r="C69">
        <v>1528</v>
      </c>
      <c r="D69" t="s">
        <v>2345</v>
      </c>
      <c r="E69" t="s">
        <v>2346</v>
      </c>
      <c r="F69" t="s">
        <v>2085</v>
      </c>
      <c r="G69" s="4" t="str">
        <f t="shared" si="3"/>
        <v>-</v>
      </c>
      <c r="J69" t="str">
        <f t="shared" si="4"/>
        <v>{"id": 1528, "abbr": "CBF", "givenNames": "Cristina B.", "lastNames": "Franco", "suffix": "", "collision": false},</v>
      </c>
    </row>
    <row r="70" spans="1:10" x14ac:dyDescent="0.2">
      <c r="A70" t="str">
        <f t="shared" ref="A70:A133" si="5">CODE(MID(B70,1,1))&amp;"|"&amp;CODE(MID(B70,2,1))&amp;IFERROR("|"&amp;CODE(MID(B70,3,1)),"")</f>
        <v>67|66|80</v>
      </c>
      <c r="B70" t="s">
        <v>172</v>
      </c>
      <c r="C70">
        <v>1215</v>
      </c>
      <c r="D70" t="s">
        <v>170</v>
      </c>
      <c r="E70" t="s">
        <v>173</v>
      </c>
      <c r="F70" t="s">
        <v>2085</v>
      </c>
      <c r="G70" s="4" t="str">
        <f t="shared" si="3"/>
        <v>-</v>
      </c>
      <c r="J70" t="str">
        <f t="shared" si="4"/>
        <v>{"id": 1215, "abbr": "CBP", "givenNames": "Carl B.", "lastNames": "Pratt", "suffix": "", "collision": false},</v>
      </c>
    </row>
    <row r="71" spans="1:10" x14ac:dyDescent="0.2">
      <c r="A71" t="str">
        <f t="shared" si="5"/>
        <v>67|66|84</v>
      </c>
      <c r="B71" t="s">
        <v>174</v>
      </c>
      <c r="C71">
        <v>1265</v>
      </c>
      <c r="D71" t="s">
        <v>175</v>
      </c>
      <c r="E71" t="s">
        <v>176</v>
      </c>
      <c r="F71" t="s">
        <v>2085</v>
      </c>
      <c r="G71" s="4" t="str">
        <f t="shared" si="3"/>
        <v>-</v>
      </c>
      <c r="J71" t="str">
        <f t="shared" si="4"/>
        <v>{"id": 1265, "abbr": "CBT", "givenNames": "Carol B.", "lastNames": "Thomas", "suffix": "", "collision": false},</v>
      </c>
    </row>
    <row r="72" spans="1:10" x14ac:dyDescent="0.2">
      <c r="A72" t="str">
        <f t="shared" si="5"/>
        <v>67|67|67</v>
      </c>
      <c r="B72" t="s">
        <v>177</v>
      </c>
      <c r="C72">
        <v>1046</v>
      </c>
      <c r="D72" t="s">
        <v>178</v>
      </c>
      <c r="E72" t="s">
        <v>179</v>
      </c>
      <c r="F72" t="s">
        <v>2085</v>
      </c>
      <c r="G72" s="4" t="str">
        <f t="shared" si="3"/>
        <v>-</v>
      </c>
      <c r="J72" t="str">
        <f t="shared" si="4"/>
        <v>{"id": 1046, "abbr": "CCC", "givenNames": "Craig C.", "lastNames": "Christensen", "suffix": "", "collision": false},</v>
      </c>
    </row>
    <row r="73" spans="1:10" x14ac:dyDescent="0.2">
      <c r="A73" t="str">
        <f t="shared" si="5"/>
        <v>67|67|76</v>
      </c>
      <c r="B73" t="s">
        <v>180</v>
      </c>
      <c r="C73">
        <v>354</v>
      </c>
      <c r="D73" t="s">
        <v>181</v>
      </c>
      <c r="E73" t="s">
        <v>182</v>
      </c>
      <c r="F73" t="s">
        <v>2085</v>
      </c>
      <c r="G73" s="4" t="str">
        <f t="shared" si="3"/>
        <v>-</v>
      </c>
      <c r="J73" t="str">
        <f t="shared" si="4"/>
        <v>{"id": 354, "abbr": "CCL", "givenNames": "Cheryl C.", "lastNames": "Lant", "suffix": "", "collision": false},</v>
      </c>
    </row>
    <row r="74" spans="1:10" x14ac:dyDescent="0.2">
      <c r="A74" t="str">
        <f t="shared" si="5"/>
        <v>67|67|82</v>
      </c>
      <c r="B74" t="s">
        <v>183</v>
      </c>
      <c r="C74">
        <v>1374</v>
      </c>
      <c r="D74" t="s">
        <v>184</v>
      </c>
      <c r="E74" t="s">
        <v>185</v>
      </c>
      <c r="F74" t="s">
        <v>2085</v>
      </c>
      <c r="G74" s="4" t="str">
        <f t="shared" si="3"/>
        <v>-</v>
      </c>
      <c r="J74" t="str">
        <f t="shared" si="4"/>
        <v>{"id": 1374, "abbr": "CCR", "givenNames": "Charles C.", "lastNames": "Rich", "suffix": "", "collision": false},</v>
      </c>
    </row>
    <row r="75" spans="1:10" x14ac:dyDescent="0.2">
      <c r="A75" t="str">
        <f t="shared" si="5"/>
        <v>67|68</v>
      </c>
      <c r="B75" t="s">
        <v>186</v>
      </c>
      <c r="C75">
        <v>1080</v>
      </c>
      <c r="D75" t="s">
        <v>158</v>
      </c>
      <c r="E75" t="s">
        <v>187</v>
      </c>
      <c r="F75" t="s">
        <v>2085</v>
      </c>
      <c r="G75" s="4" t="str">
        <f t="shared" si="3"/>
        <v>-</v>
      </c>
      <c r="J75" t="str">
        <f t="shared" si="4"/>
        <v>{"id": 1080, "abbr": "CD", "givenNames": "Charles A.", "lastNames": "Didier", "suffix": "", "collision": false},</v>
      </c>
    </row>
    <row r="76" spans="1:10" x14ac:dyDescent="0.2">
      <c r="A76" t="str">
        <f t="shared" si="5"/>
        <v>67|68|90</v>
      </c>
      <c r="B76" t="s">
        <v>188</v>
      </c>
      <c r="C76">
        <v>1410</v>
      </c>
      <c r="D76" t="s">
        <v>189</v>
      </c>
      <c r="E76" t="s">
        <v>190</v>
      </c>
      <c r="F76" t="s">
        <v>2085</v>
      </c>
      <c r="G76" s="4" t="str">
        <f t="shared" si="3"/>
        <v>-</v>
      </c>
      <c r="J76" t="str">
        <f t="shared" si="4"/>
        <v>{"id": 1410, "abbr": "CDZ", "givenNames": "Claudio D.", "lastNames": "Zivic", "suffix": "", "collision": false},</v>
      </c>
    </row>
    <row r="77" spans="1:10" x14ac:dyDescent="0.2">
      <c r="A77" t="str">
        <f t="shared" si="5"/>
        <v>67|69|65</v>
      </c>
      <c r="B77" t="s">
        <v>191</v>
      </c>
      <c r="C77">
        <v>1012</v>
      </c>
      <c r="D77" t="s">
        <v>192</v>
      </c>
      <c r="E77" t="s">
        <v>193</v>
      </c>
      <c r="F77" t="s">
        <v>2085</v>
      </c>
      <c r="G77" s="4" t="str">
        <f t="shared" si="3"/>
        <v>-</v>
      </c>
      <c r="J77" t="str">
        <f t="shared" si="4"/>
        <v>{"id": 1012, "abbr": "CEA", "givenNames": "Carlos E.", "lastNames": "Asay", "suffix": "", "collision": false},</v>
      </c>
    </row>
    <row r="78" spans="1:10" x14ac:dyDescent="0.2">
      <c r="A78" t="str">
        <f t="shared" si="5"/>
        <v>67|69|89</v>
      </c>
      <c r="B78" t="s">
        <v>194</v>
      </c>
      <c r="C78">
        <v>1307</v>
      </c>
      <c r="D78" t="s">
        <v>195</v>
      </c>
      <c r="E78" t="s">
        <v>154</v>
      </c>
      <c r="F78" t="s">
        <v>2085</v>
      </c>
      <c r="G78" s="4" t="str">
        <f t="shared" si="3"/>
        <v>-</v>
      </c>
      <c r="J78" t="str">
        <f t="shared" si="4"/>
        <v>{"id": 1307, "abbr": "CEY", "givenNames": "Clifford E.", "lastNames": "Young", "suffix": "", "collision": false},</v>
      </c>
    </row>
    <row r="79" spans="1:10" x14ac:dyDescent="0.2">
      <c r="A79" t="str">
        <f t="shared" si="5"/>
        <v>67|70|77</v>
      </c>
      <c r="B79" t="s">
        <v>2118</v>
      </c>
      <c r="C79">
        <v>1488</v>
      </c>
      <c r="D79" t="s">
        <v>2126</v>
      </c>
      <c r="E79" t="s">
        <v>145</v>
      </c>
      <c r="F79" t="s">
        <v>2085</v>
      </c>
      <c r="G79" s="4" t="str">
        <f t="shared" si="3"/>
        <v>-</v>
      </c>
      <c r="J79" t="str">
        <f t="shared" si="4"/>
        <v>{"id": 1488, "abbr": "CFM", "givenNames": "Carol F.", "lastNames": "McConkie", "suffix": "", "collision": false},</v>
      </c>
    </row>
    <row r="80" spans="1:10" x14ac:dyDescent="0.2">
      <c r="A80" t="str">
        <f t="shared" si="5"/>
        <v>67|70|80</v>
      </c>
      <c r="B80" t="s">
        <v>196</v>
      </c>
      <c r="C80">
        <v>1341</v>
      </c>
      <c r="D80" t="s">
        <v>197</v>
      </c>
      <c r="E80" t="s">
        <v>198</v>
      </c>
      <c r="F80" t="s">
        <v>2085</v>
      </c>
      <c r="G80" s="4" t="str">
        <f t="shared" si="3"/>
        <v>-</v>
      </c>
      <c r="J80" t="str">
        <f t="shared" si="4"/>
        <v>{"id": 1341, "abbr": "CFP", "givenNames": "C. Frederick", "lastNames": "Pingel", "suffix": "", "collision": false},</v>
      </c>
    </row>
    <row r="81" spans="1:10" x14ac:dyDescent="0.2">
      <c r="A81" t="str">
        <f t="shared" si="5"/>
        <v>67|71</v>
      </c>
      <c r="B81" t="s">
        <v>199</v>
      </c>
      <c r="C81">
        <v>1107</v>
      </c>
      <c r="D81" t="s">
        <v>200</v>
      </c>
      <c r="E81" t="s">
        <v>201</v>
      </c>
      <c r="F81" t="s">
        <v>2085</v>
      </c>
      <c r="G81" s="4" t="str">
        <f t="shared" si="3"/>
        <v>-</v>
      </c>
      <c r="J81" t="str">
        <f t="shared" si="4"/>
        <v>{"id": 1107, "abbr": "CG", "givenNames": "Christoffel", "lastNames": "Golden, Jr.", "suffix": "", "collision": false},</v>
      </c>
    </row>
    <row r="82" spans="1:10" x14ac:dyDescent="0.2">
      <c r="A82" t="str">
        <f t="shared" si="5"/>
        <v>67|72|65</v>
      </c>
      <c r="B82" t="s">
        <v>202</v>
      </c>
      <c r="C82">
        <v>1005</v>
      </c>
      <c r="D82" t="s">
        <v>203</v>
      </c>
      <c r="E82" t="s">
        <v>204</v>
      </c>
      <c r="F82" t="s">
        <v>2085</v>
      </c>
      <c r="G82" s="4" t="str">
        <f t="shared" si="3"/>
        <v>-</v>
      </c>
      <c r="J82" t="str">
        <f t="shared" si="4"/>
        <v>{"id": 1005, "abbr": "CHA", "givenNames": "Carlos H.", "lastNames": "Amado", "suffix": "", "collision": false},</v>
      </c>
    </row>
    <row r="83" spans="1:10" x14ac:dyDescent="0.2">
      <c r="A83" t="str">
        <f t="shared" si="5"/>
        <v>67|72|87</v>
      </c>
      <c r="B83" t="s">
        <v>2116</v>
      </c>
      <c r="C83">
        <v>1486</v>
      </c>
      <c r="D83" t="s">
        <v>2122</v>
      </c>
      <c r="E83" t="s">
        <v>2123</v>
      </c>
      <c r="F83" t="s">
        <v>2085</v>
      </c>
      <c r="G83" s="4" t="str">
        <f t="shared" si="3"/>
        <v>-</v>
      </c>
      <c r="J83" t="str">
        <f t="shared" si="4"/>
        <v>{"id": 1486, "abbr": "CHW", "givenNames": "Chi Hong (Sam)", "lastNames": "Wong", "suffix": "", "collision": false},</v>
      </c>
    </row>
    <row r="84" spans="1:10" x14ac:dyDescent="0.2">
      <c r="A84" t="str">
        <f t="shared" si="5"/>
        <v>67|75</v>
      </c>
      <c r="B84" t="s">
        <v>205</v>
      </c>
      <c r="C84">
        <v>1151</v>
      </c>
      <c r="D84" t="s">
        <v>206</v>
      </c>
      <c r="E84" t="s">
        <v>207</v>
      </c>
      <c r="F84" t="s">
        <v>2085</v>
      </c>
      <c r="G84" s="4" t="str">
        <f t="shared" si="3"/>
        <v>-</v>
      </c>
      <c r="J84" t="str">
        <f t="shared" si="4"/>
        <v>{"id": 1151, "abbr": "CK", "givenNames": "Cree-L", "lastNames": "Kofford", "suffix": "", "collision": false},</v>
      </c>
    </row>
    <row r="85" spans="1:10" x14ac:dyDescent="0.2">
      <c r="A85" t="str">
        <f t="shared" si="5"/>
        <v>67|75|77</v>
      </c>
      <c r="B85" t="s">
        <v>208</v>
      </c>
      <c r="C85">
        <v>1178</v>
      </c>
      <c r="D85" t="s">
        <v>209</v>
      </c>
      <c r="E85" t="s">
        <v>210</v>
      </c>
      <c r="F85" t="s">
        <v>2085</v>
      </c>
      <c r="G85" s="4" t="str">
        <f t="shared" si="3"/>
        <v>-</v>
      </c>
      <c r="J85" t="str">
        <f t="shared" si="4"/>
        <v>{"id": 1178, "abbr": "CKM", "givenNames": "Coleen K.", "lastNames": "Menlove", "suffix": "", "collision": false},</v>
      </c>
    </row>
    <row r="86" spans="1:10" x14ac:dyDescent="0.2">
      <c r="A86" t="str">
        <f t="shared" si="5"/>
        <v>67|76|67</v>
      </c>
      <c r="B86" t="s">
        <v>211</v>
      </c>
      <c r="C86">
        <v>1070</v>
      </c>
      <c r="D86" t="s">
        <v>212</v>
      </c>
      <c r="E86" t="s">
        <v>213</v>
      </c>
      <c r="F86" t="s">
        <v>2085</v>
      </c>
      <c r="G86" s="4" t="str">
        <f t="shared" si="3"/>
        <v>-</v>
      </c>
      <c r="J86" t="str">
        <f t="shared" si="4"/>
        <v>{"id": 1070, "abbr": "CLC", "givenNames": "Clinton L.", "lastNames": "Cutler", "suffix": "", "collision": false},</v>
      </c>
    </row>
    <row r="87" spans="1:10" x14ac:dyDescent="0.2">
      <c r="A87" t="str">
        <f t="shared" si="5"/>
        <v>67|77|67</v>
      </c>
      <c r="B87" t="s">
        <v>214</v>
      </c>
      <c r="C87">
        <v>1037</v>
      </c>
      <c r="D87" t="s">
        <v>215</v>
      </c>
      <c r="E87" t="s">
        <v>216</v>
      </c>
      <c r="F87" t="s">
        <v>2085</v>
      </c>
      <c r="G87" s="4" t="str">
        <f t="shared" si="3"/>
        <v>-</v>
      </c>
      <c r="J87" t="str">
        <f t="shared" si="4"/>
        <v>{"id": 1037, "abbr": "CMC", "givenNames": "C. Max", "lastNames": "Caldwell", "suffix": "", "collision": false},</v>
      </c>
    </row>
    <row r="88" spans="1:10" x14ac:dyDescent="0.2">
      <c r="A88" t="str">
        <f t="shared" si="5"/>
        <v>67|77|83</v>
      </c>
      <c r="B88" t="s">
        <v>217</v>
      </c>
      <c r="C88">
        <f>1474</f>
        <v>1474</v>
      </c>
      <c r="D88" t="s">
        <v>218</v>
      </c>
      <c r="E88" t="s">
        <v>219</v>
      </c>
      <c r="F88" t="s">
        <v>2085</v>
      </c>
      <c r="G88" s="4" t="str">
        <f t="shared" si="3"/>
        <v>-</v>
      </c>
      <c r="J88" t="str">
        <f t="shared" si="4"/>
        <v>{"id": 1474, "abbr": "CMS", "givenNames": "Carole M.", "lastNames": "Stephens", "suffix": "", "collision": false},</v>
      </c>
    </row>
    <row r="89" spans="1:10" x14ac:dyDescent="0.2">
      <c r="A89" t="str">
        <f t="shared" si="5"/>
        <v>67|78|79</v>
      </c>
      <c r="B89" t="s">
        <v>220</v>
      </c>
      <c r="C89">
        <v>1193</v>
      </c>
      <c r="D89" t="s">
        <v>221</v>
      </c>
      <c r="E89" t="s">
        <v>222</v>
      </c>
      <c r="F89" t="s">
        <v>2085</v>
      </c>
      <c r="G89" s="4" t="str">
        <f t="shared" si="3"/>
        <v>-</v>
      </c>
      <c r="J89" t="str">
        <f t="shared" si="4"/>
        <v>{"id": 1193, "abbr": "CNO", "givenNames": "Chieko N.", "lastNames": "Okazaki", "suffix": "", "collision": false},</v>
      </c>
    </row>
    <row r="90" spans="1:10" x14ac:dyDescent="0.2">
      <c r="A90" t="str">
        <f t="shared" si="5"/>
        <v>67|79|83</v>
      </c>
      <c r="B90" t="s">
        <v>223</v>
      </c>
      <c r="C90">
        <v>1231</v>
      </c>
      <c r="D90" t="s">
        <v>224</v>
      </c>
      <c r="E90" t="s">
        <v>225</v>
      </c>
      <c r="F90" t="s">
        <v>2085</v>
      </c>
      <c r="G90" s="4" t="str">
        <f t="shared" si="3"/>
        <v>-</v>
      </c>
      <c r="J90" t="str">
        <f t="shared" si="4"/>
        <v>{"id": 1231, "abbr": "COS", "givenNames": "Cecil O.", "lastNames": "Samuelson, Jr.", "suffix": "", "collision": false},</v>
      </c>
    </row>
    <row r="91" spans="1:10" x14ac:dyDescent="0.2">
      <c r="A91" t="str">
        <f t="shared" si="5"/>
        <v>67|82|67</v>
      </c>
      <c r="B91" t="s">
        <v>226</v>
      </c>
      <c r="C91">
        <v>1064</v>
      </c>
      <c r="D91" t="s">
        <v>227</v>
      </c>
      <c r="E91" t="s">
        <v>228</v>
      </c>
      <c r="F91" t="s">
        <v>2085</v>
      </c>
      <c r="G91" s="4" t="str">
        <f t="shared" si="3"/>
        <v>-</v>
      </c>
      <c r="J91" t="str">
        <f t="shared" si="4"/>
        <v>{"id": 1064, "abbr": "CRC", "givenNames": "Claudio R. M.", "lastNames": "Costa", "suffix": "", "collision": false},</v>
      </c>
    </row>
    <row r="92" spans="1:10" x14ac:dyDescent="0.2">
      <c r="A92" t="str">
        <f t="shared" si="5"/>
        <v>67|83|71</v>
      </c>
      <c r="B92" t="s">
        <v>229</v>
      </c>
      <c r="C92">
        <v>350</v>
      </c>
      <c r="D92" t="s">
        <v>230</v>
      </c>
      <c r="E92" t="s">
        <v>231</v>
      </c>
      <c r="F92" t="s">
        <v>2085</v>
      </c>
      <c r="G92" s="4" t="str">
        <f t="shared" si="3"/>
        <v>-</v>
      </c>
      <c r="J92" t="str">
        <f t="shared" si="4"/>
        <v>{"id": 350, "abbr": "CSG", "givenNames": "C. Scott", "lastNames": "Grow", "suffix": "", "collision": false},</v>
      </c>
    </row>
    <row r="93" spans="1:10" x14ac:dyDescent="0.2">
      <c r="A93" t="str">
        <f t="shared" si="5"/>
        <v>67|87|66</v>
      </c>
      <c r="B93" t="s">
        <v>232</v>
      </c>
      <c r="C93">
        <v>1303</v>
      </c>
      <c r="D93" t="s">
        <v>233</v>
      </c>
      <c r="E93" t="s">
        <v>234</v>
      </c>
      <c r="F93" t="s">
        <v>2085</v>
      </c>
      <c r="G93" s="4" t="str">
        <f t="shared" si="3"/>
        <v>-</v>
      </c>
      <c r="J93" t="str">
        <f t="shared" si="4"/>
        <v>{"id": 1303, "abbr": "CWB", "givenNames": "Carl W.", "lastNames": "Buehner", "suffix": "", "collision": false},</v>
      </c>
    </row>
    <row r="94" spans="1:10" x14ac:dyDescent="0.2">
      <c r="A94" t="str">
        <f t="shared" si="5"/>
        <v>67|87|68</v>
      </c>
      <c r="B94" t="s">
        <v>235</v>
      </c>
      <c r="C94">
        <v>376</v>
      </c>
      <c r="D94" t="s">
        <v>236</v>
      </c>
      <c r="E94" t="s">
        <v>237</v>
      </c>
      <c r="F94" t="s">
        <v>2085</v>
      </c>
      <c r="G94" s="4" t="str">
        <f t="shared" si="3"/>
        <v>-</v>
      </c>
      <c r="J94" t="str">
        <f t="shared" si="4"/>
        <v>{"id": 376, "abbr": "CWD", "givenNames": "Charles W.", "lastNames": "Dahlquist II", "suffix": "", "collision": false},</v>
      </c>
    </row>
    <row r="95" spans="1:10" x14ac:dyDescent="0.2">
      <c r="A95" t="str">
        <f t="shared" si="5"/>
        <v>67|87|77</v>
      </c>
      <c r="B95" t="s">
        <v>238</v>
      </c>
      <c r="C95">
        <v>1346</v>
      </c>
      <c r="D95" t="s">
        <v>239</v>
      </c>
      <c r="E95" t="s">
        <v>240</v>
      </c>
      <c r="F95" t="s">
        <v>2085</v>
      </c>
      <c r="G95" s="4" t="str">
        <f t="shared" si="3"/>
        <v>-</v>
      </c>
      <c r="J95" t="str">
        <f t="shared" si="4"/>
        <v>{"id": 1346, "abbr": "CWM", "givenNames": "Clate W.", "lastNames": "Mask, Jr.", "suffix": "", "collision": false},</v>
      </c>
    </row>
    <row r="96" spans="1:10" x14ac:dyDescent="0.2">
      <c r="A96" t="str">
        <f t="shared" si="5"/>
        <v>67|87|80</v>
      </c>
      <c r="B96" t="s">
        <v>241</v>
      </c>
      <c r="C96">
        <v>1370</v>
      </c>
      <c r="D96" t="s">
        <v>236</v>
      </c>
      <c r="E96" t="s">
        <v>242</v>
      </c>
      <c r="F96" t="s">
        <v>2085</v>
      </c>
      <c r="G96" s="4" t="str">
        <f t="shared" si="3"/>
        <v>-</v>
      </c>
      <c r="J96" t="str">
        <f t="shared" si="4"/>
        <v>{"id": 1370, "abbr": "CWP", "givenNames": "Charles W.", "lastNames": "Penrose", "suffix": "", "collision": false},</v>
      </c>
    </row>
    <row r="97" spans="1:10" x14ac:dyDescent="0.2">
      <c r="A97" t="str">
        <f t="shared" si="5"/>
        <v>67|87|83</v>
      </c>
      <c r="B97" t="s">
        <v>243</v>
      </c>
      <c r="C97">
        <v>1386</v>
      </c>
      <c r="D97" t="s">
        <v>244</v>
      </c>
      <c r="E97" t="s">
        <v>245</v>
      </c>
      <c r="F97" t="s">
        <v>2085</v>
      </c>
      <c r="G97" s="4" t="str">
        <f t="shared" si="3"/>
        <v>-</v>
      </c>
      <c r="J97" t="str">
        <f t="shared" si="4"/>
        <v>{"id": 1386, "abbr": "CWS", "givenNames": "C. W.", "lastNames": "Stayner", "suffix": "", "collision": false},</v>
      </c>
    </row>
    <row r="98" spans="1:10" x14ac:dyDescent="0.2">
      <c r="A98" t="str">
        <f t="shared" si="5"/>
        <v>68|65|66</v>
      </c>
      <c r="B98" t="s">
        <v>246</v>
      </c>
      <c r="C98">
        <v>1348</v>
      </c>
      <c r="D98" t="s">
        <v>247</v>
      </c>
      <c r="E98" t="s">
        <v>248</v>
      </c>
      <c r="F98" t="s">
        <v>2085</v>
      </c>
      <c r="G98" s="4" t="str">
        <f t="shared" si="3"/>
        <v>-</v>
      </c>
      <c r="J98" t="str">
        <f t="shared" si="4"/>
        <v>{"id": 1348, "abbr": "DAB", "givenNames": "David A.", "lastNames": "Bednar", "suffix": "", "collision": false},</v>
      </c>
    </row>
    <row r="99" spans="1:10" x14ac:dyDescent="0.2">
      <c r="A99" t="str">
        <f t="shared" si="5"/>
        <v>68|65|67</v>
      </c>
      <c r="B99" t="s">
        <v>249</v>
      </c>
      <c r="C99">
        <v>1069</v>
      </c>
      <c r="D99" t="s">
        <v>250</v>
      </c>
      <c r="E99" t="s">
        <v>251</v>
      </c>
      <c r="F99" t="s">
        <v>2085</v>
      </c>
      <c r="G99" s="4" t="str">
        <f t="shared" si="3"/>
        <v>-</v>
      </c>
      <c r="J99" t="str">
        <f t="shared" si="4"/>
        <v>{"id": 1069, "abbr": "DAC", "givenNames": "Derek A.", "lastNames": "Cuthbert", "suffix": "", "collision": false},</v>
      </c>
    </row>
    <row r="100" spans="1:10" x14ac:dyDescent="0.2">
      <c r="A100" t="str">
        <f t="shared" si="5"/>
        <v>68|65|87</v>
      </c>
      <c r="B100" t="s">
        <v>252</v>
      </c>
      <c r="C100">
        <v>1291</v>
      </c>
      <c r="D100" t="s">
        <v>253</v>
      </c>
      <c r="E100" t="s">
        <v>254</v>
      </c>
      <c r="F100" t="s">
        <v>2085</v>
      </c>
      <c r="G100" s="4" t="str">
        <f t="shared" si="3"/>
        <v>-</v>
      </c>
      <c r="J100" t="str">
        <f t="shared" si="4"/>
        <v>{"id": 1291, "abbr": "DAW", "givenNames": "Durrel A.", "lastNames": "Woolsey", "suffix": "", "collision": false},</v>
      </c>
    </row>
    <row r="101" spans="1:10" x14ac:dyDescent="0.2">
      <c r="A101" t="str">
        <f t="shared" si="5"/>
        <v>68|66|67</v>
      </c>
      <c r="B101" t="s">
        <v>255</v>
      </c>
      <c r="C101">
        <v>1047</v>
      </c>
      <c r="D101" t="s">
        <v>256</v>
      </c>
      <c r="E101" t="s">
        <v>179</v>
      </c>
      <c r="F101" t="s">
        <v>2085</v>
      </c>
      <c r="G101" s="4" t="str">
        <f t="shared" si="3"/>
        <v>-</v>
      </c>
      <c r="J101" t="str">
        <f t="shared" si="4"/>
        <v>{"id": 1047, "abbr": "DBC", "givenNames": "Darwin B.", "lastNames": "Christensen", "suffix": "", "collision": false},</v>
      </c>
    </row>
    <row r="102" spans="1:10" x14ac:dyDescent="0.2">
      <c r="A102" t="str">
        <f t="shared" si="5"/>
        <v>68|66|71</v>
      </c>
      <c r="B102" t="s">
        <v>257</v>
      </c>
      <c r="C102">
        <v>1102</v>
      </c>
      <c r="D102" t="s">
        <v>258</v>
      </c>
      <c r="E102" t="s">
        <v>259</v>
      </c>
      <c r="F102" t="s">
        <v>2085</v>
      </c>
      <c r="G102" s="4" t="str">
        <f t="shared" si="3"/>
        <v>-</v>
      </c>
      <c r="J102" t="str">
        <f t="shared" si="4"/>
        <v>{"id": 1102, "abbr": "DBG", "givenNames": "Duane B.", "lastNames": "Gerrard", "suffix": "", "collision": false},</v>
      </c>
    </row>
    <row r="103" spans="1:10" x14ac:dyDescent="0.2">
      <c r="A103" t="str">
        <f t="shared" si="5"/>
        <v>68|66|72</v>
      </c>
      <c r="B103" t="s">
        <v>260</v>
      </c>
      <c r="C103">
        <v>1112</v>
      </c>
      <c r="D103" t="s">
        <v>261</v>
      </c>
      <c r="E103" t="s">
        <v>262</v>
      </c>
      <c r="F103" t="s">
        <v>2085</v>
      </c>
      <c r="G103" s="4" t="str">
        <f t="shared" si="3"/>
        <v>-</v>
      </c>
      <c r="J103" t="str">
        <f t="shared" si="4"/>
        <v>{"id": 1112, "abbr": "DBH", "givenNames": "David B.", "lastNames": "Haight", "suffix": "", "collision": false},</v>
      </c>
    </row>
    <row r="104" spans="1:10" x14ac:dyDescent="0.2">
      <c r="A104" t="str">
        <f t="shared" si="5"/>
        <v>68|66|78</v>
      </c>
      <c r="B104" t="s">
        <v>263</v>
      </c>
      <c r="C104">
        <v>1189</v>
      </c>
      <c r="D104" t="s">
        <v>264</v>
      </c>
      <c r="E104" t="s">
        <v>265</v>
      </c>
      <c r="F104" t="s">
        <v>2085</v>
      </c>
      <c r="G104" s="4" t="str">
        <f t="shared" si="3"/>
        <v>-</v>
      </c>
      <c r="J104" t="str">
        <f t="shared" si="4"/>
        <v>{"id": 1189, "abbr": "DBN", "givenNames": "Dennis B.", "lastNames": "Neuenschwander", "suffix": "", "collision": false},</v>
      </c>
    </row>
    <row r="105" spans="1:10" x14ac:dyDescent="0.2">
      <c r="A105" t="str">
        <f t="shared" si="5"/>
        <v>68|68|72</v>
      </c>
      <c r="B105" s="45" t="s">
        <v>2269</v>
      </c>
      <c r="C105" s="4">
        <v>1523</v>
      </c>
      <c r="D105" s="40" t="s">
        <v>2276</v>
      </c>
      <c r="E105" s="40" t="s">
        <v>2277</v>
      </c>
      <c r="G105" s="4" t="str">
        <f t="shared" si="3"/>
        <v>-</v>
      </c>
      <c r="J105" t="str">
        <f t="shared" si="4"/>
        <v>{"id": 1523, "abbr": "DDH", "givenNames": "Douglas D.", "lastNames": "Holmes", "suffix": "", "collision": false},</v>
      </c>
    </row>
    <row r="106" spans="1:10" x14ac:dyDescent="0.2">
      <c r="A106" t="str">
        <f t="shared" si="5"/>
        <v>68|69|77</v>
      </c>
      <c r="B106" t="s">
        <v>266</v>
      </c>
      <c r="C106">
        <v>1181</v>
      </c>
      <c r="D106" t="s">
        <v>267</v>
      </c>
      <c r="E106" t="s">
        <v>268</v>
      </c>
      <c r="F106" t="s">
        <v>2085</v>
      </c>
      <c r="G106" s="4" t="str">
        <f t="shared" si="3"/>
        <v>-</v>
      </c>
      <c r="J106" t="str">
        <f t="shared" si="4"/>
        <v>{"id": 1181, "abbr": "DEM", "givenNames": "Dale E.", "lastNames": "Miller", "suffix": "", "collision": false},</v>
      </c>
    </row>
    <row r="107" spans="1:10" x14ac:dyDescent="0.2">
      <c r="A107" t="str">
        <f t="shared" si="5"/>
        <v>68|101|83</v>
      </c>
      <c r="B107" t="s">
        <v>272</v>
      </c>
      <c r="C107">
        <v>1240</v>
      </c>
      <c r="D107" t="s">
        <v>273</v>
      </c>
      <c r="E107" t="s">
        <v>274</v>
      </c>
      <c r="F107" t="s">
        <v>2085</v>
      </c>
      <c r="G107" s="4" t="str">
        <f t="shared" si="3"/>
        <v>***</v>
      </c>
      <c r="J107" t="str">
        <f t="shared" si="4"/>
        <v>{"id": 1240, "abbr": "DeS", "givenNames": "Dennis E.", "lastNames": "Simmons", "suffix": "", "collision": true},</v>
      </c>
    </row>
    <row r="108" spans="1:10" x14ac:dyDescent="0.2">
      <c r="A108" t="str">
        <f t="shared" si="5"/>
        <v>68|69|83</v>
      </c>
      <c r="B108" t="s">
        <v>269</v>
      </c>
      <c r="C108">
        <v>1249</v>
      </c>
      <c r="D108" t="s">
        <v>270</v>
      </c>
      <c r="E108" t="s">
        <v>271</v>
      </c>
      <c r="F108" t="s">
        <v>2085</v>
      </c>
      <c r="G108" s="4" t="str">
        <f t="shared" si="3"/>
        <v>***</v>
      </c>
      <c r="J108" t="str">
        <f t="shared" si="4"/>
        <v>{"id": 1249, "abbr": "DES", "givenNames": "David E.", "lastNames": "Sorensen", "suffix": "", "collision": true},</v>
      </c>
    </row>
    <row r="109" spans="1:10" x14ac:dyDescent="0.2">
      <c r="A109" t="str">
        <f t="shared" si="5"/>
        <v>68|70|69</v>
      </c>
      <c r="B109" t="s">
        <v>275</v>
      </c>
      <c r="C109">
        <v>358</v>
      </c>
      <c r="D109" t="s">
        <v>276</v>
      </c>
      <c r="E109" t="s">
        <v>277</v>
      </c>
      <c r="F109" t="s">
        <v>2085</v>
      </c>
      <c r="G109" s="4" t="str">
        <f t="shared" si="3"/>
        <v>-</v>
      </c>
      <c r="J109" t="str">
        <f t="shared" si="4"/>
        <v>{"id": 358, "abbr": "DFE", "givenNames": "David F.", "lastNames": "Evans", "suffix": "", "collision": false},</v>
      </c>
    </row>
    <row r="110" spans="1:10" x14ac:dyDescent="0.2">
      <c r="A110" t="str">
        <f t="shared" si="5"/>
        <v>68|70|85</v>
      </c>
      <c r="B110" t="s">
        <v>278</v>
      </c>
      <c r="C110">
        <v>1270</v>
      </c>
      <c r="D110" t="s">
        <v>279</v>
      </c>
      <c r="E110" t="s">
        <v>280</v>
      </c>
      <c r="F110" t="s">
        <v>2085</v>
      </c>
      <c r="G110" s="4" t="str">
        <f t="shared" si="3"/>
        <v>-</v>
      </c>
      <c r="J110" t="str">
        <f t="shared" si="4"/>
        <v>{"id": 1270, "abbr": "DFU", "givenNames": "Dieter F.", "lastNames": "Uchtdorf", "suffix": "", "collision": false},</v>
      </c>
    </row>
    <row r="111" spans="1:10" x14ac:dyDescent="0.2">
      <c r="A111" t="str">
        <f t="shared" si="5"/>
        <v>68|71|68</v>
      </c>
      <c r="B111" t="s">
        <v>281</v>
      </c>
      <c r="C111">
        <v>1340</v>
      </c>
      <c r="D111" t="s">
        <v>282</v>
      </c>
      <c r="E111" t="s">
        <v>283</v>
      </c>
      <c r="F111" t="s">
        <v>2085</v>
      </c>
      <c r="G111" s="4" t="str">
        <f t="shared" si="3"/>
        <v>-</v>
      </c>
      <c r="J111" t="str">
        <f t="shared" si="4"/>
        <v>{"id": 1340, "abbr": "DGD", "givenNames": "Devin G.", "lastNames": "Durrant", "suffix": "", "collision": false},</v>
      </c>
    </row>
    <row r="112" spans="1:10" x14ac:dyDescent="0.2">
      <c r="A112" t="str">
        <f t="shared" si="5"/>
        <v>68|71|82</v>
      </c>
      <c r="B112" t="s">
        <v>284</v>
      </c>
      <c r="C112">
        <v>1434</v>
      </c>
      <c r="D112" t="s">
        <v>285</v>
      </c>
      <c r="E112" t="s">
        <v>286</v>
      </c>
      <c r="F112" t="s">
        <v>2085</v>
      </c>
      <c r="G112" s="4" t="str">
        <f t="shared" si="3"/>
        <v>-</v>
      </c>
      <c r="J112" t="str">
        <f t="shared" si="4"/>
        <v>{"id": 1434, "abbr": "DGR", "givenNames": "Dale G.", "lastNames": "Renlund", "suffix": "", "collision": false},</v>
      </c>
    </row>
    <row r="113" spans="1:10" x14ac:dyDescent="0.2">
      <c r="A113" t="str">
        <f t="shared" si="5"/>
        <v>68|72</v>
      </c>
      <c r="B113" t="s">
        <v>287</v>
      </c>
      <c r="C113">
        <v>1122</v>
      </c>
      <c r="D113" t="s">
        <v>288</v>
      </c>
      <c r="E113" t="s">
        <v>289</v>
      </c>
      <c r="F113" t="s">
        <v>2085</v>
      </c>
      <c r="G113" s="4" t="str">
        <f t="shared" si="3"/>
        <v>-</v>
      </c>
      <c r="J113" t="str">
        <f t="shared" si="4"/>
        <v>{"id": 1122, "abbr": "DH", "givenNames": "Devere", "lastNames": "Harris", "suffix": "", "collision": false},</v>
      </c>
    </row>
    <row r="114" spans="1:10" x14ac:dyDescent="0.2">
      <c r="A114" t="str">
        <f t="shared" si="5"/>
        <v>68|72|71</v>
      </c>
      <c r="B114" t="s">
        <v>290</v>
      </c>
      <c r="C114">
        <v>1100</v>
      </c>
      <c r="D114" t="s">
        <v>291</v>
      </c>
      <c r="E114" t="s">
        <v>292</v>
      </c>
      <c r="F114" t="s">
        <v>2085</v>
      </c>
      <c r="G114" s="4" t="str">
        <f t="shared" si="3"/>
        <v>-</v>
      </c>
      <c r="J114" t="str">
        <f t="shared" si="4"/>
        <v>{"id": 1100, "abbr": "DHG", "givenNames": "Daryl H.", "lastNames": "Garn", "suffix": "", "collision": false},</v>
      </c>
    </row>
    <row r="115" spans="1:10" x14ac:dyDescent="0.2">
      <c r="A115" t="str">
        <f t="shared" si="5"/>
        <v>68|72|79</v>
      </c>
      <c r="B115" t="s">
        <v>293</v>
      </c>
      <c r="C115">
        <v>1190</v>
      </c>
      <c r="D115" t="s">
        <v>294</v>
      </c>
      <c r="E115" t="s">
        <v>295</v>
      </c>
      <c r="F115" t="s">
        <v>2085</v>
      </c>
      <c r="G115" s="4" t="str">
        <f t="shared" si="3"/>
        <v>-</v>
      </c>
      <c r="J115" t="str">
        <f t="shared" si="4"/>
        <v>{"id": 1190, "abbr": "DHO", "givenNames": "Dallin H.", "lastNames": "Oaks", "suffix": "", "collision": false},</v>
      </c>
    </row>
    <row r="116" spans="1:10" x14ac:dyDescent="0.2">
      <c r="A116" t="str">
        <f t="shared" si="5"/>
        <v>68|72|83</v>
      </c>
      <c r="B116" t="s">
        <v>296</v>
      </c>
      <c r="C116">
        <v>1243</v>
      </c>
      <c r="D116" t="s">
        <v>297</v>
      </c>
      <c r="E116" t="s">
        <v>113</v>
      </c>
      <c r="F116" t="s">
        <v>2085</v>
      </c>
      <c r="G116" s="4" t="str">
        <f t="shared" si="3"/>
        <v>-</v>
      </c>
      <c r="J116" t="str">
        <f t="shared" si="4"/>
        <v>{"id": 1243, "abbr": "DHS", "givenNames": "Douglas H.", "lastNames": "Smith", "suffix": "", "collision": false},</v>
      </c>
    </row>
    <row r="117" spans="1:10" x14ac:dyDescent="0.2">
      <c r="A117" t="str">
        <f t="shared" si="5"/>
        <v>68|72|87</v>
      </c>
      <c r="B117" t="s">
        <v>298</v>
      </c>
      <c r="C117">
        <v>1392</v>
      </c>
      <c r="D117" t="s">
        <v>299</v>
      </c>
      <c r="E117" t="s">
        <v>300</v>
      </c>
      <c r="F117" t="s">
        <v>2085</v>
      </c>
      <c r="G117" s="4" t="str">
        <f t="shared" si="3"/>
        <v>-</v>
      </c>
      <c r="J117" t="str">
        <f t="shared" si="4"/>
        <v>{"id": 1392, "abbr": "DHW", "givenNames": "Daniel H.", "lastNames": "Wells", "suffix": "", "collision": false},</v>
      </c>
    </row>
    <row r="118" spans="1:10" x14ac:dyDescent="0.2">
      <c r="A118" t="str">
        <f t="shared" si="5"/>
        <v>68|74</v>
      </c>
      <c r="B118" t="s">
        <v>301</v>
      </c>
      <c r="C118">
        <v>1135</v>
      </c>
      <c r="D118" t="s">
        <v>302</v>
      </c>
      <c r="E118" t="s">
        <v>303</v>
      </c>
      <c r="F118" t="s">
        <v>2085</v>
      </c>
      <c r="G118" s="4" t="str">
        <f t="shared" si="3"/>
        <v>-</v>
      </c>
      <c r="J118" t="str">
        <f t="shared" si="4"/>
        <v>{"id": 1135, "abbr": "DJ", "givenNames": "Dean", "lastNames": "Jarman", "suffix": "", "collision": false},</v>
      </c>
    </row>
    <row r="119" spans="1:10" x14ac:dyDescent="0.2">
      <c r="A119" t="str">
        <f t="shared" si="5"/>
        <v>68|74|77</v>
      </c>
      <c r="B119" t="s">
        <v>304</v>
      </c>
      <c r="C119">
        <v>1169</v>
      </c>
      <c r="D119" t="s">
        <v>305</v>
      </c>
      <c r="E119" t="s">
        <v>306</v>
      </c>
      <c r="F119" t="s">
        <v>2085</v>
      </c>
      <c r="G119" s="4" t="str">
        <f t="shared" si="3"/>
        <v>-</v>
      </c>
      <c r="J119" t="str">
        <f t="shared" si="4"/>
        <v>{"id": 1169, "abbr": "DJM", "givenNames": "Douglas J.", "lastNames": "Martin", "suffix": "", "collision": false},</v>
      </c>
    </row>
    <row r="120" spans="1:10" x14ac:dyDescent="0.2">
      <c r="A120" t="str">
        <f t="shared" si="5"/>
        <v>68|74|89</v>
      </c>
      <c r="B120" t="s">
        <v>307</v>
      </c>
      <c r="C120">
        <v>1294</v>
      </c>
      <c r="D120" t="s">
        <v>308</v>
      </c>
      <c r="E120" t="s">
        <v>154</v>
      </c>
      <c r="F120" t="s">
        <v>2085</v>
      </c>
      <c r="G120" s="4" t="str">
        <f t="shared" si="3"/>
        <v>-</v>
      </c>
      <c r="J120" t="str">
        <f t="shared" si="4"/>
        <v>{"id": 1294, "abbr": "DJY", "givenNames": "Dwan J.", "lastNames": "Young", "suffix": "", "collision": false},</v>
      </c>
    </row>
    <row r="121" spans="1:10" x14ac:dyDescent="0.2">
      <c r="A121" t="str">
        <f t="shared" si="5"/>
        <v>68|75|74</v>
      </c>
      <c r="B121" t="s">
        <v>309</v>
      </c>
      <c r="C121">
        <v>1408</v>
      </c>
      <c r="D121" t="s">
        <v>310</v>
      </c>
      <c r="E121" t="s">
        <v>311</v>
      </c>
      <c r="F121" t="s">
        <v>2085</v>
      </c>
      <c r="G121" s="4" t="str">
        <f t="shared" si="3"/>
        <v>-</v>
      </c>
      <c r="J121" t="str">
        <f t="shared" si="4"/>
        <v>{"id": 1408, "abbr": "DKJ", "givenNames": "Daniel K", "lastNames": "Judd", "suffix": "", "collision": false},</v>
      </c>
    </row>
    <row r="122" spans="1:10" x14ac:dyDescent="0.2">
      <c r="A122" t="str">
        <f t="shared" si="5"/>
        <v>68|76</v>
      </c>
      <c r="B122" t="s">
        <v>312</v>
      </c>
      <c r="C122">
        <v>1162</v>
      </c>
      <c r="D122" t="s">
        <v>313</v>
      </c>
      <c r="E122" t="s">
        <v>314</v>
      </c>
      <c r="F122" t="s">
        <v>2085</v>
      </c>
      <c r="G122" s="4" t="str">
        <f t="shared" si="3"/>
        <v>-</v>
      </c>
      <c r="J122" t="str">
        <f t="shared" si="4"/>
        <v>{"id": 1162, "abbr": "DL", "givenNames": "Don", "lastNames": "Lind", "suffix": "", "collision": false},</v>
      </c>
    </row>
    <row r="123" spans="1:10" x14ac:dyDescent="0.2">
      <c r="A123" t="str">
        <f t="shared" si="5"/>
        <v>68|76|66</v>
      </c>
      <c r="B123" t="s">
        <v>315</v>
      </c>
      <c r="C123">
        <v>1441</v>
      </c>
      <c r="D123" t="s">
        <v>316</v>
      </c>
      <c r="E123" t="s">
        <v>317</v>
      </c>
      <c r="F123" t="s">
        <v>2085</v>
      </c>
      <c r="G123" s="4" t="str">
        <f t="shared" si="3"/>
        <v>-</v>
      </c>
      <c r="J123" t="str">
        <f t="shared" si="4"/>
        <v>{"id": 1441, "abbr": "DLB", "givenNames": "David L.", "lastNames": "Beck", "suffix": "", "collision": false},</v>
      </c>
    </row>
    <row r="124" spans="1:10" x14ac:dyDescent="0.2">
      <c r="A124" t="str">
        <f t="shared" si="5"/>
        <v>68|76|67</v>
      </c>
      <c r="B124" t="s">
        <v>318</v>
      </c>
      <c r="C124">
        <v>1040</v>
      </c>
      <c r="D124" t="s">
        <v>319</v>
      </c>
      <c r="E124" t="s">
        <v>320</v>
      </c>
      <c r="F124" t="s">
        <v>2085</v>
      </c>
      <c r="G124" s="4" t="str">
        <f t="shared" si="3"/>
        <v>-</v>
      </c>
      <c r="J124" t="str">
        <f t="shared" si="4"/>
        <v>{"id": 1040, "abbr": "DLC", "givenNames": "Douglas L.", "lastNames": "Callister", "suffix": "", "collision": false},</v>
      </c>
    </row>
    <row r="125" spans="1:10" x14ac:dyDescent="0.2">
      <c r="A125" t="str">
        <f t="shared" si="5"/>
        <v>68|76|72</v>
      </c>
      <c r="B125" t="s">
        <v>321</v>
      </c>
      <c r="C125">
        <v>1115</v>
      </c>
      <c r="D125" t="s">
        <v>322</v>
      </c>
      <c r="E125" t="s">
        <v>323</v>
      </c>
      <c r="F125" t="s">
        <v>2085</v>
      </c>
      <c r="G125" s="4" t="str">
        <f t="shared" si="3"/>
        <v>-</v>
      </c>
      <c r="J125" t="str">
        <f t="shared" si="4"/>
        <v>{"id": 1115, "abbr": "DLH", "givenNames": "Donald L.", "lastNames": "Hallstrom", "suffix": "", "collision": false},</v>
      </c>
    </row>
    <row r="126" spans="1:10" x14ac:dyDescent="0.2">
      <c r="A126" t="str">
        <f t="shared" si="5"/>
        <v>68|76|74</v>
      </c>
      <c r="B126" t="s">
        <v>324</v>
      </c>
      <c r="C126">
        <v>364</v>
      </c>
      <c r="D126" t="s">
        <v>325</v>
      </c>
      <c r="E126" t="s">
        <v>326</v>
      </c>
      <c r="F126" t="s">
        <v>2085</v>
      </c>
      <c r="G126" s="4" t="str">
        <f t="shared" si="3"/>
        <v>-</v>
      </c>
      <c r="J126" t="str">
        <f t="shared" si="4"/>
        <v>{"id": 364, "abbr": "DLJ", "givenNames": "Daniel L.", "lastNames": "Johnson", "suffix": "", "collision": false},</v>
      </c>
    </row>
    <row r="127" spans="1:10" x14ac:dyDescent="0.2">
      <c r="A127" t="str">
        <f t="shared" si="5"/>
        <v>68|76|76</v>
      </c>
      <c r="B127" t="s">
        <v>327</v>
      </c>
      <c r="C127">
        <v>1154</v>
      </c>
      <c r="D127" t="s">
        <v>328</v>
      </c>
      <c r="E127" t="s">
        <v>329</v>
      </c>
      <c r="F127" t="s">
        <v>2085</v>
      </c>
      <c r="G127" s="4" t="str">
        <f t="shared" si="3"/>
        <v>-</v>
      </c>
      <c r="J127" t="str">
        <f t="shared" si="4"/>
        <v>{"id": 1154, "abbr": "DLL", "givenNames": "Dean L.", "lastNames": "Larsen", "suffix": "", "collision": false},</v>
      </c>
    </row>
    <row r="128" spans="1:10" x14ac:dyDescent="0.2">
      <c r="A128" t="str">
        <f t="shared" si="5"/>
        <v>68|108|83</v>
      </c>
      <c r="B128" t="s">
        <v>333</v>
      </c>
      <c r="C128">
        <v>1252</v>
      </c>
      <c r="D128" t="s">
        <v>322</v>
      </c>
      <c r="E128" t="s">
        <v>334</v>
      </c>
      <c r="F128" t="s">
        <v>2085</v>
      </c>
      <c r="G128" s="4" t="str">
        <f t="shared" si="3"/>
        <v>***</v>
      </c>
      <c r="J128" t="str">
        <f t="shared" si="4"/>
        <v>{"id": 1252, "abbr": "DlS", "givenNames": "Donald L.", "lastNames": "Staheli", "suffix": "", "collision": true},</v>
      </c>
    </row>
    <row r="129" spans="1:10" x14ac:dyDescent="0.2">
      <c r="A129" t="str">
        <f t="shared" si="5"/>
        <v>68|76|83</v>
      </c>
      <c r="B129" t="s">
        <v>330</v>
      </c>
      <c r="C129">
        <v>1254</v>
      </c>
      <c r="D129" t="s">
        <v>331</v>
      </c>
      <c r="E129" t="s">
        <v>332</v>
      </c>
      <c r="F129" t="s">
        <v>2085</v>
      </c>
      <c r="G129" s="4" t="str">
        <f t="shared" si="3"/>
        <v>***</v>
      </c>
      <c r="J129" t="str">
        <f t="shared" si="4"/>
        <v>{"id": 1254, "abbr": "DLS", "givenNames": "Delbert L.", "lastNames": "Stapley", "suffix": "", "collision": true},</v>
      </c>
    </row>
    <row r="130" spans="1:10" x14ac:dyDescent="0.2">
      <c r="A130" t="str">
        <f t="shared" si="5"/>
        <v>68|76|84</v>
      </c>
      <c r="B130" t="s">
        <v>335</v>
      </c>
      <c r="C130">
        <v>1333</v>
      </c>
      <c r="D130" t="s">
        <v>336</v>
      </c>
      <c r="E130" t="s">
        <v>337</v>
      </c>
      <c r="F130" t="s">
        <v>2085</v>
      </c>
      <c r="G130" s="4" t="str">
        <f t="shared" ref="G130:G193" si="6">IF(LOWER(B130)=LOWER(B131),"***",IF(LOWER(B130)=LOWER(B129),"***","-"))</f>
        <v>-</v>
      </c>
      <c r="J130" t="str">
        <f t="shared" si="4"/>
        <v>{"id": 1333, "abbr": "DLT", "givenNames": "D. Lee", "lastNames": "Tobler", "suffix": "", "collision": false},</v>
      </c>
    </row>
    <row r="131" spans="1:10" x14ac:dyDescent="0.2">
      <c r="A131" t="str">
        <f t="shared" si="5"/>
        <v>68|77</v>
      </c>
      <c r="B131" t="s">
        <v>338</v>
      </c>
      <c r="C131">
        <v>1364</v>
      </c>
      <c r="D131" t="s">
        <v>339</v>
      </c>
      <c r="E131" t="s">
        <v>340</v>
      </c>
      <c r="F131" t="s">
        <v>2085</v>
      </c>
      <c r="G131" s="4" t="str">
        <f t="shared" si="6"/>
        <v>-</v>
      </c>
      <c r="J131" t="str">
        <f t="shared" ref="J131:J194" si="7">"{""id"": "&amp;C131&amp;", ""abbr"": """&amp;B131&amp;""", ""givenNames"": """&amp;D131&amp;""", ""lastNames"": """&amp;E131&amp;""", ""suffix"": """&amp;F131&amp;""", ""collision"": "&amp;IF(G131="***","true","false")&amp;"},"</f>
        <v>{"id": 1364, "abbr": "DM", "givenNames": "David", "lastNames": "McKenzie", "suffix": "", "collision": false},</v>
      </c>
    </row>
    <row r="132" spans="1:10" x14ac:dyDescent="0.2">
      <c r="A132" t="str">
        <f t="shared" si="5"/>
        <v>68|77|68</v>
      </c>
      <c r="B132" t="s">
        <v>1998</v>
      </c>
      <c r="C132">
        <v>1476</v>
      </c>
      <c r="D132" t="s">
        <v>1999</v>
      </c>
      <c r="E132" t="s">
        <v>2000</v>
      </c>
      <c r="F132" t="s">
        <v>2085</v>
      </c>
      <c r="G132" s="4" t="str">
        <f t="shared" si="6"/>
        <v>-</v>
      </c>
      <c r="J132" t="str">
        <f t="shared" si="7"/>
        <v>{"id": 1476, "abbr": "DMD", "givenNames": "Dean M.", "lastNames": "Davies", "suffix": "", "collision": false},</v>
      </c>
    </row>
    <row r="133" spans="1:10" x14ac:dyDescent="0.2">
      <c r="A133" t="str">
        <f t="shared" si="5"/>
        <v>68|77|77</v>
      </c>
      <c r="B133" t="s">
        <v>341</v>
      </c>
      <c r="C133">
        <v>1447</v>
      </c>
      <c r="D133" t="s">
        <v>342</v>
      </c>
      <c r="E133" t="s">
        <v>145</v>
      </c>
      <c r="F133" t="s">
        <v>2085</v>
      </c>
      <c r="G133" s="4" t="str">
        <f t="shared" si="6"/>
        <v>-</v>
      </c>
      <c r="J133" t="str">
        <f t="shared" si="7"/>
        <v>{"id": 1447, "abbr": "DMM", "givenNames": "David M.", "lastNames": "McConkie", "suffix": "", "collision": false},</v>
      </c>
    </row>
    <row r="134" spans="1:10" x14ac:dyDescent="0.2">
      <c r="A134" t="str">
        <f t="shared" ref="A134:A199" si="8">CODE(MID(B134,1,1))&amp;"|"&amp;CODE(MID(B134,2,1))&amp;IFERROR("|"&amp;CODE(MID(B134,3,1)),"")</f>
        <v>68|78|65</v>
      </c>
      <c r="B134" t="s">
        <v>343</v>
      </c>
      <c r="C134">
        <v>1011</v>
      </c>
      <c r="D134" t="s">
        <v>344</v>
      </c>
      <c r="E134" t="s">
        <v>345</v>
      </c>
      <c r="F134" t="s">
        <v>2085</v>
      </c>
      <c r="G134" s="4" t="str">
        <f t="shared" si="6"/>
        <v>-</v>
      </c>
      <c r="J134" t="str">
        <f t="shared" si="7"/>
        <v>{"id": 1011, "abbr": "DNA", "givenNames": "Dallas N.", "lastNames": "Archibald", "suffix": "", "collision": false},</v>
      </c>
    </row>
    <row r="135" spans="1:10" x14ac:dyDescent="0.2">
      <c r="A135" t="str">
        <f t="shared" si="8"/>
        <v>68|79|77</v>
      </c>
      <c r="B135" t="s">
        <v>346</v>
      </c>
      <c r="C135">
        <v>1308</v>
      </c>
      <c r="D135" t="s">
        <v>347</v>
      </c>
      <c r="E135" t="s">
        <v>348</v>
      </c>
      <c r="F135" t="s">
        <v>2085</v>
      </c>
      <c r="G135" s="4" t="str">
        <f t="shared" si="6"/>
        <v>-</v>
      </c>
      <c r="J135" t="str">
        <f t="shared" si="7"/>
        <v>{"id": 1308, "abbr": "DOM", "givenNames": "David O.", "lastNames": "McKay", "suffix": "", "collision": false},</v>
      </c>
    </row>
    <row r="136" spans="1:10" x14ac:dyDescent="0.2">
      <c r="A136" t="str">
        <f t="shared" si="8"/>
        <v>68|80|72</v>
      </c>
      <c r="B136" t="s">
        <v>2379</v>
      </c>
      <c r="C136">
        <v>1535</v>
      </c>
      <c r="D136" t="s">
        <v>2390</v>
      </c>
      <c r="E136" t="s">
        <v>2384</v>
      </c>
      <c r="G136" s="4" t="str">
        <f t="shared" si="6"/>
        <v>-</v>
      </c>
      <c r="J136" t="str">
        <f t="shared" si="7"/>
        <v>{"id": 1535, "abbr": "DPH", "givenNames": "David P.", "lastNames": "Homer", "suffix": "", "collision": false},</v>
      </c>
    </row>
    <row r="137" spans="1:10" x14ac:dyDescent="0.2">
      <c r="A137" t="str">
        <f t="shared" si="8"/>
        <v>68|82|66</v>
      </c>
      <c r="B137" t="s">
        <v>349</v>
      </c>
      <c r="C137">
        <v>1413</v>
      </c>
      <c r="D137" t="s">
        <v>350</v>
      </c>
      <c r="E137" t="s">
        <v>351</v>
      </c>
      <c r="F137" t="s">
        <v>2085</v>
      </c>
      <c r="G137" s="4" t="str">
        <f t="shared" si="6"/>
        <v>-</v>
      </c>
      <c r="J137" t="str">
        <f t="shared" si="7"/>
        <v>{"id": 1413, "abbr": "DRB", "givenNames": "Dean R.", "lastNames": "Burgess", "suffix": "", "collision": false},</v>
      </c>
    </row>
    <row r="138" spans="1:10" x14ac:dyDescent="0.2">
      <c r="A138" t="str">
        <f t="shared" si="8"/>
        <v>68|82|67</v>
      </c>
      <c r="B138" t="s">
        <v>352</v>
      </c>
      <c r="C138">
        <v>371</v>
      </c>
      <c r="D138" t="s">
        <v>353</v>
      </c>
      <c r="E138" t="s">
        <v>354</v>
      </c>
      <c r="F138" t="s">
        <v>2085</v>
      </c>
      <c r="G138" s="4" t="str">
        <f t="shared" si="6"/>
        <v>-</v>
      </c>
      <c r="J138" t="str">
        <f t="shared" si="7"/>
        <v>{"id": 371, "abbr": "DRC", "givenNames": "Don R.", "lastNames": "Clarke", "suffix": "", "collision": false},</v>
      </c>
    </row>
    <row r="139" spans="1:10" x14ac:dyDescent="0.2">
      <c r="A139" t="str">
        <f t="shared" si="8"/>
        <v>68|82|71</v>
      </c>
      <c r="B139" t="s">
        <v>355</v>
      </c>
      <c r="C139">
        <v>1103</v>
      </c>
      <c r="D139" t="s">
        <v>356</v>
      </c>
      <c r="E139" t="s">
        <v>357</v>
      </c>
      <c r="F139" t="s">
        <v>2085</v>
      </c>
      <c r="G139" s="4" t="str">
        <f t="shared" si="6"/>
        <v>-</v>
      </c>
      <c r="J139" t="str">
        <f t="shared" si="7"/>
        <v>{"id": 1103, "abbr": "DRG", "givenNames": "D. Rex", "lastNames": "Gerratt", "suffix": "", "collision": false},</v>
      </c>
    </row>
    <row r="140" spans="1:10" x14ac:dyDescent="0.2">
      <c r="A140" t="str">
        <f t="shared" si="8"/>
        <v>68|82|83</v>
      </c>
      <c r="B140" t="s">
        <v>358</v>
      </c>
      <c r="C140">
        <v>1256</v>
      </c>
      <c r="D140" t="s">
        <v>359</v>
      </c>
      <c r="E140" t="s">
        <v>360</v>
      </c>
      <c r="F140" t="s">
        <v>2085</v>
      </c>
      <c r="G140" s="4" t="str">
        <f t="shared" si="6"/>
        <v>-</v>
      </c>
      <c r="J140" t="str">
        <f t="shared" si="7"/>
        <v>{"id": 1256, "abbr": "DRS", "givenNames": "David R.", "lastNames": "Stone", "suffix": "", "collision": false},</v>
      </c>
    </row>
    <row r="141" spans="1:10" x14ac:dyDescent="0.2">
      <c r="A141" t="str">
        <f t="shared" si="8"/>
        <v>68|83</v>
      </c>
      <c r="B141" t="s">
        <v>361</v>
      </c>
      <c r="C141">
        <v>1385</v>
      </c>
      <c r="D141" t="s">
        <v>362</v>
      </c>
      <c r="E141" t="s">
        <v>363</v>
      </c>
      <c r="F141" t="s">
        <v>2085</v>
      </c>
      <c r="G141" s="4" t="str">
        <f t="shared" si="6"/>
        <v>-</v>
      </c>
      <c r="J141" t="str">
        <f t="shared" si="7"/>
        <v>{"id": 1385, "abbr": "DS", "givenNames": "Daniel", "lastNames": "Spencer", "suffix": "", "collision": false},</v>
      </c>
    </row>
    <row r="142" spans="1:10" x14ac:dyDescent="0.2">
      <c r="A142" t="str">
        <f t="shared" si="8"/>
        <v>68|83|66</v>
      </c>
      <c r="B142" t="s">
        <v>364</v>
      </c>
      <c r="C142">
        <v>362</v>
      </c>
      <c r="D142" t="s">
        <v>365</v>
      </c>
      <c r="E142" t="s">
        <v>366</v>
      </c>
      <c r="F142" t="s">
        <v>2085</v>
      </c>
      <c r="G142" s="4" t="str">
        <f t="shared" si="6"/>
        <v>-</v>
      </c>
      <c r="J142" t="str">
        <f t="shared" si="7"/>
        <v>{"id": 362, "abbr": "DSB", "givenNames": "David S.", "lastNames": "Baxter", "suffix": "", "collision": false},</v>
      </c>
    </row>
    <row r="143" spans="1:10" x14ac:dyDescent="0.2">
      <c r="A143" t="str">
        <f t="shared" si="8"/>
        <v>68|83|101</v>
      </c>
      <c r="B143" t="s">
        <v>367</v>
      </c>
      <c r="C143">
        <v>1236</v>
      </c>
      <c r="D143" t="s">
        <v>368</v>
      </c>
      <c r="E143" t="s">
        <v>369</v>
      </c>
      <c r="F143" t="s">
        <v>2085</v>
      </c>
      <c r="G143" s="4" t="str">
        <f t="shared" si="6"/>
        <v>-</v>
      </c>
      <c r="J143" t="str">
        <f t="shared" si="7"/>
        <v>{"id": 1236, "abbr": "DSe", "givenNames": "Doris", "lastNames": "Sertel", "suffix": "", "collision": false},</v>
      </c>
    </row>
    <row r="144" spans="1:10" x14ac:dyDescent="0.2">
      <c r="A144" t="str">
        <f t="shared" si="8"/>
        <v>68|84|67</v>
      </c>
      <c r="B144" t="s">
        <v>370</v>
      </c>
      <c r="C144">
        <v>1052</v>
      </c>
      <c r="D144" t="s">
        <v>371</v>
      </c>
      <c r="E144" t="s">
        <v>372</v>
      </c>
      <c r="F144" t="s">
        <v>2085</v>
      </c>
      <c r="G144" s="4" t="str">
        <f t="shared" si="6"/>
        <v>-</v>
      </c>
      <c r="J144" t="str">
        <f t="shared" si="7"/>
        <v>{"id": 1052, "abbr": "DTC", "givenNames": "D. Todd", "lastNames": "Christofferson", "suffix": "", "collision": false},</v>
      </c>
    </row>
    <row r="145" spans="1:10" x14ac:dyDescent="0.2">
      <c r="A145" t="str">
        <f t="shared" si="8"/>
        <v>68|87|68</v>
      </c>
      <c r="B145" t="s">
        <v>373</v>
      </c>
      <c r="C145">
        <v>1074</v>
      </c>
      <c r="D145" t="s">
        <v>374</v>
      </c>
      <c r="E145" t="s">
        <v>375</v>
      </c>
      <c r="F145" t="s">
        <v>2085</v>
      </c>
      <c r="G145" s="4" t="str">
        <f t="shared" si="6"/>
        <v>-</v>
      </c>
      <c r="J145" t="str">
        <f t="shared" si="7"/>
        <v>{"id": 1074, "abbr": "DWD", "givenNames": "Douglas W.", "lastNames": "DeHaan", "suffix": "", "collision": false},</v>
      </c>
    </row>
    <row r="146" spans="1:10" x14ac:dyDescent="0.2">
      <c r="A146" t="str">
        <f t="shared" si="8"/>
        <v>69|65</v>
      </c>
      <c r="B146" t="s">
        <v>376</v>
      </c>
      <c r="C146">
        <v>1015</v>
      </c>
      <c r="D146" t="s">
        <v>377</v>
      </c>
      <c r="E146" t="s">
        <v>378</v>
      </c>
      <c r="F146" t="s">
        <v>2085</v>
      </c>
      <c r="G146" s="4" t="str">
        <f t="shared" si="6"/>
        <v>-</v>
      </c>
      <c r="J146" t="str">
        <f t="shared" si="7"/>
        <v>{"id": 1015, "abbr": "EA", "givenNames": "Eduardo", "lastNames": "Ayala", "suffix": "", "collision": false},</v>
      </c>
    </row>
    <row r="147" spans="1:10" x14ac:dyDescent="0.2">
      <c r="A147" t="str">
        <f t="shared" si="8"/>
        <v>69|65|67</v>
      </c>
      <c r="B147" t="s">
        <v>379</v>
      </c>
      <c r="C147">
        <v>1038</v>
      </c>
      <c r="D147" t="s">
        <v>380</v>
      </c>
      <c r="E147" t="s">
        <v>381</v>
      </c>
      <c r="F147" t="s">
        <v>2085</v>
      </c>
      <c r="G147" s="4" t="str">
        <f t="shared" si="6"/>
        <v>-</v>
      </c>
      <c r="J147" t="str">
        <f t="shared" si="7"/>
        <v>{"id": 1038, "abbr": "EAC", "givenNames": "Eran A.", "lastNames": "Call", "suffix": "", "collision": false},</v>
      </c>
    </row>
    <row r="148" spans="1:10" x14ac:dyDescent="0.2">
      <c r="A148" t="str">
        <f t="shared" si="8"/>
        <v>69|65|83</v>
      </c>
      <c r="B148" t="s">
        <v>2185</v>
      </c>
      <c r="C148">
        <v>1504</v>
      </c>
      <c r="D148" t="s">
        <v>2194</v>
      </c>
      <c r="E148" t="s">
        <v>2195</v>
      </c>
      <c r="F148" t="s">
        <v>2085</v>
      </c>
      <c r="G148" s="4" t="str">
        <f t="shared" si="6"/>
        <v>-</v>
      </c>
      <c r="J148" t="str">
        <f t="shared" si="7"/>
        <v>{"id": 1504, "abbr": "EAS", "givenNames": "Evan A.", "lastNames": "Schmutz", "suffix": "", "collision": false},</v>
      </c>
    </row>
    <row r="149" spans="1:10" x14ac:dyDescent="0.2">
      <c r="A149" t="str">
        <f t="shared" si="8"/>
        <v>69|67</v>
      </c>
      <c r="B149" t="s">
        <v>382</v>
      </c>
      <c r="C149">
        <v>1042</v>
      </c>
      <c r="D149" t="s">
        <v>383</v>
      </c>
      <c r="E149" t="s">
        <v>62</v>
      </c>
      <c r="F149" t="s">
        <v>2085</v>
      </c>
      <c r="G149" s="4" t="str">
        <f t="shared" si="6"/>
        <v>-</v>
      </c>
      <c r="J149" t="str">
        <f t="shared" si="7"/>
        <v>{"id": 1042, "abbr": "EC", "givenNames": "Elaine A.", "lastNames": "Cannon", "suffix": "", "collision": false},</v>
      </c>
    </row>
    <row r="150" spans="1:10" x14ac:dyDescent="0.2">
      <c r="A150" t="str">
        <f t="shared" si="8"/>
        <v>69|67|84</v>
      </c>
      <c r="B150" t="s">
        <v>384</v>
      </c>
      <c r="C150">
        <v>1267</v>
      </c>
      <c r="D150" t="s">
        <v>385</v>
      </c>
      <c r="E150" t="s">
        <v>386</v>
      </c>
      <c r="F150" t="s">
        <v>2085</v>
      </c>
      <c r="G150" s="4" t="str">
        <f t="shared" si="6"/>
        <v>-</v>
      </c>
      <c r="J150" t="str">
        <f t="shared" si="7"/>
        <v>{"id": 1267, "abbr": "ECT", "givenNames": "Earl C.", "lastNames": "Tingey", "suffix": "", "collision": false},</v>
      </c>
    </row>
    <row r="151" spans="1:10" x14ac:dyDescent="0.2">
      <c r="A151" t="str">
        <f t="shared" si="8"/>
        <v>69|68</v>
      </c>
      <c r="B151" t="s">
        <v>2062</v>
      </c>
      <c r="C151">
        <v>1477</v>
      </c>
      <c r="D151" t="s">
        <v>392</v>
      </c>
      <c r="E151" t="s">
        <v>2070</v>
      </c>
      <c r="F151" t="s">
        <v>2085</v>
      </c>
      <c r="G151" s="4" t="str">
        <f t="shared" si="6"/>
        <v>-</v>
      </c>
      <c r="J151" t="str">
        <f t="shared" si="7"/>
        <v>{"id": 1477, "abbr": "ED", "givenNames": "Edward", "lastNames": "Dube", "suffix": "", "collision": false},</v>
      </c>
    </row>
    <row r="152" spans="1:10" x14ac:dyDescent="0.2">
      <c r="A152" t="str">
        <f t="shared" si="8"/>
        <v>69|71</v>
      </c>
      <c r="B152" t="s">
        <v>387</v>
      </c>
      <c r="C152">
        <v>1419</v>
      </c>
      <c r="D152" t="s">
        <v>377</v>
      </c>
      <c r="E152" t="s">
        <v>388</v>
      </c>
      <c r="F152" t="s">
        <v>2085</v>
      </c>
      <c r="G152" s="4" t="str">
        <f t="shared" si="6"/>
        <v>-</v>
      </c>
      <c r="J152" t="str">
        <f t="shared" si="7"/>
        <v>{"id": 1419, "abbr": "EG", "givenNames": "Eduardo", "lastNames": "Gavarret", "suffix": "", "collision": false},</v>
      </c>
    </row>
    <row r="153" spans="1:10" x14ac:dyDescent="0.2">
      <c r="A153" t="str">
        <f t="shared" si="8"/>
        <v>69|71|83</v>
      </c>
      <c r="B153" t="s">
        <v>389</v>
      </c>
      <c r="C153">
        <v>1244</v>
      </c>
      <c r="D153" t="s">
        <v>390</v>
      </c>
      <c r="E153" t="s">
        <v>113</v>
      </c>
      <c r="F153" t="s">
        <v>2085</v>
      </c>
      <c r="G153" s="4" t="str">
        <f t="shared" si="6"/>
        <v>-</v>
      </c>
      <c r="J153" t="str">
        <f t="shared" si="7"/>
        <v>{"id": 1244, "abbr": "EGS", "givenNames": "Eldred G.", "lastNames": "Smith", "suffix": "", "collision": false},</v>
      </c>
    </row>
    <row r="154" spans="1:10" x14ac:dyDescent="0.2">
      <c r="A154" t="str">
        <f t="shared" si="8"/>
        <v>69|72</v>
      </c>
      <c r="B154" t="s">
        <v>391</v>
      </c>
      <c r="C154">
        <v>1359</v>
      </c>
      <c r="D154" t="s">
        <v>392</v>
      </c>
      <c r="E154" t="s">
        <v>393</v>
      </c>
      <c r="F154" t="s">
        <v>2085</v>
      </c>
      <c r="G154" s="4" t="str">
        <f t="shared" si="6"/>
        <v>-</v>
      </c>
      <c r="J154" t="str">
        <f t="shared" si="7"/>
        <v>{"id": 1359, "abbr": "EH", "givenNames": "Edward", "lastNames": "Hunter", "suffix": "", "collision": false},</v>
      </c>
    </row>
    <row r="155" spans="1:10" x14ac:dyDescent="0.2">
      <c r="A155" t="str">
        <f t="shared" si="8"/>
        <v>69|76|67</v>
      </c>
      <c r="B155" t="s">
        <v>394</v>
      </c>
      <c r="C155">
        <v>1051</v>
      </c>
      <c r="D155" t="s">
        <v>395</v>
      </c>
      <c r="E155" t="s">
        <v>396</v>
      </c>
      <c r="F155" t="s">
        <v>2085</v>
      </c>
      <c r="G155" s="4" t="str">
        <f t="shared" si="6"/>
        <v>-</v>
      </c>
      <c r="J155" t="str">
        <f t="shared" si="7"/>
        <v>{"id": 1051, "abbr": "ELC", "givenNames": "ElRay L.", "lastNames": "Christiansen", "suffix": "", "collision": false},</v>
      </c>
    </row>
    <row r="156" spans="1:10" x14ac:dyDescent="0.2">
      <c r="A156" t="str">
        <f t="shared" si="8"/>
        <v>69|76|74</v>
      </c>
      <c r="B156" t="s">
        <v>397</v>
      </c>
      <c r="C156">
        <v>1134</v>
      </c>
      <c r="D156" t="s">
        <v>398</v>
      </c>
      <c r="E156" t="s">
        <v>399</v>
      </c>
      <c r="F156" t="s">
        <v>2085</v>
      </c>
      <c r="G156" s="4" t="str">
        <f t="shared" si="6"/>
        <v>-</v>
      </c>
      <c r="J156" t="str">
        <f t="shared" si="7"/>
        <v>{"id": 1134, "abbr": "ELJ", "givenNames": "Elaine L.", "lastNames": "Jack", "suffix": "", "collision": false},</v>
      </c>
    </row>
    <row r="157" spans="1:10" x14ac:dyDescent="0.2">
      <c r="A157" t="str">
        <f t="shared" si="8"/>
        <v>69|77|77</v>
      </c>
      <c r="B157" t="s">
        <v>400</v>
      </c>
      <c r="C157">
        <v>1182</v>
      </c>
      <c r="D157" t="s">
        <v>401</v>
      </c>
      <c r="E157" t="s">
        <v>402</v>
      </c>
      <c r="F157" t="s">
        <v>2085</v>
      </c>
      <c r="G157" s="4" t="str">
        <f t="shared" si="6"/>
        <v>-</v>
      </c>
      <c r="J157" t="str">
        <f t="shared" si="7"/>
        <v>{"id": 1182, "abbr": "EMM", "givenNames": "Earl M.", "lastNames": "Monson", "suffix": "", "collision": false},</v>
      </c>
    </row>
    <row r="158" spans="1:10" x14ac:dyDescent="0.2">
      <c r="A158" t="str">
        <f t="shared" si="8"/>
        <v>69|82|66</v>
      </c>
      <c r="B158" t="s">
        <v>403</v>
      </c>
      <c r="C158">
        <v>1020</v>
      </c>
      <c r="D158" t="s">
        <v>404</v>
      </c>
      <c r="E158" t="s">
        <v>405</v>
      </c>
      <c r="F158" t="s">
        <v>2085</v>
      </c>
      <c r="G158" s="4" t="str">
        <f t="shared" si="6"/>
        <v>-</v>
      </c>
      <c r="J158" t="str">
        <f t="shared" si="7"/>
        <v>{"id": 1020, "abbr": "ERB", "givenNames": "E. Ray", "lastNames": "Bateman", "suffix": "", "collision": false},</v>
      </c>
    </row>
    <row r="159" spans="1:10" x14ac:dyDescent="0.2">
      <c r="A159" t="str">
        <f t="shared" si="8"/>
        <v>69|82|70</v>
      </c>
      <c r="B159" t="s">
        <v>406</v>
      </c>
      <c r="C159">
        <v>1405</v>
      </c>
      <c r="D159" t="s">
        <v>407</v>
      </c>
      <c r="E159" t="s">
        <v>408</v>
      </c>
      <c r="F159" t="s">
        <v>2085</v>
      </c>
      <c r="G159" s="4" t="str">
        <f t="shared" si="6"/>
        <v>-</v>
      </c>
      <c r="J159" t="str">
        <f t="shared" si="7"/>
        <v>{"id": 1405, "abbr": "ERF", "givenNames": "Enrique R.", "lastNames": "Falabella", "suffix": "", "collision": false},</v>
      </c>
    </row>
    <row r="160" spans="1:10" x14ac:dyDescent="0.2">
      <c r="A160" t="str">
        <f t="shared" si="8"/>
        <v>69|83</v>
      </c>
      <c r="B160" t="s">
        <v>409</v>
      </c>
      <c r="C160">
        <v>1383</v>
      </c>
      <c r="D160" t="s">
        <v>410</v>
      </c>
      <c r="E160" t="s">
        <v>411</v>
      </c>
      <c r="F160" t="s">
        <v>2085</v>
      </c>
      <c r="G160" s="4" t="str">
        <f t="shared" si="6"/>
        <v>-</v>
      </c>
      <c r="J160" t="str">
        <f t="shared" si="7"/>
        <v>{"id": 1383, "abbr": "ES", "givenNames": "Erastus", "lastNames": "Snow", "suffix": "", "collision": false},</v>
      </c>
    </row>
    <row r="161" spans="1:10" x14ac:dyDescent="0.2">
      <c r="A161" t="str">
        <f t="shared" si="8"/>
        <v>69|83|68</v>
      </c>
      <c r="B161" t="s">
        <v>412</v>
      </c>
      <c r="C161">
        <v>1071</v>
      </c>
      <c r="D161" t="s">
        <v>413</v>
      </c>
      <c r="E161" t="s">
        <v>414</v>
      </c>
      <c r="F161" t="s">
        <v>2085</v>
      </c>
      <c r="G161" s="4" t="str">
        <f t="shared" si="6"/>
        <v>-</v>
      </c>
      <c r="J161" t="str">
        <f t="shared" si="7"/>
        <v>{"id": 1071, "abbr": "ESD", "givenNames": "Elaine S.", "lastNames": "Dalton", "suffix": "", "collision": false},</v>
      </c>
    </row>
    <row r="162" spans="1:10" x14ac:dyDescent="0.2">
      <c r="A162" t="str">
        <f t="shared" si="8"/>
        <v>69|83|109</v>
      </c>
      <c r="B162" t="s">
        <v>415</v>
      </c>
      <c r="C162">
        <v>1378</v>
      </c>
      <c r="D162" t="s">
        <v>416</v>
      </c>
      <c r="E162" t="s">
        <v>113</v>
      </c>
      <c r="F162" t="s">
        <v>2085</v>
      </c>
      <c r="G162" s="4" t="str">
        <f t="shared" si="6"/>
        <v>-</v>
      </c>
      <c r="J162" t="str">
        <f t="shared" si="7"/>
        <v>{"id": 1378, "abbr": "ESm", "givenNames": "Elias", "lastNames": "Smith", "suffix": "", "collision": false},</v>
      </c>
    </row>
    <row r="163" spans="1:10" x14ac:dyDescent="0.2">
      <c r="A163" t="str">
        <f t="shared" si="8"/>
        <v>69|83|80</v>
      </c>
      <c r="B163" s="39" t="s">
        <v>2701</v>
      </c>
      <c r="C163">
        <v>1549</v>
      </c>
      <c r="D163" s="70" t="s">
        <v>2709</v>
      </c>
      <c r="E163" s="40" t="s">
        <v>2710</v>
      </c>
      <c r="F163" t="s">
        <v>2085</v>
      </c>
      <c r="G163" s="4" t="str">
        <f t="shared" si="6"/>
        <v>-</v>
      </c>
      <c r="J163" t="str">
        <f t="shared" si="7"/>
        <v>{"id": 1549, "abbr": "ESP", "givenNames": "Enzo Serge", "lastNames": "Petelo", "suffix": "", "collision": false},</v>
      </c>
    </row>
    <row r="164" spans="1:10" x14ac:dyDescent="0.2">
      <c r="A164" t="str">
        <f t="shared" si="8"/>
        <v>69|84|66</v>
      </c>
      <c r="B164" t="s">
        <v>417</v>
      </c>
      <c r="C164">
        <v>1025</v>
      </c>
      <c r="D164" t="s">
        <v>418</v>
      </c>
      <c r="E164" t="s">
        <v>419</v>
      </c>
      <c r="F164" t="s">
        <v>2085</v>
      </c>
      <c r="G164" s="4" t="str">
        <f t="shared" si="6"/>
        <v>***</v>
      </c>
      <c r="J164" t="str">
        <f t="shared" si="7"/>
        <v>{"id": 1025, "abbr": "ETB", "givenNames": "Ezra Taft", "lastNames": "Benson", "suffix": "", "collision": true},</v>
      </c>
    </row>
    <row r="165" spans="1:10" x14ac:dyDescent="0.2">
      <c r="A165" t="str">
        <f t="shared" si="8"/>
        <v>69|116|66</v>
      </c>
      <c r="B165" t="s">
        <v>420</v>
      </c>
      <c r="C165">
        <v>1349</v>
      </c>
      <c r="D165" t="s">
        <v>421</v>
      </c>
      <c r="E165" t="s">
        <v>419</v>
      </c>
      <c r="F165" t="s">
        <v>2085</v>
      </c>
      <c r="G165" s="4" t="str">
        <f t="shared" si="6"/>
        <v>***</v>
      </c>
      <c r="J165" t="str">
        <f t="shared" si="7"/>
        <v>{"id": 1349, "abbr": "EtB", "givenNames": "Ezra T.", "lastNames": "Benson", "suffix": "", "collision": true},</v>
      </c>
    </row>
    <row r="166" spans="1:10" x14ac:dyDescent="0.2">
      <c r="A166" t="str">
        <f t="shared" si="8"/>
        <v>69|87|75</v>
      </c>
      <c r="B166" t="s">
        <v>422</v>
      </c>
      <c r="C166">
        <v>1406</v>
      </c>
      <c r="D166" t="s">
        <v>423</v>
      </c>
      <c r="E166" t="s">
        <v>424</v>
      </c>
      <c r="F166" t="s">
        <v>2085</v>
      </c>
      <c r="G166" s="4" t="str">
        <f t="shared" si="6"/>
        <v>-</v>
      </c>
      <c r="J166" t="str">
        <f t="shared" si="7"/>
        <v>{"id": 1406, "abbr": "EWK", "givenNames": "Erich W.", "lastNames": "Kopischke", "suffix": "", "collision": false},</v>
      </c>
    </row>
    <row r="167" spans="1:10" x14ac:dyDescent="0.2">
      <c r="A167" t="str">
        <f t="shared" si="8"/>
        <v>70|65|75</v>
      </c>
      <c r="B167" t="s">
        <v>425</v>
      </c>
      <c r="C167">
        <v>1145</v>
      </c>
      <c r="D167" t="s">
        <v>426</v>
      </c>
      <c r="E167" t="s">
        <v>427</v>
      </c>
      <c r="F167" t="s">
        <v>2085</v>
      </c>
      <c r="G167" s="4" t="str">
        <f t="shared" si="6"/>
        <v>-</v>
      </c>
      <c r="J167" t="str">
        <f t="shared" si="7"/>
        <v>{"id": 1145, "abbr": "FAK", "givenNames": "F. Arthur", "lastNames": "Kay", "suffix": "", "collision": false},</v>
      </c>
    </row>
    <row r="168" spans="1:10" x14ac:dyDescent="0.2">
      <c r="A168" t="str">
        <f t="shared" si="8"/>
        <v>70|66|72</v>
      </c>
      <c r="B168" t="s">
        <v>428</v>
      </c>
      <c r="C168">
        <v>1129</v>
      </c>
      <c r="D168" t="s">
        <v>429</v>
      </c>
      <c r="E168" t="s">
        <v>430</v>
      </c>
      <c r="F168" t="s">
        <v>2085</v>
      </c>
      <c r="G168" s="4" t="str">
        <f t="shared" si="6"/>
        <v>-</v>
      </c>
      <c r="J168" t="str">
        <f t="shared" si="7"/>
        <v>{"id": 1129, "abbr": "FBH", "givenNames": "F. Burton", "lastNames": "Howard", "suffix": "", "collision": false},</v>
      </c>
    </row>
    <row r="169" spans="1:10" x14ac:dyDescent="0.2">
      <c r="A169" t="str">
        <f t="shared" si="8"/>
        <v>70|100|82</v>
      </c>
      <c r="B169" t="s">
        <v>431</v>
      </c>
      <c r="C169">
        <v>1220</v>
      </c>
      <c r="D169" t="s">
        <v>432</v>
      </c>
      <c r="E169" t="s">
        <v>433</v>
      </c>
      <c r="F169" t="s">
        <v>2085</v>
      </c>
      <c r="G169" s="4" t="str">
        <f t="shared" si="6"/>
        <v>***</v>
      </c>
      <c r="J169" t="str">
        <f t="shared" si="7"/>
        <v>{"id": 1220, "abbr": "FdR", "givenNames": "Franklin D.", "lastNames": "Richards", "suffix": "", "collision": true},</v>
      </c>
    </row>
    <row r="170" spans="1:10" x14ac:dyDescent="0.2">
      <c r="A170" t="str">
        <f t="shared" si="8"/>
        <v>70|68|82</v>
      </c>
      <c r="B170" t="s">
        <v>434</v>
      </c>
      <c r="C170">
        <v>1375</v>
      </c>
      <c r="D170" t="s">
        <v>432</v>
      </c>
      <c r="E170" t="s">
        <v>433</v>
      </c>
      <c r="F170" t="s">
        <v>2085</v>
      </c>
      <c r="G170" s="4" t="str">
        <f t="shared" si="6"/>
        <v>***</v>
      </c>
      <c r="J170" t="str">
        <f t="shared" si="7"/>
        <v>{"id": 1375, "abbr": "FDR", "givenNames": "Franklin D.", "lastNames": "Richards", "suffix": "", "collision": true},</v>
      </c>
    </row>
    <row r="171" spans="1:10" x14ac:dyDescent="0.2">
      <c r="A171" t="str">
        <f t="shared" si="8"/>
        <v>70|68|83</v>
      </c>
      <c r="B171" t="s">
        <v>435</v>
      </c>
      <c r="C171">
        <v>1253</v>
      </c>
      <c r="D171" t="s">
        <v>436</v>
      </c>
      <c r="E171" t="s">
        <v>437</v>
      </c>
      <c r="F171" t="s">
        <v>2085</v>
      </c>
      <c r="G171" s="4" t="str">
        <f t="shared" si="6"/>
        <v>-</v>
      </c>
      <c r="J171" t="str">
        <f t="shared" si="7"/>
        <v>{"id": 1253, "abbr": "FDS", "givenNames": "F. David", "lastNames": "Stanley", "suffix": "", "collision": false},</v>
      </c>
    </row>
    <row r="172" spans="1:10" x14ac:dyDescent="0.2">
      <c r="A172" t="str">
        <f t="shared" si="8"/>
        <v>70|69|66</v>
      </c>
      <c r="B172" t="s">
        <v>438</v>
      </c>
      <c r="C172">
        <v>1036</v>
      </c>
      <c r="D172" t="s">
        <v>439</v>
      </c>
      <c r="E172" t="s">
        <v>440</v>
      </c>
      <c r="F172" t="s">
        <v>2085</v>
      </c>
      <c r="G172" s="4" t="str">
        <f t="shared" si="6"/>
        <v>-</v>
      </c>
      <c r="J172" t="str">
        <f t="shared" si="7"/>
        <v>{"id": 1036, "abbr": "FEB", "givenNames": "F. Enzio", "lastNames": "Busche", "suffix": "", "collision": false},</v>
      </c>
    </row>
    <row r="173" spans="1:10" x14ac:dyDescent="0.2">
      <c r="A173" t="str">
        <f t="shared" si="8"/>
        <v>70|74|86</v>
      </c>
      <c r="B173" t="s">
        <v>441</v>
      </c>
      <c r="C173">
        <v>1272</v>
      </c>
      <c r="D173" t="s">
        <v>442</v>
      </c>
      <c r="E173" t="s">
        <v>443</v>
      </c>
      <c r="F173" t="s">
        <v>2085</v>
      </c>
      <c r="G173" s="4" t="str">
        <f t="shared" si="6"/>
        <v>-</v>
      </c>
      <c r="J173" t="str">
        <f t="shared" si="7"/>
        <v>{"id": 1272, "abbr": "FJV", "givenNames": "Francisco J.", "lastNames": "Vi&amp;ntilde;as", "suffix": "", "collision": false},</v>
      </c>
    </row>
    <row r="174" spans="1:10" x14ac:dyDescent="0.2">
      <c r="A174" t="str">
        <f t="shared" si="8"/>
        <v>70|76</v>
      </c>
      <c r="B174" t="s">
        <v>444</v>
      </c>
      <c r="C174">
        <v>1158</v>
      </c>
      <c r="D174" t="s">
        <v>445</v>
      </c>
      <c r="E174" t="s">
        <v>446</v>
      </c>
      <c r="F174" t="s">
        <v>2085</v>
      </c>
      <c r="G174" s="4" t="str">
        <f t="shared" si="6"/>
        <v>-</v>
      </c>
      <c r="J174" t="str">
        <f t="shared" si="7"/>
        <v>{"id": 1158, "abbr": "FL", "givenNames": "Fono", "lastNames": "Lavatai", "suffix": "", "collision": false},</v>
      </c>
    </row>
    <row r="175" spans="1:10" x14ac:dyDescent="0.2">
      <c r="A175" t="str">
        <f t="shared" si="8"/>
        <v>70|77|71</v>
      </c>
      <c r="B175" t="s">
        <v>447</v>
      </c>
      <c r="C175">
        <v>1104</v>
      </c>
      <c r="D175" t="s">
        <v>448</v>
      </c>
      <c r="E175" t="s">
        <v>449</v>
      </c>
      <c r="F175" t="s">
        <v>2085</v>
      </c>
      <c r="G175" s="4" t="str">
        <f t="shared" si="6"/>
        <v>-</v>
      </c>
      <c r="J175" t="str">
        <f t="shared" si="7"/>
        <v>{"id": 1104, "abbr": "FMG", "givenNames": "Francis M.", "lastNames": "Gibbons", "suffix": "", "collision": false},</v>
      </c>
    </row>
    <row r="176" spans="1:10" x14ac:dyDescent="0.2">
      <c r="A176" t="str">
        <f t="shared" si="8"/>
        <v>70|77|72</v>
      </c>
      <c r="B176" t="s">
        <v>450</v>
      </c>
      <c r="C176">
        <v>1117</v>
      </c>
      <c r="D176" t="s">
        <v>451</v>
      </c>
      <c r="E176" t="s">
        <v>452</v>
      </c>
      <c r="F176" t="s">
        <v>2085</v>
      </c>
      <c r="G176" s="4" t="str">
        <f t="shared" si="6"/>
        <v>-</v>
      </c>
      <c r="J176" t="str">
        <f t="shared" si="7"/>
        <v>{"id": 1117, "abbr": "FMH", "givenNames": "F. Melvin", "lastNames": "Hammond", "suffix": "", "collision": false},</v>
      </c>
    </row>
    <row r="177" spans="1:10" x14ac:dyDescent="0.2">
      <c r="A177" t="str">
        <f t="shared" si="8"/>
        <v>70|77|76</v>
      </c>
      <c r="B177" t="s">
        <v>453</v>
      </c>
      <c r="C177">
        <v>1363</v>
      </c>
      <c r="D177" t="s">
        <v>448</v>
      </c>
      <c r="E177" t="s">
        <v>68</v>
      </c>
      <c r="F177" t="s">
        <v>2085</v>
      </c>
      <c r="G177" s="4" t="str">
        <f t="shared" si="6"/>
        <v>-</v>
      </c>
      <c r="J177" t="str">
        <f t="shared" si="7"/>
        <v>{"id": 1363, "abbr": "FML", "givenNames": "Francis M.", "lastNames": "Lyman", "suffix": "", "collision": false},</v>
      </c>
    </row>
    <row r="178" spans="1:10" x14ac:dyDescent="0.2">
      <c r="A178" t="str">
        <f t="shared" si="8"/>
        <v>70|77|87</v>
      </c>
      <c r="B178" t="s">
        <v>454</v>
      </c>
      <c r="C178">
        <v>1429</v>
      </c>
      <c r="D178" t="s">
        <v>455</v>
      </c>
      <c r="E178" t="s">
        <v>456</v>
      </c>
      <c r="F178" t="s">
        <v>2085</v>
      </c>
      <c r="G178" s="4" t="str">
        <f t="shared" si="6"/>
        <v>-</v>
      </c>
      <c r="J178" t="str">
        <f t="shared" si="7"/>
        <v>{"id": 1429, "abbr": "FMW", "givenNames": "F. Michael", "lastNames": "Watson", "suffix": "", "collision": false},</v>
      </c>
    </row>
    <row r="179" spans="1:10" x14ac:dyDescent="0.2">
      <c r="A179" t="str">
        <f t="shared" si="8"/>
        <v>71|65|83</v>
      </c>
      <c r="B179" t="s">
        <v>460</v>
      </c>
      <c r="C179">
        <v>1310</v>
      </c>
      <c r="D179" t="s">
        <v>461</v>
      </c>
      <c r="E179" t="s">
        <v>113</v>
      </c>
      <c r="F179" t="s">
        <v>2085</v>
      </c>
      <c r="G179" s="4" t="str">
        <f t="shared" si="6"/>
        <v>***</v>
      </c>
      <c r="J179" t="str">
        <f t="shared" si="7"/>
        <v>{"id": 1310, "abbr": "GAS", "givenNames": "George Albert", "lastNames": "Smith", "suffix": "", "collision": true},</v>
      </c>
    </row>
    <row r="180" spans="1:10" x14ac:dyDescent="0.2">
      <c r="A180" t="str">
        <f t="shared" si="8"/>
        <v>71|97|83</v>
      </c>
      <c r="B180" t="s">
        <v>462</v>
      </c>
      <c r="C180">
        <v>1379</v>
      </c>
      <c r="D180" t="s">
        <v>463</v>
      </c>
      <c r="E180" t="s">
        <v>113</v>
      </c>
      <c r="F180" t="s">
        <v>2085</v>
      </c>
      <c r="G180" s="4" t="str">
        <f t="shared" si="6"/>
        <v>***</v>
      </c>
      <c r="J180" t="str">
        <f t="shared" si="7"/>
        <v>{"id": 1379, "abbr": "GaS", "givenNames": "George A.", "lastNames": "Smith", "suffix": "", "collision": true},</v>
      </c>
    </row>
    <row r="181" spans="1:10" x14ac:dyDescent="0.2">
      <c r="A181" t="str">
        <f t="shared" si="8"/>
        <v>71|65|115</v>
      </c>
      <c r="B181" t="s">
        <v>457</v>
      </c>
      <c r="C181">
        <v>1445</v>
      </c>
      <c r="D181" t="s">
        <v>458</v>
      </c>
      <c r="E181" t="s">
        <v>459</v>
      </c>
      <c r="F181" t="s">
        <v>2085</v>
      </c>
      <c r="G181" s="4" t="str">
        <f t="shared" si="6"/>
        <v>***</v>
      </c>
      <c r="J181" t="str">
        <f t="shared" si="7"/>
        <v>{"id": 1445, "abbr": "GAs", "givenNames": "Gregory A.", "lastNames": "Schwitzer", "suffix": "", "collision": true},</v>
      </c>
    </row>
    <row r="182" spans="1:10" x14ac:dyDescent="0.2">
      <c r="A182" t="str">
        <f t="shared" si="8"/>
        <v>71|66|72</v>
      </c>
      <c r="B182" t="s">
        <v>464</v>
      </c>
      <c r="C182">
        <v>1126</v>
      </c>
      <c r="D182" t="s">
        <v>465</v>
      </c>
      <c r="E182" t="s">
        <v>466</v>
      </c>
      <c r="F182" t="s">
        <v>2085</v>
      </c>
      <c r="G182" s="4" t="str">
        <f t="shared" si="6"/>
        <v>-</v>
      </c>
      <c r="J182" t="str">
        <f t="shared" si="7"/>
        <v>{"id": 1126, "abbr": "GBH", "givenNames": "Gordon B.", "lastNames": "Hinckley", "suffix": "", "collision": false},</v>
      </c>
    </row>
    <row r="183" spans="1:10" x14ac:dyDescent="0.2">
      <c r="A183" t="str">
        <f t="shared" si="8"/>
        <v>71|66|83</v>
      </c>
      <c r="B183" t="s">
        <v>2203</v>
      </c>
      <c r="C183">
        <v>1510</v>
      </c>
      <c r="D183" t="s">
        <v>2213</v>
      </c>
      <c r="E183" t="s">
        <v>2214</v>
      </c>
      <c r="F183" t="s">
        <v>2085</v>
      </c>
      <c r="G183" s="4" t="str">
        <f t="shared" si="6"/>
        <v>-</v>
      </c>
      <c r="J183" t="str">
        <f t="shared" si="7"/>
        <v>{"id": 1510, "abbr": "GBS", "givenNames": "Gary B.", "lastNames": "Sabin", "suffix": "", "collision": false},</v>
      </c>
    </row>
    <row r="184" spans="1:10" x14ac:dyDescent="0.2">
      <c r="A184" t="str">
        <f t="shared" si="8"/>
        <v>71|66|87</v>
      </c>
      <c r="B184" t="s">
        <v>467</v>
      </c>
      <c r="C184">
        <v>1391</v>
      </c>
      <c r="D184" t="s">
        <v>468</v>
      </c>
      <c r="E184" t="s">
        <v>469</v>
      </c>
      <c r="F184" t="s">
        <v>2085</v>
      </c>
      <c r="G184" s="4" t="str">
        <f t="shared" si="6"/>
        <v>-</v>
      </c>
      <c r="J184" t="str">
        <f t="shared" si="7"/>
        <v>{"id": 1391, "abbr": "GBW", "givenNames": "George B.", "lastNames": "Wallace", "suffix": "", "collision": false},</v>
      </c>
    </row>
    <row r="185" spans="1:10" x14ac:dyDescent="0.2">
      <c r="A185" t="str">
        <f t="shared" si="8"/>
        <v>71|67</v>
      </c>
      <c r="B185" t="s">
        <v>470</v>
      </c>
      <c r="C185">
        <v>1415</v>
      </c>
      <c r="D185" t="s">
        <v>471</v>
      </c>
      <c r="E185" t="s">
        <v>472</v>
      </c>
      <c r="F185" t="s">
        <v>2085</v>
      </c>
      <c r="G185" s="4" t="str">
        <f t="shared" si="6"/>
        <v>-</v>
      </c>
      <c r="J185" t="str">
        <f t="shared" si="7"/>
        <v>{"id": 1415, "abbr": "GC", "givenNames": "G&amp;eacute;rald", "lastNames": "Causs&amp;eacute;", "suffix": "", "collision": false},</v>
      </c>
    </row>
    <row r="186" spans="1:10" x14ac:dyDescent="0.2">
      <c r="A186" t="str">
        <f t="shared" si="8"/>
        <v>71|69|77</v>
      </c>
      <c r="B186" t="s">
        <v>473</v>
      </c>
      <c r="C186">
        <v>1177</v>
      </c>
      <c r="D186" t="s">
        <v>474</v>
      </c>
      <c r="E186" t="s">
        <v>475</v>
      </c>
      <c r="F186" t="s">
        <v>2085</v>
      </c>
      <c r="G186" s="4" t="str">
        <f t="shared" si="6"/>
        <v>-</v>
      </c>
      <c r="J186" t="str">
        <f t="shared" si="7"/>
        <v>{"id": 1177, "abbr": "GEM", "givenNames": "Gerald E.", "lastNames": "Melchin", "suffix": "", "collision": false},</v>
      </c>
    </row>
    <row r="187" spans="1:10" x14ac:dyDescent="0.2">
      <c r="A187" t="str">
        <f t="shared" si="8"/>
        <v>71|69|83</v>
      </c>
      <c r="B187" t="s">
        <v>476</v>
      </c>
      <c r="C187">
        <v>1427</v>
      </c>
      <c r="D187" t="s">
        <v>477</v>
      </c>
      <c r="E187" t="s">
        <v>478</v>
      </c>
      <c r="F187" t="s">
        <v>2085</v>
      </c>
      <c r="G187" s="4" t="str">
        <f t="shared" si="6"/>
        <v>-</v>
      </c>
      <c r="J187" t="str">
        <f t="shared" si="7"/>
        <v>{"id": 1427, "abbr": "GES", "givenNames": "Gary E.", "lastNames": "Stevenson", "suffix": "", "collision": false},</v>
      </c>
    </row>
    <row r="188" spans="1:10" x14ac:dyDescent="0.2">
      <c r="A188" t="str">
        <f t="shared" si="8"/>
        <v>71|70|71</v>
      </c>
      <c r="B188" t="s">
        <v>479</v>
      </c>
      <c r="C188">
        <v>1403</v>
      </c>
      <c r="D188" t="s">
        <v>480</v>
      </c>
      <c r="E188" t="s">
        <v>481</v>
      </c>
      <c r="F188" t="s">
        <v>2085</v>
      </c>
      <c r="G188" s="4" t="str">
        <f t="shared" si="6"/>
        <v>-</v>
      </c>
      <c r="J188" t="str">
        <f t="shared" si="7"/>
        <v>{"id": 1403, "abbr": "GFG", "givenNames": "George F.", "lastNames": "Gibbs", "suffix": "", "collision": false},</v>
      </c>
    </row>
    <row r="189" spans="1:10" x14ac:dyDescent="0.2">
      <c r="A189" t="str">
        <f t="shared" si="8"/>
        <v>71|70|82</v>
      </c>
      <c r="B189" t="s">
        <v>482</v>
      </c>
      <c r="C189">
        <v>1311</v>
      </c>
      <c r="D189" t="s">
        <v>480</v>
      </c>
      <c r="E189" t="s">
        <v>433</v>
      </c>
      <c r="F189" t="s">
        <v>2085</v>
      </c>
      <c r="G189" s="4" t="str">
        <f t="shared" si="6"/>
        <v>-</v>
      </c>
      <c r="J189" t="str">
        <f t="shared" si="7"/>
        <v>{"id": 1311, "abbr": "GFR", "givenNames": "George F.", "lastNames": "Richards", "suffix": "", "collision": false},</v>
      </c>
    </row>
    <row r="190" spans="1:10" x14ac:dyDescent="0.2">
      <c r="A190" t="str">
        <f t="shared" si="8"/>
        <v>71|71|66</v>
      </c>
      <c r="B190" t="s">
        <v>483</v>
      </c>
      <c r="C190">
        <v>1350</v>
      </c>
      <c r="D190" t="s">
        <v>484</v>
      </c>
      <c r="E190" t="s">
        <v>485</v>
      </c>
      <c r="F190" t="s">
        <v>2085</v>
      </c>
      <c r="G190" s="4" t="str">
        <f t="shared" si="6"/>
        <v>-</v>
      </c>
      <c r="J190" t="str">
        <f t="shared" si="7"/>
        <v>{"id": 1350, "abbr": "GGB", "givenNames": "George G.", "lastNames": "Bywater", "suffix": "", "collision": false},</v>
      </c>
    </row>
    <row r="191" spans="1:10" x14ac:dyDescent="0.2">
      <c r="A191" t="str">
        <f t="shared" si="8"/>
        <v>71|72|68</v>
      </c>
      <c r="B191" t="s">
        <v>486</v>
      </c>
      <c r="C191">
        <v>1086</v>
      </c>
      <c r="D191" t="s">
        <v>487</v>
      </c>
      <c r="E191" t="s">
        <v>488</v>
      </c>
      <c r="F191" t="s">
        <v>2085</v>
      </c>
      <c r="G191" s="4" t="str">
        <f t="shared" si="6"/>
        <v>-</v>
      </c>
      <c r="J191" t="str">
        <f t="shared" si="7"/>
        <v>{"id": 1086, "abbr": "GHD", "givenNames": "G. Homer", "lastNames": "Durham", "suffix": "", "collision": false},</v>
      </c>
    </row>
    <row r="192" spans="1:10" x14ac:dyDescent="0.2">
      <c r="A192" t="str">
        <f t="shared" si="8"/>
        <v>71|72|82</v>
      </c>
      <c r="B192" t="s">
        <v>489</v>
      </c>
      <c r="C192">
        <v>1230</v>
      </c>
      <c r="D192" t="s">
        <v>490</v>
      </c>
      <c r="E192" t="s">
        <v>491</v>
      </c>
      <c r="F192" t="s">
        <v>2085</v>
      </c>
      <c r="G192" s="4" t="str">
        <f t="shared" si="6"/>
        <v>-</v>
      </c>
      <c r="J192" t="str">
        <f t="shared" si="7"/>
        <v>{"id": 1230, "abbr": "GHR", "givenNames": "Gardner H.", "lastNames": "Russell", "suffix": "", "collision": false},</v>
      </c>
    </row>
    <row r="193" spans="1:10" x14ac:dyDescent="0.2">
      <c r="A193" t="str">
        <f t="shared" si="8"/>
        <v>71|73|67</v>
      </c>
      <c r="B193" t="s">
        <v>492</v>
      </c>
      <c r="C193">
        <v>1043</v>
      </c>
      <c r="D193" t="s">
        <v>493</v>
      </c>
      <c r="E193" t="s">
        <v>62</v>
      </c>
      <c r="F193" t="s">
        <v>2085</v>
      </c>
      <c r="G193" s="4" t="str">
        <f t="shared" si="6"/>
        <v>-</v>
      </c>
      <c r="J193" t="str">
        <f t="shared" si="7"/>
        <v>{"id": 1043, "abbr": "GIC", "givenNames": "George I.", "lastNames": "Cannon", "suffix": "", "collision": false},</v>
      </c>
    </row>
    <row r="194" spans="1:10" x14ac:dyDescent="0.2">
      <c r="A194" t="str">
        <f t="shared" si="8"/>
        <v>71|74|67</v>
      </c>
      <c r="B194" t="s">
        <v>494</v>
      </c>
      <c r="C194">
        <v>1059</v>
      </c>
      <c r="D194" t="s">
        <v>495</v>
      </c>
      <c r="E194" t="s">
        <v>496</v>
      </c>
      <c r="F194" t="s">
        <v>2085</v>
      </c>
      <c r="G194" s="4" t="str">
        <f t="shared" ref="G194:G257" si="9">IF(LOWER(B194)=LOWER(B195),"***",IF(LOWER(B194)=LOWER(B193),"***","-"))</f>
        <v>-</v>
      </c>
      <c r="J194" t="str">
        <f t="shared" si="7"/>
        <v>{"id": 1059, "abbr": "GJC", "givenNames": "Gary J.", "lastNames": "Coleman", "suffix": "", "collision": false},</v>
      </c>
    </row>
    <row r="195" spans="1:10" x14ac:dyDescent="0.2">
      <c r="A195" t="str">
        <f t="shared" si="8"/>
        <v>71|76|80</v>
      </c>
      <c r="B195" t="s">
        <v>497</v>
      </c>
      <c r="C195">
        <v>1197</v>
      </c>
      <c r="D195" t="s">
        <v>498</v>
      </c>
      <c r="E195" t="s">
        <v>499</v>
      </c>
      <c r="F195" t="s">
        <v>2085</v>
      </c>
      <c r="G195" s="4" t="str">
        <f t="shared" si="9"/>
        <v>-</v>
      </c>
      <c r="J195" t="str">
        <f t="shared" ref="J195:J258" si="10">"{""id"": "&amp;C195&amp;", ""abbr"": """&amp;B195&amp;""", ""givenNames"": """&amp;D195&amp;""", ""lastNames"": """&amp;E195&amp;""", ""suffix"": """&amp;F195&amp;""", ""collision"": "&amp;IF(G195="***","true","false")&amp;"},"</f>
        <v>{"id": 1197, "abbr": "GLP", "givenNames": "Glenn L.", "lastNames": "Pace", "suffix": "", "collision": false},</v>
      </c>
    </row>
    <row r="196" spans="1:10" x14ac:dyDescent="0.2">
      <c r="A196" t="str">
        <f t="shared" si="8"/>
        <v>71|76|82</v>
      </c>
      <c r="B196" t="s">
        <v>500</v>
      </c>
      <c r="C196">
        <v>1229</v>
      </c>
      <c r="D196" t="s">
        <v>501</v>
      </c>
      <c r="E196" t="s">
        <v>502</v>
      </c>
      <c r="F196" t="s">
        <v>2085</v>
      </c>
      <c r="G196" s="4" t="str">
        <f t="shared" si="9"/>
        <v>-</v>
      </c>
      <c r="J196" t="str">
        <f t="shared" si="10"/>
        <v>{"id": 1229, "abbr": "GLR", "givenNames": "Glen L.", "lastNames": "Rudd", "suffix": "", "collision": false},</v>
      </c>
    </row>
    <row r="197" spans="1:10" x14ac:dyDescent="0.2">
      <c r="A197" t="str">
        <f t="shared" si="8"/>
        <v>71|77|67</v>
      </c>
      <c r="B197" t="s">
        <v>503</v>
      </c>
      <c r="C197">
        <v>1056</v>
      </c>
      <c r="D197" t="s">
        <v>504</v>
      </c>
      <c r="E197" t="s">
        <v>505</v>
      </c>
      <c r="F197" t="s">
        <v>2085</v>
      </c>
      <c r="G197" s="4" t="str">
        <f t="shared" si="9"/>
        <v>-</v>
      </c>
      <c r="J197" t="str">
        <f t="shared" si="10"/>
        <v>{"id": 1056, "abbr": "GMC", "givenNames": "Gayle M.", "lastNames": "Clegg", "suffix": "", "collision": false},</v>
      </c>
    </row>
    <row r="198" spans="1:10" x14ac:dyDescent="0.2">
      <c r="A198" t="str">
        <f t="shared" si="8"/>
        <v>71|78|76</v>
      </c>
      <c r="B198" t="s">
        <v>506</v>
      </c>
      <c r="C198">
        <v>1164</v>
      </c>
      <c r="D198" t="s">
        <v>507</v>
      </c>
      <c r="E198" t="s">
        <v>508</v>
      </c>
      <c r="F198" t="s">
        <v>2085</v>
      </c>
      <c r="G198" s="4" t="str">
        <f t="shared" si="9"/>
        <v>-</v>
      </c>
      <c r="J198" t="str">
        <f t="shared" si="10"/>
        <v>{"id": 1164, "abbr": "GNL", "givenNames": "Gerald N.", "lastNames": "Lund", "suffix": "", "collision": false},</v>
      </c>
    </row>
    <row r="199" spans="1:10" x14ac:dyDescent="0.2">
      <c r="A199" t="str">
        <f t="shared" si="8"/>
        <v>71|80|76</v>
      </c>
      <c r="B199" t="s">
        <v>509</v>
      </c>
      <c r="C199">
        <v>1159</v>
      </c>
      <c r="D199" t="s">
        <v>510</v>
      </c>
      <c r="E199" t="s">
        <v>511</v>
      </c>
      <c r="F199" t="s">
        <v>2085</v>
      </c>
      <c r="G199" s="4" t="str">
        <f t="shared" si="9"/>
        <v>-</v>
      </c>
      <c r="J199" t="str">
        <f t="shared" si="10"/>
        <v>{"id": 1159, "abbr": "GPL", "givenNames": "George P.", "lastNames": "Lee", "suffix": "", "collision": false},</v>
      </c>
    </row>
    <row r="200" spans="1:10" x14ac:dyDescent="0.2">
      <c r="A200" t="str">
        <f t="shared" ref="A200:A265" si="11">CODE(MID(B200,1,1))&amp;"|"&amp;CODE(MID(B200,2,1))&amp;IFERROR("|"&amp;CODE(MID(B200,3,1)),"")</f>
        <v>71|81|67</v>
      </c>
      <c r="B200" t="s">
        <v>512</v>
      </c>
      <c r="C200">
        <v>1352</v>
      </c>
      <c r="D200" t="s">
        <v>513</v>
      </c>
      <c r="E200" t="s">
        <v>62</v>
      </c>
      <c r="F200" t="s">
        <v>2085</v>
      </c>
      <c r="G200" s="4" t="str">
        <f t="shared" si="9"/>
        <v>-</v>
      </c>
      <c r="J200" t="str">
        <f t="shared" si="10"/>
        <v>{"id": 1352, "abbr": "GQC", "givenNames": "George Q.", "lastNames": "Cannon", "suffix": "", "collision": false},</v>
      </c>
    </row>
    <row r="201" spans="1:10" x14ac:dyDescent="0.2">
      <c r="A201" t="str">
        <f t="shared" si="11"/>
        <v>71|81|77</v>
      </c>
      <c r="B201" t="s">
        <v>514</v>
      </c>
      <c r="C201">
        <v>1309</v>
      </c>
      <c r="D201" t="s">
        <v>513</v>
      </c>
      <c r="E201" t="s">
        <v>515</v>
      </c>
      <c r="F201" t="s">
        <v>2085</v>
      </c>
      <c r="G201" s="4" t="str">
        <f t="shared" si="9"/>
        <v>-</v>
      </c>
      <c r="J201" t="str">
        <f t="shared" si="10"/>
        <v>{"id": 1309, "abbr": "GQM", "givenNames": "George Q.", "lastNames": "Morris", "suffix": "", "collision": false},</v>
      </c>
    </row>
    <row r="202" spans="1:10" x14ac:dyDescent="0.2">
      <c r="A202" t="str">
        <f t="shared" si="11"/>
        <v>71|82</v>
      </c>
      <c r="B202" t="s">
        <v>516</v>
      </c>
      <c r="C202">
        <v>1373</v>
      </c>
      <c r="D202" t="s">
        <v>517</v>
      </c>
      <c r="E202" t="s">
        <v>518</v>
      </c>
      <c r="F202" t="s">
        <v>2085</v>
      </c>
      <c r="G202" s="4" t="str">
        <f t="shared" si="9"/>
        <v>-</v>
      </c>
      <c r="J202" t="str">
        <f t="shared" si="10"/>
        <v>{"id": 1373, "abbr": "GR", "givenNames": "George", "lastNames": "Reynolds", "suffix": "", "collision": false},</v>
      </c>
    </row>
    <row r="203" spans="1:10" x14ac:dyDescent="0.2">
      <c r="A203" t="str">
        <f t="shared" si="11"/>
        <v>71|82|67</v>
      </c>
      <c r="B203" t="s">
        <v>519</v>
      </c>
      <c r="C203">
        <v>1061</v>
      </c>
      <c r="D203" t="s">
        <v>520</v>
      </c>
      <c r="E203" t="s">
        <v>171</v>
      </c>
      <c r="F203" t="s">
        <v>2085</v>
      </c>
      <c r="G203" s="4" t="str">
        <f t="shared" si="9"/>
        <v>-</v>
      </c>
      <c r="J203" t="str">
        <f t="shared" si="10"/>
        <v>{"id": 1061, "abbr": "GRC", "givenNames": "Gene R.", "lastNames": "Cook", "suffix": "", "collision": false},</v>
      </c>
    </row>
    <row r="204" spans="1:10" x14ac:dyDescent="0.2">
      <c r="A204" t="str">
        <f t="shared" si="11"/>
        <v>71|82|72</v>
      </c>
      <c r="B204" t="s">
        <v>521</v>
      </c>
      <c r="C204">
        <v>1124</v>
      </c>
      <c r="D204" t="s">
        <v>522</v>
      </c>
      <c r="E204" t="s">
        <v>523</v>
      </c>
      <c r="F204" t="s">
        <v>2085</v>
      </c>
      <c r="G204" s="4" t="str">
        <f t="shared" si="9"/>
        <v>-</v>
      </c>
      <c r="J204" t="str">
        <f t="shared" si="10"/>
        <v>{"id": 1124, "abbr": "GRH", "givenNames": "George R.", "lastNames": "Hill, III", "suffix": "", "collision": false},</v>
      </c>
    </row>
    <row r="205" spans="1:10" x14ac:dyDescent="0.2">
      <c r="A205" t="str">
        <f t="shared" si="11"/>
        <v>71|84</v>
      </c>
      <c r="B205" t="s">
        <v>524</v>
      </c>
      <c r="C205">
        <v>1389</v>
      </c>
      <c r="D205" t="s">
        <v>517</v>
      </c>
      <c r="E205" t="s">
        <v>525</v>
      </c>
      <c r="F205" t="s">
        <v>2085</v>
      </c>
      <c r="G205" s="4" t="str">
        <f t="shared" si="9"/>
        <v>-</v>
      </c>
      <c r="J205" t="str">
        <f t="shared" si="10"/>
        <v>{"id": 1389, "abbr": "GT", "givenNames": "George", "lastNames": "Teasdale", "suffix": "", "collision": false},</v>
      </c>
    </row>
    <row r="206" spans="1:10" x14ac:dyDescent="0.2">
      <c r="A206" t="str">
        <f t="shared" si="11"/>
        <v>71|84|87</v>
      </c>
      <c r="B206" t="s">
        <v>526</v>
      </c>
      <c r="C206">
        <v>1277</v>
      </c>
      <c r="D206" t="s">
        <v>527</v>
      </c>
      <c r="E206" t="s">
        <v>528</v>
      </c>
      <c r="F206" t="s">
        <v>2085</v>
      </c>
      <c r="G206" s="4" t="str">
        <f t="shared" si="9"/>
        <v>-</v>
      </c>
      <c r="J206" t="str">
        <f t="shared" si="10"/>
        <v>{"id": 1277, "abbr": "GTW", "givenNames": "Gordon T.", "lastNames": "Watts", "suffix": "", "collision": false},</v>
      </c>
    </row>
    <row r="207" spans="1:10" x14ac:dyDescent="0.2">
      <c r="A207" t="str">
        <f t="shared" si="11"/>
        <v>71|87|68</v>
      </c>
      <c r="B207" t="s">
        <v>529</v>
      </c>
      <c r="C207">
        <v>1081</v>
      </c>
      <c r="D207" t="s">
        <v>530</v>
      </c>
      <c r="E207" t="s">
        <v>531</v>
      </c>
      <c r="F207" t="s">
        <v>2085</v>
      </c>
      <c r="G207" s="4" t="str">
        <f t="shared" si="9"/>
        <v>-</v>
      </c>
      <c r="J207" t="str">
        <f t="shared" si="10"/>
        <v>{"id": 1081, "abbr": "GWD", "givenNames": "Graham W.", "lastNames": "Doxey", "suffix": "", "collision": false},</v>
      </c>
    </row>
    <row r="208" spans="1:10" x14ac:dyDescent="0.2">
      <c r="A208" t="str">
        <f t="shared" si="11"/>
        <v>71|87|71</v>
      </c>
      <c r="B208" t="s">
        <v>532</v>
      </c>
      <c r="C208">
        <v>1453</v>
      </c>
      <c r="D208" t="s">
        <v>533</v>
      </c>
      <c r="E208" t="s">
        <v>534</v>
      </c>
      <c r="F208" t="s">
        <v>2085</v>
      </c>
      <c r="G208" s="4" t="str">
        <f t="shared" si="9"/>
        <v>-</v>
      </c>
      <c r="J208" t="str">
        <f t="shared" si="10"/>
        <v>{"id": 1453, "abbr": "GWG", "givenNames": "Gerrit W.", "lastNames": "Gong", "suffix": "", "collision": false},</v>
      </c>
    </row>
    <row r="209" spans="1:10" x14ac:dyDescent="0.2">
      <c r="A209" t="str">
        <f t="shared" si="11"/>
        <v>72|65|71</v>
      </c>
      <c r="B209" t="s">
        <v>535</v>
      </c>
      <c r="C209">
        <v>1105</v>
      </c>
      <c r="D209" t="s">
        <v>536</v>
      </c>
      <c r="E209" t="s">
        <v>537</v>
      </c>
      <c r="F209" t="s">
        <v>2085</v>
      </c>
      <c r="G209" s="4" t="str">
        <f t="shared" si="9"/>
        <v>-</v>
      </c>
      <c r="J209" t="str">
        <f t="shared" si="10"/>
        <v>{"id": 1105, "abbr": "HAG", "givenNames": "H. Aldridge", "lastNames": "Gillespie", "suffix": "", "collision": false},</v>
      </c>
    </row>
    <row r="210" spans="1:10" x14ac:dyDescent="0.2">
      <c r="A210" t="str">
        <f t="shared" si="11"/>
        <v>72|65|84</v>
      </c>
      <c r="B210" t="s">
        <v>538</v>
      </c>
      <c r="C210">
        <v>1264</v>
      </c>
      <c r="D210" t="s">
        <v>539</v>
      </c>
      <c r="E210" t="s">
        <v>540</v>
      </c>
      <c r="F210" t="s">
        <v>2085</v>
      </c>
      <c r="G210" s="4" t="str">
        <f t="shared" si="9"/>
        <v>-</v>
      </c>
      <c r="J210" t="str">
        <f t="shared" si="10"/>
        <v>{"id": 1264, "abbr": "HAT", "givenNames": "Horacio A.", "lastNames": "Tenorio", "suffix": "", "collision": false},</v>
      </c>
    </row>
    <row r="211" spans="1:10" x14ac:dyDescent="0.2">
      <c r="A211" t="str">
        <f t="shared" si="11"/>
        <v>72|66|66</v>
      </c>
      <c r="B211" t="s">
        <v>541</v>
      </c>
      <c r="C211">
        <v>1031</v>
      </c>
      <c r="D211" t="s">
        <v>542</v>
      </c>
      <c r="E211" t="s">
        <v>543</v>
      </c>
      <c r="F211" t="s">
        <v>2085</v>
      </c>
      <c r="G211" s="4" t="str">
        <f t="shared" si="9"/>
        <v>-</v>
      </c>
      <c r="J211" t="str">
        <f t="shared" si="10"/>
        <v>{"id": 1031, "abbr": "HBB", "givenNames": "Hugh B.", "lastNames": "Brown", "suffix": "", "collision": false},</v>
      </c>
    </row>
    <row r="212" spans="1:10" x14ac:dyDescent="0.2">
      <c r="A212" t="str">
        <f t="shared" si="11"/>
        <v>72|66|69</v>
      </c>
      <c r="B212" t="s">
        <v>544</v>
      </c>
      <c r="C212">
        <v>1092</v>
      </c>
      <c r="D212" t="s">
        <v>545</v>
      </c>
      <c r="E212" t="s">
        <v>546</v>
      </c>
      <c r="F212" t="s">
        <v>2085</v>
      </c>
      <c r="G212" s="4" t="str">
        <f t="shared" si="9"/>
        <v>-</v>
      </c>
      <c r="J212" t="str">
        <f t="shared" si="10"/>
        <v>{"id": 1092, "abbr": "HBE", "givenNames": "Henry B.", "lastNames": "Eyring", "suffix": "", "collision": false},</v>
      </c>
    </row>
    <row r="213" spans="1:10" x14ac:dyDescent="0.2">
      <c r="A213" t="str">
        <f t="shared" si="11"/>
        <v>72|66|76</v>
      </c>
      <c r="B213" t="s">
        <v>547</v>
      </c>
      <c r="C213">
        <v>1160</v>
      </c>
      <c r="D213" t="s">
        <v>548</v>
      </c>
      <c r="E213" t="s">
        <v>511</v>
      </c>
      <c r="F213" t="s">
        <v>2085</v>
      </c>
      <c r="G213" s="4" t="str">
        <f t="shared" si="9"/>
        <v>-</v>
      </c>
      <c r="J213" t="str">
        <f t="shared" si="10"/>
        <v>{"id": 1160, "abbr": "HBL", "givenNames": "Harold B.", "lastNames": "Lee", "suffix": "", "collision": false},</v>
      </c>
    </row>
    <row r="214" spans="1:10" x14ac:dyDescent="0.2">
      <c r="A214" t="str">
        <f t="shared" si="11"/>
        <v>72|66|80</v>
      </c>
      <c r="B214" t="s">
        <v>549</v>
      </c>
      <c r="C214">
        <v>1206</v>
      </c>
      <c r="D214" t="s">
        <v>550</v>
      </c>
      <c r="E214" t="s">
        <v>101</v>
      </c>
      <c r="F214" t="s">
        <v>2085</v>
      </c>
      <c r="G214" s="4" t="str">
        <f t="shared" si="9"/>
        <v>-</v>
      </c>
      <c r="J214" t="str">
        <f t="shared" si="10"/>
        <v>{"id": 1206, "abbr": "HBP", "givenNames": "H. Burke", "lastNames": "Peterson", "suffix": "", "collision": false},</v>
      </c>
    </row>
    <row r="215" spans="1:10" x14ac:dyDescent="0.2">
      <c r="A215" t="str">
        <f t="shared" si="11"/>
        <v>72|98|82</v>
      </c>
      <c r="B215" t="s">
        <v>551</v>
      </c>
      <c r="C215">
        <v>1221</v>
      </c>
      <c r="D215" t="s">
        <v>552</v>
      </c>
      <c r="E215" t="s">
        <v>433</v>
      </c>
      <c r="F215" t="s">
        <v>2085</v>
      </c>
      <c r="G215" s="4" t="str">
        <f t="shared" si="9"/>
        <v>***</v>
      </c>
      <c r="J215" t="str">
        <f t="shared" si="10"/>
        <v>{"id": 1221, "abbr": "HbR", "givenNames": "H. Bryan", "lastNames": "Richards", "suffix": "", "collision": true},</v>
      </c>
    </row>
    <row r="216" spans="1:10" x14ac:dyDescent="0.2">
      <c r="A216" t="str">
        <f t="shared" si="11"/>
        <v>72|66|82</v>
      </c>
      <c r="B216" t="s">
        <v>553</v>
      </c>
      <c r="C216">
        <v>1223</v>
      </c>
      <c r="D216" t="s">
        <v>554</v>
      </c>
      <c r="E216" t="s">
        <v>555</v>
      </c>
      <c r="F216" t="s">
        <v>2085</v>
      </c>
      <c r="G216" s="4" t="str">
        <f t="shared" si="9"/>
        <v>***</v>
      </c>
      <c r="J216" t="str">
        <f t="shared" si="10"/>
        <v>{"id": 1223, "abbr": "HBR", "givenNames": "Hans B.", "lastNames": "Ringger", "suffix": "", "collision": true},</v>
      </c>
    </row>
    <row r="217" spans="1:10" x14ac:dyDescent="0.2">
      <c r="A217" t="str">
        <f t="shared" si="11"/>
        <v>72|66|83</v>
      </c>
      <c r="B217" t="s">
        <v>556</v>
      </c>
      <c r="C217">
        <v>1258</v>
      </c>
      <c r="D217" t="s">
        <v>557</v>
      </c>
      <c r="E217" t="s">
        <v>558</v>
      </c>
      <c r="F217" t="s">
        <v>2085</v>
      </c>
      <c r="G217" s="4" t="str">
        <f t="shared" si="9"/>
        <v>-</v>
      </c>
      <c r="J217" t="str">
        <f t="shared" si="10"/>
        <v>{"id": 1258, "abbr": "HBS", "givenNames": "H. Bruce", "lastNames": "Stucki", "suffix": "", "collision": false},</v>
      </c>
    </row>
    <row r="218" spans="1:10" x14ac:dyDescent="0.2">
      <c r="A218" t="str">
        <f t="shared" si="11"/>
        <v>72|67</v>
      </c>
      <c r="B218" t="s">
        <v>559</v>
      </c>
      <c r="C218">
        <v>1058</v>
      </c>
      <c r="D218" t="s">
        <v>560</v>
      </c>
      <c r="E218" t="s">
        <v>561</v>
      </c>
      <c r="F218" t="s">
        <v>2085</v>
      </c>
      <c r="G218" s="4" t="str">
        <f t="shared" si="9"/>
        <v>-</v>
      </c>
      <c r="J218" t="str">
        <f t="shared" si="10"/>
        <v>{"id": 1058, "abbr": "HC", "givenNames": "Hilarie", "lastNames": "Cole", "suffix": "", "collision": false},</v>
      </c>
    </row>
    <row r="219" spans="1:10" x14ac:dyDescent="0.2">
      <c r="A219" t="str">
        <f t="shared" si="11"/>
        <v>72|67|75</v>
      </c>
      <c r="B219" t="s">
        <v>562</v>
      </c>
      <c r="C219">
        <v>1361</v>
      </c>
      <c r="D219" t="s">
        <v>563</v>
      </c>
      <c r="E219" t="s">
        <v>564</v>
      </c>
      <c r="F219" t="s">
        <v>2085</v>
      </c>
      <c r="G219" s="4" t="str">
        <f t="shared" si="9"/>
        <v>-</v>
      </c>
      <c r="J219" t="str">
        <f t="shared" si="10"/>
        <v>{"id": 1361, "abbr": "HCK", "givenNames": "Heber C.", "lastNames": "Kimball", "suffix": "", "collision": false},</v>
      </c>
    </row>
    <row r="220" spans="1:10" x14ac:dyDescent="0.2">
      <c r="A220" t="str">
        <f t="shared" si="11"/>
        <v>72|68|66</v>
      </c>
      <c r="B220" t="s">
        <v>565</v>
      </c>
      <c r="C220">
        <v>1034</v>
      </c>
      <c r="D220" t="s">
        <v>566</v>
      </c>
      <c r="E220" t="s">
        <v>567</v>
      </c>
      <c r="F220" t="s">
        <v>2085</v>
      </c>
      <c r="G220" s="4" t="str">
        <f t="shared" si="9"/>
        <v>-</v>
      </c>
      <c r="J220" t="str">
        <f t="shared" si="10"/>
        <v>{"id": 1034, "abbr": "HDB", "givenNames": "H. David", "lastNames": "Burton", "suffix": "", "collision": false},</v>
      </c>
    </row>
    <row r="221" spans="1:10" x14ac:dyDescent="0.2">
      <c r="A221" t="str">
        <f t="shared" si="11"/>
        <v>72|68|77</v>
      </c>
      <c r="B221" t="s">
        <v>568</v>
      </c>
      <c r="C221">
        <v>1312</v>
      </c>
      <c r="D221" t="s">
        <v>569</v>
      </c>
      <c r="E221" t="s">
        <v>570</v>
      </c>
      <c r="F221" t="s">
        <v>2085</v>
      </c>
      <c r="G221" s="4" t="str">
        <f t="shared" si="9"/>
        <v>-</v>
      </c>
      <c r="J221" t="str">
        <f t="shared" si="10"/>
        <v>{"id": 1312, "abbr": "HDM", "givenNames": "Henry D.", "lastNames": "Moyle", "suffix": "", "collision": false},</v>
      </c>
    </row>
    <row r="222" spans="1:10" x14ac:dyDescent="0.2">
      <c r="A222" t="str">
        <f t="shared" si="11"/>
        <v>72|68|84</v>
      </c>
      <c r="B222" t="s">
        <v>571</v>
      </c>
      <c r="C222">
        <v>1261</v>
      </c>
      <c r="D222" t="s">
        <v>569</v>
      </c>
      <c r="E222" t="s">
        <v>572</v>
      </c>
      <c r="F222" t="s">
        <v>2085</v>
      </c>
      <c r="G222" s="4" t="str">
        <f t="shared" si="9"/>
        <v>-</v>
      </c>
      <c r="J222" t="str">
        <f t="shared" si="10"/>
        <v>{"id": 1261, "abbr": "HDT", "givenNames": "Henry D.", "lastNames": "Taylor", "suffix": "", "collision": false},</v>
      </c>
    </row>
    <row r="223" spans="1:10" x14ac:dyDescent="0.2">
      <c r="A223" t="str">
        <f t="shared" si="11"/>
        <v>72|69|77</v>
      </c>
      <c r="B223" t="s">
        <v>2119</v>
      </c>
      <c r="C223">
        <v>1489</v>
      </c>
      <c r="D223" t="s">
        <v>2127</v>
      </c>
      <c r="E223" t="s">
        <v>2128</v>
      </c>
      <c r="F223" t="s">
        <v>2085</v>
      </c>
      <c r="G223" s="4" t="str">
        <f t="shared" si="9"/>
        <v>-</v>
      </c>
      <c r="J223" t="str">
        <f t="shared" si="10"/>
        <v>{"id": 1489, "abbr": "HEM", "givenNames": "Hugo E.", "lastNames": "Martinez", "suffix": "", "collision": false},</v>
      </c>
    </row>
    <row r="224" spans="1:10" x14ac:dyDescent="0.2">
      <c r="A224" t="str">
        <f t="shared" si="11"/>
        <v>72|71|72</v>
      </c>
      <c r="B224" t="s">
        <v>573</v>
      </c>
      <c r="C224">
        <v>1125</v>
      </c>
      <c r="D224" t="s">
        <v>574</v>
      </c>
      <c r="E224" t="s">
        <v>575</v>
      </c>
      <c r="F224" t="s">
        <v>2085</v>
      </c>
      <c r="G224" s="4" t="str">
        <f t="shared" si="9"/>
        <v>-</v>
      </c>
      <c r="J224" t="str">
        <f t="shared" si="10"/>
        <v>{"id": 1125, "abbr": "HGH", "givenNames": "Harold G.", "lastNames": "Hillam", "suffix": "", "collision": false},</v>
      </c>
    </row>
    <row r="225" spans="1:10" x14ac:dyDescent="0.2">
      <c r="A225" t="str">
        <f t="shared" si="11"/>
        <v>72|73|83</v>
      </c>
      <c r="B225" t="s">
        <v>576</v>
      </c>
      <c r="C225">
        <v>1233</v>
      </c>
      <c r="D225" t="s">
        <v>577</v>
      </c>
      <c r="E225" t="s">
        <v>578</v>
      </c>
      <c r="F225" t="s">
        <v>2085</v>
      </c>
      <c r="G225" s="4" t="str">
        <f t="shared" si="9"/>
        <v>-</v>
      </c>
      <c r="J225" t="str">
        <f t="shared" si="10"/>
        <v>{"id": 1233, "abbr": "HIS", "givenNames": "Han In", "lastNames": "Sang", "suffix": "", "collision": false},</v>
      </c>
    </row>
    <row r="226" spans="1:10" x14ac:dyDescent="0.2">
      <c r="A226" t="str">
        <f t="shared" si="11"/>
        <v>72|74|71</v>
      </c>
      <c r="B226" t="s">
        <v>579</v>
      </c>
      <c r="C226">
        <v>1313</v>
      </c>
      <c r="D226" t="s">
        <v>580</v>
      </c>
      <c r="E226" t="s">
        <v>581</v>
      </c>
      <c r="F226" t="s">
        <v>2085</v>
      </c>
      <c r="G226" s="4" t="str">
        <f t="shared" si="9"/>
        <v>-</v>
      </c>
      <c r="J226" t="str">
        <f t="shared" si="10"/>
        <v>{"id": 1313, "abbr": "HJG", "givenNames": "Heber J.", "lastNames": "Grant", "suffix": "", "collision": false},</v>
      </c>
    </row>
    <row r="227" spans="1:10" x14ac:dyDescent="0.2">
      <c r="A227" t="str">
        <f t="shared" si="11"/>
        <v>72|77</v>
      </c>
      <c r="B227" t="s">
        <v>582</v>
      </c>
      <c r="C227">
        <v>1170</v>
      </c>
      <c r="D227" t="s">
        <v>583</v>
      </c>
      <c r="E227" t="s">
        <v>584</v>
      </c>
      <c r="F227" t="s">
        <v>2085</v>
      </c>
      <c r="G227" s="4" t="str">
        <f t="shared" si="9"/>
        <v>***</v>
      </c>
      <c r="J227" t="str">
        <f t="shared" si="10"/>
        <v>{"id": 1170, "abbr": "HM", "givenNames": "Helv&amp;eacute;cio", "lastNames": "Martins", "suffix": "", "collision": true},</v>
      </c>
    </row>
    <row r="228" spans="1:10" x14ac:dyDescent="0.2">
      <c r="A228" t="str">
        <f t="shared" si="11"/>
        <v>104|77</v>
      </c>
      <c r="B228" t="s">
        <v>2155</v>
      </c>
      <c r="C228">
        <v>1492</v>
      </c>
      <c r="D228" t="s">
        <v>2147</v>
      </c>
      <c r="E228" t="s">
        <v>2148</v>
      </c>
      <c r="F228" t="s">
        <v>2085</v>
      </c>
      <c r="G228" s="4" t="str">
        <f t="shared" si="9"/>
        <v>***</v>
      </c>
      <c r="J228" t="str">
        <f t="shared" si="10"/>
        <v>{"id": 1492, "abbr": "hM", "givenNames": "Hugo", "lastNames": "Montoya", "suffix": "", "collision": true},</v>
      </c>
    </row>
    <row r="229" spans="1:10" x14ac:dyDescent="0.2">
      <c r="A229" t="str">
        <f t="shared" si="11"/>
        <v>72|82</v>
      </c>
      <c r="B229" t="s">
        <v>585</v>
      </c>
      <c r="C229">
        <v>1217</v>
      </c>
      <c r="D229" t="s">
        <v>586</v>
      </c>
      <c r="E229" t="s">
        <v>587</v>
      </c>
      <c r="F229" t="s">
        <v>2085</v>
      </c>
      <c r="G229" s="4" t="str">
        <f t="shared" si="9"/>
        <v>-</v>
      </c>
      <c r="J229" t="str">
        <f t="shared" si="10"/>
        <v>{"id": 1217, "abbr": "HR", "givenNames": "Hartman", "lastNames": "Rector, Jr.", "suffix": "", "collision": false},</v>
      </c>
    </row>
    <row r="230" spans="1:10" x14ac:dyDescent="0.2">
      <c r="A230" t="str">
        <f t="shared" si="11"/>
        <v>72|82|67</v>
      </c>
      <c r="B230" t="s">
        <v>588</v>
      </c>
      <c r="C230">
        <v>1041</v>
      </c>
      <c r="D230" t="s">
        <v>589</v>
      </c>
      <c r="E230" t="s">
        <v>590</v>
      </c>
      <c r="F230" t="s">
        <v>2085</v>
      </c>
      <c r="G230" s="4" t="str">
        <f t="shared" si="9"/>
        <v>-</v>
      </c>
      <c r="J230" t="str">
        <f t="shared" si="10"/>
        <v>{"id": 1041, "abbr": "HRC", "givenNames": "Helio R.", "lastNames": "Camargo", "suffix": "", "collision": false},</v>
      </c>
    </row>
    <row r="231" spans="1:10" x14ac:dyDescent="0.2">
      <c r="A231" t="str">
        <f t="shared" si="11"/>
        <v>72|82|87</v>
      </c>
      <c r="B231" t="s">
        <v>591</v>
      </c>
      <c r="C231">
        <v>1292</v>
      </c>
      <c r="D231" t="s">
        <v>592</v>
      </c>
      <c r="E231" t="s">
        <v>593</v>
      </c>
      <c r="F231" t="s">
        <v>2085</v>
      </c>
      <c r="G231" s="4" t="str">
        <f t="shared" si="9"/>
        <v>-</v>
      </c>
      <c r="J231" t="str">
        <f t="shared" si="10"/>
        <v>{"id": 1292, "abbr": "HRW", "givenNames": "H. Ross", "lastNames": "Workman", "suffix": "", "collision": false},</v>
      </c>
    </row>
    <row r="232" spans="1:10" x14ac:dyDescent="0.2">
      <c r="A232" t="str">
        <f t="shared" si="11"/>
        <v>72|86|65</v>
      </c>
      <c r="B232" t="s">
        <v>594</v>
      </c>
      <c r="C232">
        <v>1007</v>
      </c>
      <c r="D232" t="s">
        <v>595</v>
      </c>
      <c r="E232" t="s">
        <v>596</v>
      </c>
      <c r="F232" t="s">
        <v>2085</v>
      </c>
      <c r="G232" s="4" t="str">
        <f t="shared" si="9"/>
        <v>-</v>
      </c>
      <c r="J232" t="str">
        <f t="shared" si="10"/>
        <v>{"id": 1007, "abbr": "HVA", "givenNames": "H. Verlan", "lastNames": "Andersen", "suffix": "", "collision": false},</v>
      </c>
    </row>
    <row r="233" spans="1:10" x14ac:dyDescent="0.2">
      <c r="A233" t="str">
        <f t="shared" si="11"/>
        <v>72|87|72</v>
      </c>
      <c r="B233" t="s">
        <v>597</v>
      </c>
      <c r="C233">
        <v>1131</v>
      </c>
      <c r="D233" t="s">
        <v>598</v>
      </c>
      <c r="E233" t="s">
        <v>393</v>
      </c>
      <c r="F233" t="s">
        <v>2085</v>
      </c>
      <c r="G233" s="4" t="str">
        <f t="shared" si="9"/>
        <v>-</v>
      </c>
      <c r="J233" t="str">
        <f t="shared" si="10"/>
        <v>{"id": 1131, "abbr": "HWH", "givenNames": "Howard W.", "lastNames": "Hunter", "suffix": "", "collision": false},</v>
      </c>
    </row>
    <row r="234" spans="1:10" x14ac:dyDescent="0.2">
      <c r="A234" t="str">
        <f t="shared" si="11"/>
        <v>72|87|78</v>
      </c>
      <c r="B234" t="s">
        <v>599</v>
      </c>
      <c r="C234">
        <v>1368</v>
      </c>
      <c r="D234" t="s">
        <v>600</v>
      </c>
      <c r="E234" t="s">
        <v>601</v>
      </c>
      <c r="F234" t="s">
        <v>2085</v>
      </c>
      <c r="G234" s="4" t="str">
        <f t="shared" si="9"/>
        <v>-</v>
      </c>
      <c r="J234" t="str">
        <f t="shared" si="10"/>
        <v>{"id": 1368, "abbr": "HWN", "givenNames": "Henry W.", "lastNames": "Naisbitt", "suffix": "", "collision": false},</v>
      </c>
    </row>
    <row r="235" spans="1:10" x14ac:dyDescent="0.2">
      <c r="A235" t="str">
        <f t="shared" si="11"/>
        <v>72|87|80</v>
      </c>
      <c r="B235" t="s">
        <v>602</v>
      </c>
      <c r="C235">
        <v>1211</v>
      </c>
      <c r="D235" t="s">
        <v>603</v>
      </c>
      <c r="E235" t="s">
        <v>604</v>
      </c>
      <c r="F235" t="s">
        <v>2085</v>
      </c>
      <c r="G235" s="4" t="str">
        <f t="shared" si="9"/>
        <v>-</v>
      </c>
      <c r="J235" t="str">
        <f t="shared" si="10"/>
        <v>{"id": 1211, "abbr": "HWP", "givenNames": "Hugh W.", "lastNames": "Pinnock", "suffix": "", "collision": false},</v>
      </c>
    </row>
    <row r="236" spans="1:10" x14ac:dyDescent="0.2">
      <c r="A236" t="str">
        <f t="shared" si="11"/>
        <v>72|84|66</v>
      </c>
      <c r="B236" s="39" t="s">
        <v>2467</v>
      </c>
      <c r="C236">
        <v>1543</v>
      </c>
      <c r="D236" s="70" t="s">
        <v>2477</v>
      </c>
      <c r="E236" s="40" t="s">
        <v>2478</v>
      </c>
      <c r="F236" t="s">
        <v>2085</v>
      </c>
      <c r="G236" s="4" t="str">
        <f t="shared" si="9"/>
        <v>-</v>
      </c>
      <c r="J236" t="str">
        <f t="shared" si="10"/>
        <v>{"id": 1543, "abbr": "HTB", "givenNames": "Hans T.", "lastNames": "Boom", "suffix": "", "collision": false},</v>
      </c>
    </row>
    <row r="237" spans="1:10" x14ac:dyDescent="0.2">
      <c r="A237" t="str">
        <f t="shared" si="11"/>
        <v>73|77</v>
      </c>
      <c r="B237" t="s">
        <v>605</v>
      </c>
      <c r="C237">
        <v>1366</v>
      </c>
      <c r="D237" t="s">
        <v>606</v>
      </c>
      <c r="E237" t="s">
        <v>607</v>
      </c>
      <c r="F237" t="s">
        <v>2085</v>
      </c>
      <c r="G237" s="4" t="str">
        <f t="shared" si="9"/>
        <v>-</v>
      </c>
      <c r="J237" t="str">
        <f t="shared" si="10"/>
        <v>{"id": 1366, "abbr": "IM", "givenNames": "Isaac", "lastNames": "Morley", "suffix": "", "collision": false},</v>
      </c>
    </row>
    <row r="238" spans="1:10" x14ac:dyDescent="0.2">
      <c r="A238" t="str">
        <f t="shared" si="11"/>
        <v>73|83|65</v>
      </c>
      <c r="B238" t="s">
        <v>608</v>
      </c>
      <c r="C238">
        <v>1459</v>
      </c>
      <c r="D238" t="s">
        <v>609</v>
      </c>
      <c r="E238" t="s">
        <v>610</v>
      </c>
      <c r="F238" t="s">
        <v>2085</v>
      </c>
      <c r="G238" s="4" t="str">
        <f t="shared" si="9"/>
        <v>-</v>
      </c>
      <c r="J238" t="str">
        <f t="shared" si="10"/>
        <v>{"id": 1459, "abbr": "ISA", "givenNames": "Ian S.", "lastNames": "Ardern", "suffix": "", "collision": false},</v>
      </c>
    </row>
    <row r="239" spans="1:10" x14ac:dyDescent="0.2">
      <c r="A239" t="str">
        <f t="shared" si="11"/>
        <v>74|65</v>
      </c>
      <c r="B239" t="s">
        <v>611</v>
      </c>
      <c r="C239">
        <v>1009</v>
      </c>
      <c r="D239" t="s">
        <v>612</v>
      </c>
      <c r="E239" t="s">
        <v>613</v>
      </c>
      <c r="F239" t="s">
        <v>2085</v>
      </c>
      <c r="G239" s="4" t="str">
        <f t="shared" si="9"/>
        <v>-</v>
      </c>
      <c r="J239" t="str">
        <f t="shared" si="10"/>
        <v>{"id": 1009, "abbr": "JA", "givenNames": "Joseph", "lastNames": "Anderson", "suffix": "", "collision": false},</v>
      </c>
    </row>
    <row r="240" spans="1:10" x14ac:dyDescent="0.2">
      <c r="A240" t="str">
        <f t="shared" si="11"/>
        <v>74|65|67</v>
      </c>
      <c r="B240" t="s">
        <v>614</v>
      </c>
      <c r="C240">
        <v>1067</v>
      </c>
      <c r="D240" t="s">
        <v>615</v>
      </c>
      <c r="E240" t="s">
        <v>616</v>
      </c>
      <c r="F240" t="s">
        <v>2085</v>
      </c>
      <c r="G240" s="4" t="str">
        <f t="shared" si="9"/>
        <v>-</v>
      </c>
      <c r="J240" t="str">
        <f t="shared" si="10"/>
        <v>{"id": 1067, "abbr": "JAC", "givenNames": "James A.", "lastNames": "Cullimore", "suffix": "", "collision": false},</v>
      </c>
    </row>
    <row r="241" spans="1:10" x14ac:dyDescent="0.2">
      <c r="A241" t="str">
        <f t="shared" si="11"/>
        <v>74|65|77</v>
      </c>
      <c r="B241" s="39" t="s">
        <v>2698</v>
      </c>
      <c r="C241">
        <v>1546</v>
      </c>
      <c r="D241" s="70" t="s">
        <v>630</v>
      </c>
      <c r="E241" s="40" t="s">
        <v>2704</v>
      </c>
      <c r="F241" t="s">
        <v>2085</v>
      </c>
      <c r="G241" s="4" t="str">
        <f t="shared" si="9"/>
        <v>-</v>
      </c>
      <c r="J241" t="str">
        <f t="shared" si="10"/>
        <v>{"id": 1546, "abbr": "JAM", "givenNames": "John A.", "lastNames": "McCune", "suffix": "", "collision": false},</v>
      </c>
    </row>
    <row r="242" spans="1:10" x14ac:dyDescent="0.2">
      <c r="A242" t="str">
        <f t="shared" si="11"/>
        <v>74|65|82</v>
      </c>
      <c r="B242" t="s">
        <v>617</v>
      </c>
      <c r="C242">
        <v>1226</v>
      </c>
      <c r="D242" t="s">
        <v>618</v>
      </c>
      <c r="E242" t="s">
        <v>619</v>
      </c>
      <c r="F242" t="s">
        <v>2085</v>
      </c>
      <c r="G242" s="4" t="str">
        <f t="shared" si="9"/>
        <v>-</v>
      </c>
      <c r="J242" t="str">
        <f t="shared" si="10"/>
        <v>{"id": 1226, "abbr": "JAR", "givenNames": "Jorge A.", "lastNames": "Rojas", "suffix": "", "collision": false},</v>
      </c>
    </row>
    <row r="243" spans="1:10" x14ac:dyDescent="0.2">
      <c r="A243" t="str">
        <f t="shared" si="11"/>
        <v>74|65|83</v>
      </c>
      <c r="B243" t="s">
        <v>620</v>
      </c>
      <c r="C243">
        <v>1455</v>
      </c>
      <c r="D243" t="s">
        <v>621</v>
      </c>
      <c r="E243" t="s">
        <v>622</v>
      </c>
      <c r="F243" t="s">
        <v>2085</v>
      </c>
      <c r="G243" s="4" t="str">
        <f t="shared" si="9"/>
        <v>-</v>
      </c>
      <c r="J243" t="str">
        <f t="shared" si="10"/>
        <v>{"id": 1455, "abbr": "JAS", "givenNames": "Jean A.", "lastNames": "Stevens", "suffix": "", "collision": false},</v>
      </c>
    </row>
    <row r="244" spans="1:10" x14ac:dyDescent="0.2">
      <c r="A244" t="str">
        <f t="shared" si="11"/>
        <v>74|65|84</v>
      </c>
      <c r="B244" t="s">
        <v>623</v>
      </c>
      <c r="C244">
        <v>1428</v>
      </c>
      <c r="D244" t="s">
        <v>624</v>
      </c>
      <c r="E244" t="s">
        <v>625</v>
      </c>
      <c r="F244" t="s">
        <v>2085</v>
      </c>
      <c r="G244" s="4" t="str">
        <f t="shared" si="9"/>
        <v>-</v>
      </c>
      <c r="J244" t="str">
        <f t="shared" si="10"/>
        <v>{"id": 1428, "abbr": "JAT", "givenNames": "Jos&amp;eacute; A.", "lastNames": "Teixeira", "suffix": "", "collision": false},</v>
      </c>
    </row>
    <row r="245" spans="1:10" x14ac:dyDescent="0.2">
      <c r="A245" t="str">
        <f t="shared" si="11"/>
        <v>74|65|85</v>
      </c>
      <c r="B245" t="s">
        <v>626</v>
      </c>
      <c r="C245">
        <v>1449</v>
      </c>
      <c r="D245" t="s">
        <v>627</v>
      </c>
      <c r="E245" t="s">
        <v>628</v>
      </c>
      <c r="F245" t="s">
        <v>2085</v>
      </c>
      <c r="G245" s="4" t="str">
        <f t="shared" si="9"/>
        <v>-</v>
      </c>
      <c r="J245" t="str">
        <f t="shared" si="10"/>
        <v>{"id": 1449, "abbr": "JAU", "givenNames": "Juan A.", "lastNames": "Uceda", "suffix": "", "collision": false},</v>
      </c>
    </row>
    <row r="246" spans="1:10" x14ac:dyDescent="0.2">
      <c r="A246" t="str">
        <f t="shared" si="11"/>
        <v>74|65|87</v>
      </c>
      <c r="B246" t="s">
        <v>629</v>
      </c>
      <c r="C246">
        <v>1314</v>
      </c>
      <c r="D246" t="s">
        <v>630</v>
      </c>
      <c r="E246" t="s">
        <v>631</v>
      </c>
      <c r="F246" t="s">
        <v>2085</v>
      </c>
      <c r="G246" s="4" t="str">
        <f t="shared" si="9"/>
        <v>-</v>
      </c>
      <c r="J246" t="str">
        <f t="shared" si="10"/>
        <v>{"id": 1314, "abbr": "JAW", "givenNames": "John A.", "lastNames": "Widtsoe", "suffix": "", "collision": false},</v>
      </c>
    </row>
    <row r="247" spans="1:10" x14ac:dyDescent="0.2">
      <c r="A247" t="str">
        <f t="shared" si="11"/>
        <v>74|66|66</v>
      </c>
      <c r="B247" t="s">
        <v>632</v>
      </c>
      <c r="C247">
        <v>1022</v>
      </c>
      <c r="D247" t="s">
        <v>633</v>
      </c>
      <c r="E247" t="s">
        <v>317</v>
      </c>
      <c r="F247" t="s">
        <v>2085</v>
      </c>
      <c r="G247" s="4" t="str">
        <f t="shared" si="9"/>
        <v>***</v>
      </c>
      <c r="J247" t="str">
        <f t="shared" si="10"/>
        <v>{"id": 1022, "abbr": "JBB", "givenNames": "Julie B.", "lastNames": "Beck", "suffix": "", "collision": true},</v>
      </c>
    </row>
    <row r="248" spans="1:10" x14ac:dyDescent="0.2">
      <c r="A248" t="str">
        <f t="shared" si="11"/>
        <v>74|98|66</v>
      </c>
      <c r="B248" t="s">
        <v>2181</v>
      </c>
      <c r="C248">
        <v>1500</v>
      </c>
      <c r="D248" t="s">
        <v>2187</v>
      </c>
      <c r="E248" t="s">
        <v>2188</v>
      </c>
      <c r="F248" t="s">
        <v>2085</v>
      </c>
      <c r="G248" s="4" t="str">
        <f t="shared" si="9"/>
        <v>***</v>
      </c>
      <c r="J248" t="str">
        <f t="shared" si="10"/>
        <v>{"id": 1500, "abbr": "JbB", "givenNames": "Jean B.", "lastNames": "Bingham", "suffix": "", "collision": true},</v>
      </c>
    </row>
    <row r="249" spans="1:10" x14ac:dyDescent="0.2">
      <c r="A249" t="str">
        <f t="shared" si="11"/>
        <v>74|66|68</v>
      </c>
      <c r="B249" t="s">
        <v>634</v>
      </c>
      <c r="C249">
        <v>1079</v>
      </c>
      <c r="D249" t="s">
        <v>635</v>
      </c>
      <c r="E249" t="s">
        <v>636</v>
      </c>
      <c r="F249" t="s">
        <v>2085</v>
      </c>
      <c r="G249" s="4" t="str">
        <f t="shared" si="9"/>
        <v>***</v>
      </c>
      <c r="J249" t="str">
        <f t="shared" si="10"/>
        <v>{"id": 1079, "abbr": "JBD", "givenNames": "John B.", "lastNames": "Dickson", "suffix": "", "collision": true},</v>
      </c>
    </row>
    <row r="250" spans="1:10" x14ac:dyDescent="0.2">
      <c r="A250" t="str">
        <f t="shared" si="11"/>
        <v>74|98|68</v>
      </c>
      <c r="B250" t="s">
        <v>637</v>
      </c>
      <c r="C250">
        <v>1082</v>
      </c>
      <c r="D250" t="s">
        <v>638</v>
      </c>
      <c r="E250" t="s">
        <v>531</v>
      </c>
      <c r="F250" t="s">
        <v>2085</v>
      </c>
      <c r="G250" s="4" t="str">
        <f t="shared" si="9"/>
        <v>***</v>
      </c>
      <c r="J250" t="str">
        <f t="shared" si="10"/>
        <v>{"id": 1082, "abbr": "JbD", "givenNames": "Joanne B.", "lastNames": "Doxey", "suffix": "", "collision": true},</v>
      </c>
    </row>
    <row r="251" spans="1:10" x14ac:dyDescent="0.2">
      <c r="A251" t="str">
        <f t="shared" si="11"/>
        <v>74|66|77</v>
      </c>
      <c r="B251" t="s">
        <v>639</v>
      </c>
      <c r="C251">
        <v>1168</v>
      </c>
      <c r="D251" t="s">
        <v>640</v>
      </c>
      <c r="E251" t="s">
        <v>641</v>
      </c>
      <c r="F251" t="s">
        <v>2085</v>
      </c>
      <c r="G251" s="4" t="str">
        <f t="shared" si="9"/>
        <v>***</v>
      </c>
      <c r="J251" t="str">
        <f t="shared" si="10"/>
        <v>{"id": 1168, "abbr": "JBM", "givenNames": "Jayne B.", "lastNames": "Malan", "suffix": "", "collision": true},</v>
      </c>
    </row>
    <row r="252" spans="1:10" x14ac:dyDescent="0.2">
      <c r="A252" t="str">
        <f t="shared" si="11"/>
        <v>74|98|77</v>
      </c>
      <c r="B252" t="s">
        <v>642</v>
      </c>
      <c r="C252">
        <v>1444</v>
      </c>
      <c r="D252" t="s">
        <v>643</v>
      </c>
      <c r="E252" t="s">
        <v>644</v>
      </c>
      <c r="F252" t="s">
        <v>2085</v>
      </c>
      <c r="G252" s="4" t="str">
        <f t="shared" si="9"/>
        <v>***</v>
      </c>
      <c r="J252" t="str">
        <f t="shared" si="10"/>
        <v>{"id": 1444, "abbr": "JbM", "givenNames": "James B.", "lastNames": "Martino", "suffix": "", "collision": true},</v>
      </c>
    </row>
    <row r="253" spans="1:10" x14ac:dyDescent="0.2">
      <c r="A253" t="str">
        <f t="shared" si="11"/>
        <v>74|66|87</v>
      </c>
      <c r="B253" t="s">
        <v>645</v>
      </c>
      <c r="C253">
        <v>1286</v>
      </c>
      <c r="D253" t="s">
        <v>646</v>
      </c>
      <c r="E253" t="s">
        <v>44</v>
      </c>
      <c r="F253" t="s">
        <v>2085</v>
      </c>
      <c r="G253" s="4" t="str">
        <f t="shared" si="9"/>
        <v>-</v>
      </c>
      <c r="J253" t="str">
        <f t="shared" si="10"/>
        <v>{"id": 1286, "abbr": "JBW", "givenNames": "Joseph B.", "lastNames": "Wirthlin", "suffix": "", "collision": false},</v>
      </c>
    </row>
    <row r="254" spans="1:10" x14ac:dyDescent="0.2">
      <c r="A254" t="str">
        <f t="shared" si="11"/>
        <v>74|67|72</v>
      </c>
      <c r="B254" t="s">
        <v>647</v>
      </c>
      <c r="C254">
        <v>1113</v>
      </c>
      <c r="D254" t="s">
        <v>648</v>
      </c>
      <c r="E254" t="s">
        <v>649</v>
      </c>
      <c r="F254" t="s">
        <v>2085</v>
      </c>
      <c r="G254" s="4" t="str">
        <f t="shared" si="9"/>
        <v>-</v>
      </c>
      <c r="J254" t="str">
        <f t="shared" si="10"/>
        <v>{"id": 1113, "abbr": "JCH", "givenNames": "Janette C.", "lastNames": "Hales", "suffix": "", "collision": false},</v>
      </c>
    </row>
    <row r="255" spans="1:10" x14ac:dyDescent="0.2">
      <c r="A255" t="str">
        <f t="shared" si="11"/>
        <v>74|67|77</v>
      </c>
      <c r="B255" t="s">
        <v>650</v>
      </c>
      <c r="C255">
        <v>1185</v>
      </c>
      <c r="D255" t="s">
        <v>651</v>
      </c>
      <c r="E255" t="s">
        <v>652</v>
      </c>
      <c r="F255" t="s">
        <v>2085</v>
      </c>
      <c r="G255" s="4" t="str">
        <f t="shared" si="9"/>
        <v>-</v>
      </c>
      <c r="J255" t="str">
        <f t="shared" si="10"/>
        <v>{"id": 1185, "abbr": "JCM", "givenNames": "Joseph C.", "lastNames": "Muren", "suffix": "", "collision": false},</v>
      </c>
    </row>
    <row r="256" spans="1:10" x14ac:dyDescent="0.2">
      <c r="A256" t="str">
        <f t="shared" si="11"/>
        <v>74|67|80</v>
      </c>
      <c r="B256" t="s">
        <v>2241</v>
      </c>
      <c r="C256">
        <v>1516</v>
      </c>
      <c r="D256" t="s">
        <v>2247</v>
      </c>
      <c r="E256" t="s">
        <v>2246</v>
      </c>
      <c r="F256" t="s">
        <v>2085</v>
      </c>
      <c r="G256" s="4" t="str">
        <f t="shared" si="9"/>
        <v>-</v>
      </c>
      <c r="J256" t="str">
        <f t="shared" si="10"/>
        <v>{"id": 1516, "abbr": "JCP", "givenNames": "John C.", "lastNames": "Pingree Jr.", "suffix": "", "collision": false},</v>
      </c>
    </row>
    <row r="257" spans="1:10" x14ac:dyDescent="0.2">
      <c r="A257" t="str">
        <f t="shared" si="11"/>
        <v>74|68|67</v>
      </c>
      <c r="B257" t="s">
        <v>655</v>
      </c>
      <c r="C257">
        <v>1465</v>
      </c>
      <c r="D257" t="s">
        <v>656</v>
      </c>
      <c r="E257" t="s">
        <v>657</v>
      </c>
      <c r="F257" t="s">
        <v>2085</v>
      </c>
      <c r="G257" s="4" t="str">
        <f t="shared" si="9"/>
        <v>-</v>
      </c>
      <c r="J257" t="str">
        <f t="shared" si="10"/>
        <v>{"id": 1465, "abbr": "JDC", "givenNames": "J. Devn", "lastNames": "Cornish", "suffix": "", "collision": false},</v>
      </c>
    </row>
    <row r="258" spans="1:10" x14ac:dyDescent="0.2">
      <c r="A258" t="str">
        <f t="shared" si="11"/>
        <v>74|100|74</v>
      </c>
      <c r="B258" t="s">
        <v>2162</v>
      </c>
      <c r="C258">
        <v>1075</v>
      </c>
      <c r="D258" t="s">
        <v>653</v>
      </c>
      <c r="E258" t="s">
        <v>654</v>
      </c>
      <c r="F258" t="s">
        <v>2085</v>
      </c>
      <c r="G258" s="4" t="str">
        <f t="shared" ref="G258:G322" si="12">IF(LOWER(B258)=LOWER(B259),"***",IF(LOWER(B258)=LOWER(B257),"***","-"))</f>
        <v>***</v>
      </c>
      <c r="J258" t="str">
        <f t="shared" si="10"/>
        <v>{"id": 1075, "abbr": "JdJ", "givenNames": "Jacob", "lastNames": "de Jager", "suffix": "", "collision": true},</v>
      </c>
    </row>
    <row r="259" spans="1:10" x14ac:dyDescent="0.2">
      <c r="A259" t="str">
        <f t="shared" si="11"/>
        <v>74|68|74</v>
      </c>
      <c r="B259" t="s">
        <v>2205</v>
      </c>
      <c r="C259">
        <v>1512</v>
      </c>
      <c r="D259" t="s">
        <v>2217</v>
      </c>
      <c r="E259" t="s">
        <v>1223</v>
      </c>
      <c r="F259" t="s">
        <v>2085</v>
      </c>
      <c r="G259" s="4" t="str">
        <f t="shared" si="12"/>
        <v>***</v>
      </c>
      <c r="J259" t="str">
        <f t="shared" ref="J259:J322" si="13">"{""id"": "&amp;C259&amp;", ""abbr"": """&amp;B259&amp;""", ""givenNames"": """&amp;D259&amp;""", ""lastNames"": """&amp;E259&amp;""", ""suffix"": """&amp;F259&amp;""", ""collision"": "&amp;IF(G259="***","true","false")&amp;"},"</f>
        <v>{"id": 1512, "abbr": "JDJ", "givenNames": "Joy D.", "lastNames": "Jones", "suffix": "", "collision": true},</v>
      </c>
    </row>
    <row r="260" spans="1:10" x14ac:dyDescent="0.2">
      <c r="A260" t="str">
        <f t="shared" si="11"/>
        <v>74|69|67</v>
      </c>
      <c r="B260" t="s">
        <v>2206</v>
      </c>
      <c r="C260">
        <v>1513</v>
      </c>
      <c r="D260" t="s">
        <v>2218</v>
      </c>
      <c r="E260" t="s">
        <v>228</v>
      </c>
      <c r="F260" t="s">
        <v>2085</v>
      </c>
      <c r="G260" s="4" t="str">
        <f t="shared" si="12"/>
        <v>-</v>
      </c>
      <c r="J260" t="str">
        <f t="shared" si="13"/>
        <v>{"id": 1513, "abbr": "JEC", "givenNames": "Joaquin E.", "lastNames": "Costa", "suffix": "", "collision": false},</v>
      </c>
    </row>
    <row r="261" spans="1:10" x14ac:dyDescent="0.2">
      <c r="A261" t="str">
        <f t="shared" si="11"/>
        <v>74|69|68</v>
      </c>
      <c r="B261" t="s">
        <v>658</v>
      </c>
      <c r="C261">
        <v>1073</v>
      </c>
      <c r="D261" t="s">
        <v>659</v>
      </c>
      <c r="E261" t="s">
        <v>660</v>
      </c>
      <c r="F261" t="s">
        <v>2085</v>
      </c>
      <c r="G261" s="4" t="str">
        <f t="shared" si="12"/>
        <v>-</v>
      </c>
      <c r="J261" t="str">
        <f t="shared" si="13"/>
        <v>{"id": 1073, "abbr": "JED", "givenNames": "Julio E.", "lastNames": "D&amp;aacute;vila", "suffix": "", "collision": false},</v>
      </c>
    </row>
    <row r="262" spans="1:10" x14ac:dyDescent="0.2">
      <c r="A262" t="str">
        <f t="shared" si="11"/>
        <v>74|69|70</v>
      </c>
      <c r="B262" t="s">
        <v>661</v>
      </c>
      <c r="C262">
        <v>1093</v>
      </c>
      <c r="D262" t="s">
        <v>662</v>
      </c>
      <c r="E262" t="s">
        <v>663</v>
      </c>
      <c r="F262" t="s">
        <v>2085</v>
      </c>
      <c r="G262" s="4" t="str">
        <f t="shared" si="12"/>
        <v>-</v>
      </c>
      <c r="J262" t="str">
        <f t="shared" si="13"/>
        <v>{"id": 1093, "abbr": "JEF", "givenNames": "James E.", "lastNames": "Faust", "suffix": "", "collision": false},</v>
      </c>
    </row>
    <row r="263" spans="1:10" x14ac:dyDescent="0.2">
      <c r="A263" t="str">
        <f t="shared" si="11"/>
        <v>74|69|74</v>
      </c>
      <c r="B263" t="s">
        <v>664</v>
      </c>
      <c r="C263">
        <v>1136</v>
      </c>
      <c r="D263" t="s">
        <v>665</v>
      </c>
      <c r="E263" t="s">
        <v>666</v>
      </c>
      <c r="F263" t="s">
        <v>2085</v>
      </c>
      <c r="G263" s="4" t="str">
        <f t="shared" si="12"/>
        <v>-</v>
      </c>
      <c r="J263" t="str">
        <f t="shared" si="13"/>
        <v>{"id": 1136, "abbr": "JEJ", "givenNames": "Jay E.", "lastNames": "Jensen", "suffix": "", "collision": false},</v>
      </c>
    </row>
    <row r="264" spans="1:10" x14ac:dyDescent="0.2">
      <c r="A264" t="str">
        <f t="shared" si="11"/>
        <v>74|69|84</v>
      </c>
      <c r="B264" t="s">
        <v>667</v>
      </c>
      <c r="C264">
        <v>1388</v>
      </c>
      <c r="D264" t="s">
        <v>668</v>
      </c>
      <c r="E264" t="s">
        <v>572</v>
      </c>
      <c r="F264" t="s">
        <v>2085</v>
      </c>
      <c r="G264" s="4" t="str">
        <f t="shared" si="12"/>
        <v>-</v>
      </c>
      <c r="J264" t="str">
        <f t="shared" si="13"/>
        <v>{"id": 1388, "abbr": "JET", "givenNames": "Joseph E.", "lastNames": "Taylor", "suffix": "", "collision": false},</v>
      </c>
    </row>
    <row r="265" spans="1:10" x14ac:dyDescent="0.2">
      <c r="A265" t="str">
        <f t="shared" si="11"/>
        <v>74|70</v>
      </c>
      <c r="B265" t="s">
        <v>669</v>
      </c>
      <c r="C265">
        <v>1096</v>
      </c>
      <c r="D265" t="s">
        <v>670</v>
      </c>
      <c r="E265" t="s">
        <v>671</v>
      </c>
      <c r="F265" t="s">
        <v>2085</v>
      </c>
      <c r="G265" s="4" t="str">
        <f t="shared" si="12"/>
        <v>-</v>
      </c>
      <c r="J265" t="str">
        <f t="shared" si="13"/>
        <v>{"id": 1096, "abbr": "JF", "givenNames": "John E.", "lastNames": "Fowler", "suffix": "", "collision": false},</v>
      </c>
    </row>
    <row r="266" spans="1:10" x14ac:dyDescent="0.2">
      <c r="A266" t="str">
        <f t="shared" ref="A266:A336" si="14">CODE(MID(B266,1,1))&amp;"|"&amp;CODE(MID(B266,2,1))&amp;IFERROR("|"&amp;CODE(MID(B266,3,1)),"")</f>
        <v>74|70|69</v>
      </c>
      <c r="B266" t="s">
        <v>672</v>
      </c>
      <c r="C266">
        <v>1090</v>
      </c>
      <c r="D266" t="s">
        <v>673</v>
      </c>
      <c r="E266" t="s">
        <v>277</v>
      </c>
      <c r="F266" t="s">
        <v>2085</v>
      </c>
      <c r="G266" s="4" t="str">
        <f t="shared" si="12"/>
        <v>-</v>
      </c>
      <c r="J266" t="str">
        <f t="shared" si="13"/>
        <v>{"id": 1090, "abbr": "JFE", "givenNames": "Joy F.", "lastNames": "Evans", "suffix": "", "collision": false},</v>
      </c>
    </row>
    <row r="267" spans="1:10" x14ac:dyDescent="0.2">
      <c r="A267" t="str">
        <f t="shared" si="14"/>
        <v>74|70|77</v>
      </c>
      <c r="B267" t="s">
        <v>674</v>
      </c>
      <c r="C267">
        <v>1315</v>
      </c>
      <c r="D267" t="s">
        <v>675</v>
      </c>
      <c r="E267" t="s">
        <v>89</v>
      </c>
      <c r="F267" t="s">
        <v>2085</v>
      </c>
      <c r="G267" s="4" t="str">
        <f t="shared" si="12"/>
        <v>-</v>
      </c>
      <c r="J267" t="str">
        <f t="shared" si="13"/>
        <v>{"id": 1315, "abbr": "JFM", "givenNames": "Joseph F.", "lastNames": "Merrill", "suffix": "", "collision": false},</v>
      </c>
    </row>
    <row r="268" spans="1:10" x14ac:dyDescent="0.2">
      <c r="A268" t="str">
        <f t="shared" si="14"/>
        <v>106|102|115</v>
      </c>
      <c r="B268" t="s">
        <v>678</v>
      </c>
      <c r="C268">
        <v>1245</v>
      </c>
      <c r="D268" t="s">
        <v>679</v>
      </c>
      <c r="E268" t="s">
        <v>113</v>
      </c>
      <c r="F268" t="s">
        <v>2085</v>
      </c>
      <c r="G268" s="4" t="str">
        <f t="shared" si="12"/>
        <v>***</v>
      </c>
      <c r="J268" t="str">
        <f t="shared" si="13"/>
        <v>{"id": 1245, "abbr": "jfs", "givenNames": "Joseph Fielding", "lastNames": "Smith", "suffix": "", "collision": true},</v>
      </c>
    </row>
    <row r="269" spans="1:10" x14ac:dyDescent="0.2">
      <c r="A269" t="str">
        <f t="shared" si="14"/>
        <v>74|102|83</v>
      </c>
      <c r="B269" t="s">
        <v>677</v>
      </c>
      <c r="C269">
        <v>1320</v>
      </c>
      <c r="D269" t="s">
        <v>675</v>
      </c>
      <c r="E269" t="s">
        <v>113</v>
      </c>
      <c r="F269" t="s">
        <v>2164</v>
      </c>
      <c r="G269" s="4" t="str">
        <f t="shared" si="12"/>
        <v>***</v>
      </c>
      <c r="J269" t="str">
        <f t="shared" si="13"/>
        <v>{"id": 1320, "abbr": "JfS", "givenNames": "Joseph F.", "lastNames": "Smith", "suffix": "[Patr.]", "collision": true},</v>
      </c>
    </row>
    <row r="270" spans="1:10" x14ac:dyDescent="0.2">
      <c r="A270" t="str">
        <f t="shared" si="14"/>
        <v>74|70|83</v>
      </c>
      <c r="B270" t="s">
        <v>676</v>
      </c>
      <c r="C270">
        <v>1381</v>
      </c>
      <c r="D270" t="s">
        <v>675</v>
      </c>
      <c r="E270" t="s">
        <v>113</v>
      </c>
      <c r="F270" t="s">
        <v>2085</v>
      </c>
      <c r="G270" s="4" t="str">
        <f t="shared" si="12"/>
        <v>***</v>
      </c>
      <c r="J270" t="str">
        <f t="shared" si="13"/>
        <v>{"id": 1381, "abbr": "JFS", "givenNames": "Joseph F.", "lastNames": "Smith", "suffix": "", "collision": true},</v>
      </c>
    </row>
    <row r="271" spans="1:10" x14ac:dyDescent="0.2">
      <c r="A271" t="str">
        <f t="shared" si="14"/>
        <v>74|70|87</v>
      </c>
      <c r="B271" t="s">
        <v>680</v>
      </c>
      <c r="C271">
        <v>1393</v>
      </c>
      <c r="D271" t="s">
        <v>681</v>
      </c>
      <c r="E271" t="s">
        <v>300</v>
      </c>
      <c r="F271" t="s">
        <v>2085</v>
      </c>
      <c r="G271" s="4" t="str">
        <f t="shared" si="12"/>
        <v>-</v>
      </c>
      <c r="J271" t="str">
        <f t="shared" si="13"/>
        <v>{"id": 1393, "abbr": "JFW", "givenNames": "Junius F.", "lastNames": "Wells", "suffix": "", "collision": false},</v>
      </c>
    </row>
    <row r="272" spans="1:10" x14ac:dyDescent="0.2">
      <c r="A272" t="str">
        <f t="shared" si="14"/>
        <v>74|70|90</v>
      </c>
      <c r="B272" t="s">
        <v>682</v>
      </c>
      <c r="C272">
        <v>1438</v>
      </c>
      <c r="D272" t="s">
        <v>683</v>
      </c>
      <c r="E272" t="s">
        <v>684</v>
      </c>
      <c r="F272" t="s">
        <v>2085</v>
      </c>
      <c r="G272" s="4" t="str">
        <f t="shared" si="12"/>
        <v>-</v>
      </c>
      <c r="J272" t="str">
        <f t="shared" si="13"/>
        <v>{"id": 1438, "abbr": "JFZ", "givenNames": "Jorge F.", "lastNames": "Zeballos", "suffix": "", "collision": false},</v>
      </c>
    </row>
    <row r="273" spans="1:10" x14ac:dyDescent="0.2">
      <c r="A273" t="str">
        <f t="shared" si="14"/>
        <v>74|71</v>
      </c>
      <c r="B273" t="s">
        <v>685</v>
      </c>
      <c r="C273">
        <v>1110</v>
      </c>
      <c r="D273" t="s">
        <v>686</v>
      </c>
      <c r="E273" t="s">
        <v>687</v>
      </c>
      <c r="F273" t="s">
        <v>2085</v>
      </c>
      <c r="G273" s="4" t="str">
        <f t="shared" si="12"/>
        <v>-</v>
      </c>
      <c r="J273" t="str">
        <f t="shared" si="13"/>
        <v>{"id": 1110, "abbr": "JG", "givenNames": "John H.", "lastNames": "Groberg", "suffix": "", "collision": false},</v>
      </c>
    </row>
    <row r="274" spans="1:10" x14ac:dyDescent="0.2">
      <c r="A274" t="str">
        <f t="shared" si="14"/>
        <v>74|72|66</v>
      </c>
      <c r="B274" t="s">
        <v>688</v>
      </c>
      <c r="C274">
        <v>1023</v>
      </c>
      <c r="D274" t="s">
        <v>689</v>
      </c>
      <c r="E274" t="s">
        <v>690</v>
      </c>
      <c r="F274" t="s">
        <v>2085</v>
      </c>
      <c r="G274" s="4" t="str">
        <f t="shared" si="12"/>
        <v>-</v>
      </c>
      <c r="J274" t="str">
        <f t="shared" si="13"/>
        <v>{"id": 1023, "abbr": "JHB", "givenNames": "Janette Hales", "lastNames": "Beckham", "suffix": "", "collision": false},</v>
      </c>
    </row>
    <row r="275" spans="1:10" x14ac:dyDescent="0.2">
      <c r="A275" t="str">
        <f t="shared" si="14"/>
        <v>74|72|71</v>
      </c>
      <c r="B275" t="s">
        <v>691</v>
      </c>
      <c r="C275">
        <v>1106</v>
      </c>
      <c r="D275" t="s">
        <v>692</v>
      </c>
      <c r="E275" t="s">
        <v>693</v>
      </c>
      <c r="F275" t="s">
        <v>2085</v>
      </c>
      <c r="G275" s="4" t="str">
        <f t="shared" si="12"/>
        <v>-</v>
      </c>
      <c r="J275" t="str">
        <f t="shared" si="13"/>
        <v>{"id": 1106, "abbr": "JHG", "givenNames": "Jack H.", "lastNames": "Goaslind, Jr.", "suffix": "", "collision": false},</v>
      </c>
    </row>
    <row r="276" spans="1:10" x14ac:dyDescent="0.2">
      <c r="A276" t="str">
        <f t="shared" si="14"/>
        <v>74|72|83</v>
      </c>
      <c r="B276" t="s">
        <v>694</v>
      </c>
      <c r="C276">
        <v>1380</v>
      </c>
      <c r="D276" t="s">
        <v>686</v>
      </c>
      <c r="E276" t="s">
        <v>113</v>
      </c>
      <c r="F276" t="s">
        <v>2085</v>
      </c>
      <c r="G276" s="4" t="str">
        <f t="shared" si="12"/>
        <v>-</v>
      </c>
      <c r="J276" t="str">
        <f t="shared" si="13"/>
        <v>{"id": 1380, "abbr": "JHS", "givenNames": "John H.", "lastNames": "Smith", "suffix": "", "collision": false},</v>
      </c>
    </row>
    <row r="277" spans="1:10" x14ac:dyDescent="0.2">
      <c r="A277" t="str">
        <f t="shared" si="14"/>
        <v>74|72|84</v>
      </c>
      <c r="B277" t="s">
        <v>695</v>
      </c>
      <c r="C277">
        <v>1316</v>
      </c>
      <c r="D277" t="s">
        <v>686</v>
      </c>
      <c r="E277" t="s">
        <v>572</v>
      </c>
      <c r="F277" t="s">
        <v>2085</v>
      </c>
      <c r="G277" s="4" t="str">
        <f t="shared" si="12"/>
        <v>-</v>
      </c>
      <c r="J277" t="str">
        <f t="shared" si="13"/>
        <v>{"id": 1316, "abbr": "JHT", "givenNames": "John H.", "lastNames": "Taylor", "suffix": "", "collision": false},</v>
      </c>
    </row>
    <row r="278" spans="1:10" x14ac:dyDescent="0.2">
      <c r="A278" t="str">
        <f t="shared" si="14"/>
        <v>74|72|86</v>
      </c>
      <c r="B278" t="s">
        <v>696</v>
      </c>
      <c r="C278">
        <v>1271</v>
      </c>
      <c r="D278" t="s">
        <v>686</v>
      </c>
      <c r="E278" t="s">
        <v>697</v>
      </c>
      <c r="F278" t="s">
        <v>2085</v>
      </c>
      <c r="G278" s="4" t="str">
        <f t="shared" si="12"/>
        <v>-</v>
      </c>
      <c r="J278" t="str">
        <f t="shared" si="13"/>
        <v>{"id": 1271, "abbr": "JHV", "givenNames": "John H.", "lastNames": "Vandenberg", "suffix": "", "collision": false},</v>
      </c>
    </row>
    <row r="279" spans="1:10" x14ac:dyDescent="0.2">
      <c r="A279" t="str">
        <f t="shared" si="14"/>
        <v>74|73</v>
      </c>
      <c r="B279" t="s">
        <v>698</v>
      </c>
      <c r="C279">
        <v>1133</v>
      </c>
      <c r="D279" t="s">
        <v>699</v>
      </c>
      <c r="E279" t="s">
        <v>700</v>
      </c>
      <c r="F279" t="s">
        <v>2085</v>
      </c>
      <c r="G279" s="4" t="str">
        <f t="shared" si="12"/>
        <v>-</v>
      </c>
      <c r="J279" t="str">
        <f t="shared" si="13"/>
        <v>{"id": 1133, "abbr": "JI", "givenNames": "Jeanne", "lastNames": "Inouye", "suffix": "", "collision": false},</v>
      </c>
    </row>
    <row r="280" spans="1:10" x14ac:dyDescent="0.2">
      <c r="A280" t="str">
        <f t="shared" si="14"/>
        <v>74|74|67</v>
      </c>
      <c r="B280" t="s">
        <v>701</v>
      </c>
      <c r="C280">
        <v>1048</v>
      </c>
      <c r="D280" t="s">
        <v>702</v>
      </c>
      <c r="E280" t="s">
        <v>179</v>
      </c>
      <c r="F280" t="s">
        <v>2085</v>
      </c>
      <c r="G280" s="4" t="str">
        <f t="shared" si="12"/>
        <v>-</v>
      </c>
      <c r="J280" t="str">
        <f t="shared" si="13"/>
        <v>{"id": 1048, "abbr": "JJC", "givenNames": "Joe J.", "lastNames": "Christensen", "suffix": "", "collision": false},</v>
      </c>
    </row>
    <row r="281" spans="1:10" x14ac:dyDescent="0.2">
      <c r="A281" t="str">
        <f t="shared" si="14"/>
        <v>74|74|72</v>
      </c>
      <c r="B281" t="s">
        <v>703</v>
      </c>
      <c r="C281">
        <v>1417</v>
      </c>
      <c r="D281" t="s">
        <v>704</v>
      </c>
      <c r="E281" t="s">
        <v>705</v>
      </c>
      <c r="F281" t="s">
        <v>2085</v>
      </c>
      <c r="G281" s="4" t="str">
        <f t="shared" si="12"/>
        <v>-</v>
      </c>
      <c r="J281" t="str">
        <f t="shared" si="13"/>
        <v>{"id": 1417, "abbr": "JJH", "givenNames": "James J.", "lastNames": "Hamula", "suffix": "", "collision": false},</v>
      </c>
    </row>
    <row r="282" spans="1:10" x14ac:dyDescent="0.2">
      <c r="A282" t="str">
        <f t="shared" si="14"/>
        <v>74|75</v>
      </c>
      <c r="B282" t="s">
        <v>2117</v>
      </c>
      <c r="C282">
        <v>1487</v>
      </c>
      <c r="D282" t="s">
        <v>2124</v>
      </c>
      <c r="E282" t="s">
        <v>2125</v>
      </c>
      <c r="F282" t="s">
        <v>2085</v>
      </c>
      <c r="G282" s="4" t="str">
        <f t="shared" si="12"/>
        <v>-</v>
      </c>
      <c r="J282" t="str">
        <f t="shared" si="13"/>
        <v>{"id": 1487, "abbr": "JK", "givenNames": "Jörg", "lastNames": "Klebingat", "suffix": "", "collision": false},</v>
      </c>
    </row>
    <row r="283" spans="1:10" x14ac:dyDescent="0.2">
      <c r="A283" t="str">
        <f t="shared" si="14"/>
        <v>74|75|67</v>
      </c>
      <c r="B283" t="s">
        <v>706</v>
      </c>
      <c r="C283">
        <v>1044</v>
      </c>
      <c r="D283" t="s">
        <v>707</v>
      </c>
      <c r="E283" t="s">
        <v>708</v>
      </c>
      <c r="F283" t="s">
        <v>2085</v>
      </c>
      <c r="G283" s="4" t="str">
        <f t="shared" si="12"/>
        <v>-</v>
      </c>
      <c r="J283" t="str">
        <f t="shared" si="13"/>
        <v>{"id": 1044, "abbr": "JKC", "givenNames": "John K.", "lastNames": "Carmack", "suffix": "", "collision": false},</v>
      </c>
    </row>
    <row r="284" spans="1:10" x14ac:dyDescent="0.2">
      <c r="A284" t="str">
        <f t="shared" si="14"/>
        <v>74|75|74</v>
      </c>
      <c r="B284" t="s">
        <v>709</v>
      </c>
      <c r="C284">
        <v>1142</v>
      </c>
      <c r="D284" t="s">
        <v>710</v>
      </c>
      <c r="E284" t="s">
        <v>711</v>
      </c>
      <c r="F284" t="s">
        <v>2085</v>
      </c>
      <c r="G284" s="4" t="str">
        <f t="shared" si="12"/>
        <v>-</v>
      </c>
      <c r="J284" t="str">
        <f t="shared" si="13"/>
        <v>{"id": 1142, "abbr": "JKJ", "givenNames": "J. Kent", "lastNames": "Jolley", "suffix": "", "collision": false},</v>
      </c>
    </row>
    <row r="285" spans="1:10" x14ac:dyDescent="0.2">
      <c r="A285" t="str">
        <f t="shared" si="14"/>
        <v>74|76</v>
      </c>
      <c r="B285" t="s">
        <v>712</v>
      </c>
      <c r="C285">
        <v>1317</v>
      </c>
      <c r="D285" t="s">
        <v>713</v>
      </c>
      <c r="E285" t="s">
        <v>714</v>
      </c>
      <c r="F285" t="s">
        <v>2085</v>
      </c>
      <c r="G285" s="4" t="str">
        <f t="shared" si="12"/>
        <v>-</v>
      </c>
      <c r="J285" t="str">
        <f t="shared" si="13"/>
        <v>{"id": 1317, "abbr": "JL", "givenNames": "John", "lastNames": "Longden", "suffix": "", "collision": false},</v>
      </c>
    </row>
    <row r="286" spans="1:10" x14ac:dyDescent="0.2">
      <c r="A286" t="str">
        <f t="shared" si="14"/>
        <v>74|76|65</v>
      </c>
      <c r="B286" t="s">
        <v>715</v>
      </c>
      <c r="C286">
        <v>1458</v>
      </c>
      <c r="D286" t="s">
        <v>716</v>
      </c>
      <c r="E286" t="s">
        <v>717</v>
      </c>
      <c r="F286" t="s">
        <v>2085</v>
      </c>
      <c r="G286" s="4" t="str">
        <f t="shared" si="12"/>
        <v>-</v>
      </c>
      <c r="J286" t="str">
        <f t="shared" si="13"/>
        <v>{"id": 1458, "abbr": "JLA", "givenNames": "Jos&amp;eacute; L.", "lastNames": "Alonso", "suffix": "", "collision": false},</v>
      </c>
    </row>
    <row r="287" spans="1:10" x14ac:dyDescent="0.2">
      <c r="A287" t="str">
        <f t="shared" si="14"/>
        <v>74|76|75</v>
      </c>
      <c r="B287" t="s">
        <v>2242</v>
      </c>
      <c r="C287">
        <v>1517</v>
      </c>
      <c r="D287" t="s">
        <v>2248</v>
      </c>
      <c r="E287" t="s">
        <v>2249</v>
      </c>
      <c r="F287" t="s">
        <v>2085</v>
      </c>
      <c r="G287" s="4" t="str">
        <f t="shared" si="12"/>
        <v>-</v>
      </c>
      <c r="J287" t="str">
        <f t="shared" si="13"/>
        <v>{"id": 1517, "abbr": "JLK", "givenNames": "Joni L.", "lastNames": "Koch", "suffix": "", "collision": false},</v>
      </c>
    </row>
    <row r="288" spans="1:10" x14ac:dyDescent="0.2">
      <c r="A288" t="str">
        <f t="shared" si="14"/>
        <v>74|76|84</v>
      </c>
      <c r="B288" t="s">
        <v>718</v>
      </c>
      <c r="C288">
        <v>1262</v>
      </c>
      <c r="D288" t="s">
        <v>719</v>
      </c>
      <c r="E288" t="s">
        <v>572</v>
      </c>
      <c r="F288" t="s">
        <v>2085</v>
      </c>
      <c r="G288" s="4" t="str">
        <f t="shared" si="12"/>
        <v>-</v>
      </c>
      <c r="J288" t="str">
        <f t="shared" si="13"/>
        <v>{"id": 1262, "abbr": "JLT", "givenNames": "Jerald L.", "lastNames": "Taylor", "suffix": "", "collision": false},</v>
      </c>
    </row>
    <row r="289" spans="1:10" x14ac:dyDescent="0.2">
      <c r="A289" t="str">
        <f t="shared" si="14"/>
        <v>74|76|87</v>
      </c>
      <c r="B289" t="s">
        <v>720</v>
      </c>
      <c r="C289">
        <v>1318</v>
      </c>
      <c r="D289" t="s">
        <v>721</v>
      </c>
      <c r="E289" t="s">
        <v>44</v>
      </c>
      <c r="F289" t="s">
        <v>2085</v>
      </c>
      <c r="G289" s="4" t="str">
        <f t="shared" si="12"/>
        <v>-</v>
      </c>
      <c r="J289" t="str">
        <f t="shared" si="13"/>
        <v>{"id": 1318, "abbr": "JLW", "givenNames": "Joseph L.", "lastNames": "Wirthlin", "suffix": "", "collision": false},</v>
      </c>
    </row>
    <row r="290" spans="1:10" x14ac:dyDescent="0.2">
      <c r="A290" t="str">
        <f t="shared" si="14"/>
        <v>74|77</v>
      </c>
      <c r="B290" t="s">
        <v>722</v>
      </c>
      <c r="C290">
        <v>1367</v>
      </c>
      <c r="D290" t="s">
        <v>713</v>
      </c>
      <c r="E290" t="s">
        <v>723</v>
      </c>
      <c r="F290" t="s">
        <v>2085</v>
      </c>
      <c r="G290" s="4" t="str">
        <f t="shared" si="12"/>
        <v>***</v>
      </c>
      <c r="J290" t="str">
        <f t="shared" si="13"/>
        <v>{"id": 1367, "abbr": "JM", "givenNames": "John", "lastNames": "Morgan", "suffix": "", "collision": true},</v>
      </c>
    </row>
    <row r="291" spans="1:10" x14ac:dyDescent="0.2">
      <c r="A291" t="str">
        <f t="shared" si="14"/>
        <v>106|77</v>
      </c>
      <c r="B291" t="s">
        <v>724</v>
      </c>
      <c r="C291">
        <v>1452</v>
      </c>
      <c r="D291" t="s">
        <v>725</v>
      </c>
      <c r="E291" t="s">
        <v>726</v>
      </c>
      <c r="F291" t="s">
        <v>2085</v>
      </c>
      <c r="G291" s="4" t="str">
        <f t="shared" si="12"/>
        <v>***</v>
      </c>
      <c r="J291" t="str">
        <f t="shared" si="13"/>
        <v>{"id": 1452, "abbr": "jM", "givenNames": "Jairo", "lastNames": "Mazzagardi", "suffix": "", "collision": true},</v>
      </c>
    </row>
    <row r="292" spans="1:10" x14ac:dyDescent="0.2">
      <c r="A292" t="str">
        <f t="shared" si="14"/>
        <v>74|77|65</v>
      </c>
      <c r="B292" s="39" t="s">
        <v>2465</v>
      </c>
      <c r="C292">
        <v>1541</v>
      </c>
      <c r="D292" s="70" t="s">
        <v>2473</v>
      </c>
      <c r="E292" s="45" t="s">
        <v>2474</v>
      </c>
      <c r="F292" t="s">
        <v>2085</v>
      </c>
      <c r="G292" s="4" t="str">
        <f t="shared" si="12"/>
        <v>-</v>
      </c>
      <c r="J292" t="str">
        <f t="shared" si="13"/>
        <v>{"id": 1541, "abbr": "JMA", "givenNames": "Jorge M.", "lastNames": "Alvarado", "suffix": "", "collision": false},</v>
      </c>
    </row>
    <row r="293" spans="1:10" x14ac:dyDescent="0.2">
      <c r="A293" t="str">
        <f t="shared" si="14"/>
        <v>74|77|68</v>
      </c>
      <c r="B293" t="s">
        <v>727</v>
      </c>
      <c r="C293">
        <v>1083</v>
      </c>
      <c r="D293" t="s">
        <v>728</v>
      </c>
      <c r="E293" t="s">
        <v>729</v>
      </c>
      <c r="F293" t="s">
        <v>2085</v>
      </c>
      <c r="G293" s="4" t="str">
        <f t="shared" si="12"/>
        <v>-</v>
      </c>
      <c r="J293" t="str">
        <f t="shared" si="13"/>
        <v>{"id": 1083, "abbr": "JMD", "givenNames": "James M.", "lastNames": "Dunn", "suffix": "", "collision": false},</v>
      </c>
    </row>
    <row r="294" spans="1:10" x14ac:dyDescent="0.2">
      <c r="A294" t="str">
        <f t="shared" si="14"/>
        <v>74|77|71</v>
      </c>
      <c r="B294" t="s">
        <v>730</v>
      </c>
      <c r="C294">
        <v>1357</v>
      </c>
      <c r="D294" t="s">
        <v>731</v>
      </c>
      <c r="E294" t="s">
        <v>581</v>
      </c>
      <c r="F294" t="s">
        <v>2085</v>
      </c>
      <c r="G294" s="4" t="str">
        <f t="shared" si="12"/>
        <v>-</v>
      </c>
      <c r="J294" t="str">
        <f t="shared" si="13"/>
        <v>{"id": 1357, "abbr": "JMG", "givenNames": "Jedediah M.", "lastNames": "Grant", "suffix": "", "collision": false},</v>
      </c>
    </row>
    <row r="295" spans="1:10" x14ac:dyDescent="0.2">
      <c r="A295" t="str">
        <f t="shared" si="14"/>
        <v>74|77|77</v>
      </c>
      <c r="B295" t="s">
        <v>732</v>
      </c>
      <c r="C295">
        <v>1166</v>
      </c>
      <c r="D295" t="s">
        <v>733</v>
      </c>
      <c r="E295" t="s">
        <v>53</v>
      </c>
      <c r="F295" t="s">
        <v>2085</v>
      </c>
      <c r="G295" s="4" t="str">
        <f t="shared" si="12"/>
        <v>-</v>
      </c>
      <c r="J295" t="str">
        <f t="shared" si="13"/>
        <v>{"id": 1166, "abbr": "JMM", "givenNames": "John M.", "lastNames": "Madsen", "suffix": "", "collision": false},</v>
      </c>
    </row>
    <row r="296" spans="1:10" x14ac:dyDescent="0.2">
      <c r="A296" t="str">
        <f t="shared" si="14"/>
        <v>74|77|80</v>
      </c>
      <c r="B296" t="s">
        <v>734</v>
      </c>
      <c r="C296">
        <v>1199</v>
      </c>
      <c r="D296" t="s">
        <v>728</v>
      </c>
      <c r="E296" t="s">
        <v>735</v>
      </c>
      <c r="F296" t="s">
        <v>2085</v>
      </c>
      <c r="G296" s="4" t="str">
        <f t="shared" si="12"/>
        <v>-</v>
      </c>
      <c r="J296" t="str">
        <f t="shared" si="13"/>
        <v>{"id": 1199, "abbr": "JMP", "givenNames": "James M.", "lastNames": "Paramore", "suffix": "", "collision": false},</v>
      </c>
    </row>
    <row r="297" spans="1:10" x14ac:dyDescent="0.2">
      <c r="A297" t="str">
        <f t="shared" si="14"/>
        <v>74|78</v>
      </c>
      <c r="B297" t="s">
        <v>736</v>
      </c>
      <c r="C297">
        <v>1369</v>
      </c>
      <c r="D297" t="s">
        <v>713</v>
      </c>
      <c r="E297" t="s">
        <v>737</v>
      </c>
      <c r="F297" t="s">
        <v>2085</v>
      </c>
      <c r="G297" s="4" t="str">
        <f t="shared" si="12"/>
        <v>-</v>
      </c>
      <c r="J297" t="str">
        <f t="shared" si="13"/>
        <v>{"id": 1369, "abbr": "JN", "givenNames": "John", "lastNames": "Nicholson", "suffix": "", "collision": false},</v>
      </c>
    </row>
    <row r="298" spans="1:10" x14ac:dyDescent="0.2">
      <c r="A298" t="str">
        <f t="shared" si="14"/>
        <v>74|78|71</v>
      </c>
      <c r="B298" t="s">
        <v>2339</v>
      </c>
      <c r="C298">
        <v>1530</v>
      </c>
      <c r="D298" t="s">
        <v>2349</v>
      </c>
      <c r="E298" t="s">
        <v>2350</v>
      </c>
      <c r="F298" t="s">
        <v>2085</v>
      </c>
      <c r="G298" s="4" t="str">
        <f t="shared" si="12"/>
        <v>-</v>
      </c>
      <c r="J298" t="str">
        <f t="shared" si="13"/>
        <v>{"id": 1530, "abbr": "JNG", "givenNames": "Jack N.", "lastNames": "Gerard", "suffix": "", "collision": false},</v>
      </c>
    </row>
    <row r="299" spans="1:10" x14ac:dyDescent="0.2">
      <c r="A299" t="str">
        <f t="shared" si="14"/>
        <v>74|110|89</v>
      </c>
      <c r="B299" t="s">
        <v>738</v>
      </c>
      <c r="C299">
        <v>1398</v>
      </c>
      <c r="D299" t="s">
        <v>713</v>
      </c>
      <c r="E299" t="s">
        <v>154</v>
      </c>
      <c r="F299" t="s">
        <v>2085</v>
      </c>
      <c r="G299" s="4" t="str">
        <f t="shared" si="12"/>
        <v>-</v>
      </c>
      <c r="J299" t="str">
        <f t="shared" si="13"/>
        <v>{"id": 1398, "abbr": "JnY", "givenNames": "John", "lastNames": "Young", "suffix": "", "collision": false},</v>
      </c>
    </row>
    <row r="300" spans="1:10" x14ac:dyDescent="0.2">
      <c r="A300" t="str">
        <f t="shared" si="14"/>
        <v>74|79|77</v>
      </c>
      <c r="B300" t="s">
        <v>739</v>
      </c>
      <c r="C300">
        <v>1171</v>
      </c>
      <c r="D300" t="s">
        <v>740</v>
      </c>
      <c r="E300" t="s">
        <v>741</v>
      </c>
      <c r="F300" t="s">
        <v>2085</v>
      </c>
      <c r="G300" s="4" t="str">
        <f t="shared" si="12"/>
        <v>-</v>
      </c>
      <c r="J300" t="str">
        <f t="shared" si="13"/>
        <v>{"id": 1171, "abbr": "JOM", "givenNames": "James O.", "lastNames": "Mason", "suffix": "", "collision": false},</v>
      </c>
    </row>
    <row r="301" spans="1:10" x14ac:dyDescent="0.2">
      <c r="A301" t="str">
        <f t="shared" si="14"/>
        <v>74|80|86</v>
      </c>
      <c r="B301" t="s">
        <v>2380</v>
      </c>
      <c r="C301">
        <v>1536</v>
      </c>
      <c r="D301" t="s">
        <v>2391</v>
      </c>
      <c r="E301" t="s">
        <v>2385</v>
      </c>
      <c r="G301" s="4" t="str">
        <f t="shared" si="12"/>
        <v>-</v>
      </c>
      <c r="J301" t="str">
        <f t="shared" si="13"/>
        <v>{"id": 1536, "abbr": "JPV", "givenNames": "Juan Pablo", "lastNames": "Villar", "suffix": "", "collision": false},</v>
      </c>
    </row>
    <row r="302" spans="1:10" x14ac:dyDescent="0.2">
      <c r="A302" t="str">
        <f t="shared" si="14"/>
        <v>74|81|67</v>
      </c>
      <c r="B302" t="s">
        <v>742</v>
      </c>
      <c r="C302">
        <v>1353</v>
      </c>
      <c r="D302" t="s">
        <v>743</v>
      </c>
      <c r="E302" t="s">
        <v>62</v>
      </c>
      <c r="F302" t="s">
        <v>2085</v>
      </c>
      <c r="G302" s="4" t="str">
        <f t="shared" si="12"/>
        <v>-</v>
      </c>
      <c r="J302" t="str">
        <f t="shared" si="13"/>
        <v>{"id": 1353, "abbr": "JQC", "givenNames": "John Q.", "lastNames": "Cannon", "suffix": "", "collision": false},</v>
      </c>
    </row>
    <row r="303" spans="1:10" x14ac:dyDescent="0.2">
      <c r="A303" t="str">
        <f t="shared" si="14"/>
        <v>74|82</v>
      </c>
      <c r="B303" t="s">
        <v>744</v>
      </c>
      <c r="C303">
        <v>1343</v>
      </c>
      <c r="D303" t="s">
        <v>745</v>
      </c>
      <c r="E303" t="s">
        <v>746</v>
      </c>
      <c r="F303" t="s">
        <v>2085</v>
      </c>
      <c r="G303" s="4" t="str">
        <f t="shared" si="12"/>
        <v>-</v>
      </c>
      <c r="J303" t="str">
        <f t="shared" si="13"/>
        <v>{"id": 1343, "abbr": "JR", "givenNames": "JoAnn", "lastNames": "Randall", "suffix": "", "collision": false},</v>
      </c>
    </row>
    <row r="304" spans="1:10" x14ac:dyDescent="0.2">
      <c r="A304" t="str">
        <f t="shared" si="14"/>
        <v>74|114|67</v>
      </c>
      <c r="B304" t="s">
        <v>749</v>
      </c>
      <c r="C304">
        <v>1054</v>
      </c>
      <c r="D304" t="s">
        <v>750</v>
      </c>
      <c r="E304" t="s">
        <v>354</v>
      </c>
      <c r="F304" t="s">
        <v>2085</v>
      </c>
      <c r="G304" s="4" t="str">
        <f t="shared" si="12"/>
        <v>***</v>
      </c>
      <c r="J304" t="str">
        <f t="shared" si="13"/>
        <v>{"id": 1054, "abbr": "JrC", "givenNames": "J. Richard", "lastNames": "Clarke", "suffix": "", "collision": true},</v>
      </c>
    </row>
    <row r="305" spans="1:12" x14ac:dyDescent="0.2">
      <c r="A305" t="str">
        <f t="shared" si="14"/>
        <v>74|82|67</v>
      </c>
      <c r="B305" t="s">
        <v>747</v>
      </c>
      <c r="C305">
        <v>1319</v>
      </c>
      <c r="D305" t="s">
        <v>2163</v>
      </c>
      <c r="E305" t="s">
        <v>748</v>
      </c>
      <c r="F305" t="s">
        <v>2085</v>
      </c>
      <c r="G305" s="4" t="str">
        <f t="shared" si="12"/>
        <v>***</v>
      </c>
      <c r="J305" t="str">
        <f t="shared" si="13"/>
        <v>{"id": 1319, "abbr": "JRC", "givenNames": "J. Reuben", "lastNames": "Clark, Jr.", "suffix": "", "collision": true},</v>
      </c>
    </row>
    <row r="306" spans="1:12" x14ac:dyDescent="0.2">
      <c r="A306" t="str">
        <f t="shared" si="14"/>
        <v>74|82|72</v>
      </c>
      <c r="B306" t="s">
        <v>751</v>
      </c>
      <c r="C306">
        <v>1127</v>
      </c>
      <c r="D306" t="s">
        <v>752</v>
      </c>
      <c r="E306" t="s">
        <v>753</v>
      </c>
      <c r="F306" t="s">
        <v>2085</v>
      </c>
      <c r="G306" s="4" t="str">
        <f t="shared" si="12"/>
        <v>-</v>
      </c>
      <c r="J306" t="str">
        <f t="shared" si="13"/>
        <v>{"id": 1127, "abbr": "JRH", "givenNames": "Jeffrey R.", "lastNames": "Holland", "suffix": "", "collision": false},</v>
      </c>
    </row>
    <row r="307" spans="1:12" x14ac:dyDescent="0.2">
      <c r="A307" t="str">
        <f t="shared" si="14"/>
        <v>74|82|74</v>
      </c>
      <c r="B307" s="39" t="s">
        <v>2795</v>
      </c>
      <c r="C307">
        <v>1553</v>
      </c>
      <c r="D307" s="70" t="s">
        <v>2801</v>
      </c>
      <c r="E307" s="40" t="s">
        <v>2802</v>
      </c>
      <c r="G307" s="4" t="str">
        <f t="shared" si="12"/>
        <v>-</v>
      </c>
      <c r="I307" s="39"/>
      <c r="J307" t="str">
        <f t="shared" si="13"/>
        <v>{"id": 1553, "abbr": "JRJ", "givenNames": "Jeremy R.", "lastNames": "Jaggi", "suffix": "", "collision": false},</v>
      </c>
      <c r="K307" s="70"/>
      <c r="L307" s="40"/>
    </row>
    <row r="308" spans="1:12" x14ac:dyDescent="0.2">
      <c r="A308" t="str">
        <f t="shared" si="14"/>
        <v>74|82|76</v>
      </c>
      <c r="B308" t="s">
        <v>754</v>
      </c>
      <c r="C308">
        <v>1156</v>
      </c>
      <c r="D308" t="s">
        <v>755</v>
      </c>
      <c r="E308" t="s">
        <v>756</v>
      </c>
      <c r="F308" t="s">
        <v>2085</v>
      </c>
      <c r="G308" s="4" t="str">
        <f t="shared" si="12"/>
        <v>-</v>
      </c>
      <c r="J308" t="str">
        <f t="shared" si="13"/>
        <v>{"id": 1156, "abbr": "JRL", "givenNames": "John R.", "lastNames": "Lasater", "suffix": "", "collision": false},</v>
      </c>
    </row>
    <row r="309" spans="1:12" x14ac:dyDescent="0.2">
      <c r="A309" t="str">
        <f t="shared" si="14"/>
        <v>74|82|82</v>
      </c>
      <c r="B309" s="39" t="s">
        <v>2697</v>
      </c>
      <c r="C309">
        <v>1545</v>
      </c>
      <c r="D309" s="70" t="s">
        <v>2703</v>
      </c>
      <c r="E309" s="40" t="s">
        <v>1056</v>
      </c>
      <c r="G309" s="4" t="str">
        <f t="shared" si="12"/>
        <v>-</v>
      </c>
      <c r="J309" t="str">
        <f t="shared" si="13"/>
        <v>{"id": 1545, "abbr": "JRR", "givenNames": "James R.", "lastNames": "Rasband", "suffix": "", "collision": false},</v>
      </c>
    </row>
    <row r="310" spans="1:12" x14ac:dyDescent="0.2">
      <c r="A310" t="str">
        <f t="shared" si="14"/>
        <v>74|83</v>
      </c>
      <c r="B310" t="s">
        <v>757</v>
      </c>
      <c r="C310">
        <v>1382</v>
      </c>
      <c r="D310" t="s">
        <v>612</v>
      </c>
      <c r="E310" t="s">
        <v>2165</v>
      </c>
      <c r="F310" t="s">
        <v>2085</v>
      </c>
      <c r="G310" s="4" t="str">
        <f t="shared" si="12"/>
        <v>-</v>
      </c>
      <c r="J310" t="str">
        <f t="shared" si="13"/>
        <v>{"id": 1382, "abbr": "JS", "givenNames": "Joseph", "lastNames": "Smith, Jr.", "suffix": "", "collision": false},</v>
      </c>
    </row>
    <row r="311" spans="1:12" x14ac:dyDescent="0.2">
      <c r="A311" t="str">
        <f t="shared" si="14"/>
        <v>74|83|111</v>
      </c>
      <c r="B311" t="s">
        <v>758</v>
      </c>
      <c r="C311">
        <v>1248</v>
      </c>
      <c r="D311" t="s">
        <v>713</v>
      </c>
      <c r="E311" t="s">
        <v>759</v>
      </c>
      <c r="F311" t="s">
        <v>2085</v>
      </c>
      <c r="G311" s="4" t="str">
        <f t="shared" si="12"/>
        <v>-</v>
      </c>
      <c r="I311" s="39"/>
      <c r="J311" t="str">
        <f t="shared" si="13"/>
        <v>{"id": 1248, "abbr": "JSo", "givenNames": "John", "lastNames": "Sonnenberg", "suffix": "", "collision": false},</v>
      </c>
      <c r="K311" s="70"/>
      <c r="L311" s="40"/>
    </row>
    <row r="312" spans="1:12" x14ac:dyDescent="0.2">
      <c r="A312" t="str">
        <f t="shared" si="14"/>
        <v>74|84</v>
      </c>
      <c r="B312" t="s">
        <v>760</v>
      </c>
      <c r="C312">
        <v>1387</v>
      </c>
      <c r="D312" t="s">
        <v>713</v>
      </c>
      <c r="E312" t="s">
        <v>572</v>
      </c>
      <c r="F312" t="s">
        <v>2085</v>
      </c>
      <c r="G312" s="4" t="str">
        <f t="shared" si="12"/>
        <v>-</v>
      </c>
      <c r="J312" t="str">
        <f t="shared" si="13"/>
        <v>{"id": 1387, "abbr": "JT", "givenNames": "John", "lastNames": "Taylor", "suffix": "", "collision": false},</v>
      </c>
    </row>
    <row r="313" spans="1:12" x14ac:dyDescent="0.2">
      <c r="A313" t="str">
        <f t="shared" si="14"/>
        <v>74|84|70</v>
      </c>
      <c r="B313" t="s">
        <v>761</v>
      </c>
      <c r="C313">
        <v>1099</v>
      </c>
      <c r="D313" t="s">
        <v>762</v>
      </c>
      <c r="E313" t="s">
        <v>763</v>
      </c>
      <c r="F313" t="s">
        <v>2085</v>
      </c>
      <c r="G313" s="4" t="str">
        <f t="shared" si="12"/>
        <v>-</v>
      </c>
      <c r="J313" t="str">
        <f t="shared" si="13"/>
        <v>{"id": 1099, "abbr": "JTF", "givenNames": "J. Thomas", "lastNames": "Fyans", "suffix": "", "collision": false},</v>
      </c>
    </row>
    <row r="314" spans="1:12" x14ac:dyDescent="0.2">
      <c r="A314" t="str">
        <f t="shared" si="14"/>
        <v>74|87</v>
      </c>
      <c r="B314" t="s">
        <v>764</v>
      </c>
      <c r="C314">
        <v>1276</v>
      </c>
      <c r="D314" t="s">
        <v>765</v>
      </c>
      <c r="E314" t="s">
        <v>766</v>
      </c>
      <c r="F314" t="s">
        <v>2085</v>
      </c>
      <c r="G314" s="4" t="str">
        <f t="shared" si="12"/>
        <v>-</v>
      </c>
      <c r="J314" t="str">
        <f t="shared" si="13"/>
        <v>{"id": 1276, "abbr": "JW", "givenNames": "J. Ballard", "lastNames": "Washburn", "suffix": "", "collision": false},</v>
      </c>
    </row>
    <row r="315" spans="1:12" x14ac:dyDescent="0.2">
      <c r="A315" t="str">
        <f t="shared" si="14"/>
        <v>74|87|83</v>
      </c>
      <c r="B315" t="s">
        <v>767</v>
      </c>
      <c r="C315">
        <v>1436</v>
      </c>
      <c r="D315" t="s">
        <v>768</v>
      </c>
      <c r="E315" t="s">
        <v>769</v>
      </c>
      <c r="F315" t="s">
        <v>2085</v>
      </c>
      <c r="G315" s="4" t="str">
        <f t="shared" si="12"/>
        <v>-</v>
      </c>
      <c r="J315" t="str">
        <f t="shared" si="13"/>
        <v>{"id": 1436, "abbr": "JWS", "givenNames": "Joseph W.", "lastNames": "Sitati", "suffix": "", "collision": false},</v>
      </c>
    </row>
    <row r="316" spans="1:12" x14ac:dyDescent="0.2">
      <c r="A316" t="str">
        <f t="shared" si="14"/>
        <v>74|89</v>
      </c>
      <c r="B316" t="s">
        <v>770</v>
      </c>
      <c r="C316">
        <v>1399</v>
      </c>
      <c r="D316" t="s">
        <v>612</v>
      </c>
      <c r="E316" t="s">
        <v>154</v>
      </c>
      <c r="F316" t="s">
        <v>2085</v>
      </c>
      <c r="G316" s="4" t="str">
        <f t="shared" si="12"/>
        <v>-</v>
      </c>
      <c r="J316" t="str">
        <f t="shared" si="13"/>
        <v>{"id": 1399, "abbr": "JY", "givenNames": "Joseph", "lastNames": "Young", "suffix": "", "collision": false},</v>
      </c>
    </row>
    <row r="317" spans="1:12" x14ac:dyDescent="0.2">
      <c r="A317" t="str">
        <f t="shared" si="14"/>
        <v>75|65</v>
      </c>
      <c r="B317" t="s">
        <v>771</v>
      </c>
      <c r="C317">
        <v>1440</v>
      </c>
      <c r="D317" t="s">
        <v>772</v>
      </c>
      <c r="E317" t="s">
        <v>773</v>
      </c>
      <c r="F317" t="s">
        <v>2085</v>
      </c>
      <c r="G317" s="4" t="str">
        <f t="shared" si="12"/>
        <v>-</v>
      </c>
      <c r="J317" t="str">
        <f t="shared" si="13"/>
        <v>{"id": 1440, "abbr": "KA", "givenNames": "Koichi", "lastNames": "Aoyagi", "suffix": "", "collision": false},</v>
      </c>
    </row>
    <row r="318" spans="1:12" x14ac:dyDescent="0.2">
      <c r="A318" t="str">
        <f t="shared" si="14"/>
        <v>75|66</v>
      </c>
      <c r="B318" t="s">
        <v>774</v>
      </c>
      <c r="C318">
        <v>1334</v>
      </c>
      <c r="D318" t="s">
        <v>775</v>
      </c>
      <c r="E318" t="s">
        <v>776</v>
      </c>
      <c r="F318" t="s">
        <v>2085</v>
      </c>
      <c r="G318" s="4" t="str">
        <f t="shared" si="12"/>
        <v>-</v>
      </c>
      <c r="J318" t="str">
        <f t="shared" si="13"/>
        <v>{"id": 1334, "abbr": "KB", "givenNames": "Kristin", "lastNames": "Banner", "suffix": "", "collision": false},</v>
      </c>
    </row>
    <row r="319" spans="1:12" x14ac:dyDescent="0.2">
      <c r="A319" t="str">
        <f t="shared" si="14"/>
        <v>75|66|67</v>
      </c>
      <c r="B319" t="s">
        <v>2146</v>
      </c>
      <c r="C319">
        <v>1496</v>
      </c>
      <c r="D319" t="s">
        <v>2153</v>
      </c>
      <c r="E319" t="s">
        <v>2154</v>
      </c>
      <c r="F319" t="s">
        <v>2085</v>
      </c>
      <c r="G319" s="4" t="str">
        <f t="shared" si="12"/>
        <v>-</v>
      </c>
      <c r="J319" t="str">
        <f t="shared" si="13"/>
        <v>{"id": 1496, "abbr": "KBC", "givenNames": "Kim B.", "lastNames": "Clark", "suffix": "", "collision": false},</v>
      </c>
    </row>
    <row r="320" spans="1:12" x14ac:dyDescent="0.2">
      <c r="A320" t="str">
        <f t="shared" si="14"/>
        <v>75|66|77</v>
      </c>
      <c r="B320" t="s">
        <v>777</v>
      </c>
      <c r="C320">
        <v>1176</v>
      </c>
      <c r="D320" t="s">
        <v>778</v>
      </c>
      <c r="E320" t="s">
        <v>779</v>
      </c>
      <c r="F320" t="s">
        <v>2085</v>
      </c>
      <c r="G320" s="4" t="str">
        <f t="shared" si="12"/>
        <v>-</v>
      </c>
      <c r="J320" t="str">
        <f t="shared" si="13"/>
        <v>{"id": 1176, "abbr": "KBM", "givenNames": "Keith B.", "lastNames": "McMullin", "suffix": "", "collision": false},</v>
      </c>
    </row>
    <row r="321" spans="1:10" x14ac:dyDescent="0.2">
      <c r="A321" t="str">
        <f t="shared" si="14"/>
        <v>75|66|78</v>
      </c>
      <c r="B321" t="s">
        <v>2186</v>
      </c>
      <c r="C321">
        <v>1505</v>
      </c>
      <c r="D321" t="s">
        <v>2196</v>
      </c>
      <c r="E321" t="s">
        <v>2197</v>
      </c>
      <c r="F321" t="s">
        <v>2085</v>
      </c>
      <c r="G321" s="4" t="str">
        <f t="shared" si="12"/>
        <v>-</v>
      </c>
      <c r="J321" t="str">
        <f t="shared" si="13"/>
        <v>{"id": 1505, "abbr": "KBN", "givenNames": "K. Brett", "lastNames": "Nattress", "suffix": "", "collision": false},</v>
      </c>
    </row>
    <row r="322" spans="1:10" x14ac:dyDescent="0.2">
      <c r="A322" t="str">
        <f t="shared" si="14"/>
        <v>75|67</v>
      </c>
      <c r="B322" t="s">
        <v>780</v>
      </c>
      <c r="C322">
        <v>1066</v>
      </c>
      <c r="D322" t="s">
        <v>781</v>
      </c>
      <c r="E322" t="s">
        <v>782</v>
      </c>
      <c r="F322" t="s">
        <v>2085</v>
      </c>
      <c r="G322" s="4" t="str">
        <f t="shared" si="12"/>
        <v>-</v>
      </c>
      <c r="J322" t="str">
        <f t="shared" si="13"/>
        <v>{"id": 1066, "abbr": "KC", "givenNames": "Keith", "lastNames": "Crockett", "suffix": "", "collision": false},</v>
      </c>
    </row>
    <row r="323" spans="1:10" x14ac:dyDescent="0.2">
      <c r="A323" t="str">
        <f t="shared" si="14"/>
        <v>75|68|87</v>
      </c>
      <c r="B323" t="s">
        <v>783</v>
      </c>
      <c r="C323">
        <v>1437</v>
      </c>
      <c r="D323" t="s">
        <v>784</v>
      </c>
      <c r="E323" t="s">
        <v>456</v>
      </c>
      <c r="F323" t="s">
        <v>2085</v>
      </c>
      <c r="G323" s="4" t="str">
        <f t="shared" ref="G323:G387" si="15">IF(LOWER(B323)=LOWER(B324),"***",IF(LOWER(B323)=LOWER(B322),"***","-"))</f>
        <v>-</v>
      </c>
      <c r="J323" t="str">
        <f t="shared" ref="J323:J386" si="16">"{""id"": "&amp;C323&amp;", ""abbr"": """&amp;B323&amp;""", ""givenNames"": """&amp;D323&amp;""", ""lastNames"": """&amp;E323&amp;""", ""suffix"": """&amp;F323&amp;""", ""collision"": "&amp;IF(G323="***","true","false")&amp;"},"</f>
        <v>{"id": 1437, "abbr": "KDW", "givenNames": "Kent D.", "lastNames": "Watson", "suffix": "", "collision": false},</v>
      </c>
    </row>
    <row r="324" spans="1:10" x14ac:dyDescent="0.2">
      <c r="A324" t="str">
        <f t="shared" si="14"/>
        <v>75|70|82</v>
      </c>
      <c r="B324" t="s">
        <v>785</v>
      </c>
      <c r="C324">
        <v>1456</v>
      </c>
      <c r="D324" t="s">
        <v>786</v>
      </c>
      <c r="E324" t="s">
        <v>433</v>
      </c>
      <c r="F324" t="s">
        <v>2085</v>
      </c>
      <c r="G324" s="4" t="str">
        <f t="shared" si="15"/>
        <v>-</v>
      </c>
      <c r="J324" t="str">
        <f t="shared" si="16"/>
        <v>{"id": 1456, "abbr": "KFR", "givenNames": "Kent F.", "lastNames": "Richards", "suffix": "", "collision": false},</v>
      </c>
    </row>
    <row r="325" spans="1:10" x14ac:dyDescent="0.2">
      <c r="A325" t="str">
        <f t="shared" si="14"/>
        <v>75|72|72</v>
      </c>
      <c r="B325" t="s">
        <v>787</v>
      </c>
      <c r="C325">
        <v>1130</v>
      </c>
      <c r="D325" t="s">
        <v>788</v>
      </c>
      <c r="E325" t="s">
        <v>789</v>
      </c>
      <c r="F325" t="s">
        <v>2085</v>
      </c>
      <c r="G325" s="4" t="str">
        <f t="shared" si="15"/>
        <v>-</v>
      </c>
      <c r="J325" t="str">
        <f t="shared" si="16"/>
        <v>{"id": 1130, "abbr": "KHH", "givenNames": "Kathleen H.", "lastNames": "Hughes", "suffix": "", "collision": false},</v>
      </c>
    </row>
    <row r="326" spans="1:10" x14ac:dyDescent="0.2">
      <c r="A326" t="str">
        <f t="shared" si="14"/>
        <v>75|105|66</v>
      </c>
      <c r="B326" t="s">
        <v>790</v>
      </c>
      <c r="C326">
        <v>1337</v>
      </c>
      <c r="D326" t="s">
        <v>791</v>
      </c>
      <c r="E326" t="s">
        <v>792</v>
      </c>
      <c r="F326" t="s">
        <v>2085</v>
      </c>
      <c r="G326" s="4" t="str">
        <f t="shared" si="15"/>
        <v>-</v>
      </c>
      <c r="J326" t="str">
        <f t="shared" si="16"/>
        <v>{"id": 1337, "abbr": "KiB", "givenNames": "Kirstin", "lastNames": "Boyer", "suffix": "", "collision": false},</v>
      </c>
    </row>
    <row r="327" spans="1:10" x14ac:dyDescent="0.2">
      <c r="A327" t="str">
        <f t="shared" si="14"/>
        <v>75|74</v>
      </c>
      <c r="B327" t="s">
        <v>793</v>
      </c>
      <c r="C327">
        <v>1141</v>
      </c>
      <c r="D327" t="s">
        <v>794</v>
      </c>
      <c r="E327" t="s">
        <v>326</v>
      </c>
      <c r="F327" t="s">
        <v>2085</v>
      </c>
      <c r="G327" s="4" t="str">
        <f t="shared" si="15"/>
        <v>-</v>
      </c>
      <c r="J327" t="str">
        <f t="shared" si="16"/>
        <v>{"id": 1141, "abbr": "KJ", "givenNames": "Kenneth", "lastNames": "Johnson", "suffix": "", "collision": false},</v>
      </c>
    </row>
    <row r="328" spans="1:10" x14ac:dyDescent="0.2">
      <c r="A328" t="str">
        <f t="shared" si="14"/>
        <v>75|75|72</v>
      </c>
      <c r="B328" t="s">
        <v>795</v>
      </c>
      <c r="C328">
        <v>1123</v>
      </c>
      <c r="D328" t="s">
        <v>796</v>
      </c>
      <c r="E328" t="s">
        <v>797</v>
      </c>
      <c r="F328" t="s">
        <v>2085</v>
      </c>
      <c r="G328" s="4" t="str">
        <f t="shared" si="15"/>
        <v>-</v>
      </c>
      <c r="J328" t="str">
        <f t="shared" si="16"/>
        <v>{"id": 1123, "abbr": "KKH", "givenNames": "Keith K.", "lastNames": "Hilbig", "suffix": "", "collision": false},</v>
      </c>
    </row>
    <row r="329" spans="1:10" x14ac:dyDescent="0.2">
      <c r="A329" t="str">
        <f t="shared" si="14"/>
        <v>75|77</v>
      </c>
      <c r="B329" t="s">
        <v>798</v>
      </c>
      <c r="C329">
        <v>1172</v>
      </c>
      <c r="D329" t="s">
        <v>799</v>
      </c>
      <c r="E329" t="s">
        <v>800</v>
      </c>
      <c r="F329" t="s">
        <v>2085</v>
      </c>
      <c r="G329" s="4" t="str">
        <f t="shared" si="15"/>
        <v>-</v>
      </c>
      <c r="J329" t="str">
        <f t="shared" si="16"/>
        <v>{"id": 1172, "abbr": "KM", "givenNames": "Karen", "lastNames": "Maxwell", "suffix": "", "collision": false},</v>
      </c>
    </row>
    <row r="330" spans="1:10" x14ac:dyDescent="0.2">
      <c r="A330" t="str">
        <f t="shared" si="14"/>
        <v>75|82|68</v>
      </c>
      <c r="B330" t="s">
        <v>801</v>
      </c>
      <c r="C330">
        <v>1454</v>
      </c>
      <c r="D330" t="s">
        <v>802</v>
      </c>
      <c r="E330" t="s">
        <v>803</v>
      </c>
      <c r="F330" t="s">
        <v>2085</v>
      </c>
      <c r="G330" s="4" t="str">
        <f t="shared" si="15"/>
        <v>-</v>
      </c>
      <c r="J330" t="str">
        <f t="shared" si="16"/>
        <v>{"id": 1454, "abbr": "KRD", "givenNames": "Kevin R.", "lastNames": "Duncan", "suffix": "", "collision": false},</v>
      </c>
    </row>
    <row r="331" spans="1:10" x14ac:dyDescent="0.2">
      <c r="A331" t="str">
        <f t="shared" si="14"/>
        <v>75|82|69</v>
      </c>
      <c r="B331" t="s">
        <v>804</v>
      </c>
      <c r="C331">
        <v>372</v>
      </c>
      <c r="D331" t="s">
        <v>805</v>
      </c>
      <c r="E331" t="s">
        <v>806</v>
      </c>
      <c r="F331" t="s">
        <v>2085</v>
      </c>
      <c r="G331" s="4" t="str">
        <f>IF(LOWER(B331)=LOWER(B333),"***",IF(LOWER(B331)=LOWER(B330),"***","-"))</f>
        <v>-</v>
      </c>
      <c r="J331" t="str">
        <f t="shared" si="16"/>
        <v>{"id": 372, "abbr": "KRE", "givenNames": "Keith R.", "lastNames": "Edwards", "suffix": "", "collision": false},</v>
      </c>
    </row>
    <row r="332" spans="1:10" x14ac:dyDescent="0.2">
      <c r="A332" t="str">
        <f t="shared" si="14"/>
        <v>75|82|74</v>
      </c>
      <c r="B332" s="39" t="s">
        <v>2796</v>
      </c>
      <c r="C332">
        <v>1555</v>
      </c>
      <c r="D332" s="70" t="s">
        <v>2804</v>
      </c>
      <c r="E332" s="40" t="s">
        <v>326</v>
      </c>
      <c r="F332" t="s">
        <v>2085</v>
      </c>
      <c r="G332" s="4" t="str">
        <f t="shared" ref="G332:G336" si="17">IF(LOWER(B332)=LOWER(B334),"***",IF(LOWER(B332)=LOWER(B331),"***","-"))</f>
        <v>-</v>
      </c>
      <c r="J332" t="str">
        <f t="shared" si="16"/>
        <v>{"id": 1555, "abbr": "KRJ", "givenNames": "Kelly R.", "lastNames": "Johnson", "suffix": "", "collision": false},</v>
      </c>
    </row>
    <row r="333" spans="1:10" x14ac:dyDescent="0.2">
      <c r="A333" t="str">
        <f t="shared" si="14"/>
        <v>75|83|72</v>
      </c>
      <c r="B333" t="s">
        <v>2068</v>
      </c>
      <c r="C333">
        <v>1483</v>
      </c>
      <c r="D333" t="s">
        <v>2080</v>
      </c>
      <c r="E333" t="s">
        <v>2081</v>
      </c>
      <c r="F333" t="s">
        <v>2085</v>
      </c>
      <c r="G333" s="4" t="str">
        <f t="shared" si="17"/>
        <v>-</v>
      </c>
      <c r="J333" t="str">
        <f t="shared" si="16"/>
        <v>{"id": 1483, "abbr": "KSH", "givenNames": "Kevin S.", "lastNames": "Hamilton", "suffix": "", "collision": false},</v>
      </c>
    </row>
    <row r="334" spans="1:10" x14ac:dyDescent="0.2">
      <c r="A334" t="str">
        <f t="shared" si="14"/>
        <v>75|83|77</v>
      </c>
      <c r="B334" t="s">
        <v>2381</v>
      </c>
      <c r="C334">
        <v>1537</v>
      </c>
      <c r="D334" t="s">
        <v>2392</v>
      </c>
      <c r="E334" t="s">
        <v>348</v>
      </c>
      <c r="F334" t="s">
        <v>2085</v>
      </c>
      <c r="G334" s="4" t="str">
        <f t="shared" si="17"/>
        <v>-</v>
      </c>
      <c r="J334" t="str">
        <f t="shared" si="16"/>
        <v>{"id": 1537, "abbr": "KSM", "givenNames": "Kyle S.", "lastNames": "McKay", "suffix": "", "collision": false},</v>
      </c>
    </row>
    <row r="335" spans="1:10" x14ac:dyDescent="0.2">
      <c r="A335" t="str">
        <f t="shared" si="14"/>
        <v>75|87|80</v>
      </c>
      <c r="B335" t="s">
        <v>807</v>
      </c>
      <c r="C335">
        <v>1425</v>
      </c>
      <c r="D335" t="s">
        <v>2134</v>
      </c>
      <c r="E335" t="s">
        <v>808</v>
      </c>
      <c r="F335" t="s">
        <v>2085</v>
      </c>
      <c r="G335" s="4" t="str">
        <f t="shared" si="17"/>
        <v>-</v>
      </c>
      <c r="J335" t="str">
        <f t="shared" si="16"/>
        <v>{"id": 1425, "abbr": "KWP", "givenNames": "Kevin W.", "lastNames": "Pearson", "suffix": "", "collision": false},</v>
      </c>
    </row>
    <row r="336" spans="1:10" x14ac:dyDescent="0.2">
      <c r="A336" t="str">
        <f t="shared" si="14"/>
        <v>75|87|87</v>
      </c>
      <c r="B336" t="s">
        <v>809</v>
      </c>
      <c r="C336">
        <v>1282</v>
      </c>
      <c r="D336" t="s">
        <v>810</v>
      </c>
      <c r="E336" t="s">
        <v>811</v>
      </c>
      <c r="F336" t="s">
        <v>2085</v>
      </c>
      <c r="G336" s="4" t="str">
        <f t="shared" si="17"/>
        <v>-</v>
      </c>
      <c r="J336" t="str">
        <f t="shared" si="16"/>
        <v>{"id": 1282, "abbr": "KWW", "givenNames": "Keith W.", "lastNames": "Wilcox", "suffix": "", "collision": false},</v>
      </c>
    </row>
    <row r="337" spans="1:10" x14ac:dyDescent="0.2">
      <c r="A337" t="str">
        <f t="shared" ref="A337:A408" si="18">CODE(MID(B337,1,1))&amp;"|"&amp;CODE(MID(B337,2,1))&amp;IFERROR("|"&amp;CODE(MID(B337,3,1)),"")</f>
        <v>75|89</v>
      </c>
      <c r="B337" t="s">
        <v>812</v>
      </c>
      <c r="C337">
        <v>1463</v>
      </c>
      <c r="D337" t="s">
        <v>2167</v>
      </c>
      <c r="E337" t="s">
        <v>813</v>
      </c>
      <c r="F337" t="s">
        <v>2085</v>
      </c>
      <c r="G337" s="4" t="str">
        <f t="shared" si="15"/>
        <v>-</v>
      </c>
      <c r="J337" t="str">
        <f t="shared" si="16"/>
        <v>{"id": 1463, "abbr": "KY", "givenNames": "Kazuhiko", "lastNames": "Yamashita", "suffix": "", "collision": false},</v>
      </c>
    </row>
    <row r="338" spans="1:10" x14ac:dyDescent="0.2">
      <c r="A338" t="str">
        <f t="shared" si="18"/>
        <v>76|65</v>
      </c>
      <c r="B338" t="s">
        <v>814</v>
      </c>
      <c r="C338">
        <v>1004</v>
      </c>
      <c r="D338" t="s">
        <v>815</v>
      </c>
      <c r="E338" t="s">
        <v>816</v>
      </c>
      <c r="F338" t="s">
        <v>2085</v>
      </c>
      <c r="G338" s="4" t="str">
        <f t="shared" si="15"/>
        <v>-</v>
      </c>
      <c r="J338" t="str">
        <f t="shared" si="16"/>
        <v>{"id": 1004, "abbr": "LA", "givenNames": "Lino", "lastNames": "Alvarez", "suffix": "", "collision": false},</v>
      </c>
    </row>
    <row r="339" spans="1:10" x14ac:dyDescent="0.2">
      <c r="A339" t="str">
        <f t="shared" si="18"/>
        <v>76|65|77</v>
      </c>
      <c r="B339" t="s">
        <v>817</v>
      </c>
      <c r="C339">
        <v>1180</v>
      </c>
      <c r="D339" t="s">
        <v>818</v>
      </c>
      <c r="E339" t="s">
        <v>819</v>
      </c>
      <c r="F339" t="s">
        <v>2085</v>
      </c>
      <c r="G339" s="4" t="str">
        <f t="shared" si="15"/>
        <v>-</v>
      </c>
      <c r="J339" t="str">
        <f t="shared" si="16"/>
        <v>{"id": 1180, "abbr": "LAM", "givenNames": "Lynn A.", "lastNames": "Mickelsen", "suffix": "", "collision": false},</v>
      </c>
    </row>
    <row r="340" spans="1:10" x14ac:dyDescent="0.2">
      <c r="A340" t="str">
        <f t="shared" si="18"/>
        <v>76|65|80</v>
      </c>
      <c r="B340" t="s">
        <v>820</v>
      </c>
      <c r="C340">
        <v>1214</v>
      </c>
      <c r="D340" t="s">
        <v>821</v>
      </c>
      <c r="E340" t="s">
        <v>128</v>
      </c>
      <c r="F340" t="s">
        <v>2085</v>
      </c>
      <c r="G340" s="4" t="str">
        <f t="shared" si="15"/>
        <v>-</v>
      </c>
      <c r="J340" t="str">
        <f t="shared" si="16"/>
        <v>{"id": 1214, "abbr": "LAP", "givenNames": "L. Aldin", "lastNames": "Porter", "suffix": "", "collision": false},</v>
      </c>
    </row>
    <row r="341" spans="1:10" x14ac:dyDescent="0.2">
      <c r="A341" t="str">
        <f t="shared" si="18"/>
        <v>76|65|83</v>
      </c>
      <c r="B341" t="s">
        <v>822</v>
      </c>
      <c r="C341">
        <v>1250</v>
      </c>
      <c r="D341" t="s">
        <v>818</v>
      </c>
      <c r="E341" t="s">
        <v>271</v>
      </c>
      <c r="F341" t="s">
        <v>2085</v>
      </c>
      <c r="G341" s="4" t="str">
        <f t="shared" si="15"/>
        <v>-</v>
      </c>
      <c r="J341" t="str">
        <f t="shared" si="16"/>
        <v>{"id": 1250, "abbr": "LAS", "givenNames": "Lynn A.", "lastNames": "Sorensen", "suffix": "", "collision": false},</v>
      </c>
    </row>
    <row r="342" spans="1:10" x14ac:dyDescent="0.2">
      <c r="A342" t="str">
        <f t="shared" si="18"/>
        <v>76|66|87</v>
      </c>
      <c r="B342" t="s">
        <v>823</v>
      </c>
      <c r="C342">
        <v>1281</v>
      </c>
      <c r="D342" t="s">
        <v>824</v>
      </c>
      <c r="E342" t="s">
        <v>825</v>
      </c>
      <c r="F342" t="s">
        <v>2085</v>
      </c>
      <c r="G342" s="4" t="str">
        <f t="shared" si="15"/>
        <v>-</v>
      </c>
      <c r="J342" t="str">
        <f t="shared" si="16"/>
        <v>{"id": 1281, "abbr": "LBW", "givenNames": "Lance B.", "lastNames": "Wickman", "suffix": "", "collision": false},</v>
      </c>
    </row>
    <row r="343" spans="1:10" x14ac:dyDescent="0.2">
      <c r="A343" t="str">
        <f t="shared" si="18"/>
        <v>76|67|68</v>
      </c>
      <c r="B343" t="s">
        <v>826</v>
      </c>
      <c r="C343">
        <v>1084</v>
      </c>
      <c r="D343" t="s">
        <v>827</v>
      </c>
      <c r="E343" t="s">
        <v>729</v>
      </c>
      <c r="F343" t="s">
        <v>2085</v>
      </c>
      <c r="G343" s="4" t="str">
        <f t="shared" si="15"/>
        <v>-</v>
      </c>
      <c r="J343" t="str">
        <f t="shared" si="16"/>
        <v>{"id": 1084, "abbr": "LCD", "givenNames": "Loren C.", "lastNames": "Dunn", "suffix": "", "collision": false},</v>
      </c>
    </row>
    <row r="344" spans="1:10" x14ac:dyDescent="0.2">
      <c r="A344" t="str">
        <f t="shared" si="18"/>
        <v>76|68|87</v>
      </c>
      <c r="B344" t="s">
        <v>828</v>
      </c>
      <c r="C344">
        <v>1288</v>
      </c>
      <c r="D344" t="s">
        <v>829</v>
      </c>
      <c r="E344" t="s">
        <v>830</v>
      </c>
      <c r="F344" t="s">
        <v>2085</v>
      </c>
      <c r="G344" s="4" t="str">
        <f t="shared" si="15"/>
        <v>-</v>
      </c>
      <c r="J344" t="str">
        <f t="shared" si="16"/>
        <v>{"id": 1288, "abbr": "LDW", "givenNames": "Lowell D.", "lastNames": "Wood", "suffix": "", "collision": false},</v>
      </c>
    </row>
    <row r="345" spans="1:10" x14ac:dyDescent="0.2">
      <c r="A345" t="str">
        <f t="shared" si="18"/>
        <v>76|68|89</v>
      </c>
      <c r="B345" t="s">
        <v>831</v>
      </c>
      <c r="C345">
        <v>1400</v>
      </c>
      <c r="D345" t="s">
        <v>832</v>
      </c>
      <c r="E345" t="s">
        <v>154</v>
      </c>
      <c r="F345" t="s">
        <v>2085</v>
      </c>
      <c r="G345" s="4" t="str">
        <f t="shared" si="15"/>
        <v>-</v>
      </c>
      <c r="J345" t="str">
        <f t="shared" si="16"/>
        <v>{"id": 1400, "abbr": "LDY", "givenNames": "Lorenzo D.", "lastNames": "Young", "suffix": "", "collision": false},</v>
      </c>
    </row>
    <row r="346" spans="1:10" x14ac:dyDescent="0.2">
      <c r="A346" t="str">
        <f t="shared" si="18"/>
        <v>76|69|66</v>
      </c>
      <c r="B346" t="s">
        <v>833</v>
      </c>
      <c r="C346">
        <v>1032</v>
      </c>
      <c r="D346" t="s">
        <v>834</v>
      </c>
      <c r="E346" t="s">
        <v>543</v>
      </c>
      <c r="F346" t="s">
        <v>2085</v>
      </c>
      <c r="G346" s="4" t="str">
        <f t="shared" si="15"/>
        <v>-</v>
      </c>
      <c r="J346" t="str">
        <f t="shared" si="16"/>
        <v>{"id": 1032, "abbr": "LEB", "givenNames": "L. Edward", "lastNames": "Brown", "suffix": "", "collision": false},</v>
      </c>
    </row>
    <row r="347" spans="1:10" x14ac:dyDescent="0.2">
      <c r="A347" t="str">
        <f t="shared" si="18"/>
        <v>76|69|67</v>
      </c>
      <c r="B347" t="s">
        <v>835</v>
      </c>
      <c r="C347">
        <v>1416</v>
      </c>
      <c r="D347" t="s">
        <v>836</v>
      </c>
      <c r="E347" t="s">
        <v>837</v>
      </c>
      <c r="F347" t="s">
        <v>2085</v>
      </c>
      <c r="G347" s="4" t="str">
        <f t="shared" si="15"/>
        <v>-</v>
      </c>
      <c r="J347" t="str">
        <f t="shared" si="16"/>
        <v>{"id": 1416, "abbr": "LEC", "givenNames": "Lawrence E.", "lastNames": "Corbridge", "suffix": "", "collision": false},</v>
      </c>
    </row>
    <row r="348" spans="1:10" x14ac:dyDescent="0.2">
      <c r="A348" t="str">
        <f t="shared" si="18"/>
        <v>76|69|72</v>
      </c>
      <c r="B348" t="s">
        <v>838</v>
      </c>
      <c r="C348">
        <f>1470</f>
        <v>1470</v>
      </c>
      <c r="D348" t="s">
        <v>839</v>
      </c>
      <c r="E348" t="s">
        <v>840</v>
      </c>
      <c r="F348" t="s">
        <v>2085</v>
      </c>
      <c r="G348" s="4" t="str">
        <f t="shared" si="15"/>
        <v>-</v>
      </c>
      <c r="J348" t="str">
        <f t="shared" si="16"/>
        <v>{"id": 1470, "abbr": "LEH", "givenNames": "Larry", "lastNames": "Echo Hawk", "suffix": "", "collision": false},</v>
      </c>
    </row>
    <row r="349" spans="1:10" x14ac:dyDescent="0.2">
      <c r="A349" t="str">
        <f t="shared" si="18"/>
        <v>76|69|89</v>
      </c>
      <c r="B349" t="s">
        <v>841</v>
      </c>
      <c r="C349">
        <v>1321</v>
      </c>
      <c r="D349" t="s">
        <v>842</v>
      </c>
      <c r="E349" t="s">
        <v>154</v>
      </c>
      <c r="F349" t="s">
        <v>2085</v>
      </c>
      <c r="G349" s="4" t="str">
        <f t="shared" si="15"/>
        <v>-</v>
      </c>
      <c r="J349" t="str">
        <f t="shared" si="16"/>
        <v>{"id": 1321, "abbr": "LEY", "givenNames": "Levi Edgar", "lastNames": "Young", "suffix": "", "collision": false},</v>
      </c>
    </row>
    <row r="350" spans="1:10" x14ac:dyDescent="0.2">
      <c r="A350" t="str">
        <f t="shared" si="18"/>
        <v>76|71|82</v>
      </c>
      <c r="B350" t="s">
        <v>843</v>
      </c>
      <c r="C350">
        <v>1224</v>
      </c>
      <c r="D350" t="s">
        <v>844</v>
      </c>
      <c r="E350" t="s">
        <v>845</v>
      </c>
      <c r="F350" t="s">
        <v>2085</v>
      </c>
      <c r="G350" s="4" t="str">
        <f t="shared" si="15"/>
        <v>-</v>
      </c>
      <c r="J350" t="str">
        <f t="shared" si="16"/>
        <v>{"id": 1224, "abbr": "LGR", "givenNames": "Lynn G.", "lastNames": "Robbins", "suffix": "", "collision": false},</v>
      </c>
    </row>
    <row r="351" spans="1:10" x14ac:dyDescent="0.2">
      <c r="A351" t="str">
        <f t="shared" si="18"/>
        <v>76|74|69</v>
      </c>
      <c r="B351" s="45" t="s">
        <v>2266</v>
      </c>
      <c r="C351" s="4">
        <v>1520</v>
      </c>
      <c r="D351" s="40" t="s">
        <v>2272</v>
      </c>
      <c r="E351" s="40" t="s">
        <v>840</v>
      </c>
      <c r="G351" s="4" t="str">
        <f t="shared" si="15"/>
        <v>-</v>
      </c>
      <c r="J351" t="str">
        <f t="shared" si="16"/>
        <v>{"id": 1520, "abbr": "LJE", "givenNames": "Larry J.", "lastNames": "Echo Hawk", "suffix": "", "collision": false},</v>
      </c>
    </row>
    <row r="352" spans="1:10" x14ac:dyDescent="0.2">
      <c r="A352" t="str">
        <f t="shared" si="18"/>
        <v>76|75|66</v>
      </c>
      <c r="B352" t="s">
        <v>846</v>
      </c>
      <c r="C352">
        <f>1473</f>
        <v>1473</v>
      </c>
      <c r="D352" t="s">
        <v>847</v>
      </c>
      <c r="E352" t="s">
        <v>567</v>
      </c>
      <c r="F352" t="s">
        <v>2085</v>
      </c>
      <c r="G352" s="4" t="str">
        <f t="shared" si="15"/>
        <v>-</v>
      </c>
      <c r="J352" t="str">
        <f t="shared" si="16"/>
        <v>{"id": 1473, "abbr": "LKB", "givenNames": "Linda K.", "lastNames": "Burton", "suffix": "", "collision": false},</v>
      </c>
    </row>
    <row r="353" spans="1:13" x14ac:dyDescent="0.2">
      <c r="A353" t="str">
        <f t="shared" si="18"/>
        <v>76|76|66</v>
      </c>
      <c r="B353" t="s">
        <v>848</v>
      </c>
      <c r="C353">
        <v>1300</v>
      </c>
      <c r="D353" t="s">
        <v>849</v>
      </c>
      <c r="E353" t="s">
        <v>95</v>
      </c>
      <c r="F353" t="s">
        <v>2085</v>
      </c>
      <c r="G353" s="4" t="str">
        <f t="shared" si="15"/>
        <v>-</v>
      </c>
      <c r="J353" t="str">
        <f t="shared" si="16"/>
        <v>{"id": 1300, "abbr": "LLB", "givenNames": "Lowell L.", "lastNames": "Bennion", "suffix": "", "collision": false},</v>
      </c>
    </row>
    <row r="354" spans="1:13" x14ac:dyDescent="0.2">
      <c r="A354" t="str">
        <f t="shared" si="18"/>
        <v>76|76|72</v>
      </c>
      <c r="B354" s="39" t="s">
        <v>2466</v>
      </c>
      <c r="C354">
        <v>1542</v>
      </c>
      <c r="D354" s="70" t="s">
        <v>2475</v>
      </c>
      <c r="E354" s="40" t="s">
        <v>2476</v>
      </c>
      <c r="F354" t="s">
        <v>2085</v>
      </c>
      <c r="G354" s="4" t="str">
        <f t="shared" si="15"/>
        <v>-</v>
      </c>
      <c r="J354" t="str">
        <f t="shared" si="16"/>
        <v>{"id": 1542, "abbr": "LLH", "givenNames": "Lisa L.", "lastNames": "Harkness", "suffix": "", "collision": false},</v>
      </c>
    </row>
    <row r="355" spans="1:13" x14ac:dyDescent="0.2">
      <c r="A355" t="str">
        <f t="shared" si="18"/>
        <v>76|76|75</v>
      </c>
      <c r="B355" t="s">
        <v>850</v>
      </c>
      <c r="C355">
        <v>1146</v>
      </c>
      <c r="D355" t="s">
        <v>851</v>
      </c>
      <c r="E355" t="s">
        <v>852</v>
      </c>
      <c r="F355" t="s">
        <v>2085</v>
      </c>
      <c r="G355" s="4" t="str">
        <f t="shared" si="15"/>
        <v>-</v>
      </c>
      <c r="J355" t="str">
        <f t="shared" si="16"/>
        <v>{"id": 1146, "abbr": "LLK", "givenNames": "L. Lionel", "lastNames": "Kendrick", "suffix": "", "collision": false},</v>
      </c>
    </row>
    <row r="356" spans="1:13" x14ac:dyDescent="0.2">
      <c r="A356" t="str">
        <f t="shared" si="18"/>
        <v>76|77|71</v>
      </c>
      <c r="B356" t="s">
        <v>853</v>
      </c>
      <c r="C356">
        <v>1457</v>
      </c>
      <c r="D356" t="s">
        <v>854</v>
      </c>
      <c r="E356" t="s">
        <v>855</v>
      </c>
      <c r="F356" t="s">
        <v>2085</v>
      </c>
      <c r="G356" s="4" t="str">
        <f t="shared" si="15"/>
        <v>-</v>
      </c>
      <c r="J356" t="str">
        <f t="shared" si="16"/>
        <v>{"id": 1457, "abbr": "LMG", "givenNames": "Larry M.", "lastNames": "Gibson", "suffix": "", "collision": false},</v>
      </c>
    </row>
    <row r="357" spans="1:13" x14ac:dyDescent="0.2">
      <c r="A357" t="str">
        <f t="shared" si="18"/>
        <v>76|77|83</v>
      </c>
      <c r="B357" t="s">
        <v>856</v>
      </c>
      <c r="C357">
        <v>355</v>
      </c>
      <c r="D357" t="s">
        <v>857</v>
      </c>
      <c r="E357" t="s">
        <v>411</v>
      </c>
      <c r="F357" t="s">
        <v>2085</v>
      </c>
      <c r="G357" s="4" t="str">
        <f t="shared" si="15"/>
        <v>-</v>
      </c>
      <c r="J357" t="str">
        <f t="shared" si="16"/>
        <v>{"id": 355, "abbr": "LMS", "givenNames": "Lowell M.", "lastNames": "Snow", "suffix": "", "collision": false},</v>
      </c>
    </row>
    <row r="358" spans="1:13" x14ac:dyDescent="0.2">
      <c r="A358" t="str">
        <f t="shared" si="18"/>
        <v>76|80|71</v>
      </c>
      <c r="B358" t="s">
        <v>858</v>
      </c>
      <c r="C358">
        <v>1101</v>
      </c>
      <c r="D358" t="s">
        <v>859</v>
      </c>
      <c r="E358" t="s">
        <v>517</v>
      </c>
      <c r="F358" t="s">
        <v>2085</v>
      </c>
      <c r="G358" s="4" t="str">
        <f t="shared" si="15"/>
        <v>-</v>
      </c>
      <c r="J358" t="str">
        <f t="shared" si="16"/>
        <v>{"id": 1101, "abbr": "LPG", "givenNames": "Lloyd P.", "lastNames": "George", "suffix": "", "collision": false},</v>
      </c>
    </row>
    <row r="359" spans="1:13" x14ac:dyDescent="0.2">
      <c r="A359" t="str">
        <f t="shared" si="18"/>
        <v>76|82</v>
      </c>
      <c r="B359" t="s">
        <v>860</v>
      </c>
      <c r="C359">
        <v>1222</v>
      </c>
      <c r="D359" t="s">
        <v>861</v>
      </c>
      <c r="E359" t="s">
        <v>433</v>
      </c>
      <c r="F359" t="s">
        <v>2085</v>
      </c>
      <c r="G359" s="4" t="str">
        <f t="shared" si="15"/>
        <v>-</v>
      </c>
      <c r="J359" t="str">
        <f t="shared" si="16"/>
        <v>{"id": 1222, "abbr": "LR", "givenNames": "LeGrand", "lastNames": "Richards", "suffix": "", "collision": false},</v>
      </c>
    </row>
    <row r="360" spans="1:13" x14ac:dyDescent="0.2">
      <c r="A360" t="str">
        <f t="shared" si="18"/>
        <v>76|114|67</v>
      </c>
      <c r="B360" t="s">
        <v>2161</v>
      </c>
      <c r="C360">
        <v>1068</v>
      </c>
      <c r="D360" t="s">
        <v>863</v>
      </c>
      <c r="E360" t="s">
        <v>864</v>
      </c>
      <c r="F360" t="s">
        <v>2085</v>
      </c>
      <c r="G360" s="4" t="str">
        <f t="shared" si="15"/>
        <v>***</v>
      </c>
      <c r="J360" t="str">
        <f t="shared" si="16"/>
        <v>{"id": 1068, "abbr": "LrC", "givenNames": "LeGrand R.", "lastNames": "Curtis, Jr.", "suffix": "", "collision": true},</v>
      </c>
    </row>
    <row r="361" spans="1:13" x14ac:dyDescent="0.2">
      <c r="A361" t="str">
        <f t="shared" si="18"/>
        <v>76|82|67</v>
      </c>
      <c r="B361" t="s">
        <v>862</v>
      </c>
      <c r="C361">
        <v>1497</v>
      </c>
      <c r="D361" t="s">
        <v>863</v>
      </c>
      <c r="E361" t="s">
        <v>2168</v>
      </c>
      <c r="F361" t="s">
        <v>2085</v>
      </c>
      <c r="G361" s="4" t="str">
        <f t="shared" si="15"/>
        <v>***</v>
      </c>
      <c r="J361" t="str">
        <f t="shared" si="16"/>
        <v>{"id": 1497, "abbr": "LRC", "givenNames": "LeGrand R.", "lastNames": "Curtis", "suffix": "", "collision": true},</v>
      </c>
    </row>
    <row r="362" spans="1:13" x14ac:dyDescent="0.2">
      <c r="A362" t="str">
        <f t="shared" si="18"/>
        <v>76|82|75</v>
      </c>
      <c r="B362" s="39" t="s">
        <v>2700</v>
      </c>
      <c r="C362">
        <v>1548</v>
      </c>
      <c r="D362" s="70" t="s">
        <v>2707</v>
      </c>
      <c r="E362" s="45" t="s">
        <v>2708</v>
      </c>
      <c r="F362" t="s">
        <v>2085</v>
      </c>
      <c r="G362" s="4" t="str">
        <f t="shared" si="15"/>
        <v>-</v>
      </c>
      <c r="J362" t="str">
        <f t="shared" si="16"/>
        <v>{"id": 1548, "abbr": "LRK", "givenNames": "Laudy Ruth", "lastNames": "Kaouk", "suffix": "", "collision": false},</v>
      </c>
    </row>
    <row r="363" spans="1:13" x14ac:dyDescent="0.2">
      <c r="A363" t="str">
        <f t="shared" si="18"/>
        <v>76|82|76</v>
      </c>
      <c r="B363" t="s">
        <v>865</v>
      </c>
      <c r="C363">
        <v>1450</v>
      </c>
      <c r="D363" t="s">
        <v>866</v>
      </c>
      <c r="E363" t="s">
        <v>867</v>
      </c>
      <c r="F363" t="s">
        <v>2085</v>
      </c>
      <c r="G363" s="4" t="str">
        <f t="shared" si="15"/>
        <v>-</v>
      </c>
      <c r="J363" t="str">
        <f t="shared" si="16"/>
        <v>{"id": 1450, "abbr": "LRL", "givenNames": "Larry R.", "lastNames": "Lawrence", "suffix": "", "collision": false},</v>
      </c>
      <c r="L363" s="70"/>
      <c r="M363" s="45"/>
    </row>
    <row r="364" spans="1:13" x14ac:dyDescent="0.2">
      <c r="A364" t="str">
        <f t="shared" si="18"/>
        <v>76|83</v>
      </c>
      <c r="B364" t="s">
        <v>868</v>
      </c>
      <c r="C364">
        <v>1384</v>
      </c>
      <c r="D364" t="s">
        <v>869</v>
      </c>
      <c r="E364" t="s">
        <v>411</v>
      </c>
      <c r="F364" t="s">
        <v>2085</v>
      </c>
      <c r="G364" s="4" t="str">
        <f t="shared" si="15"/>
        <v>-</v>
      </c>
      <c r="J364" t="str">
        <f t="shared" si="16"/>
        <v>{"id": 1384, "abbr": "LS", "givenNames": "Lorenzo", "lastNames": "Snow", "suffix": "", "collision": false},</v>
      </c>
    </row>
    <row r="365" spans="1:13" x14ac:dyDescent="0.2">
      <c r="A365" t="str">
        <f t="shared" si="18"/>
        <v>76|83|75</v>
      </c>
      <c r="B365" t="s">
        <v>2120</v>
      </c>
      <c r="C365">
        <v>1490</v>
      </c>
      <c r="D365" t="s">
        <v>2129</v>
      </c>
      <c r="E365" t="s">
        <v>2130</v>
      </c>
      <c r="F365" t="s">
        <v>2085</v>
      </c>
      <c r="G365" s="4" t="str">
        <f t="shared" si="15"/>
        <v>-</v>
      </c>
      <c r="J365" t="str">
        <f t="shared" si="16"/>
        <v>{"id": 1490, "abbr": "LSK", "givenNames": "Larry S.", "lastNames": "Kacher", "suffix": "", "collision": false},</v>
      </c>
    </row>
    <row r="366" spans="1:13" x14ac:dyDescent="0.2">
      <c r="A366" t="str">
        <f t="shared" si="18"/>
        <v>76|83|82</v>
      </c>
      <c r="B366" t="s">
        <v>870</v>
      </c>
      <c r="C366">
        <f>1475</f>
        <v>1475</v>
      </c>
      <c r="D366" t="s">
        <v>871</v>
      </c>
      <c r="E366" t="s">
        <v>872</v>
      </c>
      <c r="F366" t="s">
        <v>2085</v>
      </c>
      <c r="G366" s="4" t="str">
        <f t="shared" si="15"/>
        <v>-</v>
      </c>
      <c r="J366" t="str">
        <f t="shared" si="16"/>
        <v>{"id": 1475, "abbr": "LSR", "givenNames": "Linda S.", "lastNames": "Reeves", "suffix": "", "collision": false},</v>
      </c>
    </row>
    <row r="367" spans="1:13" x14ac:dyDescent="0.2">
      <c r="A367" t="str">
        <f t="shared" si="18"/>
        <v>76|83|116</v>
      </c>
      <c r="B367" t="s">
        <v>873</v>
      </c>
      <c r="C367">
        <v>1251</v>
      </c>
      <c r="D367" t="s">
        <v>874</v>
      </c>
      <c r="E367" t="s">
        <v>875</v>
      </c>
      <c r="F367" t="s">
        <v>2085</v>
      </c>
      <c r="G367" s="4" t="str">
        <f t="shared" si="15"/>
        <v>-</v>
      </c>
      <c r="J367" t="str">
        <f t="shared" si="16"/>
        <v>{"id": 1251, "abbr": "LSt", "givenNames": "Leigh", "lastNames": "Stachowski", "suffix": "", "collision": false},</v>
      </c>
    </row>
    <row r="368" spans="1:13" x14ac:dyDescent="0.2">
      <c r="A368" t="str">
        <f t="shared" si="18"/>
        <v>76|84|66</v>
      </c>
      <c r="B368" s="39" t="s">
        <v>2464</v>
      </c>
      <c r="C368">
        <v>1540</v>
      </c>
      <c r="D368" s="70" t="s">
        <v>2471</v>
      </c>
      <c r="E368" s="40" t="s">
        <v>2472</v>
      </c>
      <c r="F368" t="s">
        <v>2085</v>
      </c>
      <c r="G368" s="4" t="str">
        <f t="shared" si="15"/>
        <v>-</v>
      </c>
      <c r="J368" t="str">
        <f t="shared" si="16"/>
        <v>{"id": 1540, "abbr": "LTB", "givenNames": "L. Todd", "lastNames": "Budge", "suffix": "", "collision": false},</v>
      </c>
    </row>
    <row r="369" spans="1:10" x14ac:dyDescent="0.2">
      <c r="A369" t="str">
        <f t="shared" si="18"/>
        <v>76|84|80</v>
      </c>
      <c r="B369" t="s">
        <v>876</v>
      </c>
      <c r="C369">
        <v>1203</v>
      </c>
      <c r="D369" t="s">
        <v>877</v>
      </c>
      <c r="E369" t="s">
        <v>878</v>
      </c>
      <c r="F369" t="s">
        <v>2085</v>
      </c>
      <c r="G369" s="4" t="str">
        <f t="shared" si="15"/>
        <v>-</v>
      </c>
      <c r="J369" t="str">
        <f t="shared" si="16"/>
        <v>{"id": 1203, "abbr": "LTP", "givenNames": "L. Tom", "lastNames": "Perry", "suffix": "", "collision": false},</v>
      </c>
    </row>
    <row r="370" spans="1:10" x14ac:dyDescent="0.2">
      <c r="A370" t="str">
        <f t="shared" si="18"/>
        <v>76|87|67</v>
      </c>
      <c r="B370" t="s">
        <v>879</v>
      </c>
      <c r="C370">
        <v>1055</v>
      </c>
      <c r="D370" t="s">
        <v>880</v>
      </c>
      <c r="E370" t="s">
        <v>881</v>
      </c>
      <c r="F370" t="s">
        <v>2085</v>
      </c>
      <c r="G370" s="4" t="str">
        <f t="shared" si="15"/>
        <v>-</v>
      </c>
      <c r="J370" t="str">
        <f t="shared" si="16"/>
        <v>{"id": 1055, "abbr": "LWC", "givenNames": "L. Whitney", "lastNames": "Clayton", "suffix": "", "collision": false},</v>
      </c>
    </row>
    <row r="371" spans="1:10" x14ac:dyDescent="0.2">
      <c r="A371" t="str">
        <f t="shared" si="18"/>
        <v>76|87|71</v>
      </c>
      <c r="B371" t="s">
        <v>882</v>
      </c>
      <c r="C371">
        <v>373</v>
      </c>
      <c r="D371" t="s">
        <v>883</v>
      </c>
      <c r="E371" t="s">
        <v>449</v>
      </c>
      <c r="F371" t="s">
        <v>2085</v>
      </c>
      <c r="G371" s="4" t="str">
        <f t="shared" si="15"/>
        <v>-</v>
      </c>
      <c r="J371" t="str">
        <f t="shared" si="16"/>
        <v>{"id": 373, "abbr": "LWG", "givenNames": "Larry W.", "lastNames": "Gibbons", "suffix": "", "collision": false},</v>
      </c>
    </row>
    <row r="372" spans="1:10" x14ac:dyDescent="0.2">
      <c r="A372" t="str">
        <f t="shared" si="18"/>
        <v>76|87|72</v>
      </c>
      <c r="B372" t="s">
        <v>884</v>
      </c>
      <c r="C372">
        <v>1358</v>
      </c>
      <c r="D372" t="s">
        <v>885</v>
      </c>
      <c r="E372" t="s">
        <v>886</v>
      </c>
      <c r="F372" t="s">
        <v>2085</v>
      </c>
      <c r="G372" s="4" t="str">
        <f t="shared" si="15"/>
        <v>-</v>
      </c>
      <c r="J372" t="str">
        <f t="shared" si="16"/>
        <v>{"id": 1358, "abbr": "LWH", "givenNames": "L. W.", "lastNames": "Hardy", "suffix": "", "collision": false},</v>
      </c>
    </row>
    <row r="373" spans="1:10" x14ac:dyDescent="0.2">
      <c r="A373" t="str">
        <f t="shared" si="18"/>
        <v>76|87|75</v>
      </c>
      <c r="B373" t="s">
        <v>887</v>
      </c>
      <c r="C373">
        <v>1149</v>
      </c>
      <c r="D373" t="s">
        <v>888</v>
      </c>
      <c r="E373" t="s">
        <v>889</v>
      </c>
      <c r="F373" t="s">
        <v>2085</v>
      </c>
      <c r="G373" s="4" t="str">
        <f t="shared" si="15"/>
        <v>-</v>
      </c>
      <c r="J373" t="str">
        <f t="shared" si="16"/>
        <v>{"id": 1149, "abbr": "LWK", "givenNames": "Lee Whan", "lastNames": "Kim", "suffix": "", "collision": false},</v>
      </c>
    </row>
    <row r="374" spans="1:10" x14ac:dyDescent="0.2">
      <c r="A374" t="str">
        <f t="shared" si="18"/>
        <v>76|87|77</v>
      </c>
      <c r="B374" t="s">
        <v>890</v>
      </c>
      <c r="C374">
        <v>1167</v>
      </c>
      <c r="D374" t="s">
        <v>891</v>
      </c>
      <c r="E374" t="s">
        <v>53</v>
      </c>
      <c r="F374" t="s">
        <v>2085</v>
      </c>
      <c r="G374" s="4" t="str">
        <f t="shared" si="15"/>
        <v>-</v>
      </c>
      <c r="J374" t="str">
        <f t="shared" si="16"/>
        <v>{"id": 1167, "abbr": "LWM", "givenNames": "Louise W.", "lastNames": "Madsen", "suffix": "", "collision": false},</v>
      </c>
    </row>
    <row r="375" spans="1:10" x14ac:dyDescent="0.2">
      <c r="A375" t="str">
        <f t="shared" si="18"/>
        <v>76|89|87</v>
      </c>
      <c r="B375" t="s">
        <v>892</v>
      </c>
      <c r="C375">
        <v>1469</v>
      </c>
      <c r="D375" t="s">
        <v>893</v>
      </c>
      <c r="E375" t="s">
        <v>894</v>
      </c>
      <c r="F375" t="s">
        <v>2085</v>
      </c>
      <c r="G375" s="4" t="str">
        <f t="shared" si="15"/>
        <v>-</v>
      </c>
      <c r="J375" t="str">
        <f t="shared" si="16"/>
        <v>{"id": 1469, "abbr": "LYW", "givenNames": "Larry Y.", "lastNames": "Wilson", "suffix": "", "collision": false},</v>
      </c>
    </row>
    <row r="376" spans="1:10" x14ac:dyDescent="0.2">
      <c r="A376" t="str">
        <f t="shared" si="18"/>
        <v>77|65</v>
      </c>
      <c r="B376" t="s">
        <v>895</v>
      </c>
      <c r="C376">
        <v>1010</v>
      </c>
      <c r="D376" t="s">
        <v>896</v>
      </c>
      <c r="E376" t="s">
        <v>897</v>
      </c>
      <c r="F376" t="s">
        <v>2085</v>
      </c>
      <c r="G376" s="4" t="str">
        <f t="shared" si="15"/>
        <v>-</v>
      </c>
      <c r="J376" t="str">
        <f t="shared" si="16"/>
        <v>{"id": 1010, "abbr": "MA", "givenNames": "Mar&amp;iacute;a", "lastNames": "de Aranda", "suffix": "", "collision": false},</v>
      </c>
    </row>
    <row r="377" spans="1:10" x14ac:dyDescent="0.2">
      <c r="A377" t="str">
        <f t="shared" si="18"/>
        <v>77|65|65</v>
      </c>
      <c r="B377" t="s">
        <v>898</v>
      </c>
      <c r="C377">
        <v>1414</v>
      </c>
      <c r="D377" t="s">
        <v>899</v>
      </c>
      <c r="E377" t="s">
        <v>900</v>
      </c>
      <c r="F377" t="s">
        <v>2085</v>
      </c>
      <c r="G377" s="4" t="str">
        <f t="shared" si="15"/>
        <v>-</v>
      </c>
      <c r="J377" t="str">
        <f t="shared" si="16"/>
        <v>{"id": 1414, "abbr": "MAA", "givenNames": "Marcos A.", "lastNames": "Aidukaitis", "suffix": "", "collision": false},</v>
      </c>
    </row>
    <row r="378" spans="1:10" x14ac:dyDescent="0.2">
      <c r="A378" t="str">
        <f t="shared" si="18"/>
        <v>77|65|66</v>
      </c>
      <c r="B378" t="s">
        <v>2202</v>
      </c>
      <c r="C378">
        <v>1509</v>
      </c>
      <c r="D378" t="s">
        <v>2211</v>
      </c>
      <c r="E378" t="s">
        <v>2212</v>
      </c>
      <c r="F378" t="s">
        <v>2085</v>
      </c>
      <c r="G378" s="4" t="str">
        <f t="shared" si="15"/>
        <v>-</v>
      </c>
      <c r="J378" t="str">
        <f t="shared" si="16"/>
        <v>{"id": 1509, "abbr": "MAB", "givenNames": "Mark A.", "lastNames": "Bragg", "suffix": "", "collision": false},</v>
      </c>
    </row>
    <row r="379" spans="1:10" x14ac:dyDescent="0.2">
      <c r="A379" t="str">
        <f t="shared" si="18"/>
        <v>77|65|78</v>
      </c>
      <c r="B379" t="s">
        <v>901</v>
      </c>
      <c r="C379">
        <v>1423</v>
      </c>
      <c r="D379" t="s">
        <v>902</v>
      </c>
      <c r="E379" t="s">
        <v>903</v>
      </c>
      <c r="F379" t="s">
        <v>2085</v>
      </c>
      <c r="G379" s="4" t="str">
        <f t="shared" si="15"/>
        <v>-</v>
      </c>
      <c r="J379" t="str">
        <f t="shared" si="16"/>
        <v>{"id": 1423, "abbr": "MAN", "givenNames": "Michael A.", "lastNames": "Neider", "suffix": "", "collision": false},</v>
      </c>
    </row>
    <row r="380" spans="1:10" x14ac:dyDescent="0.2">
      <c r="A380" t="str">
        <f t="shared" si="18"/>
        <v>77|66</v>
      </c>
      <c r="B380" t="s">
        <v>904</v>
      </c>
      <c r="C380">
        <v>1030</v>
      </c>
      <c r="D380" t="s">
        <v>905</v>
      </c>
      <c r="E380" t="s">
        <v>906</v>
      </c>
      <c r="F380" t="s">
        <v>2085</v>
      </c>
      <c r="G380" s="4" t="str">
        <f t="shared" si="15"/>
        <v>-</v>
      </c>
      <c r="J380" t="str">
        <f t="shared" si="16"/>
        <v>{"id": 1030, "abbr": "MB", "givenNames": "Monte J.", "lastNames": "Brough", "suffix": "", "collision": false},</v>
      </c>
    </row>
    <row r="381" spans="1:10" x14ac:dyDescent="0.2">
      <c r="A381" t="str">
        <f t="shared" si="18"/>
        <v>77|66|65</v>
      </c>
      <c r="B381" t="s">
        <v>907</v>
      </c>
      <c r="C381">
        <v>1345</v>
      </c>
      <c r="D381" t="s">
        <v>908</v>
      </c>
      <c r="E381" t="s">
        <v>909</v>
      </c>
      <c r="F381" t="s">
        <v>2085</v>
      </c>
      <c r="G381" s="4" t="str">
        <f t="shared" si="15"/>
        <v>-</v>
      </c>
      <c r="J381" t="str">
        <f t="shared" si="16"/>
        <v>{"id": 1345, "abbr": "MBA", "givenNames": "Mervyn B.", "lastNames": "Arnold", "suffix": "", "collision": false},</v>
      </c>
    </row>
    <row r="382" spans="1:10" x14ac:dyDescent="0.2">
      <c r="A382" t="str">
        <f t="shared" si="18"/>
        <v>77|66|78</v>
      </c>
      <c r="B382" t="s">
        <v>910</v>
      </c>
      <c r="C382">
        <v>365</v>
      </c>
      <c r="D382" t="s">
        <v>911</v>
      </c>
      <c r="E382" t="s">
        <v>912</v>
      </c>
      <c r="F382" t="s">
        <v>2085</v>
      </c>
      <c r="G382" s="4" t="str">
        <f t="shared" si="15"/>
        <v>-</v>
      </c>
      <c r="J382" t="str">
        <f t="shared" si="16"/>
        <v>{"id": 365, "abbr": "MBN", "givenNames": "Marcus B.", "lastNames": "Nash", "suffix": "", "collision": false},</v>
      </c>
    </row>
    <row r="383" spans="1:10" x14ac:dyDescent="0.2">
      <c r="A383" t="str">
        <f t="shared" si="18"/>
        <v>77|67</v>
      </c>
      <c r="B383" t="s">
        <v>913</v>
      </c>
      <c r="C383">
        <v>1322</v>
      </c>
      <c r="D383" t="s">
        <v>914</v>
      </c>
      <c r="E383" t="s">
        <v>915</v>
      </c>
      <c r="F383" t="s">
        <v>2085</v>
      </c>
      <c r="G383" s="4" t="str">
        <f t="shared" si="15"/>
        <v>-</v>
      </c>
      <c r="J383" t="str">
        <f t="shared" si="16"/>
        <v>{"id": 1322, "abbr": "MC", "givenNames": "Matthew", "lastNames": "Cowley", "suffix": "", "collision": false},</v>
      </c>
    </row>
    <row r="384" spans="1:10" x14ac:dyDescent="0.2">
      <c r="A384" t="str">
        <f t="shared" si="18"/>
        <v>77|67|79</v>
      </c>
      <c r="B384" t="s">
        <v>916</v>
      </c>
      <c r="C384">
        <v>1191</v>
      </c>
      <c r="D384" t="s">
        <v>917</v>
      </c>
      <c r="E384" t="s">
        <v>295</v>
      </c>
      <c r="F384" t="s">
        <v>2085</v>
      </c>
      <c r="G384" s="4" t="str">
        <f t="shared" si="15"/>
        <v>-</v>
      </c>
      <c r="J384" t="str">
        <f t="shared" si="16"/>
        <v>{"id": 1191, "abbr": "MCO", "givenNames": "Merrill C.", "lastNames": "Oaks", "suffix": "", "collision": false},</v>
      </c>
    </row>
    <row r="385" spans="1:10" x14ac:dyDescent="0.2">
      <c r="A385" t="str">
        <f t="shared" si="18"/>
        <v>77|68</v>
      </c>
      <c r="B385" s="45" t="s">
        <v>2271</v>
      </c>
      <c r="C385" s="4">
        <v>1525</v>
      </c>
      <c r="D385" s="40" t="s">
        <v>2280</v>
      </c>
      <c r="E385" s="40" t="s">
        <v>2281</v>
      </c>
      <c r="G385" s="4" t="str">
        <f t="shared" si="15"/>
        <v>-</v>
      </c>
      <c r="J385" t="str">
        <f t="shared" si="16"/>
        <v>{"id": 1525, "abbr": "MD", "givenNames": "Massimo", "lastNames": "De Feo", "suffix": "", "collision": false},</v>
      </c>
    </row>
    <row r="386" spans="1:10" x14ac:dyDescent="0.2">
      <c r="A386" t="str">
        <f t="shared" si="18"/>
        <v>77|68|67</v>
      </c>
      <c r="B386" s="45" t="s">
        <v>2336</v>
      </c>
      <c r="C386" s="71">
        <v>1527</v>
      </c>
      <c r="D386" s="40" t="s">
        <v>2343</v>
      </c>
      <c r="E386" s="40" t="s">
        <v>2344</v>
      </c>
      <c r="G386" s="4" t="str">
        <f t="shared" si="15"/>
        <v>-</v>
      </c>
      <c r="J386" t="str">
        <f t="shared" si="16"/>
        <v>{"id": 1527, "abbr": "MDC", "givenNames": "Michelle D.", "lastNames": "Craig", "suffix": "", "collision": false},</v>
      </c>
    </row>
    <row r="387" spans="1:10" x14ac:dyDescent="0.2">
      <c r="A387" t="str">
        <f t="shared" si="18"/>
        <v>77|68|72</v>
      </c>
      <c r="B387" t="s">
        <v>918</v>
      </c>
      <c r="C387">
        <v>1119</v>
      </c>
      <c r="D387" t="s">
        <v>919</v>
      </c>
      <c r="E387" t="s">
        <v>920</v>
      </c>
      <c r="G387" s="4" t="str">
        <f t="shared" si="15"/>
        <v>-</v>
      </c>
      <c r="J387" t="str">
        <f t="shared" ref="J387:J450" si="19">"{""id"": "&amp;C387&amp;", ""abbr"": """&amp;B387&amp;""", ""givenNames"": """&amp;D387&amp;""", ""lastNames"": """&amp;E387&amp;""", ""suffix"": """&amp;F387&amp;""", ""collision"": "&amp;IF(G387="***","true","false")&amp;"},"</f>
        <v>{"id": 1119, "abbr": "MDH", "givenNames": "Marion D.", "lastNames": "Hanks", "suffix": "", "collision": false},</v>
      </c>
    </row>
    <row r="388" spans="1:10" x14ac:dyDescent="0.2">
      <c r="A388" t="str">
        <f t="shared" si="18"/>
        <v>77|68|78</v>
      </c>
      <c r="B388" t="s">
        <v>921</v>
      </c>
      <c r="C388">
        <v>1186</v>
      </c>
      <c r="D388" t="s">
        <v>922</v>
      </c>
      <c r="E388" t="s">
        <v>923</v>
      </c>
      <c r="F388" t="s">
        <v>2085</v>
      </c>
      <c r="G388" s="4" t="str">
        <f t="shared" ref="G388:G396" si="20">IF(LOWER(B388)=LOWER(B389),"***",IF(LOWER(B388)=LOWER(B387),"***","-"))</f>
        <v>-</v>
      </c>
      <c r="J388" t="str">
        <f t="shared" si="19"/>
        <v>{"id": 1186, "abbr": "MDN", "givenNames": "Margaret D.", "lastNames": "Nadauld", "suffix": "", "collision": false},</v>
      </c>
    </row>
    <row r="389" spans="1:10" x14ac:dyDescent="0.2">
      <c r="A389" t="str">
        <f t="shared" si="18"/>
        <v>77|69</v>
      </c>
      <c r="B389" t="s">
        <v>924</v>
      </c>
      <c r="C389">
        <v>1088</v>
      </c>
      <c r="D389" t="s">
        <v>925</v>
      </c>
      <c r="E389" t="s">
        <v>926</v>
      </c>
      <c r="F389" t="s">
        <v>2085</v>
      </c>
      <c r="G389" s="4" t="str">
        <f t="shared" si="20"/>
        <v>-</v>
      </c>
      <c r="J389" t="str">
        <f t="shared" si="19"/>
        <v>{"id": 1088, "abbr": "ME", "givenNames": "Melanie", "lastNames": "Eaton", "suffix": "", "collision": false},</v>
      </c>
    </row>
    <row r="390" spans="1:10" x14ac:dyDescent="0.2">
      <c r="A390" t="str">
        <f t="shared" si="18"/>
        <v>77|69|80</v>
      </c>
      <c r="B390" t="s">
        <v>927</v>
      </c>
      <c r="C390">
        <v>1204</v>
      </c>
      <c r="D390" t="s">
        <v>928</v>
      </c>
      <c r="E390" t="s">
        <v>929</v>
      </c>
      <c r="F390" t="s">
        <v>2085</v>
      </c>
      <c r="G390" s="4" t="str">
        <f t="shared" si="20"/>
        <v>-</v>
      </c>
      <c r="J390" t="str">
        <f t="shared" si="19"/>
        <v>{"id": 1204, "abbr": "MEP", "givenNames": "Mark E.", "lastNames": "Petersen", "suffix": "", "collision": false},</v>
      </c>
    </row>
    <row r="391" spans="1:10" x14ac:dyDescent="0.2">
      <c r="A391" t="str">
        <f t="shared" si="18"/>
        <v>77|69|83</v>
      </c>
      <c r="B391" t="s">
        <v>930</v>
      </c>
      <c r="C391">
        <v>1246</v>
      </c>
      <c r="D391" t="s">
        <v>931</v>
      </c>
      <c r="E391" t="s">
        <v>932</v>
      </c>
      <c r="F391" t="s">
        <v>2085</v>
      </c>
      <c r="G391" s="4" t="str">
        <f t="shared" si="20"/>
        <v>-</v>
      </c>
      <c r="J391" t="str">
        <f t="shared" si="19"/>
        <v>{"id": 1246, "abbr": "MES", "givenNames": "Mary Ellen W.", "lastNames": "Smoot", "suffix": "", "collision": false},</v>
      </c>
    </row>
    <row r="392" spans="1:10" x14ac:dyDescent="0.2">
      <c r="A392" t="str">
        <f t="shared" si="18"/>
        <v>77|70|70</v>
      </c>
      <c r="B392" t="s">
        <v>933</v>
      </c>
      <c r="C392">
        <v>1095</v>
      </c>
      <c r="D392" t="s">
        <v>934</v>
      </c>
      <c r="E392" t="s">
        <v>935</v>
      </c>
      <c r="F392" t="s">
        <v>2085</v>
      </c>
      <c r="G392" s="4" t="str">
        <f t="shared" si="20"/>
        <v>-</v>
      </c>
      <c r="J392" t="str">
        <f t="shared" si="19"/>
        <v>{"id": 1095, "abbr": "MFF", "givenNames": "Mary F.", "lastNames": "Foulger", "suffix": "", "collision": false},</v>
      </c>
    </row>
    <row r="393" spans="1:10" x14ac:dyDescent="0.2">
      <c r="A393" t="str">
        <f t="shared" si="18"/>
        <v>77|71|82</v>
      </c>
      <c r="B393" t="s">
        <v>936</v>
      </c>
      <c r="C393">
        <v>1227</v>
      </c>
      <c r="D393" t="s">
        <v>937</v>
      </c>
      <c r="E393" t="s">
        <v>938</v>
      </c>
      <c r="F393" t="s">
        <v>2085</v>
      </c>
      <c r="G393" s="4" t="str">
        <f t="shared" si="20"/>
        <v>-</v>
      </c>
      <c r="J393" t="str">
        <f t="shared" si="19"/>
        <v>{"id": 1227, "abbr": "MGR", "givenNames": "Marion G.", "lastNames": "Romney", "suffix": "", "collision": false},</v>
      </c>
    </row>
    <row r="394" spans="1:10" x14ac:dyDescent="0.2">
      <c r="A394" t="str">
        <f t="shared" si="18"/>
        <v>77|72</v>
      </c>
      <c r="B394" t="s">
        <v>2377</v>
      </c>
      <c r="C394">
        <v>1533</v>
      </c>
      <c r="D394" t="s">
        <v>2388</v>
      </c>
      <c r="E394" t="s">
        <v>2382</v>
      </c>
      <c r="F394" t="s">
        <v>2085</v>
      </c>
      <c r="G394" s="4" t="str">
        <f t="shared" si="20"/>
        <v>-</v>
      </c>
      <c r="J394" t="str">
        <f t="shared" si="19"/>
        <v>{"id": 1533, "abbr": "MH", "givenNames": "Mathias", "lastNames": "Held", "suffix": "", "collision": false},</v>
      </c>
    </row>
    <row r="395" spans="1:10" x14ac:dyDescent="0.2">
      <c r="A395" t="str">
        <f t="shared" si="18"/>
        <v>77|105|67</v>
      </c>
      <c r="B395" s="39" t="s">
        <v>2797</v>
      </c>
      <c r="C395">
        <v>1554</v>
      </c>
      <c r="D395" s="70" t="s">
        <v>2803</v>
      </c>
      <c r="E395" s="45" t="s">
        <v>590</v>
      </c>
      <c r="F395" t="s">
        <v>2085</v>
      </c>
      <c r="G395" s="4" t="str">
        <f t="shared" si="20"/>
        <v>-</v>
      </c>
      <c r="J395" t="str">
        <f t="shared" si="19"/>
        <v>{"id": 1554, "abbr": "MiC", "givenNames": "Milton", "lastNames": "Camargo", "suffix": "", "collision": false},</v>
      </c>
    </row>
    <row r="396" spans="1:10" x14ac:dyDescent="0.2">
      <c r="A396" t="str">
        <f t="shared" si="18"/>
        <v>77|74|65</v>
      </c>
      <c r="B396" t="s">
        <v>939</v>
      </c>
      <c r="C396">
        <v>1013</v>
      </c>
      <c r="D396" t="s">
        <v>940</v>
      </c>
      <c r="E396" t="s">
        <v>941</v>
      </c>
      <c r="F396" t="s">
        <v>2085</v>
      </c>
      <c r="G396" s="4" t="str">
        <f t="shared" si="20"/>
        <v>-</v>
      </c>
      <c r="J396" t="str">
        <f t="shared" si="19"/>
        <v>{"id": 1013, "abbr": "MJA", "givenNames": "Marvin J.", "lastNames": "Ashton", "suffix": "", "collision": false},</v>
      </c>
    </row>
    <row r="397" spans="1:10" x14ac:dyDescent="0.2">
      <c r="A397" t="str">
        <f t="shared" si="18"/>
        <v>77|74|66</v>
      </c>
      <c r="B397" t="s">
        <v>942</v>
      </c>
      <c r="C397">
        <v>1021</v>
      </c>
      <c r="D397" t="s">
        <v>943</v>
      </c>
      <c r="E397" t="s">
        <v>405</v>
      </c>
      <c r="F397" t="s">
        <v>2085</v>
      </c>
      <c r="G397" s="4" t="str">
        <f>IF(LOWER(B397)=LOWER(B398),"***",IF(LOWER(B397)=LOWER(B396),"***","-"))</f>
        <v>***</v>
      </c>
      <c r="J397" t="str">
        <f t="shared" si="19"/>
        <v>{"id": 1021, "abbr": "MJB", "givenNames": "Merrill J.", "lastNames": "Bateman", "suffix": "", "collision": true},</v>
      </c>
    </row>
    <row r="398" spans="1:10" x14ac:dyDescent="0.2">
      <c r="A398" t="str">
        <f t="shared" si="18"/>
        <v>77|106|66</v>
      </c>
      <c r="B398" t="s">
        <v>2200</v>
      </c>
      <c r="C398">
        <v>1507</v>
      </c>
      <c r="D398" t="s">
        <v>2209</v>
      </c>
      <c r="E398" t="s">
        <v>906</v>
      </c>
      <c r="F398" t="s">
        <v>2085</v>
      </c>
      <c r="G398" s="4" t="str">
        <f t="shared" ref="G398:G461" si="21">IF(LOWER(B398)=LOWER(B399),"***",IF(LOWER(B398)=LOWER(B397),"***","-"))</f>
        <v>***</v>
      </c>
      <c r="J398" t="str">
        <f t="shared" si="19"/>
        <v>{"id": 1507, "abbr": "MjB", "givenNames": "M. Joseph", "lastNames": "Brough", "suffix": "", "collision": true},</v>
      </c>
    </row>
    <row r="399" spans="1:10" x14ac:dyDescent="0.2">
      <c r="A399" t="str">
        <f t="shared" si="18"/>
        <v>77|74|84</v>
      </c>
      <c r="B399" t="s">
        <v>944</v>
      </c>
      <c r="C399">
        <v>1407</v>
      </c>
      <c r="D399" t="s">
        <v>3827</v>
      </c>
      <c r="E399" t="s">
        <v>945</v>
      </c>
      <c r="F399" t="s">
        <v>2085</v>
      </c>
      <c r="G399" s="4" t="str">
        <f t="shared" si="21"/>
        <v>-</v>
      </c>
      <c r="J399" t="str">
        <f t="shared" si="19"/>
        <v>{"id": 1407, "abbr": "MJT", "givenNames": "Michael John U.", "lastNames": "Teh", "suffix": "", "collision": false},</v>
      </c>
    </row>
    <row r="400" spans="1:10" x14ac:dyDescent="0.2">
      <c r="A400" t="str">
        <f t="shared" si="18"/>
        <v>77|75|74</v>
      </c>
      <c r="B400" t="s">
        <v>946</v>
      </c>
      <c r="C400">
        <v>1137</v>
      </c>
      <c r="D400" t="s">
        <v>947</v>
      </c>
      <c r="E400" t="s">
        <v>666</v>
      </c>
      <c r="F400" t="s">
        <v>2085</v>
      </c>
      <c r="G400" s="4" t="str">
        <f t="shared" si="21"/>
        <v>-</v>
      </c>
      <c r="J400" t="str">
        <f t="shared" si="19"/>
        <v>{"id": 1137, "abbr": "MKJ", "givenNames": "Marlin K.", "lastNames": "Jensen", "suffix": "", "collision": false},</v>
      </c>
    </row>
    <row r="401" spans="1:10" x14ac:dyDescent="0.2">
      <c r="A401" t="str">
        <f t="shared" si="18"/>
        <v>77|76|67</v>
      </c>
      <c r="B401" t="s">
        <v>2338</v>
      </c>
      <c r="C401">
        <v>1529</v>
      </c>
      <c r="D401" t="s">
        <v>2347</v>
      </c>
      <c r="E401" t="s">
        <v>2348</v>
      </c>
      <c r="F401" t="s">
        <v>2085</v>
      </c>
      <c r="G401" s="4" t="str">
        <f t="shared" si="21"/>
        <v>-</v>
      </c>
      <c r="J401" t="str">
        <f t="shared" si="19"/>
        <v>{"id": 1529, "abbr": "MLC", "givenNames": "Matthew L.", "lastNames": "Carpenter", "suffix": "", "collision": false},</v>
      </c>
    </row>
    <row r="402" spans="1:10" x14ac:dyDescent="0.2">
      <c r="A402" t="str">
        <f t="shared" si="18"/>
        <v>77|76|80</v>
      </c>
      <c r="B402" s="39" t="s">
        <v>2463</v>
      </c>
      <c r="C402">
        <v>1539</v>
      </c>
      <c r="D402" s="70" t="s">
        <v>2470</v>
      </c>
      <c r="E402" s="40" t="s">
        <v>499</v>
      </c>
      <c r="F402" t="s">
        <v>2085</v>
      </c>
      <c r="G402" s="4" t="str">
        <f t="shared" si="21"/>
        <v>-</v>
      </c>
      <c r="J402" t="str">
        <f t="shared" si="19"/>
        <v>{"id": 1539, "abbr": "MLP", "givenNames": "Mark L.", "lastNames": "Pace", "suffix": "", "collision": false},</v>
      </c>
    </row>
    <row r="403" spans="1:10" x14ac:dyDescent="0.2">
      <c r="A403" t="str">
        <f t="shared" si="18"/>
        <v>77|77</v>
      </c>
      <c r="B403" t="s">
        <v>948</v>
      </c>
      <c r="C403">
        <v>1421</v>
      </c>
      <c r="D403" t="s">
        <v>949</v>
      </c>
      <c r="E403" t="s">
        <v>950</v>
      </c>
      <c r="F403" t="s">
        <v>2085</v>
      </c>
      <c r="G403" s="4" t="str">
        <f t="shared" si="21"/>
        <v>-</v>
      </c>
      <c r="J403" t="str">
        <f t="shared" si="19"/>
        <v>{"id": 1421, "abbr": "MM", "givenNames": "Mukai", "lastNames": "Maphosa", "suffix": "", "collision": false},</v>
      </c>
    </row>
    <row r="404" spans="1:10" x14ac:dyDescent="0.2">
      <c r="A404" t="str">
        <f t="shared" si="18"/>
        <v>77|78</v>
      </c>
      <c r="B404" t="s">
        <v>951</v>
      </c>
      <c r="C404">
        <v>1342</v>
      </c>
      <c r="D404" t="s">
        <v>952</v>
      </c>
      <c r="E404" t="s">
        <v>953</v>
      </c>
      <c r="F404" t="s">
        <v>2085</v>
      </c>
      <c r="G404" s="4" t="str">
        <f t="shared" si="21"/>
        <v>-</v>
      </c>
      <c r="J404" t="str">
        <f t="shared" si="19"/>
        <v>{"id": 1342, "abbr": "MN", "givenNames": "Michael", "lastNames": "Nicholas", "suffix": "", "collision": false},</v>
      </c>
    </row>
    <row r="405" spans="1:10" x14ac:dyDescent="0.2">
      <c r="A405" t="str">
        <f t="shared" si="18"/>
        <v>77|78|67</v>
      </c>
      <c r="B405" t="s">
        <v>954</v>
      </c>
      <c r="C405">
        <v>1404</v>
      </c>
      <c r="D405" t="s">
        <v>955</v>
      </c>
      <c r="E405" t="s">
        <v>171</v>
      </c>
      <c r="F405" t="s">
        <v>2085</v>
      </c>
      <c r="G405" s="4" t="str">
        <f t="shared" si="21"/>
        <v>-</v>
      </c>
      <c r="J405" t="str">
        <f t="shared" si="19"/>
        <v>{"id": 1404, "abbr": "MNC", "givenNames": "Mary N.", "lastNames": "Cook", "suffix": "", "collision": false},</v>
      </c>
    </row>
    <row r="406" spans="1:10" x14ac:dyDescent="0.2">
      <c r="A406" t="str">
        <f t="shared" si="18"/>
        <v>77|79|65</v>
      </c>
      <c r="B406" t="s">
        <v>956</v>
      </c>
      <c r="C406">
        <v>1298</v>
      </c>
      <c r="D406" t="s">
        <v>957</v>
      </c>
      <c r="E406" t="s">
        <v>941</v>
      </c>
      <c r="F406" t="s">
        <v>2085</v>
      </c>
      <c r="G406" s="4" t="str">
        <f t="shared" si="21"/>
        <v>-</v>
      </c>
      <c r="J406" t="str">
        <f t="shared" si="19"/>
        <v>{"id": 1298, "abbr": "MOA", "givenNames": "Marvin O.", "lastNames": "Ashton", "suffix": "", "collision": false},</v>
      </c>
    </row>
    <row r="407" spans="1:10" x14ac:dyDescent="0.2">
      <c r="A407" t="str">
        <f t="shared" si="18"/>
        <v>77|79|82</v>
      </c>
      <c r="B407" t="s">
        <v>958</v>
      </c>
      <c r="C407">
        <v>1462</v>
      </c>
      <c r="D407" t="s">
        <v>959</v>
      </c>
      <c r="E407" t="s">
        <v>960</v>
      </c>
      <c r="F407" t="s">
        <v>2085</v>
      </c>
      <c r="G407" s="4" t="str">
        <f t="shared" si="21"/>
        <v>-</v>
      </c>
      <c r="J407" t="str">
        <f t="shared" si="19"/>
        <v>{"id": 1462, "abbr": "MOR", "givenNames": "Matthew O.", "lastNames": "Richardson", "suffix": "", "collision": false},</v>
      </c>
    </row>
    <row r="408" spans="1:10" x14ac:dyDescent="0.2">
      <c r="A408" t="str">
        <f t="shared" si="18"/>
        <v>77|80|71</v>
      </c>
      <c r="B408" t="s">
        <v>961</v>
      </c>
      <c r="C408">
        <v>1109</v>
      </c>
      <c r="D408" t="s">
        <v>962</v>
      </c>
      <c r="E408" t="s">
        <v>963</v>
      </c>
      <c r="F408" t="s">
        <v>2085</v>
      </c>
      <c r="G408" s="4" t="str">
        <f t="shared" si="21"/>
        <v>-</v>
      </c>
      <c r="J408" t="str">
        <f t="shared" si="19"/>
        <v>{"id": 1109, "abbr": "MPG", "givenNames": "Michaelene P.", "lastNames": "Grassli", "suffix": "", "collision": false},</v>
      </c>
    </row>
    <row r="409" spans="1:10" x14ac:dyDescent="0.2">
      <c r="A409" t="str">
        <f t="shared" ref="A409:A473" si="22">CODE(MID(B409,1,1))&amp;"|"&amp;CODE(MID(B409,2,1))&amp;IFERROR("|"&amp;CODE(MID(B409,3,1)),"")</f>
        <v>77|82|66</v>
      </c>
      <c r="B409" t="s">
        <v>964</v>
      </c>
      <c r="C409">
        <v>1017</v>
      </c>
      <c r="D409" t="s">
        <v>965</v>
      </c>
      <c r="E409" t="s">
        <v>966</v>
      </c>
      <c r="F409" t="s">
        <v>2085</v>
      </c>
      <c r="G409" s="4" t="str">
        <f t="shared" si="21"/>
        <v>***</v>
      </c>
      <c r="J409" t="str">
        <f t="shared" si="19"/>
        <v>{"id": 1017, "abbr": "MRB", "givenNames": "M. Russell", "lastNames": "Ballard", "suffix": "", "collision": true},</v>
      </c>
    </row>
    <row r="410" spans="1:10" x14ac:dyDescent="0.2">
      <c r="A410" t="str">
        <f t="shared" si="22"/>
        <v>77|114|66</v>
      </c>
      <c r="B410" t="s">
        <v>967</v>
      </c>
      <c r="C410">
        <v>1026</v>
      </c>
      <c r="D410" t="s">
        <v>968</v>
      </c>
      <c r="E410" t="s">
        <v>792</v>
      </c>
      <c r="F410" t="s">
        <v>2085</v>
      </c>
      <c r="G410" s="4" t="str">
        <f t="shared" si="21"/>
        <v>***</v>
      </c>
      <c r="J410" t="str">
        <f t="shared" si="19"/>
        <v>{"id": 1026, "abbr": "MrB", "givenNames": "Marian R.", "lastNames": "Boyer", "suffix": "", "collision": true},</v>
      </c>
    </row>
    <row r="411" spans="1:10" x14ac:dyDescent="0.2">
      <c r="A411" t="str">
        <f t="shared" si="22"/>
        <v>77|82|68</v>
      </c>
      <c r="B411" t="s">
        <v>2173</v>
      </c>
      <c r="C411">
        <v>1498</v>
      </c>
      <c r="D411" t="s">
        <v>2175</v>
      </c>
      <c r="E411" t="s">
        <v>488</v>
      </c>
      <c r="G411" s="4" t="str">
        <f t="shared" si="21"/>
        <v>-</v>
      </c>
      <c r="J411" t="str">
        <f t="shared" si="19"/>
        <v>{"id": 1498, "abbr": "MRD", "givenNames": "Mary R.", "lastNames": "Durham", "suffix": "", "collision": false},</v>
      </c>
    </row>
    <row r="412" spans="1:10" x14ac:dyDescent="0.2">
      <c r="A412" t="str">
        <f t="shared" si="22"/>
        <v>77|82|72</v>
      </c>
      <c r="B412" t="s">
        <v>969</v>
      </c>
      <c r="C412">
        <v>1132</v>
      </c>
      <c r="D412" t="s">
        <v>970</v>
      </c>
      <c r="E412" t="s">
        <v>393</v>
      </c>
      <c r="F412" t="s">
        <v>2085</v>
      </c>
      <c r="G412" s="4" t="str">
        <f t="shared" si="21"/>
        <v>-</v>
      </c>
      <c r="J412" t="str">
        <f t="shared" si="19"/>
        <v>{"id": 1132, "abbr": "MRH", "givenNames": "Milton R.", "lastNames": "Hunter", "suffix": "", "collision": false},</v>
      </c>
    </row>
    <row r="413" spans="1:10" x14ac:dyDescent="0.2">
      <c r="A413" t="str">
        <f t="shared" si="22"/>
        <v>77|82|76</v>
      </c>
      <c r="B413" t="s">
        <v>971</v>
      </c>
      <c r="C413">
        <v>1165</v>
      </c>
      <c r="D413" t="s">
        <v>972</v>
      </c>
      <c r="E413" t="s">
        <v>973</v>
      </c>
      <c r="F413" t="s">
        <v>2085</v>
      </c>
      <c r="G413" s="4" t="str">
        <f t="shared" si="21"/>
        <v>-</v>
      </c>
      <c r="J413" t="str">
        <f t="shared" si="19"/>
        <v>{"id": 1165, "abbr": "MRL", "givenNames": "Merlin R.", "lastNames": "Lybbert", "suffix": "", "collision": false},</v>
      </c>
    </row>
    <row r="414" spans="1:10" x14ac:dyDescent="0.2">
      <c r="A414" t="str">
        <f t="shared" si="22"/>
        <v>77|83|72</v>
      </c>
      <c r="B414" t="s">
        <v>974</v>
      </c>
      <c r="C414">
        <v>1128</v>
      </c>
      <c r="D414" t="s">
        <v>975</v>
      </c>
      <c r="E414" t="s">
        <v>753</v>
      </c>
      <c r="F414" t="s">
        <v>2085</v>
      </c>
      <c r="G414" s="4" t="str">
        <f t="shared" si="21"/>
        <v>-</v>
      </c>
      <c r="J414" t="str">
        <f t="shared" si="19"/>
        <v>{"id": 1128, "abbr": "MSH", "givenNames": "Matthew S.", "lastNames": "Holland", "suffix": "", "collision": false},</v>
      </c>
    </row>
    <row r="415" spans="1:10" x14ac:dyDescent="0.2">
      <c r="A415" t="str">
        <f t="shared" si="22"/>
        <v>77|83|74</v>
      </c>
      <c r="B415" t="s">
        <v>976</v>
      </c>
      <c r="C415">
        <v>1140</v>
      </c>
      <c r="D415" t="s">
        <v>977</v>
      </c>
      <c r="E415" t="s">
        <v>978</v>
      </c>
      <c r="F415" t="s">
        <v>2085</v>
      </c>
      <c r="G415" s="4" t="str">
        <f t="shared" si="21"/>
        <v>-</v>
      </c>
      <c r="J415" t="str">
        <f t="shared" si="19"/>
        <v>{"id": 1140, "abbr": "MSJ", "givenNames": "Malcolm S.", "lastNames": "Jeppsen", "suffix": "", "collision": false},</v>
      </c>
    </row>
    <row r="416" spans="1:10" x14ac:dyDescent="0.2">
      <c r="A416" t="str">
        <f t="shared" si="22"/>
        <v>77|83|76</v>
      </c>
      <c r="B416" t="s">
        <v>979</v>
      </c>
      <c r="C416">
        <v>367</v>
      </c>
      <c r="D416" t="s">
        <v>980</v>
      </c>
      <c r="E416" t="s">
        <v>981</v>
      </c>
      <c r="F416" t="s">
        <v>2085</v>
      </c>
      <c r="G416" s="4" t="str">
        <f t="shared" si="21"/>
        <v>-</v>
      </c>
      <c r="J416" t="str">
        <f t="shared" si="19"/>
        <v>{"id": 367, "abbr": "MSL", "givenNames": "Margaret S.", "lastNames": "Lifferth", "suffix": "", "collision": false},</v>
      </c>
    </row>
    <row r="417" spans="1:10" x14ac:dyDescent="0.2">
      <c r="A417" t="str">
        <f t="shared" si="22"/>
        <v>77|84</v>
      </c>
      <c r="B417" t="s">
        <v>982</v>
      </c>
      <c r="C417">
        <v>1390</v>
      </c>
      <c r="D417" t="s">
        <v>983</v>
      </c>
      <c r="E417" t="s">
        <v>984</v>
      </c>
      <c r="F417" t="s">
        <v>2085</v>
      </c>
      <c r="G417" s="4" t="str">
        <f t="shared" si="21"/>
        <v>-</v>
      </c>
      <c r="J417" t="str">
        <f t="shared" si="19"/>
        <v>{"id": 1390, "abbr": "MT", "givenNames": "Moses", "lastNames": "Thatcher", "suffix": "", "collision": false},</v>
      </c>
    </row>
    <row r="418" spans="1:10" x14ac:dyDescent="0.2">
      <c r="A418" t="str">
        <f t="shared" si="22"/>
        <v>77|84|82</v>
      </c>
      <c r="B418" t="s">
        <v>985</v>
      </c>
      <c r="C418">
        <v>1435</v>
      </c>
      <c r="D418" t="s">
        <v>986</v>
      </c>
      <c r="E418" t="s">
        <v>987</v>
      </c>
      <c r="F418" t="s">
        <v>2085</v>
      </c>
      <c r="G418" s="4" t="str">
        <f t="shared" si="21"/>
        <v>-</v>
      </c>
      <c r="J418" t="str">
        <f t="shared" si="19"/>
        <v>{"id": 1435, "abbr": "MTR", "givenNames": "Michael T.", "lastNames": "Ringwood", "suffix": "", "collision": false},</v>
      </c>
    </row>
    <row r="419" spans="1:10" x14ac:dyDescent="0.2">
      <c r="A419" t="str">
        <f t="shared" si="22"/>
        <v>78|65|77</v>
      </c>
      <c r="B419" t="s">
        <v>988</v>
      </c>
      <c r="C419">
        <v>1173</v>
      </c>
      <c r="D419" t="s">
        <v>989</v>
      </c>
      <c r="E419" t="s">
        <v>800</v>
      </c>
      <c r="F419" t="s">
        <v>2085</v>
      </c>
      <c r="G419" s="4" t="str">
        <f t="shared" si="21"/>
        <v>-</v>
      </c>
      <c r="J419" t="str">
        <f t="shared" si="19"/>
        <v>{"id": 1173, "abbr": "NAM", "givenNames": "Neal A.", "lastNames": "Maxwell", "suffix": "", "collision": false},</v>
      </c>
    </row>
    <row r="420" spans="1:10" x14ac:dyDescent="0.2">
      <c r="A420" t="str">
        <f t="shared" si="22"/>
        <v>78|66|82</v>
      </c>
      <c r="B420" t="s">
        <v>990</v>
      </c>
      <c r="C420">
        <v>1228</v>
      </c>
      <c r="D420" t="s">
        <v>991</v>
      </c>
      <c r="E420" t="s">
        <v>992</v>
      </c>
      <c r="F420" t="s">
        <v>2085</v>
      </c>
      <c r="G420" s="4" t="str">
        <f t="shared" si="21"/>
        <v>-</v>
      </c>
      <c r="J420" t="str">
        <f t="shared" si="19"/>
        <v>{"id": 1228, "abbr": "NBR", "givenNames": "Ned B.", "lastNames": "Rouech&amp;eacute;", "suffix": "", "collision": false},</v>
      </c>
    </row>
    <row r="421" spans="1:10" x14ac:dyDescent="0.2">
      <c r="A421" t="str">
        <f t="shared" si="22"/>
        <v>78|69|84</v>
      </c>
      <c r="B421" t="s">
        <v>993</v>
      </c>
      <c r="C421">
        <v>1259</v>
      </c>
      <c r="D421" t="s">
        <v>994</v>
      </c>
      <c r="E421" t="s">
        <v>995</v>
      </c>
      <c r="F421" t="s">
        <v>2085</v>
      </c>
      <c r="G421" s="4" t="str">
        <f t="shared" si="21"/>
        <v>-</v>
      </c>
      <c r="J421" t="str">
        <f t="shared" si="19"/>
        <v>{"id": 1259, "abbr": "NET", "givenNames": "N. Eldon", "lastNames": "Tanner", "suffix": "", "collision": false},</v>
      </c>
    </row>
    <row r="422" spans="1:10" x14ac:dyDescent="0.2">
      <c r="A422" t="str">
        <f t="shared" si="22"/>
        <v>78|70|77</v>
      </c>
      <c r="B422" t="s">
        <v>2121</v>
      </c>
      <c r="C422">
        <v>1491</v>
      </c>
      <c r="D422" t="s">
        <v>2131</v>
      </c>
      <c r="E422" t="s">
        <v>2132</v>
      </c>
      <c r="F422" t="s">
        <v>2085</v>
      </c>
      <c r="G422" s="4" t="str">
        <f t="shared" si="21"/>
        <v>-</v>
      </c>
      <c r="J422" t="str">
        <f t="shared" si="19"/>
        <v>{"id": 1491, "abbr": "NFM", "givenNames": "Neill F.", "lastNames": "Marriott", "suffix": "", "collision": false},</v>
      </c>
    </row>
    <row r="423" spans="1:10" x14ac:dyDescent="0.2">
      <c r="A423" t="str">
        <f t="shared" si="22"/>
        <v>78|71|83</v>
      </c>
      <c r="B423" t="s">
        <v>996</v>
      </c>
      <c r="C423">
        <v>1323</v>
      </c>
      <c r="D423" t="s">
        <v>997</v>
      </c>
      <c r="E423" t="s">
        <v>113</v>
      </c>
      <c r="F423" t="s">
        <v>2085</v>
      </c>
      <c r="G423" s="4" t="str">
        <f t="shared" si="21"/>
        <v>-</v>
      </c>
      <c r="J423" t="str">
        <f t="shared" si="19"/>
        <v>{"id": 1323, "abbr": "NGS", "givenNames": "Nicholas G.", "lastNames": "Smith", "suffix": "", "collision": false},</v>
      </c>
    </row>
    <row r="424" spans="1:10" x14ac:dyDescent="0.2">
      <c r="A424" t="str">
        <f t="shared" si="22"/>
        <v>78|76|65</v>
      </c>
      <c r="B424" t="s">
        <v>998</v>
      </c>
      <c r="C424">
        <v>1008</v>
      </c>
      <c r="D424" t="s">
        <v>999</v>
      </c>
      <c r="E424" t="s">
        <v>596</v>
      </c>
      <c r="F424" t="s">
        <v>2085</v>
      </c>
      <c r="G424" s="4" t="str">
        <f t="shared" si="21"/>
        <v>-</v>
      </c>
      <c r="J424" t="str">
        <f t="shared" si="19"/>
        <v>{"id": 1008, "abbr": "NLA", "givenNames": "Neil L.", "lastNames": "Andersen", "suffix": "", "collision": false},</v>
      </c>
    </row>
    <row r="425" spans="1:10" x14ac:dyDescent="0.2">
      <c r="A425" t="str">
        <f t="shared" si="22"/>
        <v>78|77|83</v>
      </c>
      <c r="B425" t="s">
        <v>1000</v>
      </c>
      <c r="C425">
        <v>1238</v>
      </c>
      <c r="D425" t="s">
        <v>1001</v>
      </c>
      <c r="E425" t="s">
        <v>1002</v>
      </c>
      <c r="F425" t="s">
        <v>2085</v>
      </c>
      <c r="G425" s="4" t="str">
        <f t="shared" si="21"/>
        <v>-</v>
      </c>
      <c r="J425" t="str">
        <f t="shared" si="19"/>
        <v>{"id": 1238, "abbr": "NMS", "givenNames": "Naomi M.", "lastNames": "Shumway", "suffix": "", "collision": false},</v>
      </c>
    </row>
    <row r="426" spans="1:10" x14ac:dyDescent="0.2">
      <c r="A426" t="str">
        <f t="shared" si="22"/>
        <v>78|82</v>
      </c>
      <c r="B426" t="s">
        <v>1003</v>
      </c>
      <c r="C426">
        <v>1344</v>
      </c>
      <c r="D426" t="s">
        <v>1004</v>
      </c>
      <c r="E426" t="s">
        <v>746</v>
      </c>
      <c r="F426" t="s">
        <v>2085</v>
      </c>
      <c r="G426" s="4" t="str">
        <f t="shared" si="21"/>
        <v>-</v>
      </c>
      <c r="J426" t="str">
        <f t="shared" si="19"/>
        <v>{"id": 1344, "abbr": "NR", "givenNames": "Nyle", "lastNames": "Randall", "suffix": "", "collision": false},</v>
      </c>
    </row>
    <row r="427" spans="1:10" x14ac:dyDescent="0.2">
      <c r="A427" t="str">
        <f t="shared" si="22"/>
        <v>79|65|75</v>
      </c>
      <c r="B427" t="s">
        <v>1005</v>
      </c>
      <c r="C427">
        <v>1324</v>
      </c>
      <c r="D427" t="s">
        <v>1006</v>
      </c>
      <c r="E427" t="s">
        <v>1007</v>
      </c>
      <c r="F427" t="s">
        <v>2085</v>
      </c>
      <c r="G427" s="4" t="str">
        <f t="shared" si="21"/>
        <v>-</v>
      </c>
      <c r="J427" t="str">
        <f t="shared" si="19"/>
        <v>{"id": 1324, "abbr": "OAK", "givenNames": "Oscar A.", "lastNames": "Kirkham", "suffix": "", "collision": false},</v>
      </c>
    </row>
    <row r="428" spans="1:10" x14ac:dyDescent="0.2">
      <c r="A428" t="str">
        <f t="shared" si="22"/>
        <v>79|70|87</v>
      </c>
      <c r="B428" t="s">
        <v>1008</v>
      </c>
      <c r="C428">
        <v>1394</v>
      </c>
      <c r="D428" t="s">
        <v>1009</v>
      </c>
      <c r="E428" t="s">
        <v>1010</v>
      </c>
      <c r="F428" t="s">
        <v>2085</v>
      </c>
      <c r="G428" s="4" t="str">
        <f t="shared" si="21"/>
        <v>-</v>
      </c>
      <c r="J428" t="str">
        <f t="shared" si="19"/>
        <v>{"id": 1394, "abbr": "OFW", "givenNames": "Orson F.", "lastNames": "Whitney", "suffix": "", "collision": false},</v>
      </c>
    </row>
    <row r="429" spans="1:10" x14ac:dyDescent="0.2">
      <c r="A429" t="str">
        <f t="shared" si="22"/>
        <v>79|72</v>
      </c>
      <c r="B429" t="s">
        <v>1011</v>
      </c>
      <c r="C429">
        <v>1360</v>
      </c>
      <c r="D429" t="s">
        <v>1012</v>
      </c>
      <c r="E429" t="s">
        <v>1013</v>
      </c>
      <c r="F429" t="s">
        <v>2085</v>
      </c>
      <c r="G429" s="4" t="str">
        <f t="shared" si="21"/>
        <v>-</v>
      </c>
      <c r="J429" t="str">
        <f t="shared" si="19"/>
        <v>{"id": 1360, "abbr": "OH", "givenNames": "Orson", "lastNames": "Hyde", "suffix": "", "collision": false},</v>
      </c>
    </row>
    <row r="430" spans="1:10" x14ac:dyDescent="0.2">
      <c r="A430" t="str">
        <f t="shared" si="22"/>
        <v>79|76|83</v>
      </c>
      <c r="B430" t="s">
        <v>1014</v>
      </c>
      <c r="C430">
        <v>1257</v>
      </c>
      <c r="D430" t="s">
        <v>1015</v>
      </c>
      <c r="E430" t="s">
        <v>360</v>
      </c>
      <c r="F430" t="s">
        <v>2085</v>
      </c>
      <c r="G430" s="4" t="str">
        <f t="shared" si="21"/>
        <v>-</v>
      </c>
      <c r="J430" t="str">
        <f t="shared" si="19"/>
        <v>{"id": 1257, "abbr": "OLS", "givenNames": "O. Leslie", "lastNames": "Stone", "suffix": "", "collision": false},</v>
      </c>
    </row>
    <row r="431" spans="1:10" x14ac:dyDescent="0.2">
      <c r="A431" t="str">
        <f t="shared" si="22"/>
        <v>79|80</v>
      </c>
      <c r="B431" t="s">
        <v>1016</v>
      </c>
      <c r="C431">
        <v>1371</v>
      </c>
      <c r="D431" t="s">
        <v>1012</v>
      </c>
      <c r="E431" t="s">
        <v>173</v>
      </c>
      <c r="F431" t="s">
        <v>2085</v>
      </c>
      <c r="G431" s="4" t="str">
        <f t="shared" si="21"/>
        <v>-</v>
      </c>
      <c r="J431" t="str">
        <f t="shared" si="19"/>
        <v>{"id": 1371, "abbr": "OP", "givenNames": "Orson", "lastNames": "Pratt", "suffix": "", "collision": false},</v>
      </c>
    </row>
    <row r="432" spans="1:10" x14ac:dyDescent="0.2">
      <c r="A432" t="str">
        <f t="shared" si="22"/>
        <v>79|84</v>
      </c>
      <c r="B432" t="s">
        <v>1017</v>
      </c>
      <c r="C432">
        <v>1409</v>
      </c>
      <c r="D432" t="s">
        <v>1018</v>
      </c>
      <c r="E432" t="s">
        <v>540</v>
      </c>
      <c r="F432" t="s">
        <v>2085</v>
      </c>
      <c r="G432" s="4" t="str">
        <f t="shared" si="21"/>
        <v>-</v>
      </c>
      <c r="J432" t="str">
        <f t="shared" si="19"/>
        <v>{"id": 1409, "abbr": "OT", "givenNames": "Octaviano", "lastNames": "Tenorio", "suffix": "", "collision": false},</v>
      </c>
    </row>
    <row r="433" spans="1:10" x14ac:dyDescent="0.2">
      <c r="A433" t="str">
        <f t="shared" si="22"/>
        <v>79|86|72</v>
      </c>
      <c r="B433" t="s">
        <v>1019</v>
      </c>
      <c r="C433">
        <v>1468</v>
      </c>
      <c r="D433" t="s">
        <v>1020</v>
      </c>
      <c r="E433" t="s">
        <v>1021</v>
      </c>
      <c r="F433" t="s">
        <v>2085</v>
      </c>
      <c r="G433" s="4" t="str">
        <f t="shared" si="21"/>
        <v>-</v>
      </c>
      <c r="J433" t="str">
        <f t="shared" si="19"/>
        <v>{"id": 1468, "abbr": "OVH", "givenNames": "O. Vincent", "lastNames": "Haleck", "suffix": "", "collision": false},</v>
      </c>
    </row>
    <row r="434" spans="1:10" x14ac:dyDescent="0.2">
      <c r="A434" t="str">
        <f t="shared" si="22"/>
        <v>80|66|80</v>
      </c>
      <c r="B434" t="s">
        <v>1022</v>
      </c>
      <c r="C434">
        <v>361</v>
      </c>
      <c r="D434" t="s">
        <v>1023</v>
      </c>
      <c r="E434" t="s">
        <v>1024</v>
      </c>
      <c r="F434" t="s">
        <v>2085</v>
      </c>
      <c r="G434" s="4" t="str">
        <f t="shared" si="21"/>
        <v>-</v>
      </c>
      <c r="J434" t="str">
        <f t="shared" si="19"/>
        <v>{"id": 361, "abbr": "PBP", "givenNames": "Paul B.", "lastNames": "Pieper", "suffix": "", "collision": false},</v>
      </c>
    </row>
    <row r="435" spans="1:10" x14ac:dyDescent="0.2">
      <c r="A435" t="str">
        <f t="shared" si="22"/>
        <v>80|69|75</v>
      </c>
      <c r="B435" t="s">
        <v>1025</v>
      </c>
      <c r="C435">
        <v>353</v>
      </c>
      <c r="D435" t="s">
        <v>1026</v>
      </c>
      <c r="E435" t="s">
        <v>1027</v>
      </c>
      <c r="F435" t="s">
        <v>2085</v>
      </c>
      <c r="G435" s="4" t="str">
        <f t="shared" si="21"/>
        <v>-</v>
      </c>
      <c r="J435" t="str">
        <f t="shared" si="19"/>
        <v>{"id": 353, "abbr": "PEK", "givenNames": "Paul E.", "lastNames": "Koelliker", "suffix": "", "collision": false},</v>
      </c>
    </row>
    <row r="436" spans="1:10" x14ac:dyDescent="0.2">
      <c r="A436" t="str">
        <f t="shared" si="22"/>
        <v>80|70|77</v>
      </c>
      <c r="B436" t="s">
        <v>2183</v>
      </c>
      <c r="C436">
        <v>1502</v>
      </c>
      <c r="D436" t="s">
        <v>2191</v>
      </c>
      <c r="E436" t="s">
        <v>2192</v>
      </c>
      <c r="F436" t="s">
        <v>2085</v>
      </c>
      <c r="G436" s="4" t="str">
        <f t="shared" si="21"/>
        <v>-</v>
      </c>
      <c r="J436" t="str">
        <f t="shared" si="19"/>
        <v>{"id": 1502, "abbr": "PFM", "givenNames": "Peter F.", "lastNames": "Meurs", "suffix": "", "collision": false},</v>
      </c>
    </row>
    <row r="437" spans="1:10" x14ac:dyDescent="0.2">
      <c r="A437" t="str">
        <f t="shared" si="22"/>
        <v>80|71|77</v>
      </c>
      <c r="B437" t="s">
        <v>1028</v>
      </c>
      <c r="C437">
        <v>1451</v>
      </c>
      <c r="D437" t="s">
        <v>1029</v>
      </c>
      <c r="E437" t="s">
        <v>1030</v>
      </c>
      <c r="F437" t="s">
        <v>2085</v>
      </c>
      <c r="G437" s="4" t="str">
        <f t="shared" si="21"/>
        <v>-</v>
      </c>
      <c r="J437" t="str">
        <f t="shared" si="19"/>
        <v>{"id": 1451, "abbr": "PGM", "givenNames": "Per G.", "lastNames": "Malm", "suffix": "", "collision": false},</v>
      </c>
    </row>
    <row r="438" spans="1:10" x14ac:dyDescent="0.2">
      <c r="A438" t="str">
        <f t="shared" si="22"/>
        <v>80|72|68</v>
      </c>
      <c r="B438" t="s">
        <v>1031</v>
      </c>
      <c r="C438">
        <v>1085</v>
      </c>
      <c r="D438" t="s">
        <v>1032</v>
      </c>
      <c r="E438" t="s">
        <v>729</v>
      </c>
      <c r="F438" t="s">
        <v>2085</v>
      </c>
      <c r="G438" s="4" t="str">
        <f t="shared" si="21"/>
        <v>-</v>
      </c>
      <c r="J438" t="str">
        <f t="shared" si="19"/>
        <v>{"id": 1085, "abbr": "PHD", "givenNames": "Paul H.", "lastNames": "Dunn", "suffix": "", "collision": false},</v>
      </c>
    </row>
    <row r="439" spans="1:10" x14ac:dyDescent="0.2">
      <c r="A439" t="str">
        <f t="shared" si="22"/>
        <v>80|75</v>
      </c>
      <c r="B439" t="s">
        <v>1033</v>
      </c>
      <c r="C439">
        <v>1448</v>
      </c>
      <c r="D439" t="s">
        <v>1034</v>
      </c>
      <c r="E439" t="s">
        <v>1035</v>
      </c>
      <c r="F439" t="s">
        <v>2085</v>
      </c>
      <c r="G439" s="4" t="str">
        <f t="shared" si="21"/>
        <v>-</v>
      </c>
      <c r="J439" t="str">
        <f t="shared" si="19"/>
        <v>{"id": 1448, "abbr": "PK", "givenNames": "Patrick", "lastNames": "Kearon", "suffix": "", "collision": false},</v>
      </c>
    </row>
    <row r="440" spans="1:10" x14ac:dyDescent="0.2">
      <c r="A440" t="str">
        <f t="shared" si="22"/>
        <v>80|75|83</v>
      </c>
      <c r="B440" t="s">
        <v>1036</v>
      </c>
      <c r="C440">
        <v>357</v>
      </c>
      <c r="D440" t="s">
        <v>1037</v>
      </c>
      <c r="E440" t="s">
        <v>1038</v>
      </c>
      <c r="F440" t="s">
        <v>2085</v>
      </c>
      <c r="G440" s="4" t="str">
        <f t="shared" si="21"/>
        <v>-</v>
      </c>
      <c r="J440" t="str">
        <f t="shared" si="19"/>
        <v>{"id": 357, "abbr": "PKS", "givenNames": "Paul K.", "lastNames": "Sybrowsky", "suffix": "", "collision": false},</v>
      </c>
    </row>
    <row r="441" spans="1:10" x14ac:dyDescent="0.2">
      <c r="A441" t="str">
        <f t="shared" si="22"/>
        <v>80|77|74</v>
      </c>
      <c r="B441" s="41" t="s">
        <v>2468</v>
      </c>
      <c r="C441">
        <v>1544</v>
      </c>
      <c r="D441" s="70" t="s">
        <v>2479</v>
      </c>
      <c r="E441" s="40" t="s">
        <v>326</v>
      </c>
      <c r="F441" t="s">
        <v>2085</v>
      </c>
      <c r="G441" s="4" t="str">
        <f t="shared" si="21"/>
        <v>-</v>
      </c>
      <c r="J441" t="str">
        <f t="shared" si="19"/>
        <v>{"id": 1544, "abbr": "PMJ", "givenNames": "Peter M.", "lastNames": "Johnson", "suffix": "", "collision": false},</v>
      </c>
    </row>
    <row r="442" spans="1:10" x14ac:dyDescent="0.2">
      <c r="A442" t="str">
        <f t="shared" si="22"/>
        <v>80|112|80</v>
      </c>
      <c r="B442" t="s">
        <v>1039</v>
      </c>
      <c r="C442">
        <v>1208</v>
      </c>
      <c r="D442" t="s">
        <v>1040</v>
      </c>
      <c r="E442" t="s">
        <v>1041</v>
      </c>
      <c r="F442" t="s">
        <v>2085</v>
      </c>
      <c r="G442" s="4" t="str">
        <f t="shared" si="21"/>
        <v>***</v>
      </c>
      <c r="J442" t="str">
        <f t="shared" si="19"/>
        <v>{"id": 1208, "abbr": "PpP", "givenNames": "Patricia P.", "lastNames": "Pinegar", "suffix": "", "collision": true},</v>
      </c>
    </row>
    <row r="443" spans="1:10" x14ac:dyDescent="0.2">
      <c r="A443" t="str">
        <f t="shared" si="22"/>
        <v>80|80|80</v>
      </c>
      <c r="B443" t="s">
        <v>1042</v>
      </c>
      <c r="C443">
        <v>1372</v>
      </c>
      <c r="D443" t="s">
        <v>1043</v>
      </c>
      <c r="E443" t="s">
        <v>173</v>
      </c>
      <c r="F443" t="s">
        <v>2085</v>
      </c>
      <c r="G443" s="4" t="str">
        <f t="shared" si="21"/>
        <v>***</v>
      </c>
      <c r="J443" t="str">
        <f t="shared" si="19"/>
        <v>{"id": 1372, "abbr": "PPP", "givenNames": "Parley P.", "lastNames": "Pratt", "suffix": "", "collision": true},</v>
      </c>
    </row>
    <row r="444" spans="1:10" x14ac:dyDescent="0.2">
      <c r="A444" t="str">
        <f t="shared" si="22"/>
        <v>80|84|83</v>
      </c>
      <c r="B444" t="s">
        <v>1044</v>
      </c>
      <c r="C444">
        <v>1338</v>
      </c>
      <c r="D444" t="s">
        <v>1045</v>
      </c>
      <c r="E444" t="s">
        <v>1046</v>
      </c>
      <c r="F444" t="s">
        <v>2085</v>
      </c>
      <c r="G444" s="4" t="str">
        <f t="shared" si="21"/>
        <v>-</v>
      </c>
      <c r="J444" t="str">
        <f t="shared" si="19"/>
        <v>{"id": 1338, "abbr": "PTS", "givenNames": "Philip T.", "lastNames": "Sonntag", "suffix": "", "collision": false},</v>
      </c>
    </row>
    <row r="445" spans="1:10" x14ac:dyDescent="0.2">
      <c r="A445" t="str">
        <f t="shared" si="22"/>
        <v>80|86</v>
      </c>
      <c r="B445" t="s">
        <v>1047</v>
      </c>
      <c r="C445">
        <v>1273</v>
      </c>
      <c r="D445" t="s">
        <v>1048</v>
      </c>
      <c r="E445" t="s">
        <v>1049</v>
      </c>
      <c r="F445" t="s">
        <v>2085</v>
      </c>
      <c r="G445" s="4" t="str">
        <f t="shared" si="21"/>
        <v>-</v>
      </c>
      <c r="J445" t="str">
        <f t="shared" si="19"/>
        <v>{"id": 1273, "abbr": "PV", "givenNames": "Peter", "lastNames": "Vidmar", "suffix": "", "collision": false},</v>
      </c>
    </row>
    <row r="446" spans="1:10" x14ac:dyDescent="0.2">
      <c r="A446" t="str">
        <f t="shared" si="22"/>
        <v>80|86|74</v>
      </c>
      <c r="B446" t="s">
        <v>1050</v>
      </c>
      <c r="C446">
        <v>351</v>
      </c>
      <c r="D446" t="s">
        <v>1051</v>
      </c>
      <c r="E446" t="s">
        <v>326</v>
      </c>
      <c r="F446" t="s">
        <v>2085</v>
      </c>
      <c r="G446" s="4" t="str">
        <f t="shared" si="21"/>
        <v>-</v>
      </c>
      <c r="J446" t="str">
        <f t="shared" si="19"/>
        <v>{"id": 351, "abbr": "PVJ", "givenNames": "Paul V.", "lastNames": "Johnson", "suffix": "", "collision": false},</v>
      </c>
    </row>
    <row r="447" spans="1:10" x14ac:dyDescent="0.2">
      <c r="A447" t="str">
        <f t="shared" si="22"/>
        <v>81|76|67</v>
      </c>
      <c r="B447" t="s">
        <v>1052</v>
      </c>
      <c r="C447">
        <v>1062</v>
      </c>
      <c r="D447" t="s">
        <v>1053</v>
      </c>
      <c r="E447" t="s">
        <v>171</v>
      </c>
      <c r="F447" t="s">
        <v>2085</v>
      </c>
      <c r="G447" s="4" t="str">
        <f t="shared" si="21"/>
        <v>-</v>
      </c>
      <c r="J447" t="str">
        <f t="shared" si="19"/>
        <v>{"id": 1062, "abbr": "QLC", "givenNames": "Quentin L.", "lastNames": "Cook", "suffix": "", "collision": false},</v>
      </c>
    </row>
    <row r="448" spans="1:10" x14ac:dyDescent="0.2">
      <c r="A448" t="str">
        <f t="shared" si="22"/>
        <v>82|65|82</v>
      </c>
      <c r="B448" t="s">
        <v>1054</v>
      </c>
      <c r="C448">
        <v>1216</v>
      </c>
      <c r="D448" t="s">
        <v>1055</v>
      </c>
      <c r="E448" t="s">
        <v>1056</v>
      </c>
      <c r="F448" t="s">
        <v>2085</v>
      </c>
      <c r="G448" s="4" t="str">
        <f t="shared" si="21"/>
        <v>-</v>
      </c>
      <c r="J448" t="str">
        <f t="shared" si="19"/>
        <v>{"id": 1216, "abbr": "RAR", "givenNames": "Ronald A.", "lastNames": "Rasband", "suffix": "", "collision": false},</v>
      </c>
    </row>
    <row r="449" spans="1:10" x14ac:dyDescent="0.2">
      <c r="A449" t="str">
        <f t="shared" si="22"/>
        <v>82|66|72</v>
      </c>
      <c r="B449" t="s">
        <v>1057</v>
      </c>
      <c r="C449">
        <v>1121</v>
      </c>
      <c r="D449" t="s">
        <v>1058</v>
      </c>
      <c r="E449" t="s">
        <v>1059</v>
      </c>
      <c r="F449" t="s">
        <v>2085</v>
      </c>
      <c r="G449" s="4" t="str">
        <f t="shared" si="21"/>
        <v>-</v>
      </c>
      <c r="J449" t="str">
        <f t="shared" si="19"/>
        <v>{"id": 1121, "abbr": "RBH", "givenNames": "Robert B.", "lastNames": "Harbertson", "suffix": "", "collision": false},</v>
      </c>
    </row>
    <row r="450" spans="1:10" x14ac:dyDescent="0.2">
      <c r="A450" t="str">
        <f t="shared" si="22"/>
        <v>82|66|87</v>
      </c>
      <c r="B450" t="s">
        <v>1060</v>
      </c>
      <c r="C450">
        <v>1287</v>
      </c>
      <c r="D450" t="s">
        <v>1061</v>
      </c>
      <c r="E450" t="s">
        <v>44</v>
      </c>
      <c r="F450" t="s">
        <v>2085</v>
      </c>
      <c r="G450" s="4" t="str">
        <f t="shared" si="21"/>
        <v>***</v>
      </c>
      <c r="J450" t="str">
        <f t="shared" si="19"/>
        <v>{"id": 1287, "abbr": "RBW", "givenNames": "Richard B.", "lastNames": "Wirthlin", "suffix": "", "collision": true},</v>
      </c>
    </row>
    <row r="451" spans="1:10" x14ac:dyDescent="0.2">
      <c r="A451" t="str">
        <f t="shared" si="22"/>
        <v>82|98|87</v>
      </c>
      <c r="B451" t="s">
        <v>1062</v>
      </c>
      <c r="C451">
        <v>1293</v>
      </c>
      <c r="D451" t="s">
        <v>1063</v>
      </c>
      <c r="E451" t="s">
        <v>1064</v>
      </c>
      <c r="F451" t="s">
        <v>2085</v>
      </c>
      <c r="G451" s="4" t="str">
        <f t="shared" si="21"/>
        <v>***</v>
      </c>
      <c r="J451" t="str">
        <f t="shared" ref="J451:J514" si="23">"{""id"": "&amp;C451&amp;", ""abbr"": """&amp;B451&amp;""", ""givenNames"": """&amp;D451&amp;""", ""lastNames"": """&amp;E451&amp;""", ""suffix"": """&amp;F451&amp;""", ""collision"": "&amp;IF(G451="***","true","false")&amp;"},"</f>
        <v>{"id": 1293, "abbr": "RbW", "givenNames": "Ruth B.", "lastNames": "Wright", "suffix": "", "collision": true},</v>
      </c>
    </row>
    <row r="452" spans="1:10" x14ac:dyDescent="0.2">
      <c r="A452" t="str">
        <f t="shared" si="22"/>
        <v>82|67</v>
      </c>
      <c r="B452" t="s">
        <v>1065</v>
      </c>
      <c r="C452">
        <v>1325</v>
      </c>
      <c r="D452" t="s">
        <v>1066</v>
      </c>
      <c r="E452" t="s">
        <v>1067</v>
      </c>
      <c r="F452" t="s">
        <v>2085</v>
      </c>
      <c r="G452" s="4" t="str">
        <f t="shared" si="21"/>
        <v>-</v>
      </c>
      <c r="J452" t="str">
        <f t="shared" si="23"/>
        <v>{"id": 1325, "abbr": "RC", "givenNames": "Rudger", "lastNames": "Clawson", "suffix": "", "collision": false},</v>
      </c>
    </row>
    <row r="453" spans="1:10" x14ac:dyDescent="0.2">
      <c r="A453" t="str">
        <f t="shared" si="22"/>
        <v>82|67|69</v>
      </c>
      <c r="B453" t="s">
        <v>1068</v>
      </c>
      <c r="C453">
        <v>1089</v>
      </c>
      <c r="D453" t="s">
        <v>1069</v>
      </c>
      <c r="E453" t="s">
        <v>1070</v>
      </c>
      <c r="F453" t="s">
        <v>2085</v>
      </c>
      <c r="G453" s="4" t="str">
        <f t="shared" si="21"/>
        <v>-</v>
      </c>
      <c r="J453" t="str">
        <f t="shared" si="23"/>
        <v>{"id": 1089, "abbr": "RCE", "givenNames": "Richard C.", "lastNames": "Edgley", "suffix": "", "collision": false},</v>
      </c>
    </row>
    <row r="454" spans="1:10" x14ac:dyDescent="0.2">
      <c r="A454" t="str">
        <f t="shared" si="22"/>
        <v>82|67|71</v>
      </c>
      <c r="B454" t="s">
        <v>1071</v>
      </c>
      <c r="C454">
        <f>1471</f>
        <v>1471</v>
      </c>
      <c r="D454" t="s">
        <v>1072</v>
      </c>
      <c r="E454" t="s">
        <v>1073</v>
      </c>
      <c r="F454" t="s">
        <v>2085</v>
      </c>
      <c r="G454" s="4" t="str">
        <f t="shared" si="21"/>
        <v>-</v>
      </c>
      <c r="J454" t="str">
        <f t="shared" si="23"/>
        <v>{"id": 1471, "abbr": "RCG", "givenNames": "Robert C.", "lastNames": "Gay", "suffix": "", "collision": false},</v>
      </c>
    </row>
    <row r="455" spans="1:10" x14ac:dyDescent="0.2">
      <c r="A455" t="str">
        <f t="shared" si="22"/>
        <v>82|67|79</v>
      </c>
      <c r="B455" t="s">
        <v>1074</v>
      </c>
      <c r="C455">
        <v>1192</v>
      </c>
      <c r="D455" t="s">
        <v>1072</v>
      </c>
      <c r="E455" t="s">
        <v>295</v>
      </c>
      <c r="F455" t="s">
        <v>2085</v>
      </c>
      <c r="G455" s="4" t="str">
        <f t="shared" si="21"/>
        <v>-</v>
      </c>
      <c r="J455" t="str">
        <f t="shared" si="23"/>
        <v>{"id": 1192, "abbr": "RCO", "givenNames": "Robert C.", "lastNames": "Oaks", "suffix": "", "collision": false},</v>
      </c>
    </row>
    <row r="456" spans="1:10" x14ac:dyDescent="0.2">
      <c r="A456" t="str">
        <f t="shared" si="22"/>
        <v>82|67|82</v>
      </c>
      <c r="B456" t="s">
        <v>1075</v>
      </c>
      <c r="C456">
        <v>1218</v>
      </c>
      <c r="D456" t="s">
        <v>1076</v>
      </c>
      <c r="E456" t="s">
        <v>1077</v>
      </c>
      <c r="F456" t="s">
        <v>2085</v>
      </c>
      <c r="G456" s="4" t="str">
        <f t="shared" si="21"/>
        <v>-</v>
      </c>
      <c r="J456" t="str">
        <f t="shared" si="23"/>
        <v>{"id": 1218, "abbr": "RCR", "givenNames": "Rex C.", "lastNames": "Reeve", "suffix": "", "collision": false},</v>
      </c>
    </row>
    <row r="457" spans="1:10" x14ac:dyDescent="0.2">
      <c r="A457" t="str">
        <f t="shared" si="22"/>
        <v>82|67|83</v>
      </c>
      <c r="B457" t="s">
        <v>1078</v>
      </c>
      <c r="C457">
        <v>1234</v>
      </c>
      <c r="D457" t="s">
        <v>1079</v>
      </c>
      <c r="E457" t="s">
        <v>1080</v>
      </c>
      <c r="F457" t="s">
        <v>2085</v>
      </c>
      <c r="G457" s="4" t="str">
        <f t="shared" si="21"/>
        <v>-</v>
      </c>
      <c r="J457" t="str">
        <f t="shared" si="23"/>
        <v>{"id": 1234, "abbr": "RCS", "givenNames": "R. Conrad", "lastNames": "Schultz", "suffix": "", "collision": false},</v>
      </c>
    </row>
    <row r="458" spans="1:10" x14ac:dyDescent="0.2">
      <c r="A458" t="str">
        <f t="shared" si="22"/>
        <v>82|67|84</v>
      </c>
      <c r="B458" t="s">
        <v>1081</v>
      </c>
      <c r="C458">
        <v>1263</v>
      </c>
      <c r="D458" t="s">
        <v>1082</v>
      </c>
      <c r="E458" t="s">
        <v>572</v>
      </c>
      <c r="F458" t="s">
        <v>2085</v>
      </c>
      <c r="G458" s="4" t="str">
        <f t="shared" si="21"/>
        <v>-</v>
      </c>
      <c r="J458" t="str">
        <f t="shared" si="23"/>
        <v>{"id": 1263, "abbr": "RCT", "givenNames": "Russell C.", "lastNames": "Taylor", "suffix": "", "collision": false},</v>
      </c>
    </row>
    <row r="459" spans="1:10" x14ac:dyDescent="0.2">
      <c r="A459" t="str">
        <f t="shared" si="22"/>
        <v>82|68|65</v>
      </c>
      <c r="B459" t="s">
        <v>1083</v>
      </c>
      <c r="C459">
        <v>1003</v>
      </c>
      <c r="D459" t="s">
        <v>1084</v>
      </c>
      <c r="E459" t="s">
        <v>1085</v>
      </c>
      <c r="F459" t="s">
        <v>2085</v>
      </c>
      <c r="G459" s="4" t="str">
        <f t="shared" si="21"/>
        <v>-</v>
      </c>
      <c r="J459" t="str">
        <f t="shared" si="23"/>
        <v>{"id": 1003, "abbr": "RDA", "givenNames": "Richard D.", "lastNames": "Allred", "suffix": "", "collision": false},</v>
      </c>
    </row>
    <row r="460" spans="1:10" x14ac:dyDescent="0.2">
      <c r="A460" t="str">
        <f t="shared" si="22"/>
        <v>82|68|70</v>
      </c>
      <c r="B460" t="s">
        <v>2066</v>
      </c>
      <c r="C460">
        <v>1481</v>
      </c>
      <c r="D460" t="s">
        <v>2077</v>
      </c>
      <c r="E460" t="s">
        <v>1119</v>
      </c>
      <c r="F460" t="s">
        <v>2085</v>
      </c>
      <c r="G460" s="4" t="str">
        <f t="shared" si="21"/>
        <v>-</v>
      </c>
      <c r="J460" t="str">
        <f t="shared" si="23"/>
        <v>{"id": 1481, "abbr": "RDF", "givenNames": "Randy D.", "lastNames": "Funk", "suffix": "", "collision": false},</v>
      </c>
    </row>
    <row r="461" spans="1:10" x14ac:dyDescent="0.2">
      <c r="A461" t="str">
        <f t="shared" si="22"/>
        <v>82|68|72</v>
      </c>
      <c r="B461" t="s">
        <v>1086</v>
      </c>
      <c r="C461">
        <v>1114</v>
      </c>
      <c r="D461" t="s">
        <v>1087</v>
      </c>
      <c r="E461" t="s">
        <v>649</v>
      </c>
      <c r="F461" t="s">
        <v>2085</v>
      </c>
      <c r="G461" s="4" t="str">
        <f t="shared" si="21"/>
        <v>-</v>
      </c>
      <c r="J461" t="str">
        <f t="shared" si="23"/>
        <v>{"id": 1114, "abbr": "RDH", "givenNames": "Robert D.", "lastNames": "Hales", "suffix": "", "collision": false},</v>
      </c>
    </row>
    <row r="462" spans="1:10" x14ac:dyDescent="0.2">
      <c r="A462" t="str">
        <f t="shared" si="22"/>
        <v>82|68|80</v>
      </c>
      <c r="B462" t="s">
        <v>1088</v>
      </c>
      <c r="C462">
        <v>1209</v>
      </c>
      <c r="D462" t="s">
        <v>1089</v>
      </c>
      <c r="E462" t="s">
        <v>1041</v>
      </c>
      <c r="F462" t="s">
        <v>2085</v>
      </c>
      <c r="G462" s="4" t="str">
        <f t="shared" ref="G462:G525" si="24">IF(LOWER(B462)=LOWER(B463),"***",IF(LOWER(B462)=LOWER(B461),"***","-"))</f>
        <v>-</v>
      </c>
      <c r="J462" t="str">
        <f t="shared" si="23"/>
        <v>{"id": 1209, "abbr": "RDP", "givenNames": "Rex D.", "lastNames": "Pinegar", "suffix": "", "collision": false},</v>
      </c>
    </row>
    <row r="463" spans="1:10" x14ac:dyDescent="0.2">
      <c r="A463" t="str">
        <f t="shared" si="22"/>
        <v>82|69|67</v>
      </c>
      <c r="B463" t="s">
        <v>1090</v>
      </c>
      <c r="C463">
        <v>1063</v>
      </c>
      <c r="D463" t="s">
        <v>1091</v>
      </c>
      <c r="E463" t="s">
        <v>171</v>
      </c>
      <c r="F463" t="s">
        <v>2085</v>
      </c>
      <c r="G463" s="4" t="str">
        <f t="shared" si="24"/>
        <v>-</v>
      </c>
      <c r="J463" t="str">
        <f t="shared" si="23"/>
        <v>{"id": 1063, "abbr": "REC", "givenNames": "Richard E.", "lastNames": "Cook", "suffix": "", "collision": false},</v>
      </c>
    </row>
    <row r="464" spans="1:10" x14ac:dyDescent="0.2">
      <c r="A464" t="str">
        <f t="shared" si="22"/>
        <v>82|69|80</v>
      </c>
      <c r="B464" t="s">
        <v>1095</v>
      </c>
      <c r="C464">
        <v>1212</v>
      </c>
      <c r="D464" t="s">
        <v>1096</v>
      </c>
      <c r="E464" t="s">
        <v>1097</v>
      </c>
      <c r="F464" t="s">
        <v>2085</v>
      </c>
      <c r="G464" s="4" t="str">
        <f t="shared" si="24"/>
        <v>***</v>
      </c>
      <c r="J464" t="str">
        <f t="shared" si="23"/>
        <v>{"id": 1212, "abbr": "REP", "givenNames": "Ronald E.", "lastNames": "Poelman", "suffix": "", "collision": true},</v>
      </c>
    </row>
    <row r="465" spans="1:10" x14ac:dyDescent="0.2">
      <c r="A465" t="str">
        <f t="shared" si="22"/>
        <v>82|101|80</v>
      </c>
      <c r="B465" t="s">
        <v>1092</v>
      </c>
      <c r="C465">
        <v>1426</v>
      </c>
      <c r="D465" t="s">
        <v>1093</v>
      </c>
      <c r="E465" t="s">
        <v>1094</v>
      </c>
      <c r="F465" t="s">
        <v>2085</v>
      </c>
      <c r="G465" s="4" t="str">
        <f t="shared" si="24"/>
        <v>***</v>
      </c>
      <c r="J465" t="str">
        <f t="shared" si="23"/>
        <v>{"id": 1426, "abbr": "ReP", "givenNames": "Rafael E.", "lastNames": "Pino", "suffix": "", "collision": true},</v>
      </c>
    </row>
    <row r="466" spans="1:10" x14ac:dyDescent="0.2">
      <c r="A466" t="str">
        <f t="shared" si="22"/>
        <v>82|69|83</v>
      </c>
      <c r="B466" t="s">
        <v>1098</v>
      </c>
      <c r="C466">
        <v>1232</v>
      </c>
      <c r="D466" t="s">
        <v>1099</v>
      </c>
      <c r="E466" t="s">
        <v>1100</v>
      </c>
      <c r="F466" t="s">
        <v>2085</v>
      </c>
      <c r="G466" s="4" t="str">
        <f t="shared" si="24"/>
        <v>-</v>
      </c>
      <c r="J466" t="str">
        <f t="shared" si="23"/>
        <v>{"id": 1232, "abbr": "RES", "givenNames": "Robert E.", "lastNames": "Sackley", "suffix": "", "collision": false},</v>
      </c>
    </row>
    <row r="467" spans="1:10" x14ac:dyDescent="0.2">
      <c r="A467" t="str">
        <f t="shared" si="22"/>
        <v>82|69|84</v>
      </c>
      <c r="B467" t="s">
        <v>1101</v>
      </c>
      <c r="C467">
        <v>1268</v>
      </c>
      <c r="D467" t="s">
        <v>1091</v>
      </c>
      <c r="E467" t="s">
        <v>1102</v>
      </c>
      <c r="F467" t="s">
        <v>2085</v>
      </c>
      <c r="G467" s="4" t="str">
        <f t="shared" si="24"/>
        <v>-</v>
      </c>
      <c r="J467" t="str">
        <f t="shared" si="23"/>
        <v>{"id": 1268, "abbr": "RET", "givenNames": "Richard E.", "lastNames": "Turley, Sr.", "suffix": "", "collision": false},</v>
      </c>
    </row>
    <row r="468" spans="1:10" x14ac:dyDescent="0.2">
      <c r="A468" t="str">
        <f t="shared" si="22"/>
        <v>82|69|87</v>
      </c>
      <c r="B468" t="s">
        <v>1103</v>
      </c>
      <c r="C468">
        <v>1278</v>
      </c>
      <c r="D468" t="s">
        <v>1099</v>
      </c>
      <c r="E468" t="s">
        <v>300</v>
      </c>
      <c r="F468" t="s">
        <v>2085</v>
      </c>
      <c r="G468" s="4" t="str">
        <f t="shared" si="24"/>
        <v>-</v>
      </c>
      <c r="J468" t="str">
        <f t="shared" si="23"/>
        <v>{"id": 1278, "abbr": "REW", "givenNames": "Robert E.", "lastNames": "Wells", "suffix": "", "collision": false},</v>
      </c>
    </row>
    <row r="469" spans="1:10" x14ac:dyDescent="0.2">
      <c r="A469" t="str">
        <f t="shared" si="22"/>
        <v>82|70|79</v>
      </c>
      <c r="B469" t="s">
        <v>1104</v>
      </c>
      <c r="C469">
        <v>1194</v>
      </c>
      <c r="D469" t="s">
        <v>1105</v>
      </c>
      <c r="E469" t="s">
        <v>1106</v>
      </c>
      <c r="F469" t="s">
        <v>2085</v>
      </c>
      <c r="G469" s="4" t="str">
        <f t="shared" si="24"/>
        <v>-</v>
      </c>
      <c r="J469" t="str">
        <f t="shared" si="23"/>
        <v>{"id": 1194, "abbr": "RFO", "givenNames": "Robert F.", "lastNames": "Orton", "suffix": "", "collision": false},</v>
      </c>
    </row>
    <row r="470" spans="1:10" x14ac:dyDescent="0.2">
      <c r="A470" t="str">
        <f t="shared" si="22"/>
        <v>82|71|67</v>
      </c>
      <c r="B470" t="s">
        <v>1107</v>
      </c>
      <c r="C470">
        <v>1065</v>
      </c>
      <c r="D470" t="s">
        <v>1108</v>
      </c>
      <c r="E470" t="s">
        <v>1109</v>
      </c>
      <c r="F470" t="s">
        <v>2085</v>
      </c>
      <c r="G470" s="4" t="str">
        <f t="shared" si="24"/>
        <v>-</v>
      </c>
      <c r="J470" t="str">
        <f t="shared" si="23"/>
        <v>{"id": 1065, "abbr": "RGC", "givenNames": "Rulon G.", "lastNames": "Craven", "suffix": "", "collision": false},</v>
      </c>
    </row>
    <row r="471" spans="1:10" x14ac:dyDescent="0.2">
      <c r="A471" t="str">
        <f t="shared" si="22"/>
        <v>82|71|68</v>
      </c>
      <c r="B471" t="s">
        <v>1110</v>
      </c>
      <c r="C471">
        <v>1077</v>
      </c>
      <c r="D471" t="s">
        <v>1111</v>
      </c>
      <c r="E471" t="s">
        <v>1112</v>
      </c>
      <c r="F471" t="s">
        <v>2085</v>
      </c>
      <c r="G471" s="4" t="str">
        <f t="shared" si="24"/>
        <v>-</v>
      </c>
      <c r="J471" t="str">
        <f t="shared" si="23"/>
        <v>{"id": 1077, "abbr": "RGD", "givenNames": "Royden G.", "lastNames": "Derrick", "suffix": "", "collision": false},</v>
      </c>
    </row>
    <row r="472" spans="1:10" x14ac:dyDescent="0.2">
      <c r="A472" t="str">
        <f t="shared" si="22"/>
        <v>82|71|72</v>
      </c>
      <c r="B472" t="s">
        <v>1113</v>
      </c>
      <c r="C472">
        <v>359</v>
      </c>
      <c r="D472" t="s">
        <v>1114</v>
      </c>
      <c r="E472" t="s">
        <v>466</v>
      </c>
      <c r="F472" t="s">
        <v>2085</v>
      </c>
      <c r="G472" s="4" t="str">
        <f t="shared" si="24"/>
        <v>-</v>
      </c>
      <c r="J472" t="str">
        <f t="shared" si="23"/>
        <v>{"id": 359, "abbr": "RGH", "givenNames": "Richard G.", "lastNames": "Hinckley", "suffix": "", "collision": false},</v>
      </c>
    </row>
    <row r="473" spans="1:10" x14ac:dyDescent="0.2">
      <c r="A473" t="str">
        <f t="shared" si="22"/>
        <v>82|71|83</v>
      </c>
      <c r="B473" t="s">
        <v>1115</v>
      </c>
      <c r="C473">
        <v>1235</v>
      </c>
      <c r="D473" t="s">
        <v>1114</v>
      </c>
      <c r="E473" t="s">
        <v>1116</v>
      </c>
      <c r="F473" t="s">
        <v>2085</v>
      </c>
      <c r="G473" s="4" t="str">
        <f t="shared" si="24"/>
        <v>-</v>
      </c>
      <c r="J473" t="str">
        <f t="shared" si="23"/>
        <v>{"id": 1235, "abbr": "RGS", "givenNames": "Richard G.", "lastNames": "Scott", "suffix": "", "collision": false},</v>
      </c>
    </row>
    <row r="474" spans="1:10" x14ac:dyDescent="0.2">
      <c r="A474" t="str">
        <f t="shared" ref="A474:A542" si="25">CODE(MID(B474,1,1))&amp;"|"&amp;CODE(MID(B474,2,1))&amp;IFERROR("|"&amp;CODE(MID(B474,3,1)),"")</f>
        <v>82|72|70</v>
      </c>
      <c r="B474" t="s">
        <v>1117</v>
      </c>
      <c r="C474">
        <v>1098</v>
      </c>
      <c r="D474" t="s">
        <v>1118</v>
      </c>
      <c r="E474" t="s">
        <v>1119</v>
      </c>
      <c r="F474" t="s">
        <v>2085</v>
      </c>
      <c r="G474" s="4" t="str">
        <f t="shared" si="24"/>
        <v>-</v>
      </c>
      <c r="J474" t="str">
        <f t="shared" si="23"/>
        <v>{"id": 1098, "abbr": "RHF", "givenNames": "Ruth H.", "lastNames": "Funk", "suffix": "", "collision": false},</v>
      </c>
    </row>
    <row r="475" spans="1:10" x14ac:dyDescent="0.2">
      <c r="A475" t="str">
        <f t="shared" si="25"/>
        <v>82|72|87</v>
      </c>
      <c r="B475" t="s">
        <v>1122</v>
      </c>
      <c r="C475">
        <v>1284</v>
      </c>
      <c r="D475" t="s">
        <v>1123</v>
      </c>
      <c r="E475" t="s">
        <v>1124</v>
      </c>
      <c r="F475" t="s">
        <v>2085</v>
      </c>
      <c r="G475" s="4" t="str">
        <f t="shared" si="24"/>
        <v>***</v>
      </c>
      <c r="J475" t="str">
        <f t="shared" si="23"/>
        <v>{"id": 1284, "abbr": "RHW", "givenNames": "Richard H.", "lastNames": "Winkel", "suffix": "", "collision": true},</v>
      </c>
    </row>
    <row r="476" spans="1:10" x14ac:dyDescent="0.2">
      <c r="A476" t="str">
        <f t="shared" si="25"/>
        <v>82|104|87</v>
      </c>
      <c r="B476" t="s">
        <v>1120</v>
      </c>
      <c r="C476">
        <v>1289</v>
      </c>
      <c r="D476" t="s">
        <v>1121</v>
      </c>
      <c r="E476" t="s">
        <v>830</v>
      </c>
      <c r="F476" t="s">
        <v>2085</v>
      </c>
      <c r="G476" s="4" t="str">
        <f t="shared" si="24"/>
        <v>***</v>
      </c>
      <c r="J476" t="str">
        <f t="shared" si="23"/>
        <v>{"id": 1289, "abbr": "RhW", "givenNames": "Ray H.", "lastNames": "Wood", "suffix": "", "collision": true},</v>
      </c>
    </row>
    <row r="477" spans="1:10" x14ac:dyDescent="0.2">
      <c r="A477" t="str">
        <f t="shared" si="25"/>
        <v>82|73|65</v>
      </c>
      <c r="B477" s="45" t="s">
        <v>2270</v>
      </c>
      <c r="C477" s="4">
        <v>1524</v>
      </c>
      <c r="D477" s="40" t="s">
        <v>2278</v>
      </c>
      <c r="E477" s="40" t="s">
        <v>2279</v>
      </c>
      <c r="G477" s="4" t="str">
        <f t="shared" si="24"/>
        <v>-</v>
      </c>
      <c r="J477" t="str">
        <f t="shared" si="23"/>
        <v>{"id": 1524, "abbr": "RIA", "givenNames": "Reyna I.", "lastNames": "Aburto", "suffix": "", "collision": false},</v>
      </c>
    </row>
    <row r="478" spans="1:10" x14ac:dyDescent="0.2">
      <c r="A478" t="str">
        <f t="shared" si="25"/>
        <v>82|74|77</v>
      </c>
      <c r="B478" t="s">
        <v>1125</v>
      </c>
      <c r="C478">
        <v>1174</v>
      </c>
      <c r="D478" t="s">
        <v>1126</v>
      </c>
      <c r="E478" t="s">
        <v>1127</v>
      </c>
      <c r="F478" t="s">
        <v>2085</v>
      </c>
      <c r="G478" s="4" t="str">
        <f t="shared" si="24"/>
        <v>-</v>
      </c>
      <c r="J478" t="str">
        <f t="shared" si="23"/>
        <v>{"id": 1174, "abbr": "RJM", "givenNames": "Richard J.", "lastNames": "Maynes", "suffix": "", "collision": false},</v>
      </c>
    </row>
    <row r="479" spans="1:10" x14ac:dyDescent="0.2">
      <c r="A479" t="str">
        <f t="shared" si="25"/>
        <v>82|74|87</v>
      </c>
      <c r="B479" t="s">
        <v>1128</v>
      </c>
      <c r="C479">
        <v>1280</v>
      </c>
      <c r="D479" t="s">
        <v>1129</v>
      </c>
      <c r="E479" t="s">
        <v>1130</v>
      </c>
      <c r="F479" t="s">
        <v>2085</v>
      </c>
      <c r="G479" s="4" t="str">
        <f t="shared" si="24"/>
        <v>-</v>
      </c>
      <c r="J479" t="str">
        <f t="shared" si="23"/>
        <v>{"id": 1280, "abbr": "RJW", "givenNames": "Robert J.", "lastNames": "Whetten", "suffix": "", "collision": false},</v>
      </c>
    </row>
    <row r="480" spans="1:10" x14ac:dyDescent="0.2">
      <c r="A480" t="str">
        <f t="shared" si="25"/>
        <v>82|75|66</v>
      </c>
      <c r="B480" t="s">
        <v>1131</v>
      </c>
      <c r="C480">
        <v>1464</v>
      </c>
      <c r="D480" t="s">
        <v>1132</v>
      </c>
      <c r="E480" t="s">
        <v>1133</v>
      </c>
      <c r="F480" t="s">
        <v>2085</v>
      </c>
      <c r="G480" s="4" t="str">
        <f t="shared" si="24"/>
        <v>-</v>
      </c>
      <c r="J480" t="str">
        <f t="shared" si="23"/>
        <v>{"id": 1464, "abbr": "RKB", "givenNames": "Randall K.", "lastNames": "Bennett", "suffix": "", "collision": false},</v>
      </c>
    </row>
    <row r="481" spans="1:10" x14ac:dyDescent="0.2">
      <c r="A481" t="str">
        <f t="shared" si="25"/>
        <v>82|75|68</v>
      </c>
      <c r="B481" t="s">
        <v>1134</v>
      </c>
      <c r="C481">
        <v>1076</v>
      </c>
      <c r="D481" t="s">
        <v>1135</v>
      </c>
      <c r="E481" t="s">
        <v>1136</v>
      </c>
      <c r="F481" t="s">
        <v>2085</v>
      </c>
      <c r="G481" s="4" t="str">
        <f t="shared" si="24"/>
        <v>-</v>
      </c>
      <c r="J481" t="str">
        <f t="shared" si="23"/>
        <v>{"id": 1076, "abbr": "RKD", "givenNames": "Robert K.", "lastNames": "Dellenbach", "suffix": "", "collision": false},</v>
      </c>
    </row>
    <row r="482" spans="1:10" x14ac:dyDescent="0.2">
      <c r="A482" t="str">
        <f t="shared" si="25"/>
        <v>82|75|72</v>
      </c>
      <c r="B482" t="s">
        <v>1137</v>
      </c>
      <c r="C482">
        <v>1326</v>
      </c>
      <c r="D482" t="s">
        <v>1138</v>
      </c>
      <c r="E482" t="s">
        <v>886</v>
      </c>
      <c r="F482" t="s">
        <v>2085</v>
      </c>
      <c r="G482" s="4" t="str">
        <f t="shared" si="24"/>
        <v>-</v>
      </c>
      <c r="J482" t="str">
        <f t="shared" si="23"/>
        <v>{"id": 1326, "abbr": "RKH", "givenNames": "Rufus K.", "lastNames": "Hardy", "suffix": "", "collision": false},</v>
      </c>
    </row>
    <row r="483" spans="1:10" x14ac:dyDescent="0.2">
      <c r="A483" t="str">
        <f t="shared" si="25"/>
        <v>82|76|66</v>
      </c>
      <c r="B483" t="s">
        <v>1139</v>
      </c>
      <c r="C483">
        <v>1016</v>
      </c>
      <c r="D483" t="s">
        <v>1140</v>
      </c>
      <c r="E483" t="s">
        <v>1141</v>
      </c>
      <c r="F483" t="s">
        <v>2085</v>
      </c>
      <c r="G483" s="4" t="str">
        <f t="shared" si="24"/>
        <v>-</v>
      </c>
      <c r="J483" t="str">
        <f t="shared" si="23"/>
        <v>{"id": 1016, "abbr": "RLB", "givenNames": "Robert L.", "lastNames": "Backman", "suffix": "", "collision": false},</v>
      </c>
    </row>
    <row r="484" spans="1:10" x14ac:dyDescent="0.2">
      <c r="A484" t="str">
        <f t="shared" si="25"/>
        <v>82|76|69</v>
      </c>
      <c r="B484" t="s">
        <v>1142</v>
      </c>
      <c r="C484">
        <v>1091</v>
      </c>
      <c r="D484" t="s">
        <v>1143</v>
      </c>
      <c r="E484" t="s">
        <v>277</v>
      </c>
      <c r="F484" t="s">
        <v>2085</v>
      </c>
      <c r="G484" s="4" t="str">
        <f t="shared" si="24"/>
        <v>***</v>
      </c>
      <c r="J484" t="str">
        <f t="shared" si="23"/>
        <v>{"id": 1091, "abbr": "RLE", "givenNames": "Richard L.", "lastNames": "Evans", "suffix": "", "collision": true},</v>
      </c>
    </row>
    <row r="485" spans="1:10" x14ac:dyDescent="0.2">
      <c r="A485" t="str">
        <f t="shared" si="25"/>
        <v>114|76|69</v>
      </c>
      <c r="B485" t="s">
        <v>1144</v>
      </c>
      <c r="C485">
        <v>1339</v>
      </c>
      <c r="D485" t="s">
        <v>1145</v>
      </c>
      <c r="E485" t="s">
        <v>806</v>
      </c>
      <c r="F485" t="s">
        <v>2085</v>
      </c>
      <c r="G485" s="4" t="str">
        <f t="shared" si="24"/>
        <v>***</v>
      </c>
      <c r="J485" t="str">
        <f t="shared" si="23"/>
        <v>{"id": 1339, "abbr": "rLE", "givenNames": "R. LaVell", "lastNames": "Edwards", "suffix": "", "collision": true},</v>
      </c>
    </row>
    <row r="486" spans="1:10" x14ac:dyDescent="0.2">
      <c r="A486" t="str">
        <f t="shared" si="25"/>
        <v>82|76|82</v>
      </c>
      <c r="B486" t="s">
        <v>2109</v>
      </c>
      <c r="C486">
        <v>1485</v>
      </c>
      <c r="D486" t="s">
        <v>2110</v>
      </c>
      <c r="E486" t="s">
        <v>2111</v>
      </c>
      <c r="F486" t="s">
        <v>2085</v>
      </c>
      <c r="G486" s="4" t="str">
        <f t="shared" si="24"/>
        <v>-</v>
      </c>
      <c r="J486" t="str">
        <f t="shared" si="23"/>
        <v>{"id": 1485, "abbr": "RLR", "givenNames": "Randall L.", "lastNames": "Ridd", "suffix": "", "collision": false},</v>
      </c>
    </row>
    <row r="487" spans="1:10" x14ac:dyDescent="0.2">
      <c r="A487" t="str">
        <f t="shared" si="25"/>
        <v>82|76|83</v>
      </c>
      <c r="B487" t="s">
        <v>1146</v>
      </c>
      <c r="C487">
        <v>1241</v>
      </c>
      <c r="D487" t="s">
        <v>1140</v>
      </c>
      <c r="E487" t="s">
        <v>1147</v>
      </c>
      <c r="F487" t="s">
        <v>2085</v>
      </c>
      <c r="G487" s="4" t="str">
        <f t="shared" si="24"/>
        <v>-</v>
      </c>
      <c r="J487" t="str">
        <f t="shared" si="23"/>
        <v>{"id": 1241, "abbr": "RLS", "givenNames": "Robert L.", "lastNames": "Simpson", "suffix": "", "collision": false},</v>
      </c>
    </row>
    <row r="488" spans="1:10" x14ac:dyDescent="0.2">
      <c r="A488" t="str">
        <f t="shared" si="25"/>
        <v>82|77|78</v>
      </c>
      <c r="B488" t="s">
        <v>1148</v>
      </c>
      <c r="C488">
        <v>1188</v>
      </c>
      <c r="D488" t="s">
        <v>1149</v>
      </c>
      <c r="E488" t="s">
        <v>1150</v>
      </c>
      <c r="F488" t="s">
        <v>2085</v>
      </c>
      <c r="G488" s="4" t="str">
        <f t="shared" si="24"/>
        <v>-</v>
      </c>
      <c r="J488" t="str">
        <f t="shared" si="23"/>
        <v>{"id": 1188, "abbr": "RMN", "givenNames": "Russell M.", "lastNames": "Nelson", "suffix": "", "collision": false},</v>
      </c>
    </row>
    <row r="489" spans="1:10" x14ac:dyDescent="0.2">
      <c r="A489" t="str">
        <f t="shared" si="25"/>
        <v>82|77|87</v>
      </c>
      <c r="B489" t="s">
        <v>1151</v>
      </c>
      <c r="C489">
        <v>1446</v>
      </c>
      <c r="D489" t="s">
        <v>1152</v>
      </c>
      <c r="E489" t="s">
        <v>1153</v>
      </c>
      <c r="F489" t="s">
        <v>2085</v>
      </c>
      <c r="G489" s="4" t="str">
        <f t="shared" si="24"/>
        <v>-</v>
      </c>
      <c r="J489" t="str">
        <f t="shared" si="23"/>
        <v>{"id": 1446, "abbr": "RMW", "givenNames": "Rosemary M.", "lastNames": "Wixom", "suffix": "", "collision": false},</v>
      </c>
    </row>
    <row r="490" spans="1:10" x14ac:dyDescent="0.2">
      <c r="A490" t="str">
        <f t="shared" si="25"/>
        <v>82|80|71</v>
      </c>
      <c r="B490" t="s">
        <v>2702</v>
      </c>
      <c r="C490">
        <v>1550</v>
      </c>
      <c r="D490" s="70" t="s">
        <v>2711</v>
      </c>
      <c r="E490" s="40" t="s">
        <v>2712</v>
      </c>
      <c r="F490" t="s">
        <v>2085</v>
      </c>
      <c r="G490" s="4" t="str">
        <f t="shared" si="24"/>
        <v>-</v>
      </c>
      <c r="J490" t="str">
        <f t="shared" si="23"/>
        <v>{"id": 1550, "abbr": "RPG", "givenNames": "Ricardo P.", "lastNames": "Gim&amp;eacute;nez", "suffix": "", "collision": false},</v>
      </c>
    </row>
    <row r="491" spans="1:10" x14ac:dyDescent="0.2">
      <c r="A491" t="str">
        <f t="shared" si="25"/>
        <v>82|80|76</v>
      </c>
      <c r="B491" t="s">
        <v>1154</v>
      </c>
      <c r="C491">
        <v>1163</v>
      </c>
      <c r="D491" t="s">
        <v>1155</v>
      </c>
      <c r="E491" t="s">
        <v>1156</v>
      </c>
      <c r="F491" t="s">
        <v>2085</v>
      </c>
      <c r="G491" s="4" t="str">
        <f t="shared" si="24"/>
        <v>-</v>
      </c>
      <c r="J491" t="str">
        <f t="shared" si="23"/>
        <v>{"id": 1163, "abbr": "RPL", "givenNames": "Richard P.", "lastNames": "Lindsay", "suffix": "", "collision": false},</v>
      </c>
    </row>
    <row r="492" spans="1:10" x14ac:dyDescent="0.2">
      <c r="A492" t="str">
        <f t="shared" si="25"/>
        <v>82|82|76</v>
      </c>
      <c r="B492" t="s">
        <v>1157</v>
      </c>
      <c r="C492">
        <v>1327</v>
      </c>
      <c r="D492" t="s">
        <v>1158</v>
      </c>
      <c r="E492" t="s">
        <v>68</v>
      </c>
      <c r="F492" t="s">
        <v>2085</v>
      </c>
      <c r="G492" s="4" t="str">
        <f t="shared" si="24"/>
        <v>-</v>
      </c>
      <c r="J492" t="str">
        <f t="shared" si="23"/>
        <v>{"id": 1327, "abbr": "RRL", "givenNames": "Richard R.", "lastNames": "Lyman", "suffix": "", "collision": false},</v>
      </c>
    </row>
    <row r="493" spans="1:10" x14ac:dyDescent="0.2">
      <c r="A493" t="str">
        <f t="shared" si="25"/>
        <v>82|82|83</v>
      </c>
      <c r="B493" t="s">
        <v>1159</v>
      </c>
      <c r="C493">
        <v>1255</v>
      </c>
      <c r="D493" t="s">
        <v>1160</v>
      </c>
      <c r="E493" t="s">
        <v>1161</v>
      </c>
      <c r="F493" t="s">
        <v>2085</v>
      </c>
      <c r="G493" s="4" t="str">
        <f t="shared" si="24"/>
        <v>-</v>
      </c>
      <c r="J493" t="str">
        <f t="shared" si="23"/>
        <v>{"id": 1255, "abbr": "RRS", "givenNames": "Robert R.", "lastNames": "Steuer", "suffix": "", "collision": false},</v>
      </c>
    </row>
    <row r="494" spans="1:10" x14ac:dyDescent="0.2">
      <c r="A494" t="str">
        <f t="shared" si="25"/>
        <v>82|83|87</v>
      </c>
      <c r="B494" t="s">
        <v>1162</v>
      </c>
      <c r="C494">
        <v>1290</v>
      </c>
      <c r="D494" t="s">
        <v>1163</v>
      </c>
      <c r="E494" t="s">
        <v>830</v>
      </c>
      <c r="F494" t="s">
        <v>2085</v>
      </c>
      <c r="G494" s="4" t="str">
        <f t="shared" si="24"/>
        <v>-</v>
      </c>
      <c r="J494" t="str">
        <f t="shared" si="23"/>
        <v>{"id": 1290, "abbr": "RSW", "givenNames": "Robert S.", "lastNames": "Wood", "suffix": "", "collision": false},</v>
      </c>
    </row>
    <row r="495" spans="1:10" x14ac:dyDescent="0.2">
      <c r="A495" t="str">
        <f t="shared" si="25"/>
        <v>82|84|72</v>
      </c>
      <c r="B495" t="s">
        <v>1164</v>
      </c>
      <c r="C495">
        <v>1116</v>
      </c>
      <c r="D495" t="s">
        <v>1165</v>
      </c>
      <c r="E495" t="s">
        <v>1166</v>
      </c>
      <c r="F495" t="s">
        <v>2085</v>
      </c>
      <c r="G495" s="4" t="str">
        <f t="shared" si="24"/>
        <v>-</v>
      </c>
      <c r="J495" t="str">
        <f t="shared" si="23"/>
        <v>{"id": 1116, "abbr": "RTH", "givenNames": "Ronald T.", "lastNames": "Halverson", "suffix": "", "collision": false},</v>
      </c>
    </row>
    <row r="496" spans="1:10" x14ac:dyDescent="0.2">
      <c r="A496" t="str">
        <f t="shared" si="25"/>
        <v>82|84|79</v>
      </c>
      <c r="B496" t="s">
        <v>1167</v>
      </c>
      <c r="C496">
        <v>1433</v>
      </c>
      <c r="D496" t="s">
        <v>1168</v>
      </c>
      <c r="E496" t="s">
        <v>1169</v>
      </c>
      <c r="F496" t="s">
        <v>2085</v>
      </c>
      <c r="G496" s="4" t="str">
        <f t="shared" si="24"/>
        <v>-</v>
      </c>
      <c r="J496" t="str">
        <f t="shared" si="23"/>
        <v>{"id": 1433, "abbr": "RTO", "givenNames": "Russell T.", "lastNames": "Osguthorpe", "suffix": "", "collision": false},</v>
      </c>
    </row>
    <row r="497" spans="1:15" x14ac:dyDescent="0.2">
      <c r="A497" t="str">
        <f t="shared" si="25"/>
        <v>82|86|65</v>
      </c>
      <c r="B497" s="39" t="s">
        <v>2462</v>
      </c>
      <c r="C497">
        <v>1538</v>
      </c>
      <c r="D497" s="70" t="s">
        <v>2480</v>
      </c>
      <c r="E497" s="40" t="s">
        <v>2469</v>
      </c>
      <c r="F497" t="s">
        <v>2085</v>
      </c>
      <c r="G497" s="4" t="str">
        <f t="shared" si="24"/>
        <v>-</v>
      </c>
      <c r="J497" t="str">
        <f t="shared" si="23"/>
        <v>{"id": 1538, "abbr": "RVA", "givenNames": "Rub&amp;eacute;n V.", "lastNames": "Alliaud", "suffix": "", "collision": false},</v>
      </c>
    </row>
    <row r="498" spans="1:15" x14ac:dyDescent="0.2">
      <c r="A498" t="str">
        <f t="shared" si="25"/>
        <v>83|65|87</v>
      </c>
      <c r="B498" t="s">
        <v>1170</v>
      </c>
      <c r="C498">
        <v>1279</v>
      </c>
      <c r="D498" t="s">
        <v>1171</v>
      </c>
      <c r="E498" t="s">
        <v>1172</v>
      </c>
      <c r="F498" t="s">
        <v>2085</v>
      </c>
      <c r="G498" s="4" t="str">
        <f t="shared" si="24"/>
        <v>-</v>
      </c>
      <c r="J498" t="str">
        <f t="shared" si="23"/>
        <v>{"id": 1279, "abbr": "SAW", "givenNames": "Stephen A.", "lastNames": "West", "suffix": "", "collision": false},</v>
      </c>
    </row>
    <row r="499" spans="1:15" x14ac:dyDescent="0.2">
      <c r="A499" t="str">
        <f t="shared" si="25"/>
        <v>83|66|79</v>
      </c>
      <c r="B499" t="s">
        <v>1173</v>
      </c>
      <c r="C499">
        <v>1196</v>
      </c>
      <c r="D499" t="s">
        <v>1174</v>
      </c>
      <c r="E499" t="s">
        <v>1175</v>
      </c>
      <c r="F499" t="s">
        <v>2085</v>
      </c>
      <c r="G499" s="4" t="str">
        <f t="shared" si="24"/>
        <v>-</v>
      </c>
      <c r="J499" t="str">
        <f t="shared" si="23"/>
        <v>{"id": 1196, "abbr": "SBO", "givenNames": "Stephen B.", "lastNames": "Oveson", "suffix": "", "collision": false},</v>
      </c>
    </row>
    <row r="500" spans="1:15" x14ac:dyDescent="0.2">
      <c r="A500" t="str">
        <f t="shared" si="25"/>
        <v>83|68|67</v>
      </c>
      <c r="B500" t="s">
        <v>1176</v>
      </c>
      <c r="C500">
        <v>1049</v>
      </c>
      <c r="D500" t="s">
        <v>1177</v>
      </c>
      <c r="E500" t="s">
        <v>179</v>
      </c>
      <c r="F500" t="s">
        <v>2085</v>
      </c>
      <c r="G500" s="4" t="str">
        <f t="shared" si="24"/>
        <v>-</v>
      </c>
      <c r="J500" t="str">
        <f t="shared" si="23"/>
        <v>{"id": 1049, "abbr": "SDC", "givenNames": "Shirley D.", "lastNames": "Christensen", "suffix": "", "collision": false},</v>
      </c>
    </row>
    <row r="501" spans="1:15" x14ac:dyDescent="0.2">
      <c r="A501" t="str">
        <f t="shared" si="25"/>
        <v>83|68|78</v>
      </c>
      <c r="B501" t="s">
        <v>1178</v>
      </c>
      <c r="C501">
        <v>1187</v>
      </c>
      <c r="D501" t="s">
        <v>1179</v>
      </c>
      <c r="E501" t="s">
        <v>923</v>
      </c>
      <c r="F501" t="s">
        <v>2085</v>
      </c>
      <c r="G501" s="4" t="str">
        <f t="shared" si="24"/>
        <v>-</v>
      </c>
      <c r="J501" t="str">
        <f t="shared" si="23"/>
        <v>{"id": 1187, "abbr": "SDN", "givenNames": "Stephen D.", "lastNames": "Nadauld", "suffix": "", "collision": false},</v>
      </c>
      <c r="N501" s="70"/>
      <c r="O501" s="40"/>
    </row>
    <row r="502" spans="1:15" x14ac:dyDescent="0.2">
      <c r="A502" t="str">
        <f t="shared" si="25"/>
        <v>83|68|87</v>
      </c>
      <c r="B502" t="s">
        <v>1180</v>
      </c>
      <c r="C502">
        <f>1472</f>
        <v>1472</v>
      </c>
      <c r="D502" t="s">
        <v>1181</v>
      </c>
      <c r="E502" t="s">
        <v>1182</v>
      </c>
      <c r="F502" t="s">
        <v>2085</v>
      </c>
      <c r="G502" s="4" t="str">
        <f t="shared" si="24"/>
        <v>-</v>
      </c>
      <c r="J502" t="str">
        <f t="shared" si="23"/>
        <v>{"id": 1472, "abbr": "SDW", "givenNames": "Scott D.", "lastNames": "Whiting", "suffix": "", "collision": false},</v>
      </c>
    </row>
    <row r="503" spans="1:15" x14ac:dyDescent="0.2">
      <c r="A503" t="str">
        <f t="shared" si="25"/>
        <v>83|68|89</v>
      </c>
      <c r="B503" t="s">
        <v>1183</v>
      </c>
      <c r="C503">
        <v>1295</v>
      </c>
      <c r="D503" t="s">
        <v>1184</v>
      </c>
      <c r="E503" t="s">
        <v>154</v>
      </c>
      <c r="F503" t="s">
        <v>2085</v>
      </c>
      <c r="G503" s="4" t="str">
        <f t="shared" si="24"/>
        <v>-</v>
      </c>
      <c r="J503" t="str">
        <f t="shared" si="23"/>
        <v>{"id": 1295, "abbr": "SDY", "givenNames": "S. Dilworth", "lastNames": "Young", "suffix": "", "collision": false},</v>
      </c>
    </row>
    <row r="504" spans="1:15" x14ac:dyDescent="0.2">
      <c r="A504" t="str">
        <f t="shared" si="25"/>
        <v>83|69</v>
      </c>
      <c r="B504" t="s">
        <v>2240</v>
      </c>
      <c r="C504">
        <v>1515</v>
      </c>
      <c r="D504" t="s">
        <v>2244</v>
      </c>
      <c r="E504" t="s">
        <v>2245</v>
      </c>
      <c r="F504" t="s">
        <v>2085</v>
      </c>
      <c r="G504" s="4" t="str">
        <f t="shared" si="24"/>
        <v>-</v>
      </c>
      <c r="J504" t="str">
        <f t="shared" si="23"/>
        <v>{"id": 1515, "abbr": "SE", "givenNames": "Sharon", "lastNames": "Eubank", "suffix": "", "collision": false},</v>
      </c>
    </row>
    <row r="505" spans="1:15" x14ac:dyDescent="0.2">
      <c r="A505" t="str">
        <f t="shared" si="25"/>
        <v>83|69|83</v>
      </c>
      <c r="B505" t="s">
        <v>1185</v>
      </c>
      <c r="C505">
        <v>1247</v>
      </c>
      <c r="D505" t="s">
        <v>1186</v>
      </c>
      <c r="E505" t="s">
        <v>411</v>
      </c>
      <c r="F505" t="s">
        <v>2085</v>
      </c>
      <c r="G505" s="4" t="str">
        <f t="shared" si="24"/>
        <v>-</v>
      </c>
      <c r="J505" t="str">
        <f t="shared" si="23"/>
        <v>{"id": 1247, "abbr": "SES", "givenNames": "Steven E.", "lastNames": "Snow", "suffix": "", "collision": false},</v>
      </c>
    </row>
    <row r="506" spans="1:15" x14ac:dyDescent="0.2">
      <c r="A506" t="str">
        <f t="shared" si="25"/>
        <v>83|70|67</v>
      </c>
      <c r="B506" t="s">
        <v>1187</v>
      </c>
      <c r="C506">
        <v>1045</v>
      </c>
      <c r="D506" t="s">
        <v>1188</v>
      </c>
      <c r="E506" t="s">
        <v>1189</v>
      </c>
      <c r="F506" t="s">
        <v>2085</v>
      </c>
      <c r="G506" s="4" t="str">
        <f t="shared" si="24"/>
        <v>-</v>
      </c>
      <c r="J506" t="str">
        <f t="shared" si="23"/>
        <v>{"id": 1045, "abbr": "SFC", "givenNames": "Sheldon F.", "lastNames": "Child", "suffix": "", "collision": false},</v>
      </c>
    </row>
    <row r="507" spans="1:15" x14ac:dyDescent="0.2">
      <c r="A507" t="str">
        <f t="shared" si="25"/>
        <v>83|71|69</v>
      </c>
      <c r="B507" t="s">
        <v>1190</v>
      </c>
      <c r="C507">
        <v>366</v>
      </c>
      <c r="D507" t="s">
        <v>1191</v>
      </c>
      <c r="E507" t="s">
        <v>1192</v>
      </c>
      <c r="F507" t="s">
        <v>2085</v>
      </c>
      <c r="G507" s="4" t="str">
        <f t="shared" si="24"/>
        <v>-</v>
      </c>
      <c r="J507" t="str">
        <f t="shared" si="23"/>
        <v>{"id": 366, "abbr": "SGE", "givenNames": "Stanley G.", "lastNames": "Ellis", "suffix": "", "collision": false},</v>
      </c>
    </row>
    <row r="508" spans="1:15" x14ac:dyDescent="0.2">
      <c r="A508" t="str">
        <f t="shared" si="25"/>
        <v>83|71|76</v>
      </c>
      <c r="B508" t="s">
        <v>1193</v>
      </c>
      <c r="C508">
        <v>1155</v>
      </c>
      <c r="D508" t="s">
        <v>1194</v>
      </c>
      <c r="E508" t="s">
        <v>329</v>
      </c>
      <c r="F508" t="s">
        <v>2085</v>
      </c>
      <c r="G508" s="4" t="str">
        <f t="shared" si="24"/>
        <v>-</v>
      </c>
      <c r="J508" t="str">
        <f t="shared" si="23"/>
        <v>{"id": 1155, "abbr": "SGL", "givenNames": "Sharon G.", "lastNames": "Larsen", "suffix": "", "collision": false},</v>
      </c>
    </row>
    <row r="509" spans="1:15" x14ac:dyDescent="0.2">
      <c r="A509" t="str">
        <f t="shared" si="25"/>
        <v>83|71|78</v>
      </c>
      <c r="B509" t="s">
        <v>2063</v>
      </c>
      <c r="C509">
        <v>1478</v>
      </c>
      <c r="D509" t="s">
        <v>2071</v>
      </c>
      <c r="E509" t="s">
        <v>2072</v>
      </c>
      <c r="F509" t="s">
        <v>2085</v>
      </c>
      <c r="G509" s="4" t="str">
        <f t="shared" si="24"/>
        <v>-</v>
      </c>
      <c r="J509" t="str">
        <f t="shared" si="23"/>
        <v>{"id": 1478, "abbr": "SGN", "givenNames": "S. Gifford", "lastNames": "Nielsen", "suffix": "", "collision": false},</v>
      </c>
    </row>
    <row r="510" spans="1:15" x14ac:dyDescent="0.2">
      <c r="A510" t="str">
        <f t="shared" si="25"/>
        <v>83|72|65</v>
      </c>
      <c r="B510" t="s">
        <v>1195</v>
      </c>
      <c r="C510">
        <v>1411</v>
      </c>
      <c r="D510" t="s">
        <v>1196</v>
      </c>
      <c r="E510" t="s">
        <v>1085</v>
      </c>
      <c r="F510" t="s">
        <v>2085</v>
      </c>
      <c r="G510" s="4" t="str">
        <f t="shared" si="24"/>
        <v>-</v>
      </c>
      <c r="J510" t="str">
        <f t="shared" si="23"/>
        <v>{"id": 1411, "abbr": "SHA", "givenNames": "Silvia H.", "lastNames": "Allred", "suffix": "", "collision": false},</v>
      </c>
    </row>
    <row r="511" spans="1:15" x14ac:dyDescent="0.2">
      <c r="A511" t="str">
        <f t="shared" si="25"/>
        <v>83|72|79</v>
      </c>
      <c r="B511" t="s">
        <v>1197</v>
      </c>
      <c r="C511">
        <v>1195</v>
      </c>
      <c r="D511" t="s">
        <v>1198</v>
      </c>
      <c r="E511" t="s">
        <v>1199</v>
      </c>
      <c r="F511" t="s">
        <v>2085</v>
      </c>
      <c r="G511" s="4" t="str">
        <f t="shared" si="24"/>
        <v>-</v>
      </c>
      <c r="J511" t="str">
        <f t="shared" si="23"/>
        <v>{"id": 1195, "abbr": "SHO", "givenNames": "Spencer H.", "lastNames": "Osborn", "suffix": "", "collision": false},</v>
      </c>
    </row>
    <row r="512" spans="1:15" x14ac:dyDescent="0.2">
      <c r="A512" t="str">
        <f t="shared" si="25"/>
        <v>83|74|67</v>
      </c>
      <c r="B512" t="s">
        <v>1200</v>
      </c>
      <c r="C512">
        <v>1060</v>
      </c>
      <c r="D512" t="s">
        <v>1201</v>
      </c>
      <c r="E512" t="s">
        <v>1202</v>
      </c>
      <c r="F512" t="s">
        <v>2085</v>
      </c>
      <c r="G512" s="4" t="str">
        <f t="shared" si="24"/>
        <v>-</v>
      </c>
      <c r="J512" t="str">
        <f t="shared" si="23"/>
        <v>{"id": 1060, "abbr": "SJC", "givenNames": "Spencer J.", "lastNames": "Condie", "suffix": "", "collision": false},</v>
      </c>
    </row>
    <row r="513" spans="1:12" x14ac:dyDescent="0.2">
      <c r="A513" t="str">
        <f t="shared" si="25"/>
        <v>83|74|76</v>
      </c>
      <c r="B513" s="39" t="s">
        <v>2793</v>
      </c>
      <c r="C513">
        <v>1551</v>
      </c>
      <c r="D513" s="70" t="s">
        <v>2798</v>
      </c>
      <c r="E513" s="40" t="s">
        <v>508</v>
      </c>
      <c r="F513" t="s">
        <v>2085</v>
      </c>
      <c r="G513" s="4" t="str">
        <f t="shared" si="24"/>
        <v>-</v>
      </c>
      <c r="J513" t="str">
        <f t="shared" si="23"/>
        <v>{"id": 1551, "abbr": "SJL", "givenNames": "Steven J.", "lastNames": "Lund", "suffix": "", "collision": false},</v>
      </c>
    </row>
    <row r="514" spans="1:12" x14ac:dyDescent="0.2">
      <c r="A514" t="str">
        <f t="shared" si="25"/>
        <v>83|75|83</v>
      </c>
      <c r="B514" t="s">
        <v>1203</v>
      </c>
      <c r="C514">
        <v>1237</v>
      </c>
      <c r="D514" t="s">
        <v>1204</v>
      </c>
      <c r="E514" t="s">
        <v>1205</v>
      </c>
      <c r="F514" t="s">
        <v>2085</v>
      </c>
      <c r="G514" s="4" t="str">
        <f t="shared" si="24"/>
        <v>-</v>
      </c>
      <c r="J514" t="str">
        <f t="shared" si="23"/>
        <v>{"id": 1237, "abbr": "SKS", "givenNames": "Sam K.", "lastNames": "Shimabukuro", "suffix": "", "collision": false},</v>
      </c>
    </row>
    <row r="515" spans="1:12" x14ac:dyDescent="0.2">
      <c r="A515" t="str">
        <f t="shared" si="25"/>
        <v>83|76|68</v>
      </c>
      <c r="B515" t="s">
        <v>1206</v>
      </c>
      <c r="C515">
        <v>1078</v>
      </c>
      <c r="D515" t="s">
        <v>1207</v>
      </c>
      <c r="E515" t="s">
        <v>1208</v>
      </c>
      <c r="F515" t="s">
        <v>2085</v>
      </c>
      <c r="G515" s="4" t="str">
        <f t="shared" si="24"/>
        <v>-</v>
      </c>
      <c r="J515" t="str">
        <f t="shared" ref="J515:J578" si="26">"{""id"": "&amp;C515&amp;", ""abbr"": """&amp;B515&amp;""", ""givenNames"": """&amp;D515&amp;""", ""lastNames"": """&amp;E515&amp;""", ""suffix"": """&amp;F515&amp;""", ""collision"": "&amp;IF(G515="***","true","false")&amp;"},"</f>
        <v>{"id": 1078, "abbr": "SLD", "givenNames": "Sheri L.", "lastNames": "Dew", "suffix": "", "collision": false},</v>
      </c>
    </row>
    <row r="516" spans="1:12" x14ac:dyDescent="0.2">
      <c r="A516" t="str">
        <f t="shared" si="25"/>
        <v>83|76|82</v>
      </c>
      <c r="B516" t="s">
        <v>1209</v>
      </c>
      <c r="C516">
        <v>1328</v>
      </c>
      <c r="D516" t="s">
        <v>1210</v>
      </c>
      <c r="E516" t="s">
        <v>433</v>
      </c>
      <c r="F516" t="s">
        <v>2085</v>
      </c>
      <c r="G516" s="4" t="str">
        <f t="shared" si="24"/>
        <v>-</v>
      </c>
      <c r="J516" t="str">
        <f t="shared" si="26"/>
        <v>{"id": 1328, "abbr": "SLR", "givenNames": "Stephen L", "lastNames": "Richards", "suffix": "", "collision": false},</v>
      </c>
    </row>
    <row r="517" spans="1:12" x14ac:dyDescent="0.2">
      <c r="A517" t="str">
        <f t="shared" si="25"/>
        <v>83|76|87</v>
      </c>
      <c r="B517" t="s">
        <v>1211</v>
      </c>
      <c r="C517">
        <v>1275</v>
      </c>
      <c r="D517" t="s">
        <v>1212</v>
      </c>
      <c r="E517" t="s">
        <v>1213</v>
      </c>
      <c r="F517" t="s">
        <v>2085</v>
      </c>
      <c r="G517" s="4" t="str">
        <f t="shared" si="24"/>
        <v>-</v>
      </c>
      <c r="J517" t="str">
        <f t="shared" si="26"/>
        <v>{"id": 1275, "abbr": "SLW", "givenNames": "Susan L.", "lastNames": "Warner", "suffix": "", "collision": false},</v>
      </c>
    </row>
    <row r="518" spans="1:12" x14ac:dyDescent="0.2">
      <c r="A518" t="str">
        <f t="shared" si="25"/>
        <v>83|77|66</v>
      </c>
      <c r="B518" t="s">
        <v>1214</v>
      </c>
      <c r="C518">
        <v>363</v>
      </c>
      <c r="D518" t="s">
        <v>1215</v>
      </c>
      <c r="E518" t="s">
        <v>32</v>
      </c>
      <c r="F518" t="s">
        <v>2085</v>
      </c>
      <c r="G518" s="4" t="str">
        <f t="shared" si="24"/>
        <v>-</v>
      </c>
      <c r="J518" t="str">
        <f t="shared" si="26"/>
        <v>{"id": 363, "abbr": "SMB", "givenNames": "Shayne M.", "lastNames": "Bowen", "suffix": "", "collision": false},</v>
      </c>
    </row>
    <row r="519" spans="1:12" x14ac:dyDescent="0.2">
      <c r="A519" t="str">
        <f t="shared" si="25"/>
        <v>83|77|80</v>
      </c>
      <c r="B519" t="s">
        <v>2207</v>
      </c>
      <c r="C519">
        <v>1514</v>
      </c>
      <c r="D519" t="s">
        <v>2219</v>
      </c>
      <c r="E519" t="s">
        <v>2220</v>
      </c>
      <c r="F519" t="s">
        <v>2085</v>
      </c>
      <c r="G519" s="4" t="str">
        <f t="shared" si="24"/>
        <v>-</v>
      </c>
      <c r="J519" t="str">
        <f t="shared" si="26"/>
        <v>{"id": 1514, "abbr": "SMP", "givenNames": "S. Mark", "lastNames": "Palmer", "suffix": "", "collision": false},</v>
      </c>
    </row>
    <row r="520" spans="1:12" x14ac:dyDescent="0.2">
      <c r="A520" t="str">
        <f t="shared" si="25"/>
        <v>83|79|66</v>
      </c>
      <c r="B520" t="s">
        <v>1216</v>
      </c>
      <c r="C520">
        <v>1301</v>
      </c>
      <c r="D520" t="s">
        <v>1217</v>
      </c>
      <c r="E520" t="s">
        <v>95</v>
      </c>
      <c r="F520" t="s">
        <v>2085</v>
      </c>
      <c r="G520" s="4" t="str">
        <f t="shared" si="24"/>
        <v>-</v>
      </c>
      <c r="J520" t="str">
        <f t="shared" si="26"/>
        <v>{"id": 1301, "abbr": "SOB", "givenNames": "Samuel O.", "lastNames": "Bennion", "suffix": "", "collision": false},</v>
      </c>
    </row>
    <row r="521" spans="1:12" x14ac:dyDescent="0.2">
      <c r="A521" t="str">
        <f t="shared" si="25"/>
        <v>83|82</v>
      </c>
      <c r="B521" t="s">
        <v>1218</v>
      </c>
      <c r="C521">
        <v>1329</v>
      </c>
      <c r="D521" t="s">
        <v>245</v>
      </c>
      <c r="E521" t="s">
        <v>433</v>
      </c>
      <c r="F521" t="s">
        <v>2085</v>
      </c>
      <c r="G521" s="4" t="str">
        <f t="shared" si="24"/>
        <v>-</v>
      </c>
      <c r="J521" t="str">
        <f t="shared" si="26"/>
        <v>{"id": 1329, "abbr": "SR", "givenNames": "Stayner", "lastNames": "Richards", "suffix": "", "collision": false},</v>
      </c>
    </row>
    <row r="522" spans="1:12" x14ac:dyDescent="0.2">
      <c r="A522" t="str">
        <f t="shared" si="25"/>
        <v>83|82|66</v>
      </c>
      <c r="B522" t="s">
        <v>2335</v>
      </c>
      <c r="C522">
        <v>1526</v>
      </c>
      <c r="D522" t="s">
        <v>2342</v>
      </c>
      <c r="E522" t="s">
        <v>1296</v>
      </c>
      <c r="F522" t="s">
        <v>2085</v>
      </c>
      <c r="G522" s="4" t="str">
        <f t="shared" si="24"/>
        <v>-</v>
      </c>
      <c r="J522" t="str">
        <f t="shared" si="26"/>
        <v>{"id": 1526, "abbr": "SRB", "givenNames": "Steven R.", "lastNames": "Bangerter", "suffix": "", "collision": false},</v>
      </c>
    </row>
    <row r="523" spans="1:12" x14ac:dyDescent="0.2">
      <c r="A523" t="str">
        <f t="shared" si="25"/>
        <v>83|83|82</v>
      </c>
      <c r="B523" t="s">
        <v>1219</v>
      </c>
      <c r="C523">
        <v>1219</v>
      </c>
      <c r="D523" t="s">
        <v>1220</v>
      </c>
      <c r="E523" t="s">
        <v>518</v>
      </c>
      <c r="F523" t="s">
        <v>2085</v>
      </c>
      <c r="G523" s="4" t="str">
        <f t="shared" si="24"/>
        <v>-</v>
      </c>
      <c r="J523" t="str">
        <f t="shared" si="26"/>
        <v>{"id": 1219, "abbr": "SSR", "givenNames": "Sydney S.", "lastNames": "Reynolds", "suffix": "", "collision": false},</v>
      </c>
    </row>
    <row r="524" spans="1:12" x14ac:dyDescent="0.2">
      <c r="A524" t="str">
        <f t="shared" si="25"/>
        <v>83|86|74</v>
      </c>
      <c r="B524" t="s">
        <v>1221</v>
      </c>
      <c r="C524">
        <v>1143</v>
      </c>
      <c r="D524" t="s">
        <v>1222</v>
      </c>
      <c r="E524" t="s">
        <v>1223</v>
      </c>
      <c r="F524" t="s">
        <v>2085</v>
      </c>
      <c r="G524" s="4" t="str">
        <f t="shared" si="24"/>
        <v>-</v>
      </c>
      <c r="J524" t="str">
        <f t="shared" si="26"/>
        <v>{"id": 1143, "abbr": "SVJ", "givenNames": "Spencer V.", "lastNames": "Jones", "suffix": "", "collision": false},</v>
      </c>
    </row>
    <row r="525" spans="1:12" x14ac:dyDescent="0.2">
      <c r="A525" t="str">
        <f t="shared" si="25"/>
        <v>83|87|75</v>
      </c>
      <c r="B525" t="s">
        <v>1224</v>
      </c>
      <c r="C525">
        <v>1150</v>
      </c>
      <c r="D525" t="s">
        <v>1225</v>
      </c>
      <c r="E525" t="s">
        <v>564</v>
      </c>
      <c r="F525" t="s">
        <v>2085</v>
      </c>
      <c r="G525" s="4" t="str">
        <f t="shared" si="24"/>
        <v>-</v>
      </c>
      <c r="J525" t="str">
        <f t="shared" si="26"/>
        <v>{"id": 1150, "abbr": "SWK", "givenNames": "Spencer W.", "lastNames": "Kimball", "suffix": "", "collision": false},</v>
      </c>
    </row>
    <row r="526" spans="1:12" x14ac:dyDescent="0.2">
      <c r="A526" t="str">
        <f t="shared" si="25"/>
        <v>83|87|79</v>
      </c>
      <c r="B526" t="s">
        <v>2174</v>
      </c>
      <c r="C526">
        <v>1499</v>
      </c>
      <c r="D526" t="s">
        <v>2176</v>
      </c>
      <c r="E526" t="s">
        <v>2177</v>
      </c>
      <c r="F526" t="s">
        <v>2085</v>
      </c>
      <c r="G526" s="4" t="str">
        <f t="shared" ref="G526:G582" si="27">IF(LOWER(B526)=LOWER(B527),"***",IF(LOWER(B526)=LOWER(B525),"***","-"))</f>
        <v>-</v>
      </c>
      <c r="J526" t="str">
        <f t="shared" si="26"/>
        <v>{"id": 1499, "abbr": "SWO", "givenNames": "Stephen W.", "lastNames": "Owen", "suffix": "", "collision": false},</v>
      </c>
      <c r="L526" s="45"/>
    </row>
    <row r="527" spans="1:12" x14ac:dyDescent="0.2">
      <c r="A527" t="str">
        <f t="shared" si="25"/>
        <v>83|87|83</v>
      </c>
      <c r="B527" t="s">
        <v>1226</v>
      </c>
      <c r="C527">
        <v>1239</v>
      </c>
      <c r="D527" t="s">
        <v>1227</v>
      </c>
      <c r="E527" t="s">
        <v>1228</v>
      </c>
      <c r="F527" t="s">
        <v>2085</v>
      </c>
      <c r="G527" s="4" t="str">
        <f t="shared" si="27"/>
        <v>-</v>
      </c>
      <c r="J527" t="str">
        <f t="shared" si="26"/>
        <v>{"id": 1239, "abbr": "SWS", "givenNames": "Sterling W.", "lastNames": "Sill", "suffix": "", "collision": false},</v>
      </c>
      <c r="K527" s="40"/>
      <c r="L527" s="45"/>
    </row>
    <row r="528" spans="1:12" x14ac:dyDescent="0.2">
      <c r="A528" t="str">
        <f t="shared" si="25"/>
        <v>83|119|84</v>
      </c>
      <c r="B528" t="s">
        <v>1231</v>
      </c>
      <c r="C528">
        <v>1260</v>
      </c>
      <c r="D528" t="s">
        <v>1232</v>
      </c>
      <c r="E528" t="s">
        <v>995</v>
      </c>
      <c r="F528" t="s">
        <v>2085</v>
      </c>
      <c r="G528" s="4" t="str">
        <f t="shared" si="27"/>
        <v>***</v>
      </c>
      <c r="J528" t="str">
        <f t="shared" si="26"/>
        <v>{"id": 1260, "abbr": "SwT", "givenNames": "Susan W.", "lastNames": "Tanner", "suffix": "", "collision": true},</v>
      </c>
      <c r="K528" s="40"/>
      <c r="L528" s="45"/>
    </row>
    <row r="529" spans="1:12" x14ac:dyDescent="0.2">
      <c r="A529" t="str">
        <f t="shared" si="25"/>
        <v>83|87|84</v>
      </c>
      <c r="B529" t="s">
        <v>1229</v>
      </c>
      <c r="C529">
        <v>1266</v>
      </c>
      <c r="D529" t="s">
        <v>1230</v>
      </c>
      <c r="E529" t="s">
        <v>176</v>
      </c>
      <c r="F529" t="s">
        <v>2085</v>
      </c>
      <c r="G529" s="4" t="str">
        <f t="shared" si="27"/>
        <v>***</v>
      </c>
      <c r="J529" t="str">
        <f t="shared" si="26"/>
        <v>{"id": 1266, "abbr": "SWT", "givenNames": "Shirley W.", "lastNames": "Thomas", "suffix": "", "collision": true},</v>
      </c>
      <c r="K529" s="40"/>
      <c r="L529" s="45"/>
    </row>
    <row r="530" spans="1:12" x14ac:dyDescent="0.2">
      <c r="A530" t="str">
        <f t="shared" si="25"/>
        <v>84|66|73</v>
      </c>
      <c r="B530" t="s">
        <v>1233</v>
      </c>
      <c r="C530">
        <v>1330</v>
      </c>
      <c r="D530" t="s">
        <v>1234</v>
      </c>
      <c r="E530" t="s">
        <v>1235</v>
      </c>
      <c r="F530" t="s">
        <v>2085</v>
      </c>
      <c r="G530" s="4" t="str">
        <f t="shared" si="27"/>
        <v>-</v>
      </c>
      <c r="J530" t="str">
        <f t="shared" si="26"/>
        <v>{"id": 1330, "abbr": "TBI", "givenNames": "Thorpe B.", "lastNames": "Isaacson", "suffix": "", "collision": false},</v>
      </c>
    </row>
    <row r="531" spans="1:12" x14ac:dyDescent="0.2">
      <c r="A531" t="str">
        <f t="shared" si="25"/>
        <v>84|66|87</v>
      </c>
      <c r="B531" s="45" t="s">
        <v>2268</v>
      </c>
      <c r="C531" s="4">
        <v>1522</v>
      </c>
      <c r="D531" s="45" t="s">
        <v>2274</v>
      </c>
      <c r="E531" s="45" t="s">
        <v>2275</v>
      </c>
      <c r="G531" s="4" t="str">
        <f t="shared" si="27"/>
        <v>-</v>
      </c>
      <c r="J531" t="str">
        <f t="shared" si="26"/>
        <v>{"id": 1522, "abbr": "TBW", "givenNames": "Taniela B.", "lastNames": "Wakolo", "suffix": "", "collision": false},</v>
      </c>
    </row>
    <row r="532" spans="1:12" x14ac:dyDescent="0.2">
      <c r="A532" t="str">
        <f t="shared" si="25"/>
        <v>84|69|66</v>
      </c>
      <c r="B532" t="s">
        <v>1236</v>
      </c>
      <c r="C532">
        <v>1028</v>
      </c>
      <c r="D532" t="s">
        <v>1237</v>
      </c>
      <c r="E532" t="s">
        <v>1238</v>
      </c>
      <c r="F532" t="s">
        <v>2085</v>
      </c>
      <c r="G532" s="4" t="str">
        <f t="shared" si="27"/>
        <v>-</v>
      </c>
      <c r="J532" t="str">
        <f t="shared" si="26"/>
        <v>{"id": 1028, "abbr": "TEB", "givenNames": "Ted E.", "lastNames": "Brewerton", "suffix": "", "collision": false},</v>
      </c>
    </row>
    <row r="533" spans="1:12" x14ac:dyDescent="0.2">
      <c r="A533" t="str">
        <f t="shared" si="25"/>
        <v>84|69|77</v>
      </c>
      <c r="B533" t="s">
        <v>1239</v>
      </c>
      <c r="C533">
        <v>1331</v>
      </c>
      <c r="D533" t="s">
        <v>1240</v>
      </c>
      <c r="E533" t="s">
        <v>348</v>
      </c>
      <c r="F533" t="s">
        <v>2085</v>
      </c>
      <c r="G533" s="4" t="str">
        <f t="shared" si="27"/>
        <v>-</v>
      </c>
      <c r="J533" t="str">
        <f t="shared" si="26"/>
        <v>{"id": 1331, "abbr": "TEM", "givenNames": "Thomas E.", "lastNames": "McKay", "suffix": "", "collision": false},</v>
      </c>
    </row>
    <row r="534" spans="1:12" x14ac:dyDescent="0.2">
      <c r="A534" t="str">
        <f t="shared" si="25"/>
        <v>84|71|71</v>
      </c>
      <c r="B534" s="45" t="s">
        <v>2267</v>
      </c>
      <c r="C534" s="4">
        <v>1521</v>
      </c>
      <c r="D534" s="40" t="s">
        <v>2273</v>
      </c>
      <c r="E534" s="40" t="s">
        <v>168</v>
      </c>
      <c r="G534" s="4" t="str">
        <f t="shared" si="27"/>
        <v>-</v>
      </c>
      <c r="J534" t="str">
        <f t="shared" si="26"/>
        <v>{"id": 1521, "abbr": "TGG", "givenNames": "Taylor G.", "lastNames": "Godoy", "suffix": "", "collision": false},</v>
      </c>
    </row>
    <row r="535" spans="1:12" x14ac:dyDescent="0.2">
      <c r="A535" t="str">
        <f t="shared" si="25"/>
        <v>84|74|68</v>
      </c>
      <c r="B535" t="s">
        <v>2065</v>
      </c>
      <c r="C535">
        <v>1480</v>
      </c>
      <c r="D535" t="s">
        <v>2075</v>
      </c>
      <c r="E535" t="s">
        <v>2076</v>
      </c>
      <c r="F535" t="s">
        <v>2085</v>
      </c>
      <c r="G535" s="4" t="str">
        <f t="shared" si="27"/>
        <v>-</v>
      </c>
      <c r="J535" t="str">
        <f t="shared" si="26"/>
        <v>{"id": 1480, "abbr": "TJD", "givenNames": "Timothy J.", "lastNames": "Dyches", "suffix": "", "collision": false},</v>
      </c>
    </row>
    <row r="536" spans="1:12" x14ac:dyDescent="0.2">
      <c r="A536" t="str">
        <f t="shared" si="25"/>
        <v>84|75|89</v>
      </c>
      <c r="B536" t="s">
        <v>1241</v>
      </c>
      <c r="C536">
        <v>1296</v>
      </c>
      <c r="D536" t="s">
        <v>1242</v>
      </c>
      <c r="E536" t="s">
        <v>1243</v>
      </c>
      <c r="F536" t="s">
        <v>2085</v>
      </c>
      <c r="G536" s="4" t="str">
        <f t="shared" si="27"/>
        <v>-</v>
      </c>
      <c r="J536" t="str">
        <f t="shared" si="26"/>
        <v>{"id": 1296, "abbr": "TKY", "givenNames": "Tai Kwok", "lastNames": "Yuen", "suffix": "", "collision": false},</v>
      </c>
    </row>
    <row r="537" spans="1:12" x14ac:dyDescent="0.2">
      <c r="A537" t="str">
        <f t="shared" si="25"/>
        <v>84|77|66</v>
      </c>
      <c r="B537" t="s">
        <v>1244</v>
      </c>
      <c r="C537">
        <v>1035</v>
      </c>
      <c r="D537" t="s">
        <v>1245</v>
      </c>
      <c r="E537" t="s">
        <v>567</v>
      </c>
      <c r="F537" t="s">
        <v>2085</v>
      </c>
      <c r="G537" s="4" t="str">
        <f t="shared" si="27"/>
        <v>-</v>
      </c>
      <c r="J537" t="str">
        <f t="shared" si="26"/>
        <v>{"id": 1035, "abbr": "TMB", "givenNames": "Theodore M.", "lastNames": "Burton", "suffix": "", "collision": false},</v>
      </c>
    </row>
    <row r="538" spans="1:12" x14ac:dyDescent="0.2">
      <c r="A538" t="str">
        <f t="shared" si="25"/>
        <v>84|77|86</v>
      </c>
      <c r="B538" t="s">
        <v>2069</v>
      </c>
      <c r="C538">
        <v>1484</v>
      </c>
      <c r="D538" t="s">
        <v>2082</v>
      </c>
      <c r="E538" t="s">
        <v>2083</v>
      </c>
      <c r="F538" t="s">
        <v>2085</v>
      </c>
      <c r="G538" s="4" t="str">
        <f t="shared" si="27"/>
        <v>-</v>
      </c>
      <c r="J538" t="str">
        <f t="shared" si="26"/>
        <v>{"id": 1484, "abbr": "TMV", "givenNames": "Terence M.", "lastNames": "Vinson", "suffix": "", "collision": false},</v>
      </c>
    </row>
    <row r="539" spans="1:12" x14ac:dyDescent="0.2">
      <c r="A539" t="str">
        <f t="shared" si="25"/>
        <v>84|82|67</v>
      </c>
      <c r="B539" t="s">
        <v>1246</v>
      </c>
      <c r="C539">
        <v>1430</v>
      </c>
      <c r="D539" t="s">
        <v>1247</v>
      </c>
      <c r="E539" t="s">
        <v>320</v>
      </c>
      <c r="F539" t="s">
        <v>2085</v>
      </c>
      <c r="G539" s="4" t="str">
        <f t="shared" si="27"/>
        <v>-</v>
      </c>
      <c r="J539" t="str">
        <f t="shared" si="26"/>
        <v>{"id": 1430, "abbr": "TRC", "givenNames": "Tad R.", "lastNames": "Callister", "suffix": "", "collision": false},</v>
      </c>
    </row>
    <row r="540" spans="1:12" x14ac:dyDescent="0.2">
      <c r="A540" t="str">
        <f t="shared" si="25"/>
        <v>84|83|77</v>
      </c>
      <c r="B540" t="s">
        <v>1248</v>
      </c>
      <c r="C540">
        <v>1183</v>
      </c>
      <c r="D540" t="s">
        <v>1249</v>
      </c>
      <c r="E540" t="s">
        <v>402</v>
      </c>
      <c r="F540" t="s">
        <v>2085</v>
      </c>
      <c r="G540" s="4" t="str">
        <f t="shared" si="27"/>
        <v>-</v>
      </c>
      <c r="J540" t="str">
        <f t="shared" si="26"/>
        <v>{"id": 1183, "abbr": "TSM", "givenNames": "Thomas S.", "lastNames": "Monson", "suffix": "", "collision": false},</v>
      </c>
    </row>
    <row r="541" spans="1:12" x14ac:dyDescent="0.2">
      <c r="A541" t="str">
        <f t="shared" si="25"/>
        <v>84|87</v>
      </c>
      <c r="B541" t="s">
        <v>2378</v>
      </c>
      <c r="C541">
        <v>1534</v>
      </c>
      <c r="D541" t="s">
        <v>2389</v>
      </c>
      <c r="E541" t="s">
        <v>2383</v>
      </c>
      <c r="G541" s="4" t="str">
        <f t="shared" si="27"/>
        <v>-</v>
      </c>
      <c r="J541" t="str">
        <f t="shared" si="26"/>
        <v>{"id": 1534, "abbr": "TW", "givenNames": "Takashi", "lastNames": "Wada", "suffix": "", "collision": false},</v>
      </c>
    </row>
    <row r="542" spans="1:12" x14ac:dyDescent="0.2">
      <c r="A542" t="str">
        <f t="shared" si="25"/>
        <v>85|83</v>
      </c>
      <c r="B542" t="s">
        <v>1250</v>
      </c>
      <c r="C542">
        <v>356</v>
      </c>
      <c r="D542" t="s">
        <v>1251</v>
      </c>
      <c r="E542" t="s">
        <v>1252</v>
      </c>
      <c r="F542" t="s">
        <v>2085</v>
      </c>
      <c r="G542" s="4" t="str">
        <f t="shared" si="27"/>
        <v>-</v>
      </c>
      <c r="J542" t="str">
        <f t="shared" si="26"/>
        <v>{"id": 356, "abbr": "US", "givenNames": "Ulisses", "lastNames": "Soares", "suffix": "", "collision": false},</v>
      </c>
    </row>
    <row r="543" spans="1:12" x14ac:dyDescent="0.2">
      <c r="A543" t="str">
        <f t="shared" ref="A543:A583" si="28">CODE(MID(B543,1,1))&amp;"|"&amp;CODE(MID(B543,2,1))&amp;IFERROR("|"&amp;CODE(MID(B543,3,1)),"")</f>
        <v>86|68|77</v>
      </c>
      <c r="B543" t="s">
        <v>1253</v>
      </c>
      <c r="C543">
        <v>1179</v>
      </c>
      <c r="D543" t="s">
        <v>1254</v>
      </c>
      <c r="E543" t="s">
        <v>1255</v>
      </c>
      <c r="F543" t="s">
        <v>2085</v>
      </c>
      <c r="G543" s="4" t="str">
        <f t="shared" si="27"/>
        <v>-</v>
      </c>
      <c r="J543" t="str">
        <f t="shared" si="26"/>
        <v>{"id": 1179, "abbr": "VDM", "givenNames": "V. Dallas", "lastNames": "Merrell", "suffix": "", "collision": false},</v>
      </c>
    </row>
    <row r="544" spans="1:12" x14ac:dyDescent="0.2">
      <c r="A544" t="str">
        <f t="shared" si="28"/>
        <v>86|70|77</v>
      </c>
      <c r="B544" t="s">
        <v>1256</v>
      </c>
      <c r="C544">
        <v>375</v>
      </c>
      <c r="D544" t="s">
        <v>1257</v>
      </c>
      <c r="E544" t="s">
        <v>1258</v>
      </c>
      <c r="F544" t="s">
        <v>2085</v>
      </c>
      <c r="G544" s="4" t="str">
        <f t="shared" si="27"/>
        <v>-</v>
      </c>
      <c r="J544" t="str">
        <f t="shared" si="26"/>
        <v>{"id": 375, "abbr": "VFM", "givenNames": "Vicki F.", "lastNames": "Matsumori", "suffix": "", "collision": false},</v>
      </c>
    </row>
    <row r="545" spans="1:10" x14ac:dyDescent="0.2">
      <c r="A545" t="str">
        <f t="shared" si="28"/>
        <v>86|71|75</v>
      </c>
      <c r="B545" t="s">
        <v>2144</v>
      </c>
      <c r="C545">
        <v>1494</v>
      </c>
      <c r="D545" t="s">
        <v>2156</v>
      </c>
      <c r="E545" t="s">
        <v>2157</v>
      </c>
      <c r="F545" t="s">
        <v>2085</v>
      </c>
      <c r="G545" s="4" t="str">
        <f t="shared" si="27"/>
        <v>-</v>
      </c>
      <c r="J545" t="str">
        <f t="shared" si="26"/>
        <v>{"id": 1494, "abbr": "VGK", "givenNames": "Von G.", "lastNames": "Keetch", "suffix": "", "collision": false},</v>
      </c>
    </row>
    <row r="546" spans="1:10" x14ac:dyDescent="0.2">
      <c r="A546" t="str">
        <f t="shared" si="28"/>
        <v>86|72|80</v>
      </c>
      <c r="B546" t="s">
        <v>1259</v>
      </c>
      <c r="C546">
        <v>1202</v>
      </c>
      <c r="D546" t="s">
        <v>1260</v>
      </c>
      <c r="E546" t="s">
        <v>1261</v>
      </c>
      <c r="F546" t="s">
        <v>2085</v>
      </c>
      <c r="G546" s="4" t="str">
        <f t="shared" si="27"/>
        <v>-</v>
      </c>
      <c r="J546" t="str">
        <f t="shared" si="26"/>
        <v>{"id": 1202, "abbr": "VHP", "givenNames": "Virginia H.", "lastNames": "Pearce", "suffix": "", "collision": false},</v>
      </c>
    </row>
    <row r="547" spans="1:10" x14ac:dyDescent="0.2">
      <c r="A547" t="str">
        <f t="shared" si="28"/>
        <v>86|74|70</v>
      </c>
      <c r="B547" t="s">
        <v>1262</v>
      </c>
      <c r="C547">
        <v>1094</v>
      </c>
      <c r="D547" t="s">
        <v>1263</v>
      </c>
      <c r="E547" t="s">
        <v>1264</v>
      </c>
      <c r="F547" t="s">
        <v>2085</v>
      </c>
      <c r="G547" s="4" t="str">
        <f t="shared" si="27"/>
        <v>-</v>
      </c>
      <c r="J547" t="str">
        <f t="shared" si="26"/>
        <v>{"id": 1094, "abbr": "VJF", "givenNames": "Vaughn J.", "lastNames": "Featherstone", "suffix": "", "collision": false},</v>
      </c>
    </row>
    <row r="548" spans="1:10" x14ac:dyDescent="0.2">
      <c r="A548" t="str">
        <f t="shared" si="28"/>
        <v>86|76|66</v>
      </c>
      <c r="B548" t="s">
        <v>1265</v>
      </c>
      <c r="C548">
        <v>1033</v>
      </c>
      <c r="D548" t="s">
        <v>1266</v>
      </c>
      <c r="E548" t="s">
        <v>543</v>
      </c>
      <c r="F548" t="s">
        <v>2085</v>
      </c>
      <c r="G548" s="4" t="str">
        <f t="shared" si="27"/>
        <v>-</v>
      </c>
      <c r="J548" t="str">
        <f t="shared" si="26"/>
        <v>{"id": 1033, "abbr": "VLB", "givenNames": "Victor L.", "lastNames": "Brown", "suffix": "", "collision": false},</v>
      </c>
    </row>
    <row r="549" spans="1:10" x14ac:dyDescent="0.2">
      <c r="A549" t="str">
        <f t="shared" si="28"/>
        <v>86|80|83</v>
      </c>
      <c r="B549" t="s">
        <v>2143</v>
      </c>
      <c r="C549">
        <v>1493</v>
      </c>
      <c r="D549" t="s">
        <v>2149</v>
      </c>
      <c r="E549" t="s">
        <v>2150</v>
      </c>
      <c r="F549" t="s">
        <v>2085</v>
      </c>
      <c r="G549" s="4" t="str">
        <f t="shared" si="27"/>
        <v>-</v>
      </c>
      <c r="J549" t="str">
        <f t="shared" si="26"/>
        <v>{"id": 1493, "abbr": "VPS", "givenNames": "Vern P.", "lastNames": "Stanfill", "suffix": "", "collision": false},</v>
      </c>
    </row>
    <row r="550" spans="1:10" x14ac:dyDescent="0.2">
      <c r="A550" t="str">
        <f t="shared" si="28"/>
        <v>86|82|67</v>
      </c>
      <c r="B550" t="s">
        <v>1267</v>
      </c>
      <c r="C550">
        <v>1050</v>
      </c>
      <c r="D550" t="s">
        <v>1268</v>
      </c>
      <c r="E550" t="s">
        <v>179</v>
      </c>
      <c r="F550" t="s">
        <v>2085</v>
      </c>
      <c r="G550" s="4" t="str">
        <f t="shared" si="27"/>
        <v>-</v>
      </c>
      <c r="J550" t="str">
        <f t="shared" si="26"/>
        <v>{"id": 1050, "abbr": "VRC", "givenNames": "Val. R.", "lastNames": "Christensen", "suffix": "", "collision": false},</v>
      </c>
    </row>
    <row r="551" spans="1:10" x14ac:dyDescent="0.2">
      <c r="A551" t="str">
        <f t="shared" si="28"/>
        <v>86|85|74</v>
      </c>
      <c r="B551" t="s">
        <v>1269</v>
      </c>
      <c r="C551">
        <v>1138</v>
      </c>
      <c r="D551" t="s">
        <v>1270</v>
      </c>
      <c r="E551" t="s">
        <v>666</v>
      </c>
      <c r="F551" t="s">
        <v>2085</v>
      </c>
      <c r="G551" s="4" t="str">
        <f t="shared" si="27"/>
        <v>-</v>
      </c>
      <c r="J551" t="str">
        <f t="shared" si="26"/>
        <v>{"id": 1138, "abbr": "VUJ", "givenNames": "Virginia U.", "lastNames": "Jensen", "suffix": "", "collision": false},</v>
      </c>
    </row>
    <row r="552" spans="1:10" x14ac:dyDescent="0.2">
      <c r="A552" t="str">
        <f t="shared" si="28"/>
        <v>86|86|67</v>
      </c>
      <c r="B552" t="s">
        <v>2204</v>
      </c>
      <c r="C552">
        <v>1511</v>
      </c>
      <c r="D552" s="40" t="s">
        <v>2215</v>
      </c>
      <c r="E552" s="40" t="s">
        <v>2216</v>
      </c>
      <c r="F552" t="s">
        <v>2085</v>
      </c>
      <c r="G552" s="4" t="str">
        <f t="shared" si="27"/>
        <v>-</v>
      </c>
      <c r="J552" t="str">
        <f t="shared" si="26"/>
        <v>{"id": 1511, "abbr": "VVC", "givenNames": "Valeri V.", "lastNames": "Cord&amp;oacute;n", "suffix": "", "collision": false},</v>
      </c>
    </row>
    <row r="553" spans="1:10" x14ac:dyDescent="0.2">
      <c r="A553" t="str">
        <f t="shared" si="28"/>
        <v>87|67|68</v>
      </c>
      <c r="B553" t="s">
        <v>1271</v>
      </c>
      <c r="C553">
        <v>1356</v>
      </c>
      <c r="D553" t="s">
        <v>1272</v>
      </c>
      <c r="E553" t="s">
        <v>1273</v>
      </c>
      <c r="F553" t="s">
        <v>2085</v>
      </c>
      <c r="G553" s="4" t="str">
        <f t="shared" si="27"/>
        <v>-</v>
      </c>
      <c r="J553" t="str">
        <f t="shared" si="26"/>
        <v>{"id": 1356, "abbr": "WCD", "givenNames": "William C.", "lastNames": "Dunbar", "suffix": "", "collision": false},</v>
      </c>
    </row>
    <row r="554" spans="1:10" x14ac:dyDescent="0.2">
      <c r="A554" t="str">
        <f t="shared" si="28"/>
        <v>87|67|87</v>
      </c>
      <c r="B554" t="s">
        <v>1274</v>
      </c>
      <c r="C554">
        <v>1461</v>
      </c>
      <c r="D554" t="s">
        <v>1275</v>
      </c>
      <c r="E554" t="s">
        <v>1276</v>
      </c>
      <c r="F554" t="s">
        <v>2085</v>
      </c>
      <c r="G554" s="4" t="str">
        <f t="shared" si="27"/>
        <v>-</v>
      </c>
      <c r="J554" t="str">
        <f t="shared" si="26"/>
        <v>{"id": 1461, "abbr": "WCW", "givenNames": "W. Christopher", "lastNames": "Waddell", "suffix": "", "collision": false},</v>
      </c>
    </row>
    <row r="555" spans="1:10" x14ac:dyDescent="0.2">
      <c r="A555" t="str">
        <f t="shared" si="28"/>
        <v>87|67|90</v>
      </c>
      <c r="B555" t="s">
        <v>1277</v>
      </c>
      <c r="C555">
        <v>1297</v>
      </c>
      <c r="D555" t="s">
        <v>1278</v>
      </c>
      <c r="E555" t="s">
        <v>1279</v>
      </c>
      <c r="F555" t="s">
        <v>2085</v>
      </c>
      <c r="G555" s="4" t="str">
        <f t="shared" si="27"/>
        <v>-</v>
      </c>
      <c r="J555" t="str">
        <f t="shared" si="26"/>
        <v>{"id": 1297, "abbr": "WCZ", "givenNames": "W. Craig", "lastNames": "Zwick", "suffix": "", "collision": false},</v>
      </c>
    </row>
    <row r="556" spans="1:10" x14ac:dyDescent="0.2">
      <c r="A556" t="str">
        <f t="shared" si="28"/>
        <v>87|68|76</v>
      </c>
      <c r="B556" t="s">
        <v>1280</v>
      </c>
      <c r="C556">
        <v>1153</v>
      </c>
      <c r="D556" t="s">
        <v>1281</v>
      </c>
      <c r="E556" t="s">
        <v>1282</v>
      </c>
      <c r="F556" t="s">
        <v>2085</v>
      </c>
      <c r="G556" s="4" t="str">
        <f t="shared" si="27"/>
        <v>-</v>
      </c>
      <c r="J556" t="str">
        <f t="shared" si="26"/>
        <v>{"id": 1153, "abbr": "WDL", "givenNames": "W. Don", "lastNames": "Ladd", "suffix": "", "collision": false},</v>
      </c>
    </row>
    <row r="557" spans="1:10" x14ac:dyDescent="0.2">
      <c r="A557" t="str">
        <f t="shared" si="28"/>
        <v>87|68|79</v>
      </c>
      <c r="B557" t="s">
        <v>1283</v>
      </c>
      <c r="C557">
        <v>1418</v>
      </c>
      <c r="D557" t="s">
        <v>1284</v>
      </c>
      <c r="E557" t="s">
        <v>1285</v>
      </c>
      <c r="F557" t="s">
        <v>2085</v>
      </c>
      <c r="G557" s="4" t="str">
        <f t="shared" si="27"/>
        <v>-</v>
      </c>
      <c r="J557" t="str">
        <f t="shared" si="26"/>
        <v>{"id": 1418, "abbr": "WDO", "givenNames": "William D.", "lastNames": "Oswald", "suffix": "", "collision": false},</v>
      </c>
    </row>
    <row r="558" spans="1:10" x14ac:dyDescent="0.2">
      <c r="A558" t="str">
        <f t="shared" si="28"/>
        <v>87|68|83</v>
      </c>
      <c r="B558" t="s">
        <v>1286</v>
      </c>
      <c r="C558">
        <v>1347</v>
      </c>
      <c r="D558" t="s">
        <v>1287</v>
      </c>
      <c r="E558" t="s">
        <v>1002</v>
      </c>
      <c r="F558" t="s">
        <v>2085</v>
      </c>
      <c r="G558" s="4" t="str">
        <f t="shared" si="27"/>
        <v>-</v>
      </c>
      <c r="J558" t="str">
        <f t="shared" si="26"/>
        <v>{"id": 1347, "abbr": "WDS", "givenNames": "W. Douglas", "lastNames": "Shumway", "suffix": "", "collision": false},</v>
      </c>
    </row>
    <row r="559" spans="1:10" x14ac:dyDescent="0.2">
      <c r="A559" t="str">
        <f t="shared" si="28"/>
        <v>87|69|72</v>
      </c>
      <c r="B559" t="s">
        <v>1288</v>
      </c>
      <c r="C559">
        <v>1120</v>
      </c>
      <c r="D559" t="s">
        <v>1289</v>
      </c>
      <c r="E559" t="s">
        <v>1290</v>
      </c>
      <c r="F559" t="s">
        <v>2085</v>
      </c>
      <c r="G559" s="4" t="str">
        <f t="shared" si="27"/>
        <v>-</v>
      </c>
      <c r="J559" t="str">
        <f t="shared" si="26"/>
        <v>{"id": 1120, "abbr": "WEH", "givenNames": "W. Eugene", "lastNames": "Hansen", "suffix": "", "collision": false},</v>
      </c>
    </row>
    <row r="560" spans="1:10" x14ac:dyDescent="0.2">
      <c r="A560" t="str">
        <f t="shared" si="28"/>
        <v>87|70|71</v>
      </c>
      <c r="B560" t="s">
        <v>1291</v>
      </c>
      <c r="C560">
        <v>1108</v>
      </c>
      <c r="D560" t="s">
        <v>1292</v>
      </c>
      <c r="E560" t="s">
        <v>1293</v>
      </c>
      <c r="F560" t="s">
        <v>2085</v>
      </c>
      <c r="G560" s="4" t="str">
        <f t="shared" si="27"/>
        <v>-</v>
      </c>
      <c r="J560" t="str">
        <f t="shared" si="26"/>
        <v>{"id": 1108, "abbr": "WFG", "givenNames": "Walter F.", "lastNames": "Gonz&amp;aacute;lez", "suffix": "", "collision": false},</v>
      </c>
    </row>
    <row r="561" spans="1:10" x14ac:dyDescent="0.2">
      <c r="A561" t="str">
        <f t="shared" si="28"/>
        <v>87|71|66</v>
      </c>
      <c r="B561" t="s">
        <v>1294</v>
      </c>
      <c r="C561">
        <v>1018</v>
      </c>
      <c r="D561" t="s">
        <v>1295</v>
      </c>
      <c r="E561" t="s">
        <v>1296</v>
      </c>
      <c r="F561" t="s">
        <v>2085</v>
      </c>
      <c r="G561" s="4" t="str">
        <f t="shared" si="27"/>
        <v>-</v>
      </c>
      <c r="J561" t="str">
        <f t="shared" si="26"/>
        <v>{"id": 1018, "abbr": "WGB", "givenNames": "W. Grant", "lastNames": "Bangerter", "suffix": "", "collision": false},</v>
      </c>
    </row>
    <row r="562" spans="1:10" x14ac:dyDescent="0.2">
      <c r="A562" t="str">
        <f t="shared" si="28"/>
        <v>87|72|66</v>
      </c>
      <c r="B562" t="s">
        <v>1297</v>
      </c>
      <c r="C562">
        <v>1024</v>
      </c>
      <c r="D562" t="s">
        <v>1298</v>
      </c>
      <c r="E562" t="s">
        <v>1133</v>
      </c>
      <c r="F562" t="s">
        <v>2085</v>
      </c>
      <c r="G562" s="4" t="str">
        <f t="shared" si="27"/>
        <v>-</v>
      </c>
      <c r="J562" t="str">
        <f t="shared" si="26"/>
        <v>{"id": 1024, "abbr": "WHB", "givenNames": "William H.", "lastNames": "Bennett", "suffix": "", "collision": false},</v>
      </c>
    </row>
    <row r="563" spans="1:10" x14ac:dyDescent="0.2">
      <c r="A563" t="str">
        <f t="shared" si="28"/>
        <v>87|72|80</v>
      </c>
      <c r="B563" t="s">
        <v>1299</v>
      </c>
      <c r="C563">
        <v>360</v>
      </c>
      <c r="D563" t="s">
        <v>1300</v>
      </c>
      <c r="E563" t="s">
        <v>1301</v>
      </c>
      <c r="F563" t="s">
        <v>2085</v>
      </c>
      <c r="G563" s="4" t="str">
        <f t="shared" si="27"/>
        <v>-</v>
      </c>
      <c r="J563" t="str">
        <f t="shared" si="26"/>
        <v>{"id": 360, "abbr": "WHP", "givenNames": "Wolfgang H.", "lastNames": "Paul", "suffix": "", "collision": false},</v>
      </c>
    </row>
    <row r="564" spans="1:10" x14ac:dyDescent="0.2">
      <c r="A564" t="str">
        <f t="shared" si="28"/>
        <v>87|74|65</v>
      </c>
      <c r="B564" t="s">
        <v>1302</v>
      </c>
      <c r="C564">
        <v>1014</v>
      </c>
      <c r="D564" t="s">
        <v>1303</v>
      </c>
      <c r="E564" t="s">
        <v>941</v>
      </c>
      <c r="F564" t="s">
        <v>2085</v>
      </c>
      <c r="G564" s="4" t="str">
        <f t="shared" si="27"/>
        <v>-</v>
      </c>
      <c r="J564" t="str">
        <f t="shared" si="26"/>
        <v>{"id": 1014, "abbr": "WJA", "givenNames": "Wendell J.", "lastNames": "Ashton", "suffix": "", "collision": false},</v>
      </c>
    </row>
    <row r="565" spans="1:10" x14ac:dyDescent="0.2">
      <c r="A565" t="str">
        <f t="shared" si="28"/>
        <v>87|74|67</v>
      </c>
      <c r="B565" t="s">
        <v>1304</v>
      </c>
      <c r="C565">
        <v>1332</v>
      </c>
      <c r="D565" t="s">
        <v>1305</v>
      </c>
      <c r="E565" t="s">
        <v>1306</v>
      </c>
      <c r="F565" t="s">
        <v>2085</v>
      </c>
      <c r="G565" s="4" t="str">
        <f t="shared" si="27"/>
        <v>-</v>
      </c>
      <c r="J565" t="str">
        <f t="shared" si="26"/>
        <v>{"id": 1332, "abbr": "WJC", "givenNames": "William J.", "lastNames": "Critchlow, Jr.", "suffix": "", "collision": false},</v>
      </c>
    </row>
    <row r="566" spans="1:10" x14ac:dyDescent="0.2">
      <c r="A566" t="str">
        <f t="shared" si="28"/>
        <v>87|75|74</v>
      </c>
      <c r="B566" s="39" t="s">
        <v>2794</v>
      </c>
      <c r="C566">
        <v>1552</v>
      </c>
      <c r="D566" s="70" t="s">
        <v>2799</v>
      </c>
      <c r="E566" s="40" t="s">
        <v>2800</v>
      </c>
      <c r="F566" t="s">
        <v>2085</v>
      </c>
      <c r="G566" s="4" t="str">
        <f t="shared" si="27"/>
        <v>-</v>
      </c>
      <c r="J566" t="str">
        <f t="shared" si="26"/>
        <v>{"id": 1552, "abbr": "WKJ", "givenNames": "William K.", "lastNames": "Jackson", "suffix": "", "collision": false},</v>
      </c>
    </row>
    <row r="567" spans="1:10" x14ac:dyDescent="0.2">
      <c r="A567" t="str">
        <f t="shared" si="28"/>
        <v>87|77|66</v>
      </c>
      <c r="B567" t="s">
        <v>2182</v>
      </c>
      <c r="C567">
        <v>1501</v>
      </c>
      <c r="D567" t="s">
        <v>2189</v>
      </c>
      <c r="E567" t="s">
        <v>2190</v>
      </c>
      <c r="F567" t="s">
        <v>2085</v>
      </c>
      <c r="G567" s="4" t="str">
        <f t="shared" si="27"/>
        <v>-</v>
      </c>
      <c r="J567" t="str">
        <f t="shared" si="26"/>
        <v>{"id": 1501, "abbr": "WMB", "givenNames": "W. Mark", "lastNames": "Bassett", "suffix": "", "collision": false},</v>
      </c>
    </row>
    <row r="568" spans="1:10" x14ac:dyDescent="0.2">
      <c r="A568" t="str">
        <f t="shared" si="28"/>
        <v>87|77|72</v>
      </c>
      <c r="B568" t="s">
        <v>1307</v>
      </c>
      <c r="C568">
        <v>1118</v>
      </c>
      <c r="D568" t="s">
        <v>1308</v>
      </c>
      <c r="E568" t="s">
        <v>1309</v>
      </c>
      <c r="F568" t="s">
        <v>2085</v>
      </c>
      <c r="G568" s="4" t="str">
        <f t="shared" si="27"/>
        <v>-</v>
      </c>
      <c r="J568" t="str">
        <f t="shared" si="26"/>
        <v>{"id": 1118, "abbr": "WMH", "givenNames": "Wayne M.", "lastNames": "Hancock", "suffix": "", "collision": false},</v>
      </c>
    </row>
    <row r="569" spans="1:10" x14ac:dyDescent="0.2">
      <c r="A569" t="str">
        <f t="shared" si="28"/>
        <v>87|77|76</v>
      </c>
      <c r="B569" t="s">
        <v>1310</v>
      </c>
      <c r="C569">
        <v>1157</v>
      </c>
      <c r="D569" t="s">
        <v>1311</v>
      </c>
      <c r="E569" t="s">
        <v>867</v>
      </c>
      <c r="F569" t="s">
        <v>2085</v>
      </c>
      <c r="G569" s="4" t="str">
        <f t="shared" si="27"/>
        <v>-</v>
      </c>
      <c r="J569" t="str">
        <f t="shared" si="26"/>
        <v>{"id": 1157, "abbr": "WML", "givenNames": "W. Mack", "lastNames": "Lawrence", "suffix": "", "collision": false},</v>
      </c>
    </row>
    <row r="570" spans="1:10" x14ac:dyDescent="0.2">
      <c r="A570" t="str">
        <f t="shared" si="28"/>
        <v>87|80|67</v>
      </c>
      <c r="B570" t="s">
        <v>1312</v>
      </c>
      <c r="C570">
        <v>1039</v>
      </c>
      <c r="D570" t="s">
        <v>1313</v>
      </c>
      <c r="E570" t="s">
        <v>381</v>
      </c>
      <c r="F570" t="s">
        <v>2085</v>
      </c>
      <c r="G570" s="4" t="str">
        <f t="shared" si="27"/>
        <v>-</v>
      </c>
      <c r="J570" t="str">
        <f t="shared" si="26"/>
        <v>{"id": 1039, "abbr": "WPC", "givenNames": "Waldo P.", "lastNames": "Call", "suffix": "", "collision": false},</v>
      </c>
    </row>
    <row r="571" spans="1:10" x14ac:dyDescent="0.2">
      <c r="A571" t="str">
        <f t="shared" si="28"/>
        <v>87|82</v>
      </c>
      <c r="B571" t="s">
        <v>1314</v>
      </c>
      <c r="C571">
        <v>1376</v>
      </c>
      <c r="D571" t="s">
        <v>1315</v>
      </c>
      <c r="E571" t="s">
        <v>433</v>
      </c>
      <c r="F571" t="s">
        <v>2085</v>
      </c>
      <c r="G571" s="4" t="str">
        <f t="shared" si="27"/>
        <v>-</v>
      </c>
      <c r="J571" t="str">
        <f t="shared" si="26"/>
        <v>{"id": 1376, "abbr": "WR", "givenNames": "Willard", "lastNames": "Richards", "suffix": "", "collision": false},</v>
      </c>
    </row>
    <row r="572" spans="1:10" x14ac:dyDescent="0.2">
      <c r="A572" t="str">
        <f t="shared" si="28"/>
        <v>87|82|66</v>
      </c>
      <c r="B572" t="s">
        <v>1316</v>
      </c>
      <c r="C572">
        <v>1027</v>
      </c>
      <c r="D572" t="s">
        <v>1317</v>
      </c>
      <c r="E572" t="s">
        <v>1318</v>
      </c>
      <c r="F572" t="s">
        <v>2085</v>
      </c>
      <c r="G572" s="4" t="str">
        <f t="shared" si="27"/>
        <v>-</v>
      </c>
      <c r="J572" t="str">
        <f t="shared" si="26"/>
        <v>{"id": 1027, "abbr": "WRB", "givenNames": "William R.", "lastNames": "Bradford", "suffix": "", "collision": false},</v>
      </c>
    </row>
    <row r="573" spans="1:10" x14ac:dyDescent="0.2">
      <c r="A573" t="str">
        <f t="shared" si="28"/>
        <v>87|82|75</v>
      </c>
      <c r="B573" t="s">
        <v>1319</v>
      </c>
      <c r="C573">
        <v>1147</v>
      </c>
      <c r="D573" t="s">
        <v>1320</v>
      </c>
      <c r="E573" t="s">
        <v>1321</v>
      </c>
      <c r="F573" t="s">
        <v>2085</v>
      </c>
      <c r="G573" s="4" t="str">
        <f t="shared" si="27"/>
        <v>-</v>
      </c>
      <c r="J573" t="str">
        <f t="shared" si="26"/>
        <v>{"id": 1147, "abbr": "WRK", "givenNames": "W. Rolfe", "lastNames": "Kerr", "suffix": "", "collision": false},</v>
      </c>
    </row>
    <row r="574" spans="1:10" x14ac:dyDescent="0.2">
      <c r="A574" t="str">
        <f t="shared" si="28"/>
        <v>87|82|87</v>
      </c>
      <c r="B574" t="s">
        <v>1322</v>
      </c>
      <c r="C574">
        <v>1274</v>
      </c>
      <c r="D574" t="s">
        <v>1317</v>
      </c>
      <c r="E574" t="s">
        <v>1323</v>
      </c>
      <c r="F574" t="s">
        <v>2085</v>
      </c>
      <c r="G574" s="4" t="str">
        <f t="shared" si="27"/>
        <v>-</v>
      </c>
      <c r="J574" t="str">
        <f t="shared" si="26"/>
        <v>{"id": 1274, "abbr": "WRW", "givenNames": "William R.", "lastNames": "Walker", "suffix": "", "collision": false},</v>
      </c>
    </row>
    <row r="575" spans="1:10" x14ac:dyDescent="0.2">
      <c r="A575" t="str">
        <f t="shared" si="28"/>
        <v>87|83|80</v>
      </c>
      <c r="B575" t="s">
        <v>1324</v>
      </c>
      <c r="C575">
        <v>1207</v>
      </c>
      <c r="D575" t="s">
        <v>1325</v>
      </c>
      <c r="E575" t="s">
        <v>101</v>
      </c>
      <c r="F575" t="s">
        <v>2085</v>
      </c>
      <c r="G575" s="4" t="str">
        <f t="shared" si="27"/>
        <v>-</v>
      </c>
      <c r="J575" t="str">
        <f t="shared" si="26"/>
        <v>{"id": 1207, "abbr": "WSP", "givenNames": "Wayne S.", "lastNames": "Peterson", "suffix": "", "collision": false},</v>
      </c>
    </row>
    <row r="576" spans="1:10" x14ac:dyDescent="0.2">
      <c r="A576" t="str">
        <f t="shared" si="28"/>
        <v>87|84|67</v>
      </c>
      <c r="B576" t="s">
        <v>2201</v>
      </c>
      <c r="C576">
        <v>1508</v>
      </c>
      <c r="D576" t="s">
        <v>2210</v>
      </c>
      <c r="E576" t="s">
        <v>881</v>
      </c>
      <c r="F576" t="s">
        <v>2085</v>
      </c>
      <c r="G576" s="4" t="str">
        <f t="shared" si="27"/>
        <v>-</v>
      </c>
      <c r="J576" t="str">
        <f t="shared" si="26"/>
        <v>{"id": 1508, "abbr": "WTC", "givenNames": "Weatherford T.", "lastNames": "Clayton", "suffix": "", "collision": false},</v>
      </c>
    </row>
    <row r="577" spans="1:10" x14ac:dyDescent="0.2">
      <c r="A577" t="str">
        <f t="shared" si="28"/>
        <v>87|87</v>
      </c>
      <c r="B577" t="s">
        <v>1326</v>
      </c>
      <c r="C577">
        <v>1395</v>
      </c>
      <c r="D577" t="s">
        <v>1327</v>
      </c>
      <c r="E577" t="s">
        <v>1328</v>
      </c>
      <c r="F577" t="s">
        <v>2085</v>
      </c>
      <c r="G577" s="4" t="str">
        <f t="shared" si="27"/>
        <v>-</v>
      </c>
      <c r="J577" t="str">
        <f t="shared" si="26"/>
        <v>{"id": 1395, "abbr": "WW", "givenNames": "Wilford", "lastNames": "Woodruff", "suffix": "", "collision": false},</v>
      </c>
    </row>
    <row r="578" spans="1:10" x14ac:dyDescent="0.2">
      <c r="A578" t="str">
        <f t="shared" si="28"/>
        <v>87|87|65</v>
      </c>
      <c r="B578" t="s">
        <v>1329</v>
      </c>
      <c r="C578">
        <v>1439</v>
      </c>
      <c r="D578" t="s">
        <v>1330</v>
      </c>
      <c r="E578" t="s">
        <v>596</v>
      </c>
      <c r="F578" t="s">
        <v>2085</v>
      </c>
      <c r="G578" s="4" t="str">
        <f t="shared" si="27"/>
        <v>-</v>
      </c>
      <c r="J578" t="str">
        <f t="shared" si="26"/>
        <v>{"id": 1439, "abbr": "WWA", "givenNames": "Wilford W.", "lastNames": "Andersen", "suffix": "", "collision": false},</v>
      </c>
    </row>
    <row r="579" spans="1:10" x14ac:dyDescent="0.2">
      <c r="A579" t="str">
        <f t="shared" si="28"/>
        <v>87|87|80</v>
      </c>
      <c r="B579" t="s">
        <v>1331</v>
      </c>
      <c r="C579">
        <v>1201</v>
      </c>
      <c r="D579" t="s">
        <v>1332</v>
      </c>
      <c r="E579" t="s">
        <v>1333</v>
      </c>
      <c r="F579" t="s">
        <v>2085</v>
      </c>
      <c r="G579" s="4" t="str">
        <f t="shared" si="27"/>
        <v>-</v>
      </c>
      <c r="J579" t="str">
        <f t="shared" ref="J579:J583" si="29">"{""id"": "&amp;C579&amp;", ""abbr"": """&amp;B579&amp;""", ""givenNames"": """&amp;D579&amp;""", ""lastNames"": """&amp;E579&amp;""", ""suffix"": """&amp;F579&amp;""", ""collision"": "&amp;IF(G579="***","true","false")&amp;"},"</f>
        <v>{"id": 1201, "abbr": "WWP", "givenNames": "William W.", "lastNames": "Parmley", "suffix": "", "collision": false},</v>
      </c>
    </row>
    <row r="580" spans="1:10" x14ac:dyDescent="0.2">
      <c r="A580" t="str">
        <f t="shared" si="28"/>
        <v>87|89|75</v>
      </c>
      <c r="B580" t="s">
        <v>1334</v>
      </c>
      <c r="C580">
        <v>352</v>
      </c>
      <c r="D580" t="s">
        <v>1335</v>
      </c>
      <c r="E580" t="s">
        <v>1336</v>
      </c>
      <c r="F580" t="s">
        <v>2085</v>
      </c>
      <c r="G580" s="4" t="str">
        <f t="shared" si="27"/>
        <v>-</v>
      </c>
      <c r="J580" t="str">
        <f t="shared" si="29"/>
        <v>{"id": 352, "abbr": "WYK", "givenNames": "Won Yong", "lastNames": "Ko", "suffix": "", "collision": false},</v>
      </c>
    </row>
    <row r="581" spans="1:10" x14ac:dyDescent="0.2">
      <c r="A581" t="str">
        <f t="shared" si="28"/>
        <v>89|72|67</v>
      </c>
      <c r="B581" t="s">
        <v>1337</v>
      </c>
      <c r="C581">
        <v>1431</v>
      </c>
      <c r="D581" t="s">
        <v>1338</v>
      </c>
      <c r="E581" t="s">
        <v>1339</v>
      </c>
      <c r="F581" t="s">
        <v>2085</v>
      </c>
      <c r="G581" s="4" t="str">
        <f t="shared" si="27"/>
        <v>-</v>
      </c>
      <c r="J581" t="str">
        <f t="shared" si="29"/>
        <v>{"id": 1431, "abbr": "YHC", "givenNames": "Yoon Hwan", "lastNames": "Choi", "suffix": "", "collision": false},</v>
      </c>
    </row>
    <row r="582" spans="1:10" x14ac:dyDescent="0.2">
      <c r="A582" t="str">
        <f t="shared" si="28"/>
        <v>89|75</v>
      </c>
      <c r="B582" t="s">
        <v>1340</v>
      </c>
      <c r="C582">
        <v>1148</v>
      </c>
      <c r="D582" t="s">
        <v>1341</v>
      </c>
      <c r="E582" t="s">
        <v>1342</v>
      </c>
      <c r="F582" t="s">
        <v>2085</v>
      </c>
      <c r="G582" s="4" t="str">
        <f t="shared" si="27"/>
        <v>-</v>
      </c>
      <c r="J582" t="str">
        <f t="shared" si="29"/>
        <v>{"id": 1148, "abbr": "YK", "givenNames": "Yoshihiko", "lastNames": "Kikuchi", "suffix": "", "collision": false},</v>
      </c>
    </row>
    <row r="583" spans="1:10" x14ac:dyDescent="0.2">
      <c r="A583" t="str">
        <f t="shared" si="28"/>
        <v>90|83</v>
      </c>
      <c r="B583" t="s">
        <v>1343</v>
      </c>
      <c r="C583">
        <v>1401</v>
      </c>
      <c r="D583" t="s">
        <v>1344</v>
      </c>
      <c r="E583" t="s">
        <v>411</v>
      </c>
      <c r="F583" t="s">
        <v>2166</v>
      </c>
      <c r="G583" s="4" t="str">
        <f>IF(LOWER(B583)=LOWER(B584),"***",IF(LOWER(B583)=LOWER(B582),"***","-"))</f>
        <v>-</v>
      </c>
      <c r="J583" t="str">
        <f t="shared" si="29"/>
        <v>{"id": 1401, "abbr": "ZS", "givenNames": "Z.", "lastNames": "Snow", "suffix": "[Hon.]", "collision": false},</v>
      </c>
    </row>
  </sheetData>
  <sortState xmlns:xlrd2="http://schemas.microsoft.com/office/spreadsheetml/2017/richdata2" ref="I560:L564">
    <sortCondition ref="I560:I564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25</vt:i4>
      </vt:variant>
    </vt:vector>
  </HeadingPairs>
  <TitlesOfParts>
    <vt:vector size="34" baseType="lpstr">
      <vt:lpstr>Scriptures</vt:lpstr>
      <vt:lpstr>Talks</vt:lpstr>
      <vt:lpstr>Spanish</vt:lpstr>
      <vt:lpstr>Books</vt:lpstr>
      <vt:lpstr>MaxVerses</vt:lpstr>
      <vt:lpstr>Raw Talks</vt:lpstr>
      <vt:lpstr>Raw Scriptures</vt:lpstr>
      <vt:lpstr>Notes</vt:lpstr>
      <vt:lpstr>Speakers</vt:lpstr>
      <vt:lpstr>Talks!_3.7_urls</vt:lpstr>
      <vt:lpstr>Scriptures!_6_SCRIPTURE_HREFS</vt:lpstr>
      <vt:lpstr>Scriptures!_6_SCRIPTURE_HREFS_1</vt:lpstr>
      <vt:lpstr>Scriptures!_6_SCRIPTURE_HREFS_2</vt:lpstr>
      <vt:lpstr>Scriptures!_6_SCRIPTURE_HREFS_4</vt:lpstr>
      <vt:lpstr>Scriptures!_6_SCRIPTURE_HREFS_5</vt:lpstr>
      <vt:lpstr>Abbr</vt:lpstr>
      <vt:lpstr>BookChapMaxVerse</vt:lpstr>
      <vt:lpstr>Books</vt:lpstr>
      <vt:lpstr>MaxVerses!books_1</vt:lpstr>
      <vt:lpstr>MaxVerses!books_2</vt:lpstr>
      <vt:lpstr>CaseSpeakers</vt:lpstr>
      <vt:lpstr>EndPage</vt:lpstr>
      <vt:lpstr>Entities</vt:lpstr>
      <vt:lpstr>MaxVerses</vt:lpstr>
      <vt:lpstr>Scriptures!Print_Area</vt:lpstr>
      <vt:lpstr>Books!resultset_1</vt:lpstr>
      <vt:lpstr>Scriptures!SessionNumbers</vt:lpstr>
      <vt:lpstr>SessionNumbers</vt:lpstr>
      <vt:lpstr>Sessions</vt:lpstr>
      <vt:lpstr>Scriptures!Speakers</vt:lpstr>
      <vt:lpstr>Speakers</vt:lpstr>
      <vt:lpstr>SpecialBooks</vt:lpstr>
      <vt:lpstr>StartPage</vt:lpstr>
      <vt:lpstr>Talks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Liddle</dc:creator>
  <cp:lastModifiedBy>Microsoft Office User</cp:lastModifiedBy>
  <cp:lastPrinted>2012-11-07T17:47:42Z</cp:lastPrinted>
  <dcterms:created xsi:type="dcterms:W3CDTF">2012-11-05T21:47:04Z</dcterms:created>
  <dcterms:modified xsi:type="dcterms:W3CDTF">2021-05-03T23:33:59Z</dcterms:modified>
</cp:coreProperties>
</file>