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m1\Desktop\Classwork Analysis Projects\Crowdfunding Analysis\"/>
    </mc:Choice>
  </mc:AlternateContent>
  <xr:revisionPtr revIDLastSave="0" documentId="13_ncr:1_{A6E10F29-ADB2-488E-95AE-3B765F34F032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9" r:id="rId7"/>
    <sheet name="Descriptive Statistics" sheetId="10" r:id="rId8"/>
    <sheet name="GB Musical Distributions" sheetId="12" r:id="rId9"/>
    <sheet name="Theater Outcomes by Launch Date" sheetId="14" r:id="rId10"/>
    <sheet name="Outcomes Based on Goals" sheetId="15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7" i="14" l="1"/>
  <c r="G16" i="14"/>
  <c r="G15" i="14"/>
  <c r="G14" i="14"/>
  <c r="G13" i="14"/>
  <c r="G12" i="14"/>
  <c r="G11" i="14"/>
  <c r="G10" i="14"/>
  <c r="G9" i="14"/>
  <c r="G8" i="14"/>
  <c r="G7" i="14"/>
  <c r="G6" i="14"/>
  <c r="B2" i="15"/>
  <c r="D13" i="15"/>
  <c r="C13" i="15"/>
  <c r="B13" i="15"/>
  <c r="H3" i="15"/>
  <c r="H4" i="15"/>
  <c r="H5" i="15"/>
  <c r="H6" i="15"/>
  <c r="H7" i="15"/>
  <c r="H8" i="15"/>
  <c r="H9" i="15"/>
  <c r="H10" i="15"/>
  <c r="H11" i="15"/>
  <c r="H12" i="15"/>
  <c r="G3" i="15"/>
  <c r="G4" i="15"/>
  <c r="G5" i="15"/>
  <c r="G6" i="15"/>
  <c r="G7" i="15"/>
  <c r="G8" i="15"/>
  <c r="G9" i="15"/>
  <c r="G10" i="15"/>
  <c r="G11" i="15"/>
  <c r="G12" i="15"/>
  <c r="F3" i="15"/>
  <c r="F4" i="15"/>
  <c r="F5" i="15"/>
  <c r="F6" i="15"/>
  <c r="F7" i="15"/>
  <c r="F8" i="15"/>
  <c r="F9" i="15"/>
  <c r="F10" i="15"/>
  <c r="F11" i="15"/>
  <c r="F12" i="15"/>
  <c r="E10" i="15"/>
  <c r="E11" i="15"/>
  <c r="E12" i="15"/>
  <c r="E3" i="15"/>
  <c r="E4" i="15"/>
  <c r="E5" i="15"/>
  <c r="E6" i="15"/>
  <c r="E7" i="15"/>
  <c r="E8" i="15"/>
  <c r="E9" i="15"/>
  <c r="D10" i="15"/>
  <c r="C10" i="15"/>
  <c r="B10" i="15"/>
  <c r="B9" i="15"/>
  <c r="D2" i="15"/>
  <c r="D12" i="15"/>
  <c r="D11" i="15"/>
  <c r="D9" i="15"/>
  <c r="D8" i="15"/>
  <c r="D7" i="15"/>
  <c r="D6" i="15"/>
  <c r="C5" i="15"/>
  <c r="D5" i="15"/>
  <c r="D4" i="15"/>
  <c r="D3" i="15"/>
  <c r="C12" i="15"/>
  <c r="C11" i="15"/>
  <c r="C9" i="15"/>
  <c r="C8" i="15"/>
  <c r="C7" i="15"/>
  <c r="C6" i="15"/>
  <c r="C4" i="15"/>
  <c r="C3" i="15"/>
  <c r="C2" i="15"/>
  <c r="B12" i="15"/>
  <c r="B11" i="15"/>
  <c r="B8" i="15"/>
  <c r="B7" i="15"/>
  <c r="B6" i="15"/>
  <c r="B5" i="15"/>
  <c r="B4" i="15"/>
  <c r="B3" i="15"/>
  <c r="C13" i="10"/>
  <c r="C12" i="10"/>
  <c r="C11" i="10"/>
  <c r="B14" i="10"/>
  <c r="B13" i="10"/>
  <c r="B12" i="10"/>
  <c r="B5" i="10"/>
  <c r="B7" i="10" s="1"/>
  <c r="B11" i="10"/>
  <c r="B4" i="10"/>
  <c r="C7" i="10"/>
  <c r="C6" i="10"/>
  <c r="C5" i="10"/>
  <c r="B6" i="10"/>
  <c r="C4" i="10"/>
  <c r="C10" i="10"/>
  <c r="C3" i="10"/>
  <c r="B10" i="10"/>
  <c r="B3" i="10"/>
  <c r="C9" i="10"/>
  <c r="C2" i="10"/>
  <c r="B9" i="10"/>
  <c r="B2" i="10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5" l="1"/>
  <c r="E2" i="15"/>
  <c r="H2" i="15" s="1"/>
  <c r="C14" i="10"/>
  <c r="H13" i="15" l="1"/>
  <c r="G13" i="15"/>
  <c r="F13" i="15"/>
  <c r="F2" i="15"/>
  <c r="G2" i="15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<sst xmlns="http://schemas.openxmlformats.org/spreadsheetml/2006/main" count="38386" uniqueCount="8418">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</sst>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C-4399-A722-2703720E18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6C-4399-A722-2703720E18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6C-4399-A722-2703720E18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6C-4399-A722-2703720E1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0291528"/>
        <c:axId val="620289560"/>
      </c:barChart>
      <c:catAx>
        <c:axId val="62029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89560"/>
        <c:crosses val="autoZero"/>
        <c:auto val="1"/>
        <c:lblAlgn val="ctr"/>
        <c:lblOffset val="100"/>
        <c:noMultiLvlLbl val="0"/>
      </c:catAx>
      <c:valAx>
        <c:axId val="62028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9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4-4130-8B96-37EB97FA2F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E4-4130-8B96-37EB97FA2F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E4-4130-8B96-37EB97FA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182376"/>
        <c:axId val="527183688"/>
      </c:barChart>
      <c:catAx>
        <c:axId val="52718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83688"/>
        <c:crosses val="autoZero"/>
        <c:auto val="1"/>
        <c:lblAlgn val="ctr"/>
        <c:lblOffset val="100"/>
        <c:noMultiLvlLbl val="0"/>
      </c:catAx>
      <c:valAx>
        <c:axId val="52718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8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7-43A5-B283-D7A7AC0A14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47-43A5-B283-D7A7AC0A14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47-43A5-B283-D7A7AC0A14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47-43A5-B283-D7A7AC0A1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319488"/>
        <c:axId val="568347464"/>
      </c:lineChart>
      <c:catAx>
        <c:axId val="6333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47464"/>
        <c:crosses val="autoZero"/>
        <c:auto val="1"/>
        <c:lblAlgn val="ctr"/>
        <c:lblOffset val="100"/>
        <c:noMultiLvlLbl val="0"/>
      </c:catAx>
      <c:valAx>
        <c:axId val="56834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D7-49BB-9822-96A57E3374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D7-49BB-9822-96A57E3374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D7-49BB-9822-96A57E337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142504"/>
        <c:axId val="550136928"/>
      </c:lineChart>
      <c:catAx>
        <c:axId val="55014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36928"/>
        <c:crosses val="autoZero"/>
        <c:auto val="1"/>
        <c:lblAlgn val="ctr"/>
        <c:lblOffset val="100"/>
        <c:noMultiLvlLbl val="0"/>
      </c:catAx>
      <c:valAx>
        <c:axId val="5501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4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A9-47A7-9A35-73286FC3AE1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A9-47A7-9A35-73286FC3AE1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A9-47A7-9A35-73286FC3A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76088"/>
        <c:axId val="542676416"/>
      </c:lineChart>
      <c:catAx>
        <c:axId val="54267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76416"/>
        <c:crosses val="autoZero"/>
        <c:auto val="1"/>
        <c:lblAlgn val="ctr"/>
        <c:lblOffset val="100"/>
        <c:noMultiLvlLbl val="0"/>
      </c:catAx>
      <c:valAx>
        <c:axId val="5426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7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Kickstarter distributions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Kickstarter distributions</a:t>
          </a:r>
        </a:p>
      </cx:txPr>
    </cx:title>
    <cx:plotArea>
      <cx:plotAreaRegion>
        <cx:series layoutId="boxWhisker" uniqueId="{139C1EB4-5F31-4FA7-BB4B-71B9312E0F9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9CC4D15-13D8-4400-A621-27DC737F60D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D27595-50DE-496B-AEE1-4A7FDFCF0914}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137160</xdr:rowOff>
    </xdr:from>
    <xdr:to>
      <xdr:col>10</xdr:col>
      <xdr:colOff>266700</xdr:colOff>
      <xdr:row>40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7EEDF-EDBF-4D82-9C27-4B426D21D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12</xdr:row>
      <xdr:rowOff>129540</xdr:rowOff>
    </xdr:from>
    <xdr:to>
      <xdr:col>20</xdr:col>
      <xdr:colOff>335280</xdr:colOff>
      <xdr:row>39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B07BD-B18F-42F0-8F28-9BE3AD310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152400</xdr:rowOff>
    </xdr:from>
    <xdr:to>
      <xdr:col>18</xdr:col>
      <xdr:colOff>182880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50213-3B08-4134-B85D-298970726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DA78F8-9296-44C6-AAF4-24CC6BFA08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49E5D8A-3CA3-44E9-95D1-8F129754424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628" cy="627911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19</xdr:row>
      <xdr:rowOff>152400</xdr:rowOff>
    </xdr:from>
    <xdr:to>
      <xdr:col>12</xdr:col>
      <xdr:colOff>137160</xdr:colOff>
      <xdr:row>46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1A5EF-3AC3-477B-8798-A18B95F51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15</xdr:row>
      <xdr:rowOff>30480</xdr:rowOff>
    </xdr:from>
    <xdr:to>
      <xdr:col>13</xdr:col>
      <xdr:colOff>464820</xdr:colOff>
      <xdr:row>46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2FC83F-69B0-4DE5-BD6E-E92909F8F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Lim" refreshedDate="44299.859529166664" createdVersion="7" refreshedVersion="7" minRefreshableVersion="3" recordCount="4114" xr:uid="{405D27C3-58F5-4B21-A341-19E68334CD3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Lim" refreshedDate="44299.875976041665" createdVersion="7" refreshedVersion="7" minRefreshableVersion="3" recordCount="4114" xr:uid="{785011A8-9A86-45EB-A276-BC070FB03C51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Lim" refreshedDate="44301.872144212961" createdVersion="7" refreshedVersion="7" minRefreshableVersion="3" recordCount="4114" xr:uid="{CBB809BA-88D4-4CB2-A58E-EDBA44C0C65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C52A2-6BEC-4307-9428-BAEFE561DD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C2470-C249-44A1-ACC1-8C1B748447C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1919C-6234-45F2-B28A-6CDC96B1DAD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AD35A-E5DF-4DC7-9924-91924B6D087B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M1" zoomScale="95" zoomScaleNormal="95" workbookViewId="0">
      <selection activeCell="N17" sqref="N1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20.6640625" bestFit="1" customWidth="1"/>
    <col min="17" max="17" width="41.109375" customWidth="1"/>
    <col min="18" max="18" width="15.5546875" bestFit="1" customWidth="1"/>
    <col min="19" max="19" width="26.6640625" bestFit="1" customWidth="1"/>
    <col min="20" max="20" width="25.21875" bestFit="1" customWidth="1"/>
    <col min="21" max="21" width="10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8CB43F5F-6309-44FB-A0B1-F39BD0D5A284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0DCC-BB78-45E6-BEEB-5D17405B4A24}">
  <dimension ref="A1:F6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8222</v>
      </c>
      <c r="B1" t="s">
        <v>8224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3">
      <c r="A6" s="12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1162B-7921-4975-BBB9-71D0B2A5AC61}">
  <dimension ref="A1:E7"/>
  <sheetViews>
    <sheetView workbookViewId="0">
      <selection activeCell="C2" sqref="C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9FEC-CB93-420A-9498-CAA6EF857C28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AEDFB-FB1D-43A8-8182-CEAC738C0CC5}">
  <dimension ref="A1:F6"/>
  <sheetViews>
    <sheetView workbookViewId="0">
      <selection activeCell="F36" sqref="F36"/>
    </sheetView>
  </sheetViews>
  <sheetFormatPr defaultRowHeight="14.4" x14ac:dyDescent="0.3"/>
  <cols>
    <col min="1" max="1" width="30.5546875" bestFit="1" customWidth="1"/>
    <col min="2" max="2" width="48.44140625" customWidth="1"/>
    <col min="5" max="5" width="16.21875" bestFit="1" customWidth="1"/>
    <col min="6" max="6" width="17.21875" bestFit="1" customWidth="1"/>
  </cols>
  <sheetData>
    <row r="1" spans="1:6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39EFC-DCF5-4001-9FC9-739C9CE32FFD}">
  <dimension ref="A1:T413"/>
  <sheetViews>
    <sheetView workbookViewId="0">
      <selection activeCell="E2" sqref="E2"/>
    </sheetView>
  </sheetViews>
  <sheetFormatPr defaultRowHeight="14.4" x14ac:dyDescent="0.3"/>
  <cols>
    <col min="4" max="4" width="12.109375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C3CB7-7F5B-4EE6-A333-7205D52F32B7}">
  <dimension ref="A1:T251"/>
  <sheetViews>
    <sheetView workbookViewId="0">
      <selection activeCell="N4" sqref="N4"/>
    </sheetView>
  </sheetViews>
  <sheetFormatPr defaultRowHeight="14.4" x14ac:dyDescent="0.3"/>
  <cols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0331-3542-4206-8019-0701DAEF24EA}">
  <dimension ref="A1:C14"/>
  <sheetViews>
    <sheetView workbookViewId="0">
      <selection activeCell="B16" sqref="B16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8392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">
      <c r="A6" t="s">
        <v>8393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8394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8396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t="s">
        <v>8397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6BD38-7588-43D5-AD6B-AD9A23D7B837}">
  <dimension ref="A1:G18"/>
  <sheetViews>
    <sheetView workbookViewId="0">
      <selection activeCell="G9" sqref="G9:G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7" x14ac:dyDescent="0.3">
      <c r="A1" s="11" t="s">
        <v>8358</v>
      </c>
      <c r="B1" t="s">
        <v>8315</v>
      </c>
    </row>
    <row r="2" spans="1:7" x14ac:dyDescent="0.3">
      <c r="A2" s="11" t="s">
        <v>8379</v>
      </c>
      <c r="B2" t="s">
        <v>8364</v>
      </c>
    </row>
    <row r="4" spans="1:7" x14ac:dyDescent="0.3">
      <c r="A4" s="11" t="s">
        <v>8363</v>
      </c>
      <c r="B4" s="11" t="s">
        <v>8360</v>
      </c>
    </row>
    <row r="5" spans="1:7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7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  <c r="G6">
        <f>56/96</f>
        <v>0.58333333333333337</v>
      </c>
    </row>
    <row r="7" spans="1:7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  <c r="G7">
        <f>71/113</f>
        <v>0.62831858407079644</v>
      </c>
    </row>
    <row r="8" spans="1:7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  <c r="G8">
        <f>56/92</f>
        <v>0.60869565217391308</v>
      </c>
    </row>
    <row r="9" spans="1:7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  <c r="G9">
        <f>71/113</f>
        <v>0.62831858407079644</v>
      </c>
    </row>
    <row r="10" spans="1:7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  <c r="G10">
        <f>111/166</f>
        <v>0.66867469879518071</v>
      </c>
    </row>
    <row r="11" spans="1:7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  <c r="G11">
        <f>100/153</f>
        <v>0.65359477124183007</v>
      </c>
    </row>
    <row r="12" spans="1:7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  <c r="G12">
        <f>86/138</f>
        <v>0.62318840579710144</v>
      </c>
    </row>
    <row r="13" spans="1:7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  <c r="G13">
        <f>72/123</f>
        <v>0.58536585365853655</v>
      </c>
    </row>
    <row r="14" spans="1:7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  <c r="G14">
        <f>59/97</f>
        <v>0.60824742268041232</v>
      </c>
    </row>
    <row r="15" spans="1:7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  <c r="G15">
        <f>65/115</f>
        <v>0.56521739130434778</v>
      </c>
    </row>
    <row r="16" spans="1:7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  <c r="G16">
        <f>54/88</f>
        <v>0.61363636363636365</v>
      </c>
    </row>
    <row r="17" spans="1:7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  <c r="G17">
        <f>37/75</f>
        <v>0.49333333333333335</v>
      </c>
    </row>
    <row r="18" spans="1:7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A72AD-C452-4CFB-A477-AF92639DAB33}">
  <dimension ref="A1:H13"/>
  <sheetViews>
    <sheetView workbookViewId="0">
      <selection activeCell="F11" sqref="F11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 s="13">
        <f>COUNTIFS(Kickstarter!$D:$D, "&lt;1000", Kickstarter!$F:$F,"successful", Kickstarter!$R:$R,"plays")</f>
        <v>141</v>
      </c>
      <c r="C2" s="13">
        <f>COUNTIFS(Kickstarter!$D:$D, "&lt;1000", Kickstarter!$F:$F,"failed", Kickstarter!$R:$R,"plays")</f>
        <v>45</v>
      </c>
      <c r="D2" s="13">
        <f>COUNTIFS(Kickstarter!$D:$D, "&lt;1000", Kickstarter!$F:$F,"canceled", Kickstarter!$R:$R,"plays")</f>
        <v>0</v>
      </c>
      <c r="E2">
        <f>SUM(B2+C2+D2)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8407</v>
      </c>
      <c r="B3">
        <f>COUNTIFS(Kickstarter!$D:$D, "&gt;=1000",Kickstarter!$D:$D, "&lt;=4999", Kickstarter!$F:$F,"successful", Kickstarter!$R:$R,"plays")</f>
        <v>388</v>
      </c>
      <c r="C3">
        <f>COUNTIFS(Kickstarter!$D:$D, "&gt;=1000",Kickstarter!$D:$D, "&lt;=4999", Kickstarter!$F:$F,"failed", Kickstarter!$R:$R,"plays")</f>
        <v>146</v>
      </c>
      <c r="D3">
        <f>COUNTIFS(Kickstarter!$D:$D, "&gt;=1000",Kickstarter!$D:$D, "&lt;=4999", Kickstarter!$F:$F,"canceled", Kickstarter!$R:$R,"plays")</f>
        <v>0</v>
      </c>
      <c r="E3">
        <f t="shared" ref="E3:E13" si="0">SUM(B3+C3+D3)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8408</v>
      </c>
      <c r="B4">
        <f>COUNTIFS(Kickstarter!$D:$D, "&gt;=5000",Kickstarter!$D:$D, "&lt;=9999", Kickstarter!$F:$F,"successful", Kickstarter!$R:$R,"plays")</f>
        <v>93</v>
      </c>
      <c r="C4">
        <f>COUNTIFS(Kickstarter!$D:$D, "&gt;=5000",Kickstarter!$D:$D, "&lt;=9999", Kickstarter!$F:$F,"failed", Kickstarter!$R:$R,"plays")</f>
        <v>76</v>
      </c>
      <c r="D4">
        <f>COUNTIFS(Kickstarter!$D:$D, "&gt;=5000",Kickstarter!$D:$D, "&lt;=9999", Kickstarter!$F:$F,"canceled", 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8409</v>
      </c>
      <c r="B5">
        <f>COUNTIFS(Kickstarter!$D:$D, "&gt;=10000",Kickstarter!$D:$D, "&lt;=14999", Kickstarter!$F:$F,"successful", Kickstarter!$R:$R,"plays")</f>
        <v>39</v>
      </c>
      <c r="C5">
        <f>COUNTIFS(Kickstarter!$D:$D, "&gt;=10000",Kickstarter!$D:$D, "&lt;=14999", Kickstarter!$F:$F,"failed", Kickstarter!$R:$R,"plays")</f>
        <v>33</v>
      </c>
      <c r="D5">
        <f>COUNTIFS(Kickstarter!$D:$D, "&gt;=10000",Kickstarter!$D:$D, "&lt;=14999", Kickstarter!$F:$F,"failedl", 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8410</v>
      </c>
      <c r="B6">
        <f>COUNTIFS(Kickstarter!$D:$D, "&gt;=15000",Kickstarter!$D:$D, "&lt;=19999", Kickstarter!$F:$F,"successful", Kickstarter!$R:$R,"plays")</f>
        <v>12</v>
      </c>
      <c r="C6">
        <f>COUNTIFS(Kickstarter!$D:$D, "&gt;=15000",Kickstarter!$D:$D, "&lt;=19999", Kickstarter!$F:$F,"failed", Kickstarter!$R:$R,"plays")</f>
        <v>12</v>
      </c>
      <c r="D6">
        <f>COUNTIFS(Kickstarter!$D:$D, "&gt;=15000",Kickstarter!$D:$D, "&lt;=19999", Kickstarter!$F:$F,"canceled", 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8411</v>
      </c>
      <c r="B7">
        <f>COUNTIFS(Kickstarter!$D:$D, "&gt;=20000",Kickstarter!$D:$D, "&lt;=24999", Kickstarter!$F:$F,"successful", Kickstarter!$R:$R,"plays")</f>
        <v>9</v>
      </c>
      <c r="C7">
        <f>COUNTIFS(Kickstarter!$D:$D, "&gt;=20000",Kickstarter!$D:$D, "&lt;=24999", Kickstarter!$F:$F,"failed", Kickstarter!$R:$R,"plays")</f>
        <v>11</v>
      </c>
      <c r="D7">
        <f>COUNTIFS(Kickstarter!$D:$D, "&gt;=20000",Kickstarter!$D:$D, "&lt;=24999", Kickstarter!$F:$F,"canceled", 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8412</v>
      </c>
      <c r="B8">
        <f>COUNTIFS(Kickstarter!$D:$D, "&gt;=25000",Kickstarter!$D:$D, "&lt;=29999", Kickstarter!$F:$F,"successful", Kickstarter!$R:$R,"plays")</f>
        <v>1</v>
      </c>
      <c r="C8">
        <f>COUNTIFS(Kickstarter!$D:$D, "&gt;=25000",Kickstarter!$D:$D, "&lt;=29999", Kickstarter!$F:$F,"failed", Kickstarter!$R:$R,"plays")</f>
        <v>4</v>
      </c>
      <c r="D8">
        <f>COUNTIFS(Kickstarter!$D:$D, "&gt;=25000",Kickstarter!$D:$D, "&lt;=29999", Kickstarter!$F:$F,"canceled", 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8413</v>
      </c>
      <c r="B9">
        <f>COUNTIFS(Kickstarter!$D:$D, "&gt;=30000",Kickstarter!$D:$D, "&lt;=34999", Kickstarter!$F:$F,"successful", Kickstarter!$R:$R,"plays")</f>
        <v>3</v>
      </c>
      <c r="C9">
        <f>COUNTIFS(Kickstarter!$D:$D, "&gt;=30000",Kickstarter!$D:$D, "&lt;=34999", Kickstarter!$F:$F,"failed", Kickstarter!$R:$R,"plays")</f>
        <v>8</v>
      </c>
      <c r="D9">
        <f>COUNTIFS(Kickstarter!$D:$D, "&gt;=30000",Kickstarter!$D:$D, "&lt;=34999", Kickstarter!$F:$F,"canceled", 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8417</v>
      </c>
      <c r="B10">
        <f>COUNTIFS(Kickstarter!$D:$D, "&gt;=35000",Kickstarter!$D:$D, "&lt;=39999", Kickstarter!$F:$F,"successful", Kickstarter!$R:$R,"plays")</f>
        <v>4</v>
      </c>
      <c r="C10">
        <f>COUNTIFS(Kickstarter!$D:$D, "&gt;=35000",Kickstarter!$D:$D, "&lt;=39999", Kickstarter!$F:$F,"failed", Kickstarter!$R:$R,"plays")</f>
        <v>2</v>
      </c>
      <c r="D10">
        <f>COUNTIFS(Kickstarter!$D:$D, "&gt;=35000",Kickstarter!$D:$D, "&lt;=39999", Kickstarter!$F:$F,"canceled", Kickstarter!$R:$R,"plays")</f>
        <v>0</v>
      </c>
      <c r="E10">
        <f>SUM(B10+C10+D10)</f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8414</v>
      </c>
      <c r="B11">
        <f>COUNTIFS(Kickstarter!$D:$D, "&gt;=40000",Kickstarter!$D:$D, "&lt;=44999", Kickstarter!$F:$F,"successful", Kickstarter!$R:$R,"plays")</f>
        <v>2</v>
      </c>
      <c r="C11">
        <f>COUNTIFS(Kickstarter!$D:$D, "&gt;=40000",Kickstarter!$D:$D, "&lt;=44999", Kickstarter!$F:$F,"failed", Kickstarter!$R:$R,"plays")</f>
        <v>1</v>
      </c>
      <c r="D11">
        <f>COUNTIFS(Kickstarter!$D:$D, "&gt;=40000",Kickstarter!$D:$D, "&lt;=44999", Kickstarter!$F:$F,"canceled", 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8415</v>
      </c>
      <c r="B12">
        <f>COUNTIFS(Kickstarter!$D:$D, "&gt;=45000",Kickstarter!$D:$D, "&lt;=49999", Kickstarter!$F:$F,"successful", Kickstarter!$R:$R,"plays")</f>
        <v>0</v>
      </c>
      <c r="C12">
        <f>COUNTIFS(Kickstarter!$D:$D, "&gt;=45000",Kickstarter!$D:$D, "&lt;=49999", Kickstarter!$F:$F,"failed", Kickstarter!$R:$R,"plays")</f>
        <v>1</v>
      </c>
      <c r="D12">
        <f>COUNTIFS(Kickstarter!$D:$D, "&gt;=45000",Kickstarter!$D:$D, "&lt;=49999", Kickstarter!$F:$F,"canceled", 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8416</v>
      </c>
      <c r="B13">
        <f>COUNTIFS(Kickstarter!$D:$D, "&gt;50000", Kickstarter!$F:$F,"successful", Kickstarter!$R:$R,"plays")</f>
        <v>2</v>
      </c>
      <c r="C13">
        <f>COUNTIFS(Kickstarter!$D:$D, "&gt;50000", Kickstarter!$F:$F,"failed", Kickstarter!$R:$R,"plays")</f>
        <v>10</v>
      </c>
      <c r="D13">
        <f>COUNTIFS(Kickstarter!$D:$D, "&gt;50000", Kickstarter!$F:$F,"canceled", Kickstarter!$R:$R,"plays")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GB Musical Distributions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Jimmy Lim</cp:lastModifiedBy>
  <dcterms:created xsi:type="dcterms:W3CDTF">2017-04-20T15:17:24Z</dcterms:created>
  <dcterms:modified xsi:type="dcterms:W3CDTF">2021-04-18T23:55:33Z</dcterms:modified>
</cp:coreProperties>
</file>