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.wood/Box Sync/Work/Writing/Manuscripts/Unsubmitted/CA-organic/data/"/>
    </mc:Choice>
  </mc:AlternateContent>
  <xr:revisionPtr revIDLastSave="0" documentId="13_ncr:1_{E6969CA2-96B6-E145-8531-837540E4B432}" xr6:coauthVersionLast="43" xr6:coauthVersionMax="43" xr10:uidLastSave="{00000000-0000-0000-0000-000000000000}"/>
  <bookViews>
    <workbookView xWindow="0" yWindow="460" windowWidth="25600" windowHeight="15040" xr2:uid="{57789362-3676-2C45-BCA4-E5DFAC9868CE}"/>
  </bookViews>
  <sheets>
    <sheet name="Sheet1" sheetId="1" r:id="rId1"/>
    <sheet name="Sheet2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2" l="1"/>
  <c r="G11" i="2"/>
  <c r="B11" i="2"/>
  <c r="G10" i="2"/>
  <c r="B10" i="2"/>
  <c r="C11" i="2"/>
  <c r="F11" i="2"/>
  <c r="C10" i="2"/>
  <c r="F10" i="2"/>
  <c r="E10" i="2"/>
  <c r="D11" i="2"/>
  <c r="D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Brennan, Eric</author>
  </authors>
  <commentList>
    <comment ref="A1" authorId="0" shapeId="0" xr:uid="{70CA981D-5D46-F344-9B3B-837A5407351B}">
      <text>
        <r>
          <rPr>
            <b/>
            <sz val="9"/>
            <color rgb="FF000000"/>
            <rFont val="Tahoma"/>
            <family val="2"/>
          </rPr>
          <t>Brennan, Eric: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These are the plot numbers.</t>
        </r>
      </text>
    </comment>
    <comment ref="C1" authorId="0" shapeId="0" xr:uid="{736435CD-6210-7B48-B942-61E68C9D5B5D}">
      <text>
        <r>
          <rPr>
            <b/>
            <sz val="9"/>
            <color indexed="81"/>
            <rFont val="Tahoma"/>
            <family val="2"/>
          </rPr>
          <t>Brennan, Eric:</t>
        </r>
        <r>
          <rPr>
            <sz val="9"/>
            <color indexed="81"/>
            <rFont val="Tahoma"/>
            <family val="2"/>
          </rPr>
          <t xml:space="preserve">
These short system descriptions are the codes that I used from the start of the study, but the more detailed description with the system numbers is in the next column.</t>
        </r>
      </text>
    </comment>
  </commentList>
</comments>
</file>

<file path=xl/sharedStrings.xml><?xml version="1.0" encoding="utf-8"?>
<sst xmlns="http://schemas.openxmlformats.org/spreadsheetml/2006/main" count="98" uniqueCount="50">
  <si>
    <t>pH</t>
  </si>
  <si>
    <t>EC</t>
  </si>
  <si>
    <t>Ca (SP)</t>
  </si>
  <si>
    <t>Mg (SP)</t>
  </si>
  <si>
    <t>Na (SP)</t>
  </si>
  <si>
    <t>Cl (SP)</t>
  </si>
  <si>
    <t>B (SP)</t>
  </si>
  <si>
    <t>HCO3 (SP)</t>
  </si>
  <si>
    <t>N (Total)</t>
  </si>
  <si>
    <t>C (Total)</t>
  </si>
  <si>
    <t>NO3-N</t>
  </si>
  <si>
    <t>Olsen-P</t>
  </si>
  <si>
    <t>X-K</t>
  </si>
  <si>
    <t>X-Na</t>
  </si>
  <si>
    <t>X-Ca</t>
  </si>
  <si>
    <t>X-Mg</t>
  </si>
  <si>
    <t>Zn (DTPA)</t>
  </si>
  <si>
    <t>Mn (DTPA)</t>
  </si>
  <si>
    <t>Cu (DTPA)</t>
  </si>
  <si>
    <t>Fe (DTPA)</t>
  </si>
  <si>
    <t>CEC</t>
  </si>
  <si>
    <t>SAMPLE #</t>
  </si>
  <si>
    <t>Full description of System 1 to 5</t>
  </si>
  <si>
    <t>nocc</t>
  </si>
  <si>
    <t>Sys. 2-Compost + Legume-rye 4th Year</t>
  </si>
  <si>
    <t>noccnocp</t>
  </si>
  <si>
    <t>Sys. 1-No Compost + Legume-rye 4th Year</t>
  </si>
  <si>
    <t>mus1x</t>
  </si>
  <si>
    <t>Sys. 4-Compost + Mustard annually</t>
  </si>
  <si>
    <t>rye1x</t>
  </si>
  <si>
    <t>Sys. 5-Compost + Rye annually</t>
  </si>
  <si>
    <t>leg3x</t>
  </si>
  <si>
    <t>Sys. 3-Compost + Legume-rye annually</t>
  </si>
  <si>
    <t>Row Labels</t>
  </si>
  <si>
    <t>Grand Total</t>
  </si>
  <si>
    <t>Average of Fe (DTPA)</t>
  </si>
  <si>
    <t>Average of X-Ca</t>
  </si>
  <si>
    <t>Average of Ca (SP)</t>
  </si>
  <si>
    <t>Average of CEC</t>
  </si>
  <si>
    <t>StdDev of CEC2</t>
  </si>
  <si>
    <t>StdDev of Fe (DTPA)</t>
  </si>
  <si>
    <t>StdDev of X-Ca</t>
  </si>
  <si>
    <t>StdDev of Ca (SP)</t>
  </si>
  <si>
    <t>Replicate</t>
  </si>
  <si>
    <t>Rep 1</t>
  </si>
  <si>
    <t>Rep 2</t>
  </si>
  <si>
    <t>Rep 3</t>
  </si>
  <si>
    <t>Rep 4</t>
  </si>
  <si>
    <t>Trt_id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</si>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</sst>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??0"/>
    <numFmt numFmtId="165" formatCode="?0.00"/>
    <numFmt numFmtId="166" formatCode="??0.0"/>
    <numFmt numFmtId="167" formatCode="0.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2" fontId="2" fillId="0" borderId="1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wrapText="1"/>
    </xf>
    <xf numFmtId="0" fontId="2" fillId="0" borderId="3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4" fillId="2" borderId="4" xfId="0" applyFont="1" applyFill="1" applyBorder="1"/>
    <xf numFmtId="164" fontId="2" fillId="0" borderId="3" xfId="0" applyNumberFormat="1" applyFont="1" applyFill="1" applyBorder="1" applyAlignment="1">
      <alignment horizontal="center" wrapText="1"/>
    </xf>
    <xf numFmtId="165" fontId="2" fillId="0" borderId="3" xfId="0" applyNumberFormat="1" applyFont="1" applyFill="1" applyBorder="1" applyAlignment="1">
      <alignment horizontal="center" wrapText="1"/>
    </xf>
    <xf numFmtId="166" fontId="2" fillId="0" borderId="3" xfId="0" applyNumberFormat="1" applyFont="1" applyFill="1" applyBorder="1" applyAlignment="1">
      <alignment horizontal="center" wrapText="1"/>
    </xf>
    <xf numFmtId="167" fontId="2" fillId="0" borderId="3" xfId="0" applyNumberFormat="1" applyFont="1" applyFill="1" applyBorder="1" applyAlignment="1">
      <alignment horizontal="center" wrapText="1"/>
    </xf>
    <xf numFmtId="0" fontId="0" fillId="0" borderId="0" xfId="0" applyFill="1" applyBorder="1"/>
    <xf numFmtId="165" fontId="2" fillId="0" borderId="3" xfId="1" applyNumberFormat="1" applyFont="1" applyFill="1" applyBorder="1" applyAlignment="1" applyProtection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3" xfId="0" applyFont="1" applyFill="1" applyBorder="1" applyAlignment="1">
      <alignment horizontal="center" wrapText="1"/>
    </xf>
    <xf numFmtId="0" fontId="4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Wood" refreshedDate="43615.637506712963" createdVersion="6" refreshedVersion="6" minRefreshableVersion="3" recordCount="20" xr:uid="{2553A438-02A9-EC4B-A5D0-BD90A320CD7C}">
  <cacheSource type="worksheet">
    <worksheetSource ref="A1:AB21" sheet="Sheet1"/>
  </cacheSource>
  <cacheFields count="27">
    <cacheField name="SAMPLE #" numFmtId="0">
      <sharedItems containsSemiMixedTypes="0" containsString="0" containsNumber="1" containsInteger="1" minValue="1" maxValue="31"/>
    </cacheField>
    <cacheField name="replicat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hort DESC" numFmtId="0">
      <sharedItems/>
    </cacheField>
    <cacheField name="Full description of System 1 to 5" numFmtId="0">
      <sharedItems/>
    </cacheField>
    <cacheField name="pH" numFmtId="165">
      <sharedItems containsSemiMixedTypes="0" containsString="0" containsNumber="1" minValue="7.22" maxValue="7.53"/>
    </cacheField>
    <cacheField name="EC" numFmtId="165">
      <sharedItems containsSemiMixedTypes="0" containsString="0" containsNumber="1" minValue="1.39" maxValue="2.36"/>
    </cacheField>
    <cacheField name="Ca (SP)" numFmtId="165">
      <sharedItems containsSemiMixedTypes="0" containsString="0" containsNumber="1" minValue="6.27" maxValue="11.29" count="20">
        <n v="8.1199999999999992"/>
        <n v="8.39"/>
        <n v="9.18"/>
        <n v="8.27"/>
        <n v="11.29"/>
        <n v="9.7100000000000009"/>
        <n v="9.11"/>
        <n v="10.09"/>
        <n v="8.75"/>
        <n v="9.0399999999999991"/>
        <n v="10.26"/>
        <n v="6.27"/>
        <n v="8.7100000000000009"/>
        <n v="7.83"/>
        <n v="6.51"/>
        <n v="7.99"/>
        <n v="9.99"/>
        <n v="10.199999999999999"/>
        <n v="9.74"/>
        <n v="8.49"/>
      </sharedItems>
    </cacheField>
    <cacheField name="Mg (SP)" numFmtId="165">
      <sharedItems containsSemiMixedTypes="0" containsString="0" containsNumber="1" minValue="2.52" maxValue="5.16"/>
    </cacheField>
    <cacheField name="Na (SP)" numFmtId="165">
      <sharedItems containsSemiMixedTypes="0" containsString="0" containsNumber="1" minValue="4.1500000000000004" maxValue="6.06"/>
    </cacheField>
    <cacheField name="Cl (SP)" numFmtId="165">
      <sharedItems containsSemiMixedTypes="0" containsString="0" containsNumber="1" minValue="2.62" maxValue="5.33"/>
    </cacheField>
    <cacheField name="B (SP)" numFmtId="165">
      <sharedItems containsSemiMixedTypes="0" containsString="0" containsNumber="1" minValue="0.2" maxValue="0.4"/>
    </cacheField>
    <cacheField name="HCO3 (SP)" numFmtId="166">
      <sharedItems containsSemiMixedTypes="0" containsString="0" containsNumber="1" minValue="1.4" maxValue="2.4"/>
    </cacheField>
    <cacheField name="N (Total)" numFmtId="167">
      <sharedItems containsSemiMixedTypes="0" containsString="0" containsNumber="1" minValue="4.3999999999999997E-2" maxValue="9.1999999999999998E-2"/>
    </cacheField>
    <cacheField name="C (Total)" numFmtId="165">
      <sharedItems containsSemiMixedTypes="0" containsString="0" containsNumber="1" minValue="0.47" maxValue="1.0900000000000001"/>
    </cacheField>
    <cacheField name="NO3-N" numFmtId="166">
      <sharedItems containsSemiMixedTypes="0" containsString="0" containsNumber="1" minValue="21.1" maxValue="49.5"/>
    </cacheField>
    <cacheField name="Olsen-P" numFmtId="166">
      <sharedItems containsSemiMixedTypes="0" containsString="0" containsNumber="1" minValue="23.5" maxValue="44.1"/>
    </cacheField>
    <cacheField name="X-K" numFmtId="164">
      <sharedItems containsSemiMixedTypes="0" containsString="0" containsNumber="1" containsInteger="1" minValue="92" maxValue="302"/>
    </cacheField>
    <cacheField name="X-K2" numFmtId="165">
      <sharedItems containsSemiMixedTypes="0" containsString="0" containsNumber="1" minValue="0.23" maxValue="0.77"/>
    </cacheField>
    <cacheField name="X-Na" numFmtId="164">
      <sharedItems containsSemiMixedTypes="0" containsString="0" containsNumber="1" containsInteger="1" minValue="46" maxValue="74"/>
    </cacheField>
    <cacheField name="X-Na2" numFmtId="165">
      <sharedItems containsSemiMixedTypes="0" containsString="0" containsNumber="1" minValue="0.2" maxValue="0.32"/>
    </cacheField>
    <cacheField name="X-Ca" numFmtId="165">
      <sharedItems containsSemiMixedTypes="0" containsString="0" containsNumber="1" minValue="5.41" maxValue="8.15" count="19">
        <n v="7.72"/>
        <n v="6.59"/>
        <n v="7.62"/>
        <n v="8.15"/>
        <n v="7.54"/>
        <n v="6.91"/>
        <n v="7.86"/>
        <n v="6.79"/>
        <n v="6.1"/>
        <n v="7.3"/>
        <n v="6.61"/>
        <n v="5.41"/>
        <n v="6.82"/>
        <n v="6.16"/>
        <n v="6.31"/>
        <n v="7.38"/>
        <n v="7.4"/>
        <n v="7.19"/>
        <n v="6.88"/>
      </sharedItems>
    </cacheField>
    <cacheField name="X-Mg" numFmtId="165">
      <sharedItems containsSemiMixedTypes="0" containsString="0" containsNumber="1" minValue="1.19" maxValue="1.97"/>
    </cacheField>
    <cacheField name="Zn (DTPA)" numFmtId="166">
      <sharedItems containsSemiMixedTypes="0" containsString="0" containsNumber="1" minValue="1.7" maxValue="3.8"/>
    </cacheField>
    <cacheField name="Mn (DTPA)" numFmtId="166">
      <sharedItems containsSemiMixedTypes="0" containsString="0" containsNumber="1" minValue="81.8" maxValue="110.1"/>
    </cacheField>
    <cacheField name="Cu (DTPA)" numFmtId="166">
      <sharedItems containsSemiMixedTypes="0" containsString="0" containsNumber="1" minValue="0.6" maxValue="0.8"/>
    </cacheField>
    <cacheField name="Fe (DTPA)" numFmtId="164">
      <sharedItems containsSemiMixedTypes="0" containsString="0" containsNumber="1" containsInteger="1" minValue="270" maxValue="436" count="19">
        <n v="299"/>
        <n v="352"/>
        <n v="410"/>
        <n v="419"/>
        <n v="400"/>
        <n v="436"/>
        <n v="372"/>
        <n v="324"/>
        <n v="343"/>
        <n v="381"/>
        <n v="375"/>
        <n v="346"/>
        <n v="397"/>
        <n v="399"/>
        <n v="301"/>
        <n v="358"/>
        <n v="366"/>
        <n v="270"/>
        <n v="376"/>
      </sharedItems>
    </cacheField>
    <cacheField name="CEC" numFmtId="166">
      <sharedItems containsSemiMixedTypes="0" containsString="0" containsNumber="1" minValue="9.5" maxValue="14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s v="nocc"/>
    <s v="Sys. 2-Compost + Legume-rye 4th Year"/>
    <n v="7.37"/>
    <n v="1.68"/>
    <x v="0"/>
    <n v="3.17"/>
    <n v="4.79"/>
    <n v="3.47"/>
    <n v="0.31"/>
    <n v="1.7"/>
    <n v="5.2999999999999999E-2"/>
    <n v="0.6"/>
    <n v="30.1"/>
    <n v="34.9"/>
    <n v="115"/>
    <n v="0.28999999999999998"/>
    <n v="70"/>
    <n v="0.3"/>
    <x v="0"/>
    <n v="1.59"/>
    <n v="2.7"/>
    <n v="93.4"/>
    <n v="0.8"/>
    <x v="0"/>
    <n v="13.4"/>
  </r>
  <r>
    <n v="2"/>
    <x v="0"/>
    <s v="noccnocp"/>
    <s v="Sys. 1-No Compost + Legume-rye 4th Year"/>
    <n v="7.22"/>
    <n v="1.67"/>
    <x v="1"/>
    <n v="2.72"/>
    <n v="4.8600000000000003"/>
    <n v="3.28"/>
    <n v="0.22"/>
    <n v="1.4"/>
    <n v="5.0999999999999997E-2"/>
    <n v="0.57999999999999996"/>
    <n v="26.5"/>
    <n v="26.5"/>
    <n v="92"/>
    <n v="0.23"/>
    <n v="59"/>
    <n v="0.26"/>
    <x v="1"/>
    <n v="1.23"/>
    <n v="2"/>
    <n v="90.1"/>
    <n v="0.6"/>
    <x v="1"/>
    <n v="12"/>
  </r>
  <r>
    <n v="5"/>
    <x v="0"/>
    <s v="mus1x"/>
    <s v="Sys. 4-Compost + Mustard annually"/>
    <n v="7.44"/>
    <n v="1.96"/>
    <x v="2"/>
    <n v="4.01"/>
    <n v="5.59"/>
    <n v="3.85"/>
    <n v="0.32"/>
    <n v="1.6"/>
    <n v="7.2999999999999995E-2"/>
    <n v="0.81"/>
    <n v="36.5"/>
    <n v="32.700000000000003"/>
    <n v="122"/>
    <n v="0.31"/>
    <n v="70"/>
    <n v="0.31"/>
    <x v="2"/>
    <n v="1.76"/>
    <n v="3.2"/>
    <n v="99.6"/>
    <n v="0.8"/>
    <x v="2"/>
    <n v="12.8"/>
  </r>
  <r>
    <n v="6"/>
    <x v="0"/>
    <s v="rye1x"/>
    <s v="Sys. 5-Compost + Rye annually"/>
    <n v="7.43"/>
    <n v="1.76"/>
    <x v="3"/>
    <n v="3.83"/>
    <n v="4.41"/>
    <n v="3.3"/>
    <n v="0.37"/>
    <n v="1.8"/>
    <n v="6.0999999999999999E-2"/>
    <n v="0.71"/>
    <n v="35.5"/>
    <n v="36.9"/>
    <n v="169"/>
    <n v="0.43"/>
    <n v="63"/>
    <n v="0.27"/>
    <x v="3"/>
    <n v="1.97"/>
    <n v="3.5"/>
    <n v="95.6"/>
    <n v="0.8"/>
    <x v="3"/>
    <n v="12.3"/>
  </r>
  <r>
    <n v="7"/>
    <x v="0"/>
    <s v="leg3x"/>
    <s v="Sys. 3-Compost + Legume-rye annually"/>
    <n v="7.32"/>
    <n v="2.36"/>
    <x v="4"/>
    <n v="5.16"/>
    <n v="5.62"/>
    <n v="4.34"/>
    <n v="0.36"/>
    <n v="1.7"/>
    <n v="8.7999999999999995E-2"/>
    <n v="0.98"/>
    <n v="49.5"/>
    <n v="36.299999999999997"/>
    <n v="169"/>
    <n v="0.43"/>
    <n v="66"/>
    <n v="0.28999999999999998"/>
    <x v="4"/>
    <n v="1.81"/>
    <n v="3.6"/>
    <n v="104.2"/>
    <n v="0.8"/>
    <x v="4"/>
    <n v="13.6"/>
  </r>
  <r>
    <n v="10"/>
    <x v="1"/>
    <s v="nocc"/>
    <s v="Sys. 2-Compost + Legume-rye 4th Year"/>
    <n v="7.49"/>
    <n v="2.12"/>
    <x v="5"/>
    <n v="4.59"/>
    <n v="5.3"/>
    <n v="4.72"/>
    <n v="0.37"/>
    <n v="1.8"/>
    <n v="8.5000000000000006E-2"/>
    <n v="0.91"/>
    <n v="36"/>
    <n v="39.700000000000003"/>
    <n v="183"/>
    <n v="0.47"/>
    <n v="58"/>
    <n v="0.25"/>
    <x v="5"/>
    <n v="1.67"/>
    <n v="3.5"/>
    <n v="94.2"/>
    <n v="0.8"/>
    <x v="5"/>
    <n v="13.2"/>
  </r>
  <r>
    <n v="12"/>
    <x v="1"/>
    <s v="mus1x"/>
    <s v="Sys. 4-Compost + Mustard annually"/>
    <n v="7.52"/>
    <n v="2.0499999999999998"/>
    <x v="6"/>
    <n v="4.42"/>
    <n v="6.06"/>
    <n v="4.1900000000000004"/>
    <n v="0.39"/>
    <n v="2.1"/>
    <n v="8.3000000000000004E-2"/>
    <n v="0.96"/>
    <n v="37.1"/>
    <n v="40.5"/>
    <n v="175"/>
    <n v="0.45"/>
    <n v="74"/>
    <n v="0.32"/>
    <x v="6"/>
    <n v="1.94"/>
    <n v="3.6"/>
    <n v="99.7"/>
    <n v="0.8"/>
    <x v="6"/>
    <n v="14.2"/>
  </r>
  <r>
    <n v="13"/>
    <x v="1"/>
    <s v="rye1x"/>
    <s v="Sys. 5-Compost + Rye annually"/>
    <n v="7.42"/>
    <n v="2.17"/>
    <x v="7"/>
    <n v="4.8"/>
    <n v="4.62"/>
    <n v="4.7699999999999996"/>
    <n v="0.33"/>
    <n v="2.2000000000000002"/>
    <n v="6.8000000000000005E-2"/>
    <n v="0.77"/>
    <n v="38"/>
    <n v="34.9"/>
    <n v="210"/>
    <n v="0.54"/>
    <n v="50"/>
    <n v="0.22"/>
    <x v="7"/>
    <n v="1.67"/>
    <n v="3.6"/>
    <n v="89.2"/>
    <n v="0.8"/>
    <x v="7"/>
    <n v="12.9"/>
  </r>
  <r>
    <n v="15"/>
    <x v="1"/>
    <s v="noccnocp"/>
    <s v="Sys. 1-No Compost + Legume-rye 4th Year"/>
    <n v="7.4"/>
    <n v="1.82"/>
    <x v="8"/>
    <n v="3.39"/>
    <n v="5.24"/>
    <n v="4.09"/>
    <n v="0.21"/>
    <n v="2"/>
    <n v="4.3999999999999997E-2"/>
    <n v="0.47"/>
    <n v="29.4"/>
    <n v="27.7"/>
    <n v="110"/>
    <n v="0.28000000000000003"/>
    <n v="59"/>
    <n v="0.26"/>
    <x v="8"/>
    <n v="1.32"/>
    <n v="1.9"/>
    <n v="93.4"/>
    <n v="0.7"/>
    <x v="8"/>
    <n v="10.9"/>
  </r>
  <r>
    <n v="16"/>
    <x v="1"/>
    <s v="leg3x"/>
    <s v="Sys. 3-Compost + Legume-rye annually"/>
    <n v="7.36"/>
    <n v="2"/>
    <x v="9"/>
    <n v="4.3099999999999996"/>
    <n v="5.2"/>
    <n v="3.47"/>
    <n v="0.35"/>
    <n v="2.2000000000000002"/>
    <n v="6.4000000000000001E-2"/>
    <n v="0.71"/>
    <n v="38.799999999999997"/>
    <n v="33.700000000000003"/>
    <n v="150"/>
    <n v="0.38"/>
    <n v="67"/>
    <n v="0.28999999999999998"/>
    <x v="9"/>
    <n v="1.83"/>
    <n v="3.2"/>
    <n v="93.6"/>
    <n v="0.8"/>
    <x v="9"/>
    <n v="11.8"/>
  </r>
  <r>
    <n v="18"/>
    <x v="2"/>
    <s v="leg3x"/>
    <s v="Sys. 3-Compost + Legume-rye annually"/>
    <n v="7.31"/>
    <n v="2.35"/>
    <x v="10"/>
    <n v="4.99"/>
    <n v="4.5"/>
    <n v="4.51"/>
    <n v="0.35"/>
    <n v="2.2999999999999998"/>
    <n v="7.0999999999999994E-2"/>
    <n v="0.78"/>
    <n v="48.1"/>
    <n v="32.9"/>
    <n v="277"/>
    <n v="0.71"/>
    <n v="52"/>
    <n v="0.23"/>
    <x v="10"/>
    <n v="1.61"/>
    <n v="3.7"/>
    <n v="81.8"/>
    <n v="0.8"/>
    <x v="10"/>
    <n v="10.8"/>
  </r>
  <r>
    <n v="20"/>
    <x v="2"/>
    <s v="noccnocp"/>
    <s v="Sys. 1-No Compost + Legume-rye 4th Year"/>
    <n v="7.37"/>
    <n v="1.39"/>
    <x v="11"/>
    <n v="2.52"/>
    <n v="4.2300000000000004"/>
    <n v="2.62"/>
    <n v="0.2"/>
    <n v="1.5"/>
    <n v="4.3999999999999997E-2"/>
    <n v="0.48"/>
    <n v="21.1"/>
    <n v="23.5"/>
    <n v="92"/>
    <n v="0.24"/>
    <n v="53"/>
    <n v="0.23"/>
    <x v="11"/>
    <n v="1.19"/>
    <n v="1.7"/>
    <n v="82.6"/>
    <n v="0.7"/>
    <x v="11"/>
    <n v="9.5"/>
  </r>
  <r>
    <n v="22"/>
    <x v="2"/>
    <s v="rye1x"/>
    <s v="Sys. 5-Compost + Rye annually"/>
    <n v="7.46"/>
    <n v="2.11"/>
    <x v="12"/>
    <n v="4.3"/>
    <n v="4.25"/>
    <n v="4.7300000000000004"/>
    <n v="0.34"/>
    <n v="2.4"/>
    <n v="0.08"/>
    <n v="0.92"/>
    <n v="35.700000000000003"/>
    <n v="34.5"/>
    <n v="290"/>
    <n v="0.74"/>
    <n v="46"/>
    <n v="0.2"/>
    <x v="10"/>
    <n v="1.62"/>
    <n v="3.5"/>
    <n v="87.7"/>
    <n v="0.7"/>
    <x v="12"/>
    <n v="12.2"/>
  </r>
  <r>
    <n v="23"/>
    <x v="2"/>
    <s v="mus1x"/>
    <s v="Sys. 4-Compost + Mustard annually"/>
    <n v="7.53"/>
    <n v="1.86"/>
    <x v="13"/>
    <n v="3.72"/>
    <n v="4.53"/>
    <n v="3.47"/>
    <n v="0.33"/>
    <n v="2.2999999999999998"/>
    <n v="0.06"/>
    <n v="0.68"/>
    <n v="29.5"/>
    <n v="37.1"/>
    <n v="223"/>
    <n v="0.56999999999999995"/>
    <n v="55"/>
    <n v="0.24"/>
    <x v="12"/>
    <n v="1.59"/>
    <n v="3.3"/>
    <n v="85.2"/>
    <n v="0.7"/>
    <x v="6"/>
    <n v="11.9"/>
  </r>
  <r>
    <n v="24"/>
    <x v="2"/>
    <s v="nocc"/>
    <s v="Sys. 2-Compost + Legume-rye 4th Year"/>
    <n v="7.48"/>
    <n v="1.56"/>
    <x v="14"/>
    <n v="3.13"/>
    <n v="4.1500000000000004"/>
    <n v="3.12"/>
    <n v="0.32"/>
    <n v="2"/>
    <n v="5.3999999999999999E-2"/>
    <n v="0.64"/>
    <n v="26.2"/>
    <n v="34.700000000000003"/>
    <n v="175"/>
    <n v="0.45"/>
    <n v="49"/>
    <n v="0.21"/>
    <x v="13"/>
    <n v="1.5"/>
    <n v="3.1"/>
    <n v="87.9"/>
    <n v="0.7"/>
    <x v="13"/>
    <n v="10.4"/>
  </r>
  <r>
    <n v="25"/>
    <x v="3"/>
    <s v="noccnocp"/>
    <s v="Sys. 1-No Compost + Legume-rye 4th Year"/>
    <n v="7.25"/>
    <n v="1.8"/>
    <x v="15"/>
    <n v="3.15"/>
    <n v="5.13"/>
    <n v="3.56"/>
    <n v="0.22"/>
    <n v="1.4"/>
    <n v="5.8999999999999997E-2"/>
    <n v="0.63"/>
    <n v="30.4"/>
    <n v="31.9"/>
    <n v="145"/>
    <n v="0.37"/>
    <n v="65"/>
    <n v="0.28000000000000003"/>
    <x v="14"/>
    <n v="1.39"/>
    <n v="2.1"/>
    <n v="107.6"/>
    <n v="0.7"/>
    <x v="14"/>
    <n v="9.6"/>
  </r>
  <r>
    <n v="26"/>
    <x v="3"/>
    <s v="mus1x"/>
    <s v="Sys. 4-Compost + Mustard annually"/>
    <n v="7.34"/>
    <n v="2.3199999999999998"/>
    <x v="16"/>
    <n v="4.71"/>
    <n v="5.44"/>
    <n v="4.24"/>
    <n v="0.35"/>
    <n v="1.9"/>
    <n v="7.0000000000000007E-2"/>
    <n v="0.79"/>
    <n v="46.8"/>
    <n v="39.700000000000003"/>
    <n v="264"/>
    <n v="0.68"/>
    <n v="63"/>
    <n v="0.28000000000000003"/>
    <x v="15"/>
    <n v="1.76"/>
    <n v="3.8"/>
    <n v="103.9"/>
    <n v="0.8"/>
    <x v="15"/>
    <n v="12.2"/>
  </r>
  <r>
    <n v="28"/>
    <x v="3"/>
    <s v="leg3x"/>
    <s v="Sys. 3-Compost + Legume-rye annually"/>
    <n v="7.3"/>
    <n v="2.21"/>
    <x v="17"/>
    <n v="4.9000000000000004"/>
    <n v="5.14"/>
    <n v="4.16"/>
    <n v="0.4"/>
    <n v="2"/>
    <n v="7.2999999999999995E-2"/>
    <n v="0.8"/>
    <n v="41.5"/>
    <n v="33.5"/>
    <n v="218"/>
    <n v="0.56000000000000005"/>
    <n v="60"/>
    <n v="0.26"/>
    <x v="16"/>
    <n v="1.85"/>
    <n v="3.5"/>
    <n v="99.3"/>
    <n v="0.7"/>
    <x v="16"/>
    <n v="11.8"/>
  </r>
  <r>
    <n v="30"/>
    <x v="3"/>
    <s v="rye1x"/>
    <s v="Sys. 5-Compost + Rye annually"/>
    <n v="7.29"/>
    <n v="2.2599999999999998"/>
    <x v="18"/>
    <n v="4.55"/>
    <n v="4.83"/>
    <n v="5.33"/>
    <n v="0.36"/>
    <n v="2.1"/>
    <n v="9.1999999999999998E-2"/>
    <n v="1.0900000000000001"/>
    <n v="40.1"/>
    <n v="37.1"/>
    <n v="302"/>
    <n v="0.77"/>
    <n v="53"/>
    <n v="0.23"/>
    <x v="17"/>
    <n v="1.71"/>
    <n v="3.2"/>
    <n v="95.6"/>
    <n v="0.7"/>
    <x v="17"/>
    <n v="11.2"/>
  </r>
  <r>
    <n v="31"/>
    <x v="3"/>
    <s v="nocc"/>
    <s v="Sys. 2-Compost + Legume-rye 4th Year"/>
    <n v="7.38"/>
    <n v="1.98"/>
    <x v="19"/>
    <n v="3.87"/>
    <n v="5.14"/>
    <n v="4.01"/>
    <n v="0.37"/>
    <n v="1.8"/>
    <n v="7.5999999999999998E-2"/>
    <n v="0.82"/>
    <n v="33.1"/>
    <n v="44.1"/>
    <n v="246"/>
    <n v="0.63"/>
    <n v="59"/>
    <n v="0.26"/>
    <x v="18"/>
    <n v="1.6"/>
    <n v="3.5"/>
    <n v="110.1"/>
    <n v="0.8"/>
    <x v="18"/>
    <n v="11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29BA8-C112-DC45-A4EC-49AF06810636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8" firstHeaderRow="0" firstDataRow="1" firstDataCol="1"/>
  <pivotFields count="27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numFmtId="165" showAll="0"/>
    <pivotField numFmtId="165" showAll="0"/>
    <pivotField dataField="1" numFmtId="165" showAll="0">
      <items count="21">
        <item x="11"/>
        <item x="14"/>
        <item x="13"/>
        <item x="15"/>
        <item x="0"/>
        <item x="3"/>
        <item x="1"/>
        <item x="19"/>
        <item x="12"/>
        <item x="8"/>
        <item x="9"/>
        <item x="6"/>
        <item x="2"/>
        <item x="5"/>
        <item x="18"/>
        <item x="16"/>
        <item x="7"/>
        <item x="17"/>
        <item x="10"/>
        <item x="4"/>
        <item t="default"/>
      </items>
    </pivotField>
    <pivotField numFmtId="165" showAll="0"/>
    <pivotField numFmtId="165" showAll="0"/>
    <pivotField numFmtId="165" showAll="0"/>
    <pivotField numFmtId="165" showAll="0"/>
    <pivotField numFmtId="166" showAll="0"/>
    <pivotField numFmtId="167" showAll="0"/>
    <pivotField numFmtId="165" showAll="0"/>
    <pivotField numFmtId="166" showAll="0"/>
    <pivotField numFmtId="166" showAll="0"/>
    <pivotField numFmtId="164" showAll="0"/>
    <pivotField numFmtId="165" showAll="0"/>
    <pivotField numFmtId="164" showAll="0"/>
    <pivotField numFmtId="165" showAll="0"/>
    <pivotField dataField="1" numFmtId="165" showAll="0">
      <items count="20">
        <item x="11"/>
        <item x="8"/>
        <item x="13"/>
        <item x="14"/>
        <item x="1"/>
        <item x="10"/>
        <item x="7"/>
        <item x="12"/>
        <item x="18"/>
        <item x="5"/>
        <item x="17"/>
        <item x="9"/>
        <item x="15"/>
        <item x="16"/>
        <item x="4"/>
        <item x="2"/>
        <item x="0"/>
        <item x="6"/>
        <item x="3"/>
        <item t="default"/>
      </items>
    </pivotField>
    <pivotField numFmtId="165" showAll="0"/>
    <pivotField numFmtId="166" showAll="0"/>
    <pivotField numFmtId="166" showAll="0"/>
    <pivotField numFmtId="166" showAll="0"/>
    <pivotField dataField="1" numFmtId="164" showAll="0">
      <items count="20">
        <item x="17"/>
        <item x="0"/>
        <item x="14"/>
        <item x="7"/>
        <item x="8"/>
        <item x="11"/>
        <item x="1"/>
        <item x="15"/>
        <item x="16"/>
        <item x="6"/>
        <item x="10"/>
        <item x="18"/>
        <item x="9"/>
        <item x="12"/>
        <item x="13"/>
        <item x="4"/>
        <item x="2"/>
        <item x="3"/>
        <item x="5"/>
        <item t="default"/>
      </items>
    </pivotField>
    <pivotField dataField="1" numFmtId="166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Ca (SP)" fld="6" subtotal="average" baseField="0" baseItem="0"/>
    <dataField name="StdDev of Ca (SP)" fld="6" subtotal="stdDev" baseField="0" baseItem="0"/>
    <dataField name="Average of X-Ca" fld="20" subtotal="average" baseField="0" baseItem="0"/>
    <dataField name="StdDev of X-Ca" fld="20" subtotal="stdDev" baseField="0" baseItem="0"/>
    <dataField name="Average of Fe (DTPA)" fld="25" subtotal="average" baseField="0" baseItem="0"/>
    <dataField name="StdDev of Fe (DTPA)" fld="25" subtotal="stdDev" baseField="0" baseItem="0"/>
    <dataField name="Average of CEC" fld="26" subtotal="average" baseField="0" baseItem="0"/>
    <dataField name="StdDev of CEC2" fld="26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E3361-D418-4D46-B002-DDA0F0B42CA0}">
  <dimension ref="A1:AB21"/>
  <sheetViews>
    <sheetView tabSelected="1" workbookViewId="0">
      <selection activeCell="G23" sqref="G23"/>
    </sheetView>
  </sheetViews>
  <sheetFormatPr baseColWidth="10" defaultRowHeight="16" x14ac:dyDescent="0.2"/>
  <sheetData>
    <row r="1" spans="1:28" ht="26" thickBot="1" x14ac:dyDescent="0.25">
      <c r="A1" s="2" t="s">
        <v>21</v>
      </c>
      <c r="B1" s="2" t="s">
        <v>43</v>
      </c>
      <c r="C1" s="3" t="s">
        <v>48</v>
      </c>
      <c r="D1" s="3" t="s">
        <v>22</v>
      </c>
      <c r="E1" s="17" t="s">
        <v>49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12</v>
      </c>
      <c r="T1" s="1" t="s">
        <v>13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</row>
    <row r="2" spans="1:28" x14ac:dyDescent="0.2">
      <c r="A2" s="4">
        <v>1</v>
      </c>
      <c r="B2" s="5" t="s">
        <v>44</v>
      </c>
      <c r="C2" s="6" t="s">
        <v>23</v>
      </c>
      <c r="D2" s="7" t="s">
        <v>24</v>
      </c>
      <c r="E2" s="18">
        <v>5.6666666666666664E-2</v>
      </c>
      <c r="F2" s="9">
        <v>7.37</v>
      </c>
      <c r="G2" s="9">
        <v>1.68</v>
      </c>
      <c r="H2" s="9">
        <v>8.1199999999999992</v>
      </c>
      <c r="I2" s="9">
        <v>3.17</v>
      </c>
      <c r="J2" s="9">
        <v>4.79</v>
      </c>
      <c r="K2" s="9">
        <v>3.47</v>
      </c>
      <c r="L2" s="9">
        <v>0.31</v>
      </c>
      <c r="M2" s="10">
        <v>1.7</v>
      </c>
      <c r="N2" s="11">
        <v>5.2999999999999999E-2</v>
      </c>
      <c r="O2" s="9">
        <v>0.6</v>
      </c>
      <c r="P2" s="10">
        <v>30.1</v>
      </c>
      <c r="Q2" s="10">
        <v>34.9</v>
      </c>
      <c r="R2" s="8">
        <v>115</v>
      </c>
      <c r="S2" s="9">
        <v>0.28999999999999998</v>
      </c>
      <c r="T2" s="8">
        <v>70</v>
      </c>
      <c r="U2" s="9">
        <v>0.3</v>
      </c>
      <c r="V2" s="9">
        <v>7.72</v>
      </c>
      <c r="W2" s="9">
        <v>1.59</v>
      </c>
      <c r="X2" s="10">
        <v>2.7</v>
      </c>
      <c r="Y2" s="10">
        <v>93.4</v>
      </c>
      <c r="Z2" s="10">
        <v>0.8</v>
      </c>
      <c r="AA2" s="8">
        <v>299</v>
      </c>
      <c r="AB2" s="10">
        <v>13.4</v>
      </c>
    </row>
    <row r="3" spans="1:28" x14ac:dyDescent="0.2">
      <c r="A3" s="4">
        <v>2</v>
      </c>
      <c r="B3" s="5" t="s">
        <v>44</v>
      </c>
      <c r="C3" s="6" t="s">
        <v>25</v>
      </c>
      <c r="D3" s="7" t="s">
        <v>26</v>
      </c>
      <c r="E3" s="18">
        <v>6.1403508771929821E-2</v>
      </c>
      <c r="F3" s="9">
        <v>7.22</v>
      </c>
      <c r="G3" s="9">
        <v>1.67</v>
      </c>
      <c r="H3" s="9">
        <v>8.39</v>
      </c>
      <c r="I3" s="9">
        <v>2.72</v>
      </c>
      <c r="J3" s="9">
        <v>4.8600000000000003</v>
      </c>
      <c r="K3" s="9">
        <v>3.28</v>
      </c>
      <c r="L3" s="9">
        <v>0.22</v>
      </c>
      <c r="M3" s="10">
        <v>1.4</v>
      </c>
      <c r="N3" s="11">
        <v>5.0999999999999997E-2</v>
      </c>
      <c r="O3" s="9">
        <v>0.57999999999999996</v>
      </c>
      <c r="P3" s="10">
        <v>26.5</v>
      </c>
      <c r="Q3" s="10">
        <v>26.5</v>
      </c>
      <c r="R3" s="8">
        <v>92</v>
      </c>
      <c r="S3" s="9">
        <v>0.23</v>
      </c>
      <c r="T3" s="8">
        <v>59</v>
      </c>
      <c r="U3" s="9">
        <v>0.26</v>
      </c>
      <c r="V3" s="9">
        <v>6.59</v>
      </c>
      <c r="W3" s="9">
        <v>1.23</v>
      </c>
      <c r="X3" s="10">
        <v>2</v>
      </c>
      <c r="Y3" s="10">
        <v>90.1</v>
      </c>
      <c r="Z3" s="10">
        <v>0.6</v>
      </c>
      <c r="AA3" s="8">
        <v>352</v>
      </c>
      <c r="AB3" s="10">
        <v>12</v>
      </c>
    </row>
    <row r="4" spans="1:28" x14ac:dyDescent="0.2">
      <c r="A4" s="4">
        <v>5</v>
      </c>
      <c r="B4" s="5" t="s">
        <v>44</v>
      </c>
      <c r="C4" s="12" t="s">
        <v>27</v>
      </c>
      <c r="D4" s="7" t="s">
        <v>28</v>
      </c>
      <c r="E4" s="18">
        <v>5.7971014492753624E-2</v>
      </c>
      <c r="F4" s="9">
        <v>7.44</v>
      </c>
      <c r="G4" s="9">
        <v>1.96</v>
      </c>
      <c r="H4" s="9">
        <v>9.18</v>
      </c>
      <c r="I4" s="9">
        <v>4.01</v>
      </c>
      <c r="J4" s="9">
        <v>5.59</v>
      </c>
      <c r="K4" s="9">
        <v>3.85</v>
      </c>
      <c r="L4" s="9">
        <v>0.32</v>
      </c>
      <c r="M4" s="10">
        <v>1.6</v>
      </c>
      <c r="N4" s="11">
        <v>7.2999999999999995E-2</v>
      </c>
      <c r="O4" s="9">
        <v>0.81</v>
      </c>
      <c r="P4" s="10">
        <v>36.5</v>
      </c>
      <c r="Q4" s="10">
        <v>32.700000000000003</v>
      </c>
      <c r="R4" s="8">
        <v>122</v>
      </c>
      <c r="S4" s="9">
        <v>0.31</v>
      </c>
      <c r="T4" s="8">
        <v>70</v>
      </c>
      <c r="U4" s="9">
        <v>0.31</v>
      </c>
      <c r="V4" s="9">
        <v>7.62</v>
      </c>
      <c r="W4" s="9">
        <v>1.76</v>
      </c>
      <c r="X4" s="10">
        <v>3.2</v>
      </c>
      <c r="Y4" s="10">
        <v>99.6</v>
      </c>
      <c r="Z4" s="10">
        <v>0.8</v>
      </c>
      <c r="AA4" s="8">
        <v>410</v>
      </c>
      <c r="AB4" s="10">
        <v>12.8</v>
      </c>
    </row>
    <row r="5" spans="1:28" x14ac:dyDescent="0.2">
      <c r="A5" s="4">
        <v>6</v>
      </c>
      <c r="B5" s="5" t="s">
        <v>44</v>
      </c>
      <c r="C5" s="12" t="s">
        <v>29</v>
      </c>
      <c r="D5" s="7" t="s">
        <v>30</v>
      </c>
      <c r="E5" s="18">
        <v>6.5217391304347824E-2</v>
      </c>
      <c r="F5" s="9">
        <v>7.43</v>
      </c>
      <c r="G5" s="9">
        <v>1.76</v>
      </c>
      <c r="H5" s="9">
        <v>8.27</v>
      </c>
      <c r="I5" s="9">
        <v>3.83</v>
      </c>
      <c r="J5" s="9">
        <v>4.41</v>
      </c>
      <c r="K5" s="9">
        <v>3.3</v>
      </c>
      <c r="L5" s="9">
        <v>0.37</v>
      </c>
      <c r="M5" s="10">
        <v>1.8</v>
      </c>
      <c r="N5" s="11">
        <v>6.0999999999999999E-2</v>
      </c>
      <c r="O5" s="9">
        <v>0.71</v>
      </c>
      <c r="P5" s="10">
        <v>35.5</v>
      </c>
      <c r="Q5" s="10">
        <v>36.9</v>
      </c>
      <c r="R5" s="8">
        <v>169</v>
      </c>
      <c r="S5" s="9">
        <v>0.43</v>
      </c>
      <c r="T5" s="8">
        <v>63</v>
      </c>
      <c r="U5" s="9">
        <v>0.27</v>
      </c>
      <c r="V5" s="9">
        <v>8.15</v>
      </c>
      <c r="W5" s="9">
        <v>1.97</v>
      </c>
      <c r="X5" s="10">
        <v>3.5</v>
      </c>
      <c r="Y5" s="10">
        <v>95.6</v>
      </c>
      <c r="Z5" s="10">
        <v>0.8</v>
      </c>
      <c r="AA5" s="8">
        <v>419</v>
      </c>
      <c r="AB5" s="10">
        <v>12.3</v>
      </c>
    </row>
    <row r="6" spans="1:28" x14ac:dyDescent="0.2">
      <c r="A6" s="4">
        <v>7</v>
      </c>
      <c r="B6" s="5" t="s">
        <v>44</v>
      </c>
      <c r="C6" s="12" t="s">
        <v>31</v>
      </c>
      <c r="D6" s="7" t="s">
        <v>32</v>
      </c>
      <c r="E6" s="18">
        <v>5.9027777777777783E-2</v>
      </c>
      <c r="F6" s="9">
        <v>7.32</v>
      </c>
      <c r="G6" s="9">
        <v>2.36</v>
      </c>
      <c r="H6" s="9">
        <v>11.29</v>
      </c>
      <c r="I6" s="9">
        <v>5.16</v>
      </c>
      <c r="J6" s="9">
        <v>5.62</v>
      </c>
      <c r="K6" s="9">
        <v>4.34</v>
      </c>
      <c r="L6" s="9">
        <v>0.36</v>
      </c>
      <c r="M6" s="10">
        <v>1.7</v>
      </c>
      <c r="N6" s="11">
        <v>8.7999999999999995E-2</v>
      </c>
      <c r="O6" s="9">
        <v>0.98</v>
      </c>
      <c r="P6" s="10">
        <v>49.5</v>
      </c>
      <c r="Q6" s="10">
        <v>36.299999999999997</v>
      </c>
      <c r="R6" s="8">
        <v>169</v>
      </c>
      <c r="S6" s="9">
        <v>0.43</v>
      </c>
      <c r="T6" s="8">
        <v>66</v>
      </c>
      <c r="U6" s="9">
        <v>0.28999999999999998</v>
      </c>
      <c r="V6" s="9">
        <v>7.54</v>
      </c>
      <c r="W6" s="9">
        <v>1.81</v>
      </c>
      <c r="X6" s="10">
        <v>3.6</v>
      </c>
      <c r="Y6" s="10">
        <v>104.2</v>
      </c>
      <c r="Z6" s="10">
        <v>0.8</v>
      </c>
      <c r="AA6" s="8">
        <v>400</v>
      </c>
      <c r="AB6" s="10">
        <v>13.6</v>
      </c>
    </row>
    <row r="7" spans="1:28" x14ac:dyDescent="0.2">
      <c r="A7" s="4">
        <v>10</v>
      </c>
      <c r="B7" s="5" t="s">
        <v>45</v>
      </c>
      <c r="C7" s="12" t="s">
        <v>23</v>
      </c>
      <c r="D7" s="7" t="s">
        <v>24</v>
      </c>
      <c r="E7" s="18">
        <v>6.2500000000000014E-2</v>
      </c>
      <c r="F7" s="9">
        <v>7.49</v>
      </c>
      <c r="G7" s="9">
        <v>2.12</v>
      </c>
      <c r="H7" s="9">
        <v>9.7100000000000009</v>
      </c>
      <c r="I7" s="9">
        <v>4.59</v>
      </c>
      <c r="J7" s="9">
        <v>5.3</v>
      </c>
      <c r="K7" s="9">
        <v>4.72</v>
      </c>
      <c r="L7" s="9">
        <v>0.37</v>
      </c>
      <c r="M7" s="10">
        <v>1.8</v>
      </c>
      <c r="N7" s="11">
        <v>8.5000000000000006E-2</v>
      </c>
      <c r="O7" s="9">
        <v>0.91</v>
      </c>
      <c r="P7" s="10">
        <v>36</v>
      </c>
      <c r="Q7" s="10">
        <v>39.700000000000003</v>
      </c>
      <c r="R7" s="8">
        <v>183</v>
      </c>
      <c r="S7" s="9">
        <v>0.47</v>
      </c>
      <c r="T7" s="8">
        <v>58</v>
      </c>
      <c r="U7" s="9">
        <v>0.25</v>
      </c>
      <c r="V7" s="9">
        <v>6.91</v>
      </c>
      <c r="W7" s="9">
        <v>1.67</v>
      </c>
      <c r="X7" s="10">
        <v>3.5</v>
      </c>
      <c r="Y7" s="10">
        <v>94.2</v>
      </c>
      <c r="Z7" s="10">
        <v>0.8</v>
      </c>
      <c r="AA7" s="8">
        <v>436</v>
      </c>
      <c r="AB7" s="10">
        <v>13.2</v>
      </c>
    </row>
    <row r="8" spans="1:28" x14ac:dyDescent="0.2">
      <c r="A8" s="4">
        <v>12</v>
      </c>
      <c r="B8" s="5" t="s">
        <v>45</v>
      </c>
      <c r="C8" s="12" t="s">
        <v>27</v>
      </c>
      <c r="D8" s="7" t="s">
        <v>28</v>
      </c>
      <c r="E8" s="18">
        <v>7.2916666666666671E-2</v>
      </c>
      <c r="F8" s="9">
        <v>7.52</v>
      </c>
      <c r="G8" s="9">
        <v>2.0499999999999998</v>
      </c>
      <c r="H8" s="9">
        <v>9.11</v>
      </c>
      <c r="I8" s="9">
        <v>4.42</v>
      </c>
      <c r="J8" s="9">
        <v>6.06</v>
      </c>
      <c r="K8" s="9">
        <v>4.1900000000000004</v>
      </c>
      <c r="L8" s="9">
        <v>0.39</v>
      </c>
      <c r="M8" s="10">
        <v>2.1</v>
      </c>
      <c r="N8" s="11">
        <v>8.3000000000000004E-2</v>
      </c>
      <c r="O8" s="9">
        <v>0.96</v>
      </c>
      <c r="P8" s="10">
        <v>37.1</v>
      </c>
      <c r="Q8" s="10">
        <v>40.5</v>
      </c>
      <c r="R8" s="8">
        <v>175</v>
      </c>
      <c r="S8" s="9">
        <v>0.45</v>
      </c>
      <c r="T8" s="8">
        <v>74</v>
      </c>
      <c r="U8" s="9">
        <v>0.32</v>
      </c>
      <c r="V8" s="9">
        <v>7.86</v>
      </c>
      <c r="W8" s="9">
        <v>1.94</v>
      </c>
      <c r="X8" s="10">
        <v>3.6</v>
      </c>
      <c r="Y8" s="10">
        <v>99.7</v>
      </c>
      <c r="Z8" s="10">
        <v>0.8</v>
      </c>
      <c r="AA8" s="8">
        <v>372</v>
      </c>
      <c r="AB8" s="10">
        <v>14.2</v>
      </c>
    </row>
    <row r="9" spans="1:28" x14ac:dyDescent="0.2">
      <c r="A9" s="4">
        <v>13</v>
      </c>
      <c r="B9" s="5" t="s">
        <v>45</v>
      </c>
      <c r="C9" s="12" t="s">
        <v>29</v>
      </c>
      <c r="D9" s="7" t="s">
        <v>30</v>
      </c>
      <c r="E9" s="18">
        <v>7.9710144927536239E-2</v>
      </c>
      <c r="F9" s="9">
        <v>7.42</v>
      </c>
      <c r="G9" s="9">
        <v>2.17</v>
      </c>
      <c r="H9" s="9">
        <v>10.09</v>
      </c>
      <c r="I9" s="9">
        <v>4.8</v>
      </c>
      <c r="J9" s="9">
        <v>4.62</v>
      </c>
      <c r="K9" s="9">
        <v>4.7699999999999996</v>
      </c>
      <c r="L9" s="9">
        <v>0.33</v>
      </c>
      <c r="M9" s="10">
        <v>2.2000000000000002</v>
      </c>
      <c r="N9" s="11">
        <v>6.8000000000000005E-2</v>
      </c>
      <c r="O9" s="9">
        <v>0.77</v>
      </c>
      <c r="P9" s="10">
        <v>38</v>
      </c>
      <c r="Q9" s="10">
        <v>34.9</v>
      </c>
      <c r="R9" s="8">
        <v>210</v>
      </c>
      <c r="S9" s="9">
        <v>0.54</v>
      </c>
      <c r="T9" s="8">
        <v>50</v>
      </c>
      <c r="U9" s="9">
        <v>0.22</v>
      </c>
      <c r="V9" s="9">
        <v>6.79</v>
      </c>
      <c r="W9" s="9">
        <v>1.67</v>
      </c>
      <c r="X9" s="10">
        <v>3.6</v>
      </c>
      <c r="Y9" s="10">
        <v>89.2</v>
      </c>
      <c r="Z9" s="10">
        <v>0.8</v>
      </c>
      <c r="AA9" s="8">
        <v>324</v>
      </c>
      <c r="AB9" s="10">
        <v>12.9</v>
      </c>
    </row>
    <row r="10" spans="1:28" x14ac:dyDescent="0.2">
      <c r="A10" s="4">
        <v>15</v>
      </c>
      <c r="B10" s="5" t="s">
        <v>45</v>
      </c>
      <c r="C10" s="12" t="s">
        <v>25</v>
      </c>
      <c r="D10" s="7" t="s">
        <v>26</v>
      </c>
      <c r="E10" s="18">
        <v>6.9444444444444448E-2</v>
      </c>
      <c r="F10" s="9">
        <v>7.4</v>
      </c>
      <c r="G10" s="9">
        <v>1.82</v>
      </c>
      <c r="H10" s="9">
        <v>8.75</v>
      </c>
      <c r="I10" s="9">
        <v>3.39</v>
      </c>
      <c r="J10" s="9">
        <v>5.24</v>
      </c>
      <c r="K10" s="9">
        <v>4.09</v>
      </c>
      <c r="L10" s="9">
        <v>0.21</v>
      </c>
      <c r="M10" s="10">
        <v>2</v>
      </c>
      <c r="N10" s="11">
        <v>4.3999999999999997E-2</v>
      </c>
      <c r="O10" s="9">
        <v>0.47</v>
      </c>
      <c r="P10" s="10">
        <v>29.4</v>
      </c>
      <c r="Q10" s="10">
        <v>27.7</v>
      </c>
      <c r="R10" s="8">
        <v>110</v>
      </c>
      <c r="S10" s="9">
        <v>0.28000000000000003</v>
      </c>
      <c r="T10" s="8">
        <v>59</v>
      </c>
      <c r="U10" s="9">
        <v>0.26</v>
      </c>
      <c r="V10" s="9">
        <v>6.1</v>
      </c>
      <c r="W10" s="9">
        <v>1.32</v>
      </c>
      <c r="X10" s="10">
        <v>1.9</v>
      </c>
      <c r="Y10" s="10">
        <v>93.4</v>
      </c>
      <c r="Z10" s="10">
        <v>0.7</v>
      </c>
      <c r="AA10" s="8">
        <v>343</v>
      </c>
      <c r="AB10" s="10">
        <v>10.9</v>
      </c>
    </row>
    <row r="11" spans="1:28" x14ac:dyDescent="0.2">
      <c r="A11" s="4">
        <v>16</v>
      </c>
      <c r="B11" s="5" t="s">
        <v>45</v>
      </c>
      <c r="C11" s="12" t="s">
        <v>31</v>
      </c>
      <c r="D11" s="7" t="s">
        <v>32</v>
      </c>
      <c r="E11" s="18">
        <v>7.0512820512820512E-2</v>
      </c>
      <c r="F11" s="9">
        <v>7.36</v>
      </c>
      <c r="G11" s="9">
        <v>2</v>
      </c>
      <c r="H11" s="9">
        <v>9.0399999999999991</v>
      </c>
      <c r="I11" s="9">
        <v>4.3099999999999996</v>
      </c>
      <c r="J11" s="9">
        <v>5.2</v>
      </c>
      <c r="K11" s="9">
        <v>3.47</v>
      </c>
      <c r="L11" s="9">
        <v>0.35</v>
      </c>
      <c r="M11" s="10">
        <v>2.2000000000000002</v>
      </c>
      <c r="N11" s="11">
        <v>6.4000000000000001E-2</v>
      </c>
      <c r="O11" s="9">
        <v>0.71</v>
      </c>
      <c r="P11" s="10">
        <v>38.799999999999997</v>
      </c>
      <c r="Q11" s="10">
        <v>33.700000000000003</v>
      </c>
      <c r="R11" s="8">
        <v>150</v>
      </c>
      <c r="S11" s="9">
        <v>0.38</v>
      </c>
      <c r="T11" s="8">
        <v>67</v>
      </c>
      <c r="U11" s="9">
        <v>0.28999999999999998</v>
      </c>
      <c r="V11" s="9">
        <v>7.3</v>
      </c>
      <c r="W11" s="9">
        <v>1.83</v>
      </c>
      <c r="X11" s="10">
        <v>3.2</v>
      </c>
      <c r="Y11" s="10">
        <v>93.6</v>
      </c>
      <c r="Z11" s="10">
        <v>0.8</v>
      </c>
      <c r="AA11" s="8">
        <v>381</v>
      </c>
      <c r="AB11" s="10">
        <v>11.8</v>
      </c>
    </row>
    <row r="12" spans="1:28" x14ac:dyDescent="0.2">
      <c r="A12" s="4">
        <v>18</v>
      </c>
      <c r="B12" s="5" t="s">
        <v>46</v>
      </c>
      <c r="C12" s="12" t="s">
        <v>31</v>
      </c>
      <c r="D12" s="7" t="s">
        <v>32</v>
      </c>
      <c r="E12" s="18">
        <v>7.0987654320987637E-2</v>
      </c>
      <c r="F12" s="9">
        <v>7.31</v>
      </c>
      <c r="G12" s="9">
        <v>2.35</v>
      </c>
      <c r="H12" s="9">
        <v>10.26</v>
      </c>
      <c r="I12" s="9">
        <v>4.99</v>
      </c>
      <c r="J12" s="9">
        <v>4.5</v>
      </c>
      <c r="K12" s="9">
        <v>4.51</v>
      </c>
      <c r="L12" s="9">
        <v>0.35</v>
      </c>
      <c r="M12" s="10">
        <v>2.2999999999999998</v>
      </c>
      <c r="N12" s="11">
        <v>7.0999999999999994E-2</v>
      </c>
      <c r="O12" s="9">
        <v>0.78</v>
      </c>
      <c r="P12" s="10">
        <v>48.1</v>
      </c>
      <c r="Q12" s="10">
        <v>32.9</v>
      </c>
      <c r="R12" s="8">
        <v>277</v>
      </c>
      <c r="S12" s="9">
        <v>0.71</v>
      </c>
      <c r="T12" s="8">
        <v>52</v>
      </c>
      <c r="U12" s="9">
        <v>0.23</v>
      </c>
      <c r="V12" s="9">
        <v>6.61</v>
      </c>
      <c r="W12" s="9">
        <v>1.61</v>
      </c>
      <c r="X12" s="10">
        <v>3.7</v>
      </c>
      <c r="Y12" s="10">
        <v>81.8</v>
      </c>
      <c r="Z12" s="10">
        <v>0.8</v>
      </c>
      <c r="AA12" s="8">
        <v>375</v>
      </c>
      <c r="AB12" s="10">
        <v>10.8</v>
      </c>
    </row>
    <row r="13" spans="1:28" x14ac:dyDescent="0.2">
      <c r="A13" s="4">
        <v>20</v>
      </c>
      <c r="B13" s="5" t="s">
        <v>46</v>
      </c>
      <c r="C13" s="12" t="s">
        <v>25</v>
      </c>
      <c r="D13" s="7" t="s">
        <v>26</v>
      </c>
      <c r="E13" s="18">
        <v>5.2083333333333336E-2</v>
      </c>
      <c r="F13" s="9">
        <v>7.37</v>
      </c>
      <c r="G13" s="9">
        <v>1.39</v>
      </c>
      <c r="H13" s="9">
        <v>6.27</v>
      </c>
      <c r="I13" s="9">
        <v>2.52</v>
      </c>
      <c r="J13" s="9">
        <v>4.2300000000000004</v>
      </c>
      <c r="K13" s="9">
        <v>2.62</v>
      </c>
      <c r="L13" s="9">
        <v>0.2</v>
      </c>
      <c r="M13" s="10">
        <v>1.5</v>
      </c>
      <c r="N13" s="11">
        <v>4.3999999999999997E-2</v>
      </c>
      <c r="O13" s="9">
        <v>0.48</v>
      </c>
      <c r="P13" s="10">
        <v>21.1</v>
      </c>
      <c r="Q13" s="10">
        <v>23.5</v>
      </c>
      <c r="R13" s="8">
        <v>92</v>
      </c>
      <c r="S13" s="9">
        <v>0.24</v>
      </c>
      <c r="T13" s="8">
        <v>53</v>
      </c>
      <c r="U13" s="9">
        <v>0.23</v>
      </c>
      <c r="V13" s="9">
        <v>5.41</v>
      </c>
      <c r="W13" s="9">
        <v>1.19</v>
      </c>
      <c r="X13" s="10">
        <v>1.7</v>
      </c>
      <c r="Y13" s="10">
        <v>82.6</v>
      </c>
      <c r="Z13" s="10">
        <v>0.7</v>
      </c>
      <c r="AA13" s="8">
        <v>346</v>
      </c>
      <c r="AB13" s="10">
        <v>9.5</v>
      </c>
    </row>
    <row r="14" spans="1:28" x14ac:dyDescent="0.2">
      <c r="A14" s="4">
        <v>22</v>
      </c>
      <c r="B14" s="5" t="s">
        <v>46</v>
      </c>
      <c r="C14" s="12" t="s">
        <v>29</v>
      </c>
      <c r="D14" s="7" t="s">
        <v>30</v>
      </c>
      <c r="E14" s="18">
        <v>0.08</v>
      </c>
      <c r="F14" s="9">
        <v>7.46</v>
      </c>
      <c r="G14" s="9">
        <v>2.11</v>
      </c>
      <c r="H14" s="9">
        <v>8.7100000000000009</v>
      </c>
      <c r="I14" s="9">
        <v>4.3</v>
      </c>
      <c r="J14" s="9">
        <v>4.25</v>
      </c>
      <c r="K14" s="9">
        <v>4.7300000000000004</v>
      </c>
      <c r="L14" s="9">
        <v>0.34</v>
      </c>
      <c r="M14" s="10">
        <v>2.4</v>
      </c>
      <c r="N14" s="11">
        <v>0.08</v>
      </c>
      <c r="O14" s="9">
        <v>0.92</v>
      </c>
      <c r="P14" s="10">
        <v>35.700000000000003</v>
      </c>
      <c r="Q14" s="10">
        <v>34.5</v>
      </c>
      <c r="R14" s="8">
        <v>290</v>
      </c>
      <c r="S14" s="9">
        <v>0.74</v>
      </c>
      <c r="T14" s="8">
        <v>46</v>
      </c>
      <c r="U14" s="9">
        <v>0.2</v>
      </c>
      <c r="V14" s="9">
        <v>6.61</v>
      </c>
      <c r="W14" s="13">
        <v>1.62</v>
      </c>
      <c r="X14" s="10">
        <v>3.5</v>
      </c>
      <c r="Y14" s="10">
        <v>87.7</v>
      </c>
      <c r="Z14" s="10">
        <v>0.7</v>
      </c>
      <c r="AA14" s="8">
        <v>397</v>
      </c>
      <c r="AB14" s="10">
        <v>12.2</v>
      </c>
    </row>
    <row r="15" spans="1:28" x14ac:dyDescent="0.2">
      <c r="A15" s="4">
        <v>23</v>
      </c>
      <c r="B15" s="5" t="s">
        <v>46</v>
      </c>
      <c r="C15" s="12" t="s">
        <v>27</v>
      </c>
      <c r="D15" s="7" t="s">
        <v>28</v>
      </c>
      <c r="E15" s="18">
        <v>7.9861111111111119E-2</v>
      </c>
      <c r="F15" s="9">
        <v>7.53</v>
      </c>
      <c r="G15" s="9">
        <v>1.86</v>
      </c>
      <c r="H15" s="9">
        <v>7.83</v>
      </c>
      <c r="I15" s="9">
        <v>3.72</v>
      </c>
      <c r="J15" s="9">
        <v>4.53</v>
      </c>
      <c r="K15" s="9">
        <v>3.47</v>
      </c>
      <c r="L15" s="9">
        <v>0.33</v>
      </c>
      <c r="M15" s="10">
        <v>2.2999999999999998</v>
      </c>
      <c r="N15" s="11">
        <v>0.06</v>
      </c>
      <c r="O15" s="9">
        <v>0.68</v>
      </c>
      <c r="P15" s="10">
        <v>29.5</v>
      </c>
      <c r="Q15" s="10">
        <v>37.1</v>
      </c>
      <c r="R15" s="8">
        <v>223</v>
      </c>
      <c r="S15" s="9">
        <v>0.56999999999999995</v>
      </c>
      <c r="T15" s="8">
        <v>55</v>
      </c>
      <c r="U15" s="9">
        <v>0.24</v>
      </c>
      <c r="V15" s="9">
        <v>6.82</v>
      </c>
      <c r="W15" s="13">
        <v>1.59</v>
      </c>
      <c r="X15" s="10">
        <v>3.3</v>
      </c>
      <c r="Y15" s="10">
        <v>85.2</v>
      </c>
      <c r="Z15" s="10">
        <v>0.7</v>
      </c>
      <c r="AA15" s="8">
        <v>372</v>
      </c>
      <c r="AB15" s="10">
        <v>11.9</v>
      </c>
    </row>
    <row r="16" spans="1:28" x14ac:dyDescent="0.2">
      <c r="A16" s="4">
        <v>24</v>
      </c>
      <c r="B16" s="5" t="s">
        <v>46</v>
      </c>
      <c r="C16" s="12" t="s">
        <v>23</v>
      </c>
      <c r="D16" s="7" t="s">
        <v>24</v>
      </c>
      <c r="E16" s="18">
        <v>6.6666666666666666E-2</v>
      </c>
      <c r="F16" s="9">
        <v>7.48</v>
      </c>
      <c r="G16" s="9">
        <v>1.56</v>
      </c>
      <c r="H16" s="9">
        <v>6.51</v>
      </c>
      <c r="I16" s="9">
        <v>3.13</v>
      </c>
      <c r="J16" s="9">
        <v>4.1500000000000004</v>
      </c>
      <c r="K16" s="9">
        <v>3.12</v>
      </c>
      <c r="L16" s="9">
        <v>0.32</v>
      </c>
      <c r="M16" s="10">
        <v>2</v>
      </c>
      <c r="N16" s="11">
        <v>5.3999999999999999E-2</v>
      </c>
      <c r="O16" s="9">
        <v>0.64</v>
      </c>
      <c r="P16" s="10">
        <v>26.2</v>
      </c>
      <c r="Q16" s="10">
        <v>34.700000000000003</v>
      </c>
      <c r="R16" s="8">
        <v>175</v>
      </c>
      <c r="S16" s="9">
        <v>0.45</v>
      </c>
      <c r="T16" s="8">
        <v>49</v>
      </c>
      <c r="U16" s="9">
        <v>0.21</v>
      </c>
      <c r="V16" s="9">
        <v>6.16</v>
      </c>
      <c r="W16" s="9">
        <v>1.5</v>
      </c>
      <c r="X16" s="10">
        <v>3.1</v>
      </c>
      <c r="Y16" s="10">
        <v>87.9</v>
      </c>
      <c r="Z16" s="10">
        <v>0.7</v>
      </c>
      <c r="AA16" s="8">
        <v>399</v>
      </c>
      <c r="AB16" s="10">
        <v>10.4</v>
      </c>
    </row>
    <row r="17" spans="1:28" x14ac:dyDescent="0.2">
      <c r="A17" s="4">
        <v>25</v>
      </c>
      <c r="B17" s="5" t="s">
        <v>47</v>
      </c>
      <c r="C17" s="12" t="s">
        <v>25</v>
      </c>
      <c r="D17" s="7" t="s">
        <v>26</v>
      </c>
      <c r="E17" s="18">
        <v>4.6666666666666662E-2</v>
      </c>
      <c r="F17" s="9">
        <v>7.25</v>
      </c>
      <c r="G17" s="9">
        <v>1.8</v>
      </c>
      <c r="H17" s="9">
        <v>7.99</v>
      </c>
      <c r="I17" s="9">
        <v>3.15</v>
      </c>
      <c r="J17" s="9">
        <v>5.13</v>
      </c>
      <c r="K17" s="9">
        <v>3.56</v>
      </c>
      <c r="L17" s="9">
        <v>0.22</v>
      </c>
      <c r="M17" s="10">
        <v>1.4</v>
      </c>
      <c r="N17" s="11">
        <v>5.8999999999999997E-2</v>
      </c>
      <c r="O17" s="9">
        <v>0.63</v>
      </c>
      <c r="P17" s="10">
        <v>30.4</v>
      </c>
      <c r="Q17" s="10">
        <v>31.9</v>
      </c>
      <c r="R17" s="8">
        <v>145</v>
      </c>
      <c r="S17" s="9">
        <v>0.37</v>
      </c>
      <c r="T17" s="8">
        <v>65</v>
      </c>
      <c r="U17" s="9">
        <v>0.28000000000000003</v>
      </c>
      <c r="V17" s="9">
        <v>6.31</v>
      </c>
      <c r="W17" s="13">
        <v>1.39</v>
      </c>
      <c r="X17" s="10">
        <v>2.1</v>
      </c>
      <c r="Y17" s="10">
        <v>107.6</v>
      </c>
      <c r="Z17" s="10">
        <v>0.7</v>
      </c>
      <c r="AA17" s="8">
        <v>301</v>
      </c>
      <c r="AB17" s="10">
        <v>9.6</v>
      </c>
    </row>
    <row r="18" spans="1:28" x14ac:dyDescent="0.2">
      <c r="A18" s="4">
        <v>26</v>
      </c>
      <c r="B18" s="5" t="s">
        <v>47</v>
      </c>
      <c r="C18" s="12" t="s">
        <v>27</v>
      </c>
      <c r="D18" s="7" t="s">
        <v>28</v>
      </c>
      <c r="E18" s="18">
        <v>6.3333333333333325E-2</v>
      </c>
      <c r="F18" s="9">
        <v>7.34</v>
      </c>
      <c r="G18" s="9">
        <v>2.3199999999999998</v>
      </c>
      <c r="H18" s="9">
        <v>9.99</v>
      </c>
      <c r="I18" s="9">
        <v>4.71</v>
      </c>
      <c r="J18" s="9">
        <v>5.44</v>
      </c>
      <c r="K18" s="9">
        <v>4.24</v>
      </c>
      <c r="L18" s="9">
        <v>0.35</v>
      </c>
      <c r="M18" s="10">
        <v>1.9</v>
      </c>
      <c r="N18" s="11">
        <v>7.0000000000000007E-2</v>
      </c>
      <c r="O18" s="9">
        <v>0.79</v>
      </c>
      <c r="P18" s="10">
        <v>46.8</v>
      </c>
      <c r="Q18" s="10">
        <v>39.700000000000003</v>
      </c>
      <c r="R18" s="8">
        <v>264</v>
      </c>
      <c r="S18" s="9">
        <v>0.68</v>
      </c>
      <c r="T18" s="8">
        <v>63</v>
      </c>
      <c r="U18" s="9">
        <v>0.28000000000000003</v>
      </c>
      <c r="V18" s="9">
        <v>7.38</v>
      </c>
      <c r="W18" s="13">
        <v>1.76</v>
      </c>
      <c r="X18" s="10">
        <v>3.8</v>
      </c>
      <c r="Y18" s="10">
        <v>103.9</v>
      </c>
      <c r="Z18" s="10">
        <v>0.8</v>
      </c>
      <c r="AA18" s="8">
        <v>358</v>
      </c>
      <c r="AB18" s="10">
        <v>12.2</v>
      </c>
    </row>
    <row r="19" spans="1:28" x14ac:dyDescent="0.2">
      <c r="A19" s="4">
        <v>28</v>
      </c>
      <c r="B19" s="5" t="s">
        <v>47</v>
      </c>
      <c r="C19" s="12" t="s">
        <v>31</v>
      </c>
      <c r="D19" s="7" t="s">
        <v>32</v>
      </c>
      <c r="E19" s="18">
        <v>6.4102564102564097E-2</v>
      </c>
      <c r="F19" s="9">
        <v>7.3</v>
      </c>
      <c r="G19" s="9">
        <v>2.21</v>
      </c>
      <c r="H19" s="9">
        <v>10.199999999999999</v>
      </c>
      <c r="I19" s="9">
        <v>4.9000000000000004</v>
      </c>
      <c r="J19" s="9">
        <v>5.14</v>
      </c>
      <c r="K19" s="9">
        <v>4.16</v>
      </c>
      <c r="L19" s="9">
        <v>0.4</v>
      </c>
      <c r="M19" s="10">
        <v>2</v>
      </c>
      <c r="N19" s="11">
        <v>7.2999999999999995E-2</v>
      </c>
      <c r="O19" s="9">
        <v>0.8</v>
      </c>
      <c r="P19" s="10">
        <v>41.5</v>
      </c>
      <c r="Q19" s="10">
        <v>33.5</v>
      </c>
      <c r="R19" s="8">
        <v>218</v>
      </c>
      <c r="S19" s="9">
        <v>0.56000000000000005</v>
      </c>
      <c r="T19" s="8">
        <v>60</v>
      </c>
      <c r="U19" s="9">
        <v>0.26</v>
      </c>
      <c r="V19" s="9">
        <v>7.4</v>
      </c>
      <c r="W19" s="13">
        <v>1.85</v>
      </c>
      <c r="X19" s="10">
        <v>3.5</v>
      </c>
      <c r="Y19" s="10">
        <v>99.3</v>
      </c>
      <c r="Z19" s="10">
        <v>0.7</v>
      </c>
      <c r="AA19" s="8">
        <v>366</v>
      </c>
      <c r="AB19" s="10">
        <v>11.8</v>
      </c>
    </row>
    <row r="20" spans="1:28" x14ac:dyDescent="0.2">
      <c r="A20" s="4">
        <v>30</v>
      </c>
      <c r="B20" s="5" t="s">
        <v>47</v>
      </c>
      <c r="C20" s="12" t="s">
        <v>29</v>
      </c>
      <c r="D20" s="7" t="s">
        <v>30</v>
      </c>
      <c r="E20" s="18">
        <v>7.0000000000000007E-2</v>
      </c>
      <c r="F20" s="9">
        <v>7.29</v>
      </c>
      <c r="G20" s="9">
        <v>2.2599999999999998</v>
      </c>
      <c r="H20" s="9">
        <v>9.74</v>
      </c>
      <c r="I20" s="9">
        <v>4.55</v>
      </c>
      <c r="J20" s="9">
        <v>4.83</v>
      </c>
      <c r="K20" s="9">
        <v>5.33</v>
      </c>
      <c r="L20" s="9">
        <v>0.36</v>
      </c>
      <c r="M20" s="10">
        <v>2.1</v>
      </c>
      <c r="N20" s="11">
        <v>9.1999999999999998E-2</v>
      </c>
      <c r="O20" s="9">
        <v>1.0900000000000001</v>
      </c>
      <c r="P20" s="10">
        <v>40.1</v>
      </c>
      <c r="Q20" s="10">
        <v>37.1</v>
      </c>
      <c r="R20" s="8">
        <v>302</v>
      </c>
      <c r="S20" s="9">
        <v>0.77</v>
      </c>
      <c r="T20" s="8">
        <v>53</v>
      </c>
      <c r="U20" s="9">
        <v>0.23</v>
      </c>
      <c r="V20" s="9">
        <v>7.19</v>
      </c>
      <c r="W20" s="13">
        <v>1.71</v>
      </c>
      <c r="X20" s="10">
        <v>3.2</v>
      </c>
      <c r="Y20" s="10">
        <v>95.6</v>
      </c>
      <c r="Z20" s="10">
        <v>0.7</v>
      </c>
      <c r="AA20" s="8">
        <v>270</v>
      </c>
      <c r="AB20" s="10">
        <v>11.2</v>
      </c>
    </row>
    <row r="21" spans="1:28" x14ac:dyDescent="0.2">
      <c r="A21" s="4">
        <v>31</v>
      </c>
      <c r="B21" s="5" t="s">
        <v>47</v>
      </c>
      <c r="C21" s="12" t="s">
        <v>23</v>
      </c>
      <c r="D21" s="7" t="s">
        <v>24</v>
      </c>
      <c r="E21" s="18">
        <v>5.7692307692307689E-2</v>
      </c>
      <c r="F21" s="9">
        <v>7.38</v>
      </c>
      <c r="G21" s="9">
        <v>1.98</v>
      </c>
      <c r="H21" s="9">
        <v>8.49</v>
      </c>
      <c r="I21" s="9">
        <v>3.87</v>
      </c>
      <c r="J21" s="9">
        <v>5.14</v>
      </c>
      <c r="K21" s="9">
        <v>4.01</v>
      </c>
      <c r="L21" s="9">
        <v>0.37</v>
      </c>
      <c r="M21" s="10">
        <v>1.8</v>
      </c>
      <c r="N21" s="11">
        <v>7.5999999999999998E-2</v>
      </c>
      <c r="O21" s="9">
        <v>0.82</v>
      </c>
      <c r="P21" s="10">
        <v>33.1</v>
      </c>
      <c r="Q21" s="10">
        <v>44.1</v>
      </c>
      <c r="R21" s="8">
        <v>246</v>
      </c>
      <c r="S21" s="9">
        <v>0.63</v>
      </c>
      <c r="T21" s="8">
        <v>59</v>
      </c>
      <c r="U21" s="9">
        <v>0.26</v>
      </c>
      <c r="V21" s="9">
        <v>6.88</v>
      </c>
      <c r="W21" s="9">
        <v>1.6</v>
      </c>
      <c r="X21" s="10">
        <v>3.5</v>
      </c>
      <c r="Y21" s="10">
        <v>110.1</v>
      </c>
      <c r="Z21" s="10">
        <v>0.8</v>
      </c>
      <c r="AA21" s="8">
        <v>376</v>
      </c>
      <c r="AB21" s="10">
        <v>11.6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6FF7-5AF9-424C-8FCA-FC5F1E8E6339}">
  <dimension ref="A3:I11"/>
  <sheetViews>
    <sheetView workbookViewId="0">
      <selection activeCell="E12" sqref="E12"/>
    </sheetView>
  </sheetViews>
  <sheetFormatPr baseColWidth="10" defaultRowHeight="16" x14ac:dyDescent="0.2"/>
  <cols>
    <col min="1" max="1" width="13" bestFit="1" customWidth="1"/>
    <col min="2" max="2" width="16.6640625" bestFit="1" customWidth="1"/>
    <col min="3" max="3" width="15.6640625" bestFit="1" customWidth="1"/>
    <col min="4" max="4" width="14.5" bestFit="1" customWidth="1"/>
    <col min="5" max="5" width="13.6640625" bestFit="1" customWidth="1"/>
    <col min="6" max="6" width="19.1640625" bestFit="1" customWidth="1"/>
    <col min="7" max="7" width="18.33203125" bestFit="1" customWidth="1"/>
    <col min="8" max="8" width="13.6640625" bestFit="1" customWidth="1"/>
    <col min="9" max="9" width="13.83203125" bestFit="1" customWidth="1"/>
  </cols>
  <sheetData>
    <row r="3" spans="1:9" x14ac:dyDescent="0.2">
      <c r="A3" s="14" t="s">
        <v>33</v>
      </c>
      <c r="B3" t="s">
        <v>37</v>
      </c>
      <c r="C3" t="s">
        <v>42</v>
      </c>
      <c r="D3" t="s">
        <v>36</v>
      </c>
      <c r="E3" t="s">
        <v>41</v>
      </c>
      <c r="F3" t="s">
        <v>35</v>
      </c>
      <c r="G3" t="s">
        <v>40</v>
      </c>
      <c r="H3" t="s">
        <v>38</v>
      </c>
      <c r="I3" t="s">
        <v>39</v>
      </c>
    </row>
    <row r="4" spans="1:9" x14ac:dyDescent="0.2">
      <c r="A4" s="15">
        <v>1</v>
      </c>
      <c r="B4" s="16">
        <v>9.0499999999999989</v>
      </c>
      <c r="C4" s="16">
        <v>1.3175166033109518</v>
      </c>
      <c r="D4" s="16">
        <v>7.5239999999999991</v>
      </c>
      <c r="E4" s="16">
        <v>0.5727390330683011</v>
      </c>
      <c r="F4" s="16">
        <v>376</v>
      </c>
      <c r="G4" s="16">
        <v>50.214539727055154</v>
      </c>
      <c r="H4" s="16">
        <v>12.819999999999999</v>
      </c>
      <c r="I4" s="16">
        <v>0.68702256149273355</v>
      </c>
    </row>
    <row r="5" spans="1:9" x14ac:dyDescent="0.2">
      <c r="A5" s="15">
        <v>2</v>
      </c>
      <c r="B5" s="16">
        <v>9.34</v>
      </c>
      <c r="C5" s="16">
        <v>0.54552726787944983</v>
      </c>
      <c r="D5" s="16">
        <v>6.9919999999999991</v>
      </c>
      <c r="E5" s="16">
        <v>0.65028455309964905</v>
      </c>
      <c r="F5" s="16">
        <v>371.2</v>
      </c>
      <c r="G5" s="16">
        <v>42.774992694330315</v>
      </c>
      <c r="H5" s="16">
        <v>12.6</v>
      </c>
      <c r="I5" s="16">
        <v>1.2786711852544386</v>
      </c>
    </row>
    <row r="6" spans="1:9" x14ac:dyDescent="0.2">
      <c r="A6" s="15">
        <v>3</v>
      </c>
      <c r="B6" s="16">
        <v>7.9159999999999995</v>
      </c>
      <c r="C6" s="16">
        <v>1.6445607316241038</v>
      </c>
      <c r="D6" s="16">
        <v>6.3220000000000001</v>
      </c>
      <c r="E6" s="16">
        <v>0.56388828680865732</v>
      </c>
      <c r="F6" s="16">
        <v>377.8</v>
      </c>
      <c r="G6" s="16">
        <v>21.626372788796822</v>
      </c>
      <c r="H6" s="16">
        <v>10.959999999999999</v>
      </c>
      <c r="I6" s="16">
        <v>1.1058933040759462</v>
      </c>
    </row>
    <row r="7" spans="1:9" x14ac:dyDescent="0.2">
      <c r="A7" s="15">
        <v>4</v>
      </c>
      <c r="B7" s="16">
        <v>9.282</v>
      </c>
      <c r="C7" s="16">
        <v>0.9811065181722185</v>
      </c>
      <c r="D7" s="16">
        <v>7.0320000000000009</v>
      </c>
      <c r="E7" s="16">
        <v>0.45438970058749001</v>
      </c>
      <c r="F7" s="16">
        <v>334.2</v>
      </c>
      <c r="G7" s="16">
        <v>46.229860479997249</v>
      </c>
      <c r="H7" s="16">
        <v>11.28</v>
      </c>
      <c r="I7" s="16">
        <v>1.0059821071967436</v>
      </c>
    </row>
    <row r="8" spans="1:9" x14ac:dyDescent="0.2">
      <c r="A8" s="15" t="s">
        <v>34</v>
      </c>
      <c r="B8" s="16">
        <v>8.897000000000002</v>
      </c>
      <c r="C8" s="16">
        <v>1.2450664746573838</v>
      </c>
      <c r="D8" s="16">
        <v>6.9674999999999994</v>
      </c>
      <c r="E8" s="16">
        <v>0.6788913175557868</v>
      </c>
      <c r="F8" s="16">
        <v>364.8</v>
      </c>
      <c r="G8" s="16">
        <v>42.415985070179545</v>
      </c>
      <c r="H8" s="16">
        <v>11.914999999999999</v>
      </c>
      <c r="I8" s="16">
        <v>1.2646093634420488</v>
      </c>
    </row>
    <row r="10" spans="1:9" x14ac:dyDescent="0.2">
      <c r="B10">
        <f>AVERAGE(GETPIVOTDATA("Average of Ca (SP)",$A$3,"replicate",1),GETPIVOTDATA("Average of Ca (SP)",$A$3,"replicate",2))</f>
        <v>9.1950000000000003</v>
      </c>
      <c r="C10">
        <f>AVERAGE(GETPIVOTDATA("StdDev of Ca (SP)",$A$3,"replicate",1)/2,GETPIVOTDATA("StdDev of Ca (SP)",$A$3,"replicate",2)/2)</f>
        <v>0.4657609677976004</v>
      </c>
      <c r="D10">
        <f>AVERAGE(GETPIVOTDATA("Average of X-Ca",$A$3,"replicate",1),GETPIVOTDATA("Average of X-Ca",$A$3,"replicate",2))</f>
        <v>7.2579999999999991</v>
      </c>
      <c r="E10">
        <f>AVERAGE(GETPIVOTDATA("StdDev of X-Ca",$A$3,"replicate",1)/2,GETPIVOTDATA("StdDev of X-Ca",$A$3,"replicate",2)/2)</f>
        <v>0.30575589654198754</v>
      </c>
      <c r="F10">
        <f>AVERAGE(GETPIVOTDATA("Average of Fe (DTPA)",$A$3,"replicate",1),GETPIVOTDATA("Average of Fe (DTPA)",$A$3,"replicate",2))</f>
        <v>373.6</v>
      </c>
      <c r="G10">
        <f>AVERAGE(GETPIVOTDATA("StdDev of Fe (DTPA)",$A$3,"replicate",1)/2,GETPIVOTDATA("StdDev of Fe (DTPA)",$A$3,"replicate",2)/2)</f>
        <v>23.247383105346366</v>
      </c>
    </row>
    <row r="11" spans="1:9" x14ac:dyDescent="0.2">
      <c r="B11">
        <f>AVERAGE(GETPIVOTDATA("Average of Ca (SP)",$A$3,"replicate",3),GETPIVOTDATA("Average of Ca (SP)",$A$3,"replicate",4))</f>
        <v>8.5990000000000002</v>
      </c>
      <c r="C11">
        <f>AVERAGE(GETPIVOTDATA("StdDev of Ca (SP)",$A$3,"replicate",3)/2,GETPIVOTDATA("StdDev of Ca (SP)",$A$3,"replicate",4)/2)</f>
        <v>0.65641681244908057</v>
      </c>
      <c r="D11">
        <f>AVERAGE(GETPIVOTDATA("Average of X-Ca",$A$3,"replicate",3),GETPIVOTDATA("Average of X-Ca",$A$3,"replicate",4))</f>
        <v>6.6770000000000005</v>
      </c>
      <c r="E11">
        <f>AVERAGE(GETPIVOTDATA("StdDev of X-Ca",$A$3,"replicate",3)/2,GETPIVOTDATA("StdDev of X-Ca",$A$3,"replicate",4)/2)</f>
        <v>0.25456949684903685</v>
      </c>
      <c r="F11">
        <f>AVERAGE(GETPIVOTDATA("Average of Fe (DTPA)",$A$3,"replicate",3),GETPIVOTDATA("Average of Fe (DTPA)",$A$3,"replicate",4))</f>
        <v>356</v>
      </c>
      <c r="G11">
        <f>AVERAGE(GETPIVOTDATA("StdDev of Fe (DTPA)",$A$3,"replicate",3)/2,GETPIVOTDATA("StdDev of Fe (DTPA)",$A$3,"replicate",4)/2)</f>
        <v>16.964058317198518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Wood</dc:creator>
  <cp:lastModifiedBy>Stephen Wood</cp:lastModifiedBy>
  <dcterms:created xsi:type="dcterms:W3CDTF">2019-05-30T19:16:42Z</dcterms:created>
  <dcterms:modified xsi:type="dcterms:W3CDTF">2019-08-06T21:54:51Z</dcterms:modified>
</cp:coreProperties>
</file>