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ephen.wood/Box Sync/Work/Writing/Manuscripts/Unsubmitted/CA-organic/"/>
    </mc:Choice>
  </mc:AlternateContent>
  <xr:revisionPtr revIDLastSave="0" documentId="13_ncr:1_{89894524-F79A-6347-922D-5B3AC4A35C1D}" xr6:coauthVersionLast="41" xr6:coauthVersionMax="41" xr10:uidLastSave="{00000000-0000-0000-0000-000000000000}"/>
  <bookViews>
    <workbookView xWindow="260" yWindow="520" windowWidth="23920" windowHeight="14580" activeTab="1" xr2:uid="{B9BB23A0-034A-459F-BFAD-9EAF76CE94F8}"/>
  </bookViews>
  <sheets>
    <sheet name="Raw" sheetId="1" r:id="rId1"/>
    <sheet name="Averages" sheetId="2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S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1" i="2"/>
  <c r="B5" i="2"/>
  <c r="B9" i="2"/>
  <c r="B21" i="2"/>
  <c r="B25" i="2"/>
  <c r="B29" i="2"/>
  <c r="B33" i="2"/>
  <c r="B37" i="2"/>
  <c r="B41" i="2"/>
  <c r="B1" i="2"/>
  <c r="Q3" i="1"/>
  <c r="S3" i="1"/>
  <c r="V3" i="1"/>
  <c r="W3" i="1" s="1"/>
  <c r="Z3" i="1" s="1"/>
  <c r="AA3" i="1" s="1"/>
  <c r="B3" i="2" s="1"/>
  <c r="U3" i="1"/>
  <c r="X3" i="1"/>
  <c r="Y3" i="1"/>
  <c r="Q4" i="1"/>
  <c r="V4" i="1" s="1"/>
  <c r="W4" i="1" s="1"/>
  <c r="S4" i="1"/>
  <c r="U4" i="1"/>
  <c r="X4" i="1"/>
  <c r="Y4" i="1" s="1"/>
  <c r="Q5" i="1"/>
  <c r="S5" i="1"/>
  <c r="V5" i="1"/>
  <c r="W5" i="1" s="1"/>
  <c r="Z5" i="1" s="1"/>
  <c r="AA5" i="1" s="1"/>
  <c r="U5" i="1"/>
  <c r="X5" i="1"/>
  <c r="Y5" i="1"/>
  <c r="Q6" i="1"/>
  <c r="V6" i="1" s="1"/>
  <c r="W6" i="1" s="1"/>
  <c r="S6" i="1"/>
  <c r="U6" i="1"/>
  <c r="X6" i="1"/>
  <c r="Y6" i="1" s="1"/>
  <c r="Q7" i="1"/>
  <c r="S7" i="1"/>
  <c r="V7" i="1"/>
  <c r="W7" i="1" s="1"/>
  <c r="Z7" i="1" s="1"/>
  <c r="AA7" i="1" s="1"/>
  <c r="B7" i="2" s="1"/>
  <c r="U7" i="1"/>
  <c r="X7" i="1"/>
  <c r="Y7" i="1"/>
  <c r="Q8" i="1"/>
  <c r="V8" i="1" s="1"/>
  <c r="W8" i="1" s="1"/>
  <c r="S8" i="1"/>
  <c r="U8" i="1"/>
  <c r="X8" i="1"/>
  <c r="Y8" i="1" s="1"/>
  <c r="Q9" i="1"/>
  <c r="S9" i="1"/>
  <c r="V9" i="1"/>
  <c r="W9" i="1" s="1"/>
  <c r="Z9" i="1" s="1"/>
  <c r="AA9" i="1" s="1"/>
  <c r="U9" i="1"/>
  <c r="X9" i="1"/>
  <c r="Y9" i="1"/>
  <c r="Q10" i="1"/>
  <c r="V10" i="1" s="1"/>
  <c r="W10" i="1" s="1"/>
  <c r="S10" i="1"/>
  <c r="U10" i="1"/>
  <c r="X10" i="1"/>
  <c r="Y10" i="1" s="1"/>
  <c r="Q11" i="1"/>
  <c r="S11" i="1"/>
  <c r="V11" i="1"/>
  <c r="W11" i="1" s="1"/>
  <c r="Z11" i="1" s="1"/>
  <c r="AA11" i="1" s="1"/>
  <c r="B11" i="2" s="1"/>
  <c r="U11" i="1"/>
  <c r="X11" i="1"/>
  <c r="Y11" i="1"/>
  <c r="Q12" i="1"/>
  <c r="V12" i="1" s="1"/>
  <c r="W12" i="1" s="1"/>
  <c r="S12" i="1"/>
  <c r="U12" i="1"/>
  <c r="X12" i="1"/>
  <c r="Y12" i="1" s="1"/>
  <c r="Q13" i="1"/>
  <c r="S13" i="1"/>
  <c r="V13" i="1"/>
  <c r="W13" i="1" s="1"/>
  <c r="U13" i="1"/>
  <c r="X13" i="1"/>
  <c r="Y13" i="1"/>
  <c r="Q14" i="1"/>
  <c r="S14" i="1"/>
  <c r="U14" i="1"/>
  <c r="X14" i="1"/>
  <c r="Y14" i="1" s="1"/>
  <c r="Q15" i="1"/>
  <c r="S15" i="1"/>
  <c r="V15" i="1"/>
  <c r="W15" i="1" s="1"/>
  <c r="U15" i="1"/>
  <c r="X15" i="1"/>
  <c r="Y15" i="1"/>
  <c r="Q16" i="1"/>
  <c r="S16" i="1"/>
  <c r="U16" i="1"/>
  <c r="X16" i="1"/>
  <c r="Y16" i="1" s="1"/>
  <c r="Q17" i="1"/>
  <c r="S17" i="1"/>
  <c r="V17" i="1"/>
  <c r="W17" i="1" s="1"/>
  <c r="U17" i="1"/>
  <c r="X17" i="1"/>
  <c r="Y17" i="1"/>
  <c r="Q18" i="1"/>
  <c r="S18" i="1"/>
  <c r="U18" i="1"/>
  <c r="X18" i="1"/>
  <c r="Y18" i="1"/>
  <c r="Q19" i="1"/>
  <c r="S19" i="1"/>
  <c r="V19" i="1"/>
  <c r="W19" i="1" s="1"/>
  <c r="Z19" i="1" s="1"/>
  <c r="AA19" i="1" s="1"/>
  <c r="B19" i="2" s="1"/>
  <c r="U19" i="1"/>
  <c r="X19" i="1"/>
  <c r="Y19" i="1"/>
  <c r="Q20" i="1"/>
  <c r="V20" i="1" s="1"/>
  <c r="W20" i="1" s="1"/>
  <c r="Z20" i="1" s="1"/>
  <c r="AA20" i="1" s="1"/>
  <c r="B20" i="2" s="1"/>
  <c r="S20" i="1"/>
  <c r="U20" i="1"/>
  <c r="X20" i="1"/>
  <c r="Y20" i="1" s="1"/>
  <c r="Q21" i="1"/>
  <c r="S21" i="1"/>
  <c r="V21" i="1"/>
  <c r="W21" i="1" s="1"/>
  <c r="Z21" i="1" s="1"/>
  <c r="AA21" i="1" s="1"/>
  <c r="U21" i="1"/>
  <c r="X21" i="1"/>
  <c r="Y21" i="1"/>
  <c r="Q22" i="1"/>
  <c r="V22" i="1" s="1"/>
  <c r="W22" i="1" s="1"/>
  <c r="Z22" i="1" s="1"/>
  <c r="AA22" i="1" s="1"/>
  <c r="B22" i="2" s="1"/>
  <c r="S22" i="1"/>
  <c r="U22" i="1"/>
  <c r="X22" i="1"/>
  <c r="Y22" i="1" s="1"/>
  <c r="Q23" i="1"/>
  <c r="S23" i="1"/>
  <c r="V23" i="1"/>
  <c r="W23" i="1" s="1"/>
  <c r="Z23" i="1" s="1"/>
  <c r="AA23" i="1" s="1"/>
  <c r="B23" i="2" s="1"/>
  <c r="U23" i="1"/>
  <c r="X23" i="1"/>
  <c r="Y23" i="1"/>
  <c r="Q24" i="1"/>
  <c r="V24" i="1" s="1"/>
  <c r="W24" i="1" s="1"/>
  <c r="Z24" i="1" s="1"/>
  <c r="AA24" i="1" s="1"/>
  <c r="B24" i="2" s="1"/>
  <c r="S24" i="1"/>
  <c r="U24" i="1"/>
  <c r="X24" i="1"/>
  <c r="Y24" i="1" s="1"/>
  <c r="Q25" i="1"/>
  <c r="S25" i="1"/>
  <c r="V25" i="1"/>
  <c r="W25" i="1" s="1"/>
  <c r="Z25" i="1" s="1"/>
  <c r="AA25" i="1" s="1"/>
  <c r="U25" i="1"/>
  <c r="X25" i="1"/>
  <c r="Y25" i="1"/>
  <c r="Q26" i="1"/>
  <c r="V26" i="1" s="1"/>
  <c r="W26" i="1" s="1"/>
  <c r="Z26" i="1" s="1"/>
  <c r="AA26" i="1" s="1"/>
  <c r="B26" i="2" s="1"/>
  <c r="S26" i="1"/>
  <c r="U26" i="1"/>
  <c r="X26" i="1"/>
  <c r="Y26" i="1" s="1"/>
  <c r="Q27" i="1"/>
  <c r="S27" i="1"/>
  <c r="V27" i="1"/>
  <c r="W27" i="1" s="1"/>
  <c r="Z27" i="1" s="1"/>
  <c r="AA27" i="1" s="1"/>
  <c r="B27" i="2" s="1"/>
  <c r="U27" i="1"/>
  <c r="X27" i="1"/>
  <c r="Y27" i="1"/>
  <c r="Q28" i="1"/>
  <c r="V28" i="1" s="1"/>
  <c r="W28" i="1" s="1"/>
  <c r="Z28" i="1" s="1"/>
  <c r="AA28" i="1" s="1"/>
  <c r="B28" i="2" s="1"/>
  <c r="S28" i="1"/>
  <c r="U28" i="1"/>
  <c r="X28" i="1"/>
  <c r="Y28" i="1" s="1"/>
  <c r="Q29" i="1"/>
  <c r="S29" i="1"/>
  <c r="V29" i="1"/>
  <c r="W29" i="1" s="1"/>
  <c r="Z29" i="1" s="1"/>
  <c r="AA29" i="1" s="1"/>
  <c r="U29" i="1"/>
  <c r="X29" i="1"/>
  <c r="Y29" i="1"/>
  <c r="Q30" i="1"/>
  <c r="V30" i="1" s="1"/>
  <c r="W30" i="1" s="1"/>
  <c r="Z30" i="1" s="1"/>
  <c r="AA30" i="1" s="1"/>
  <c r="B30" i="2" s="1"/>
  <c r="S30" i="1"/>
  <c r="U30" i="1"/>
  <c r="X30" i="1"/>
  <c r="Y30" i="1" s="1"/>
  <c r="Q31" i="1"/>
  <c r="S31" i="1"/>
  <c r="V31" i="1"/>
  <c r="W31" i="1" s="1"/>
  <c r="Z31" i="1" s="1"/>
  <c r="AA31" i="1" s="1"/>
  <c r="B31" i="2" s="1"/>
  <c r="U31" i="1"/>
  <c r="X31" i="1"/>
  <c r="Y31" i="1"/>
  <c r="Q32" i="1"/>
  <c r="V32" i="1" s="1"/>
  <c r="W32" i="1" s="1"/>
  <c r="Z32" i="1" s="1"/>
  <c r="AA32" i="1" s="1"/>
  <c r="B32" i="2" s="1"/>
  <c r="S32" i="1"/>
  <c r="U32" i="1"/>
  <c r="X32" i="1"/>
  <c r="Y32" i="1" s="1"/>
  <c r="Q33" i="1"/>
  <c r="S33" i="1"/>
  <c r="V33" i="1"/>
  <c r="W33" i="1" s="1"/>
  <c r="Z33" i="1" s="1"/>
  <c r="AA33" i="1" s="1"/>
  <c r="U33" i="1"/>
  <c r="X33" i="1"/>
  <c r="Y33" i="1"/>
  <c r="Q34" i="1"/>
  <c r="V34" i="1" s="1"/>
  <c r="W34" i="1" s="1"/>
  <c r="Z34" i="1" s="1"/>
  <c r="AA34" i="1" s="1"/>
  <c r="B34" i="2" s="1"/>
  <c r="S34" i="1"/>
  <c r="U34" i="1"/>
  <c r="X34" i="1"/>
  <c r="Y34" i="1"/>
  <c r="Q35" i="1"/>
  <c r="S35" i="1"/>
  <c r="V35" i="1"/>
  <c r="W35" i="1" s="1"/>
  <c r="U35" i="1"/>
  <c r="X35" i="1"/>
  <c r="Y35" i="1"/>
  <c r="Q36" i="1"/>
  <c r="S36" i="1"/>
  <c r="U36" i="1"/>
  <c r="X36" i="1"/>
  <c r="Y36" i="1"/>
  <c r="Q37" i="1"/>
  <c r="S37" i="1"/>
  <c r="V37" i="1"/>
  <c r="W37" i="1" s="1"/>
  <c r="Z37" i="1" s="1"/>
  <c r="AA37" i="1" s="1"/>
  <c r="U37" i="1"/>
  <c r="X37" i="1"/>
  <c r="Y37" i="1"/>
  <c r="Q38" i="1"/>
  <c r="V38" i="1" s="1"/>
  <c r="W38" i="1" s="1"/>
  <c r="Z38" i="1" s="1"/>
  <c r="AA38" i="1" s="1"/>
  <c r="B38" i="2" s="1"/>
  <c r="S38" i="1"/>
  <c r="U38" i="1"/>
  <c r="X38" i="1"/>
  <c r="Y38" i="1"/>
  <c r="Q39" i="1"/>
  <c r="S39" i="1"/>
  <c r="V39" i="1"/>
  <c r="W39" i="1" s="1"/>
  <c r="U39" i="1"/>
  <c r="X39" i="1"/>
  <c r="Y39" i="1"/>
  <c r="Q40" i="1"/>
  <c r="S40" i="1"/>
  <c r="U40" i="1"/>
  <c r="X40" i="1"/>
  <c r="Y40" i="1"/>
  <c r="Q41" i="1"/>
  <c r="S41" i="1"/>
  <c r="V41" i="1"/>
  <c r="W41" i="1" s="1"/>
  <c r="Z41" i="1" s="1"/>
  <c r="AA41" i="1" s="1"/>
  <c r="U41" i="1"/>
  <c r="X41" i="1"/>
  <c r="Y41" i="1"/>
  <c r="U2" i="1"/>
  <c r="Y2" i="1"/>
  <c r="X2" i="1"/>
  <c r="V2" i="1"/>
  <c r="W2" i="1" s="1"/>
  <c r="Z2" i="1" s="1"/>
  <c r="AA2" i="1" s="1"/>
  <c r="B2" i="2" s="1"/>
  <c r="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V36" i="1" l="1"/>
  <c r="W36" i="1" s="1"/>
  <c r="Z36" i="1" s="1"/>
  <c r="AA36" i="1" s="1"/>
  <c r="B36" i="2" s="1"/>
  <c r="Z35" i="1"/>
  <c r="AA35" i="1" s="1"/>
  <c r="B35" i="2" s="1"/>
  <c r="Z12" i="1"/>
  <c r="AA12" i="1" s="1"/>
  <c r="B12" i="2" s="1"/>
  <c r="Z8" i="1"/>
  <c r="AA8" i="1" s="1"/>
  <c r="B8" i="2" s="1"/>
  <c r="Z4" i="1"/>
  <c r="AA4" i="1" s="1"/>
  <c r="B4" i="2" s="1"/>
  <c r="V40" i="1"/>
  <c r="W40" i="1" s="1"/>
  <c r="Z40" i="1" s="1"/>
  <c r="AA40" i="1" s="1"/>
  <c r="B40" i="2" s="1"/>
  <c r="Z39" i="1"/>
  <c r="AA39" i="1" s="1"/>
  <c r="B39" i="2" s="1"/>
  <c r="V18" i="1"/>
  <c r="W18" i="1" s="1"/>
  <c r="Z18" i="1" s="1"/>
  <c r="AA18" i="1" s="1"/>
  <c r="B18" i="2" s="1"/>
  <c r="Z17" i="1"/>
  <c r="AA17" i="1" s="1"/>
  <c r="B17" i="2" s="1"/>
  <c r="V16" i="1"/>
  <c r="W16" i="1" s="1"/>
  <c r="Z16" i="1" s="1"/>
  <c r="AA16" i="1" s="1"/>
  <c r="B16" i="2" s="1"/>
  <c r="Z15" i="1"/>
  <c r="AA15" i="1" s="1"/>
  <c r="B15" i="2" s="1"/>
  <c r="V14" i="1"/>
  <c r="W14" i="1" s="1"/>
  <c r="Z14" i="1" s="1"/>
  <c r="AA14" i="1" s="1"/>
  <c r="B14" i="2" s="1"/>
  <c r="Z13" i="1"/>
  <c r="AA13" i="1" s="1"/>
  <c r="B13" i="2" s="1"/>
  <c r="Z10" i="1"/>
  <c r="AA10" i="1" s="1"/>
  <c r="B10" i="2" s="1"/>
  <c r="Z6" i="1"/>
  <c r="AA6" i="1" s="1"/>
  <c r="B6" i="2" s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</calcChain>
</file>

<file path=xl/sharedStrings.xml><?xml version="1.0" encoding="utf-8"?>
<sst xmlns="http://schemas.openxmlformats.org/spreadsheetml/2006/main" count="87" uniqueCount="49">
  <si>
    <t>A</t>
  </si>
  <si>
    <t>B</t>
  </si>
  <si>
    <t>1-R</t>
  </si>
  <si>
    <t>38N</t>
  </si>
  <si>
    <t>5N</t>
  </si>
  <si>
    <t>36A</t>
  </si>
  <si>
    <t>52C</t>
  </si>
  <si>
    <t>18C</t>
  </si>
  <si>
    <t>211C</t>
  </si>
  <si>
    <t>35B</t>
  </si>
  <si>
    <t>47A</t>
  </si>
  <si>
    <t>21B</t>
  </si>
  <si>
    <t>11C</t>
  </si>
  <si>
    <t>3NC</t>
  </si>
  <si>
    <t>26A</t>
  </si>
  <si>
    <t>9NC</t>
  </si>
  <si>
    <t>25B</t>
  </si>
  <si>
    <t>18B</t>
  </si>
  <si>
    <t>ID</t>
  </si>
  <si>
    <t>Duplicate</t>
  </si>
  <si>
    <t>Tube ID</t>
  </si>
  <si>
    <t>Tube mass (g)</t>
  </si>
  <si>
    <t>Soil mass (g)</t>
  </si>
  <si>
    <t>% GMC</t>
  </si>
  <si>
    <t>Dry soil mass</t>
  </si>
  <si>
    <t>Date</t>
  </si>
  <si>
    <t>Time flushed</t>
  </si>
  <si>
    <t>IRGA Peak</t>
  </si>
  <si>
    <t>Flow Rate</t>
  </si>
  <si>
    <t>Time Sampled</t>
  </si>
  <si>
    <t>Standard</t>
  </si>
  <si>
    <t>Times injected</t>
  </si>
  <si>
    <t>Actual Standard</t>
  </si>
  <si>
    <t>Average Standard</t>
  </si>
  <si>
    <t>Measured CO2 ppm</t>
  </si>
  <si>
    <t>CO2 dilution</t>
  </si>
  <si>
    <t>[CO2]</t>
  </si>
  <si>
    <t>Headspace volume</t>
  </si>
  <si>
    <t>CO2 in tube umol</t>
  </si>
  <si>
    <t>CO2 in tube ug C</t>
  </si>
  <si>
    <t>Incubation time</t>
  </si>
  <si>
    <t>Minutes</t>
  </si>
  <si>
    <t>CO2 flux (ug C h-1)</t>
  </si>
  <si>
    <t>CO2 flux (ug C g soil-1 h-1)</t>
  </si>
  <si>
    <t>Row Labels</t>
  </si>
  <si>
    <t>Grand Total</t>
  </si>
  <si>
    <t>Average of CO2 flux (ug C g soil-1 h-1)</t>
  </si>
  <si>
    <t>StdDev of CO2 flux (ug C g soil-1 h-1)</t>
  </si>
  <si>
    <t>measured uL L-1 nonlinear correction used if values &lt;1750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</si>
</sst>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rgb="FF000000"/>
      <name val="Arial"/>
      <family val="2"/>
    </font>
    <font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21" fontId="4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164" fontId="0" fillId="0" borderId="0" xfId="0" applyNumberFormat="1"/>
    <xf numFmtId="164" fontId="3" fillId="0" borderId="1" xfId="0" applyNumberFormat="1" applyFont="1" applyBorder="1" applyAlignment="1">
      <alignment horizontal="center" wrapText="1"/>
    </xf>
    <xf numFmtId="20" fontId="5" fillId="0" borderId="1" xfId="0" applyNumberFormat="1" applyFont="1" applyBorder="1" applyAlignment="1">
      <alignment horizontal="right" wrapText="1"/>
    </xf>
    <xf numFmtId="2" fontId="5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8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Normal 2" xfId="1" xr:uid="{2BC0BEBB-24D2-B04A-9345-383CB426CB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Wood" refreshedDate="43524.700462384259" createdVersion="6" refreshedVersion="6" minRefreshableVersion="3" recordCount="40" xr:uid="{8A272084-28C7-6242-87C2-BF8B616228A3}">
  <cacheSource type="worksheet">
    <worksheetSource ref="A1:B41" sheet="Averages"/>
  </cacheSource>
  <cacheFields count="2">
    <cacheField name="ID" numFmtId="0">
      <sharedItems containsSemiMixedTypes="0" containsString="0" containsNumber="1" containsInteger="1" minValue="426" maxValue="445" count="20"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</sharedItems>
    </cacheField>
    <cacheField name="CO2 flux (ug C g soil-1 h-1)" numFmtId="0">
      <sharedItems containsSemiMixedTypes="0" containsString="0" containsNumber="1" minValue="15.404502365270266" maxValue="28.9683942969991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7.606085863206403"/>
  </r>
  <r>
    <x v="0"/>
    <n v="15.404502365270266"/>
  </r>
  <r>
    <x v="1"/>
    <n v="18.409217925834621"/>
  </r>
  <r>
    <x v="1"/>
    <n v="17.836160784479556"/>
  </r>
  <r>
    <x v="2"/>
    <n v="19.298576814787072"/>
  </r>
  <r>
    <x v="2"/>
    <n v="20.853787673168082"/>
  </r>
  <r>
    <x v="3"/>
    <n v="22.770535331985325"/>
  </r>
  <r>
    <x v="3"/>
    <n v="23.862518373982343"/>
  </r>
  <r>
    <x v="4"/>
    <n v="22.903282002071837"/>
  </r>
  <r>
    <x v="4"/>
    <n v="26.049339342935916"/>
  </r>
  <r>
    <x v="5"/>
    <n v="22.029688183013686"/>
  </r>
  <r>
    <x v="5"/>
    <n v="17.200095325918316"/>
  </r>
  <r>
    <x v="6"/>
    <n v="25.504927849247906"/>
  </r>
  <r>
    <x v="6"/>
    <n v="26.03027633448102"/>
  </r>
  <r>
    <x v="7"/>
    <n v="21.236759270413582"/>
  </r>
  <r>
    <x v="7"/>
    <n v="23.791017017704327"/>
  </r>
  <r>
    <x v="8"/>
    <n v="18.289972565147806"/>
  </r>
  <r>
    <x v="8"/>
    <n v="21.988062835907652"/>
  </r>
  <r>
    <x v="9"/>
    <n v="18.54579178045773"/>
  </r>
  <r>
    <x v="9"/>
    <n v="21.266058255133938"/>
  </r>
  <r>
    <x v="10"/>
    <n v="24.130078180602414"/>
  </r>
  <r>
    <x v="10"/>
    <n v="22.014028233988459"/>
  </r>
  <r>
    <x v="11"/>
    <n v="17.491466942617947"/>
  </r>
  <r>
    <x v="11"/>
    <n v="17.168509310349041"/>
  </r>
  <r>
    <x v="12"/>
    <n v="24.858436411359627"/>
  </r>
  <r>
    <x v="12"/>
    <n v="25.363578909924456"/>
  </r>
  <r>
    <x v="13"/>
    <n v="19.554197107915563"/>
  </r>
  <r>
    <x v="13"/>
    <n v="17.714622410821466"/>
  </r>
  <r>
    <x v="14"/>
    <n v="22.693361605848921"/>
  </r>
  <r>
    <x v="14"/>
    <n v="22.427668967594769"/>
  </r>
  <r>
    <x v="15"/>
    <n v="16.07923851850855"/>
  </r>
  <r>
    <x v="15"/>
    <n v="16.596314932326397"/>
  </r>
  <r>
    <x v="16"/>
    <n v="18.989925315340749"/>
  </r>
  <r>
    <x v="16"/>
    <n v="24.363595703656241"/>
  </r>
  <r>
    <x v="17"/>
    <n v="28.968394296999179"/>
  </r>
  <r>
    <x v="17"/>
    <n v="22.61407982925838"/>
  </r>
  <r>
    <x v="18"/>
    <n v="26.925586594837355"/>
  </r>
  <r>
    <x v="18"/>
    <n v="21.774058917168251"/>
  </r>
  <r>
    <x v="19"/>
    <n v="20.200297198255868"/>
  </r>
  <r>
    <x v="19"/>
    <n v="25.0578811567725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C6DAC-6DFF-1D42-A256-57A5CAA427DE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F22" firstHeaderRow="0" firstDataRow="1" firstDataCol="1"/>
  <pivotFields count="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2 flux (ug C g soil-1 h-1)" fld="1" subtotal="average" baseField="0" baseItem="0"/>
    <dataField name="StdDev of CO2 flux (ug C g soil-1 h-1)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C2BA-FFD3-4775-92B8-8B7C79C3675A}">
  <dimension ref="A1:AA41"/>
  <sheetViews>
    <sheetView topLeftCell="K1" workbookViewId="0">
      <selection activeCell="Z2" sqref="Z2"/>
    </sheetView>
  </sheetViews>
  <sheetFormatPr baseColWidth="10" defaultColWidth="8.83203125" defaultRowHeight="15" x14ac:dyDescent="0.2"/>
  <cols>
    <col min="1" max="1" width="4.1640625" bestFit="1" customWidth="1"/>
    <col min="2" max="2" width="9" bestFit="1" customWidth="1"/>
    <col min="3" max="3" width="7.5" bestFit="1" customWidth="1"/>
    <col min="7" max="7" width="11.6640625" bestFit="1" customWidth="1"/>
    <col min="12" max="12" width="14.1640625" customWidth="1"/>
    <col min="13" max="13" width="11.83203125" customWidth="1"/>
    <col min="15" max="15" width="10.5" customWidth="1"/>
    <col min="16" max="16" width="11.6640625" bestFit="1" customWidth="1"/>
    <col min="17" max="18" width="10.33203125" customWidth="1"/>
    <col min="19" max="19" width="12.1640625" bestFit="1" customWidth="1"/>
    <col min="20" max="20" width="11.6640625" bestFit="1" customWidth="1"/>
    <col min="21" max="21" width="11" customWidth="1"/>
    <col min="22" max="22" width="11.83203125" customWidth="1"/>
    <col min="23" max="23" width="12.1640625" customWidth="1"/>
    <col min="24" max="24" width="12.33203125" customWidth="1"/>
    <col min="26" max="26" width="10.5" customWidth="1"/>
    <col min="27" max="27" width="13.5" customWidth="1"/>
  </cols>
  <sheetData>
    <row r="1" spans="1:27" ht="31.75" customHeight="1" thickBot="1" x14ac:dyDescent="0.2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30</v>
      </c>
      <c r="N1" s="7" t="s">
        <v>31</v>
      </c>
      <c r="O1" s="7" t="s">
        <v>32</v>
      </c>
      <c r="P1" s="8" t="s">
        <v>33</v>
      </c>
      <c r="Q1" s="8" t="s">
        <v>34</v>
      </c>
      <c r="R1" s="19" t="s">
        <v>48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</row>
    <row r="2" spans="1:27" ht="18" thickBot="1" x14ac:dyDescent="0.25">
      <c r="A2" s="1">
        <v>426</v>
      </c>
      <c r="B2" s="2" t="s">
        <v>0</v>
      </c>
      <c r="C2" s="1">
        <v>47</v>
      </c>
      <c r="D2" s="11">
        <v>10.3848</v>
      </c>
      <c r="E2" s="11">
        <v>4.141</v>
      </c>
      <c r="F2" s="12">
        <v>0.28740797426877185</v>
      </c>
      <c r="G2" s="13">
        <f>E2-(E2*(F2/100))</f>
        <v>4.1290984357855303</v>
      </c>
      <c r="H2" s="9">
        <v>43652</v>
      </c>
      <c r="I2" s="10">
        <v>0.45513888888888893</v>
      </c>
      <c r="J2" s="3">
        <v>180.715</v>
      </c>
      <c r="K2" s="3">
        <v>0.2</v>
      </c>
      <c r="L2" s="10">
        <v>0.66673611111111108</v>
      </c>
      <c r="M2" s="3">
        <v>550.99900000000002</v>
      </c>
      <c r="N2" s="3">
        <v>1</v>
      </c>
      <c r="O2" s="3">
        <v>1976</v>
      </c>
      <c r="P2" s="3">
        <f>AVERAGE($M$2:$M$5,$M$20:$M$21)</f>
        <v>553.73933333333332</v>
      </c>
      <c r="Q2" s="4">
        <f>J2*(O2/P2)</f>
        <v>644.87533845648193</v>
      </c>
      <c r="R2" s="4">
        <f>IF(Q2&lt;1750,Q2*(((11.197*LN((J2/P2*100)))+50.128)/100),Q2)</f>
        <v>574.93212008653552</v>
      </c>
      <c r="S2" s="5">
        <f>(5*N2/(57.15-E2))+1</f>
        <v>1.0943236054254939</v>
      </c>
      <c r="T2" s="4">
        <f>R2*S2</f>
        <v>629.16179052802056</v>
      </c>
      <c r="U2" s="6">
        <f>(57.15-E2)/1000</f>
        <v>5.3009000000000001E-2</v>
      </c>
      <c r="V2" s="6">
        <f>(T2*S2)/22.4</f>
        <v>30.736901741365308</v>
      </c>
      <c r="W2" s="6">
        <f>V2*12.011</f>
        <v>369.18092681553867</v>
      </c>
      <c r="X2" s="14">
        <f>L2-I2</f>
        <v>0.21159722222222216</v>
      </c>
      <c r="Y2" s="15">
        <f>X2*1440</f>
        <v>304.69999999999993</v>
      </c>
      <c r="Z2" s="6">
        <f>W2/(Y2/60)</f>
        <v>72.697261598071293</v>
      </c>
      <c r="AA2" s="6">
        <f>Z2/G2</f>
        <v>17.606085863206403</v>
      </c>
    </row>
    <row r="3" spans="1:27" ht="18" thickBot="1" x14ac:dyDescent="0.25">
      <c r="A3" s="1">
        <v>426</v>
      </c>
      <c r="B3" s="1" t="s">
        <v>1</v>
      </c>
      <c r="C3" s="1">
        <v>82</v>
      </c>
      <c r="D3" s="11">
        <v>10.385</v>
      </c>
      <c r="E3" s="11">
        <v>4.1719999999999997</v>
      </c>
      <c r="F3" s="12">
        <v>0.28740797426877185</v>
      </c>
      <c r="G3" s="13">
        <f t="shared" ref="G3:G41" si="0">E3-(E3*(F3/100))</f>
        <v>4.1600093393135067</v>
      </c>
      <c r="H3" s="9">
        <v>43652</v>
      </c>
      <c r="I3" s="10">
        <v>0.45513888888888893</v>
      </c>
      <c r="J3" s="3">
        <v>162.06</v>
      </c>
      <c r="K3" s="3">
        <v>0.2</v>
      </c>
      <c r="L3" s="10">
        <v>0.6674768518518519</v>
      </c>
      <c r="M3" s="3">
        <v>552.71100000000001</v>
      </c>
      <c r="N3" s="3">
        <v>1</v>
      </c>
      <c r="O3" s="3">
        <v>1976</v>
      </c>
      <c r="P3" s="3">
        <f t="shared" ref="P3:P20" si="1">AVERAGE($M$2:$M$5,$M$20:$M$21)</f>
        <v>553.73933333333332</v>
      </c>
      <c r="Q3" s="4">
        <f t="shared" ref="Q3:Q41" si="2">J3*(O3/P3)</f>
        <v>578.3056046828292</v>
      </c>
      <c r="R3" s="4">
        <f t="shared" ref="R3:R41" si="3">IF(Q3&lt;1750,Q3*(((11.197*LN((J3/P3*100)))+50.128)/100),Q3)</f>
        <v>508.52742179428043</v>
      </c>
      <c r="S3" s="5">
        <f t="shared" ref="S3:S41" si="4">(5*N3/(57.15-E3))+1</f>
        <v>1.0943787987466496</v>
      </c>
      <c r="T3" s="4">
        <f t="shared" ref="T3:T41" si="5">R3*S3</f>
        <v>556.52162899295536</v>
      </c>
      <c r="U3" s="6">
        <f t="shared" ref="U3:U41" si="6">(57.15-E3)/1000</f>
        <v>5.2978000000000004E-2</v>
      </c>
      <c r="V3" s="6">
        <f t="shared" ref="V3:V41" si="7">(T3*S3)/22.4</f>
        <v>27.189529991689245</v>
      </c>
      <c r="W3" s="6">
        <f t="shared" ref="W3:W41" si="8">V3*12.011</f>
        <v>326.57344473017952</v>
      </c>
      <c r="X3" s="14">
        <f t="shared" ref="X3:X41" si="9">L3-I3</f>
        <v>0.21233796296296298</v>
      </c>
      <c r="Y3" s="15">
        <f t="shared" ref="Y3:Y41" si="10">X3*1440</f>
        <v>305.76666666666671</v>
      </c>
      <c r="Z3" s="6">
        <f t="shared" ref="Z3:Z41" si="11">W3/(Y3/60)</f>
        <v>64.082873707001312</v>
      </c>
      <c r="AA3" s="6">
        <f t="shared" ref="AA3:AA41" si="12">Z3/G3</f>
        <v>15.404502365270266</v>
      </c>
    </row>
    <row r="4" spans="1:27" ht="18" thickBot="1" x14ac:dyDescent="0.25">
      <c r="A4" s="1">
        <v>427</v>
      </c>
      <c r="B4" s="2" t="s">
        <v>0</v>
      </c>
      <c r="C4" s="1">
        <v>94</v>
      </c>
      <c r="D4" s="11">
        <v>10.3658</v>
      </c>
      <c r="E4" s="11">
        <v>4.2253999999999996</v>
      </c>
      <c r="F4" s="12">
        <v>0.49321389109014957</v>
      </c>
      <c r="G4" s="13">
        <f t="shared" si="0"/>
        <v>4.2045597402458768</v>
      </c>
      <c r="H4" s="9">
        <v>43652</v>
      </c>
      <c r="I4" s="10">
        <v>0.45928240740740739</v>
      </c>
      <c r="J4" s="3">
        <v>190.721</v>
      </c>
      <c r="K4" s="3">
        <v>0.2</v>
      </c>
      <c r="L4" s="10">
        <v>0.67049768518518515</v>
      </c>
      <c r="M4" s="3">
        <v>552.4</v>
      </c>
      <c r="N4" s="3">
        <v>1</v>
      </c>
      <c r="O4" s="3">
        <v>1976</v>
      </c>
      <c r="P4" s="3">
        <f t="shared" si="1"/>
        <v>553.73933333333332</v>
      </c>
      <c r="Q4" s="4">
        <f t="shared" si="2"/>
        <v>680.58140954408157</v>
      </c>
      <c r="R4" s="4">
        <f t="shared" si="3"/>
        <v>610.87221203694435</v>
      </c>
      <c r="S4" s="5">
        <f t="shared" si="4"/>
        <v>1.0944740253114809</v>
      </c>
      <c r="T4" s="4">
        <f t="shared" si="5"/>
        <v>668.58376885900293</v>
      </c>
      <c r="U4" s="6">
        <f t="shared" si="6"/>
        <v>5.2924599999999995E-2</v>
      </c>
      <c r="V4" s="6">
        <f t="shared" si="7"/>
        <v>32.667302176831861</v>
      </c>
      <c r="W4" s="6">
        <f t="shared" si="8"/>
        <v>392.36696644592746</v>
      </c>
      <c r="X4" s="14">
        <f t="shared" si="9"/>
        <v>0.21121527777777777</v>
      </c>
      <c r="Y4" s="15">
        <f t="shared" si="10"/>
        <v>304.14999999999998</v>
      </c>
      <c r="Z4" s="6">
        <f t="shared" si="11"/>
        <v>77.402656540376952</v>
      </c>
      <c r="AA4" s="6">
        <f t="shared" si="12"/>
        <v>18.409217925834621</v>
      </c>
    </row>
    <row r="5" spans="1:27" ht="18" thickBot="1" x14ac:dyDescent="0.25">
      <c r="A5" s="1">
        <v>427</v>
      </c>
      <c r="B5" s="1" t="s">
        <v>1</v>
      </c>
      <c r="C5" s="1">
        <v>26</v>
      </c>
      <c r="D5" s="11">
        <v>10.4213</v>
      </c>
      <c r="E5" s="11">
        <v>4.2148000000000003</v>
      </c>
      <c r="F5" s="12">
        <v>0.49321389109014957</v>
      </c>
      <c r="G5" s="13">
        <f t="shared" si="0"/>
        <v>4.1940120209183327</v>
      </c>
      <c r="H5" s="9">
        <v>43652</v>
      </c>
      <c r="I5" s="10">
        <v>0.45928240740740739</v>
      </c>
      <c r="J5" s="3">
        <v>185.45</v>
      </c>
      <c r="K5" s="3">
        <v>0.2</v>
      </c>
      <c r="L5" s="10">
        <v>0.67104166666666665</v>
      </c>
      <c r="M5" s="3">
        <v>553.66600000000005</v>
      </c>
      <c r="N5" s="3">
        <v>1</v>
      </c>
      <c r="O5" s="3">
        <v>1976</v>
      </c>
      <c r="P5" s="3">
        <f t="shared" si="1"/>
        <v>553.73933333333332</v>
      </c>
      <c r="Q5" s="4">
        <f t="shared" si="2"/>
        <v>661.7720251044716</v>
      </c>
      <c r="R5" s="4">
        <f t="shared" si="3"/>
        <v>591.91268497369367</v>
      </c>
      <c r="S5" s="5">
        <f t="shared" si="4"/>
        <v>1.094455107376566</v>
      </c>
      <c r="T5" s="4">
        <f t="shared" si="5"/>
        <v>647.82186119043547</v>
      </c>
      <c r="U5" s="6">
        <f t="shared" si="6"/>
        <v>5.2935199999999995E-2</v>
      </c>
      <c r="V5" s="6">
        <f t="shared" si="7"/>
        <v>31.652318957592186</v>
      </c>
      <c r="W5" s="6">
        <f t="shared" si="8"/>
        <v>380.17600299963971</v>
      </c>
      <c r="X5" s="14">
        <f t="shared" si="9"/>
        <v>0.21175925925925926</v>
      </c>
      <c r="Y5" s="15">
        <f t="shared" si="10"/>
        <v>304.93333333333334</v>
      </c>
      <c r="Z5" s="6">
        <f t="shared" si="11"/>
        <v>74.805072737139426</v>
      </c>
      <c r="AA5" s="6">
        <f t="shared" si="12"/>
        <v>17.836160784479556</v>
      </c>
    </row>
    <row r="6" spans="1:27" ht="18" thickBot="1" x14ac:dyDescent="0.25">
      <c r="A6" s="1">
        <v>428</v>
      </c>
      <c r="B6" s="2" t="s">
        <v>0</v>
      </c>
      <c r="C6" s="1" t="s">
        <v>2</v>
      </c>
      <c r="D6" s="11">
        <v>10.4503</v>
      </c>
      <c r="E6" s="11">
        <v>4.3207000000000004</v>
      </c>
      <c r="F6" s="12">
        <v>0.38481270763854325</v>
      </c>
      <c r="G6" s="13">
        <f t="shared" si="0"/>
        <v>4.3040733973410621</v>
      </c>
      <c r="H6" s="9">
        <v>43652</v>
      </c>
      <c r="I6" s="10">
        <v>0.459282407407407</v>
      </c>
      <c r="J6" s="3">
        <v>204.02</v>
      </c>
      <c r="K6" s="3">
        <v>0.2</v>
      </c>
      <c r="L6" s="10">
        <v>0.67166666666666675</v>
      </c>
      <c r="M6" s="3"/>
      <c r="N6" s="3">
        <v>1</v>
      </c>
      <c r="O6" s="3">
        <v>1976</v>
      </c>
      <c r="P6" s="3">
        <f t="shared" si="1"/>
        <v>553.73933333333332</v>
      </c>
      <c r="Q6" s="4">
        <f t="shared" si="2"/>
        <v>728.0384392656473</v>
      </c>
      <c r="R6" s="4">
        <f t="shared" si="3"/>
        <v>658.96327668401739</v>
      </c>
      <c r="S6" s="5">
        <f t="shared" si="4"/>
        <v>1.094644449197699</v>
      </c>
      <c r="T6" s="4">
        <f t="shared" si="5"/>
        <v>721.33049304728718</v>
      </c>
      <c r="U6" s="6">
        <f t="shared" si="6"/>
        <v>5.2829299999999996E-2</v>
      </c>
      <c r="V6" s="6">
        <f t="shared" si="7"/>
        <v>35.250018761216623</v>
      </c>
      <c r="W6" s="6">
        <f t="shared" si="8"/>
        <v>423.38797534097284</v>
      </c>
      <c r="X6" s="14">
        <f t="shared" si="9"/>
        <v>0.21238425925925974</v>
      </c>
      <c r="Y6" s="15">
        <f t="shared" si="10"/>
        <v>305.83333333333405</v>
      </c>
      <c r="Z6" s="6">
        <f t="shared" si="11"/>
        <v>83.062491075068053</v>
      </c>
      <c r="AA6" s="6">
        <f t="shared" si="12"/>
        <v>19.298576814787072</v>
      </c>
    </row>
    <row r="7" spans="1:27" ht="18" thickBot="1" x14ac:dyDescent="0.25">
      <c r="A7" s="1">
        <v>428</v>
      </c>
      <c r="B7" s="1" t="s">
        <v>1</v>
      </c>
      <c r="C7" s="1">
        <v>51</v>
      </c>
      <c r="D7" s="11">
        <v>10.398099999999999</v>
      </c>
      <c r="E7" s="11">
        <v>4.0579000000000001</v>
      </c>
      <c r="F7" s="12">
        <v>0.38481270763854325</v>
      </c>
      <c r="G7" s="13">
        <f t="shared" si="0"/>
        <v>4.0422846851367353</v>
      </c>
      <c r="H7" s="9">
        <v>43652</v>
      </c>
      <c r="I7" s="10">
        <v>0.459282407407407</v>
      </c>
      <c r="J7" s="3">
        <v>207.506</v>
      </c>
      <c r="K7" s="3">
        <v>0.2</v>
      </c>
      <c r="L7" s="10">
        <v>0.6723958333333333</v>
      </c>
      <c r="M7" s="3"/>
      <c r="N7" s="3">
        <v>1</v>
      </c>
      <c r="O7" s="3">
        <v>1976</v>
      </c>
      <c r="P7" s="3">
        <f t="shared" si="1"/>
        <v>553.73933333333332</v>
      </c>
      <c r="Q7" s="4">
        <f t="shared" si="2"/>
        <v>740.47811184323791</v>
      </c>
      <c r="R7" s="4">
        <f t="shared" si="3"/>
        <v>671.6273949583906</v>
      </c>
      <c r="S7" s="5">
        <f t="shared" si="4"/>
        <v>1.0941759696828719</v>
      </c>
      <c r="T7" s="4">
        <f t="shared" si="5"/>
        <v>734.87855614417822</v>
      </c>
      <c r="U7" s="6">
        <f t="shared" si="6"/>
        <v>5.3092100000000003E-2</v>
      </c>
      <c r="V7" s="6">
        <f t="shared" si="7"/>
        <v>35.896716820009154</v>
      </c>
      <c r="W7" s="6">
        <f t="shared" si="8"/>
        <v>431.15546572512994</v>
      </c>
      <c r="X7" s="14">
        <f t="shared" si="9"/>
        <v>0.2131134259259263</v>
      </c>
      <c r="Y7" s="15">
        <f t="shared" si="10"/>
        <v>306.88333333333389</v>
      </c>
      <c r="Z7" s="6">
        <f t="shared" si="11"/>
        <v>84.296946538340578</v>
      </c>
      <c r="AA7" s="6">
        <f t="shared" si="12"/>
        <v>20.853787673168082</v>
      </c>
    </row>
    <row r="8" spans="1:27" ht="18" thickBot="1" x14ac:dyDescent="0.25">
      <c r="A8" s="1">
        <v>429</v>
      </c>
      <c r="B8" s="2" t="s">
        <v>0</v>
      </c>
      <c r="C8" s="1">
        <v>89</v>
      </c>
      <c r="D8" s="11">
        <v>10.4689</v>
      </c>
      <c r="E8" s="11">
        <v>4.0083000000000002</v>
      </c>
      <c r="F8" s="12">
        <v>0.35041162080249322</v>
      </c>
      <c r="G8" s="13">
        <f t="shared" si="0"/>
        <v>3.994254451003374</v>
      </c>
      <c r="H8" s="9">
        <v>43652</v>
      </c>
      <c r="I8" s="10">
        <v>0.459282407407407</v>
      </c>
      <c r="J8" s="3">
        <v>222.71899999999999</v>
      </c>
      <c r="K8" s="3">
        <v>0.2</v>
      </c>
      <c r="L8" s="10">
        <v>0.67310185185185178</v>
      </c>
      <c r="M8" s="3"/>
      <c r="N8" s="3">
        <v>1</v>
      </c>
      <c r="O8" s="3">
        <v>1976</v>
      </c>
      <c r="P8" s="3">
        <f t="shared" si="1"/>
        <v>553.73933333333332</v>
      </c>
      <c r="Q8" s="4">
        <f t="shared" si="2"/>
        <v>794.76518554458232</v>
      </c>
      <c r="R8" s="4">
        <f t="shared" si="3"/>
        <v>727.16286739214036</v>
      </c>
      <c r="S8" s="5">
        <f t="shared" si="4"/>
        <v>1.0940880701972273</v>
      </c>
      <c r="T8" s="4">
        <f t="shared" si="5"/>
        <v>795.58021830414918</v>
      </c>
      <c r="U8" s="6">
        <f t="shared" si="6"/>
        <v>5.31417E-2</v>
      </c>
      <c r="V8" s="6">
        <f t="shared" si="7"/>
        <v>38.85869757729801</v>
      </c>
      <c r="W8" s="6">
        <f t="shared" si="8"/>
        <v>466.73181660092638</v>
      </c>
      <c r="X8" s="14">
        <f t="shared" si="9"/>
        <v>0.21381944444444478</v>
      </c>
      <c r="Y8" s="15">
        <f t="shared" si="10"/>
        <v>307.90000000000049</v>
      </c>
      <c r="Z8" s="6">
        <f t="shared" si="11"/>
        <v>90.951312101511974</v>
      </c>
      <c r="AA8" s="6">
        <f t="shared" si="12"/>
        <v>22.770535331985325</v>
      </c>
    </row>
    <row r="9" spans="1:27" ht="18" thickBot="1" x14ac:dyDescent="0.25">
      <c r="A9" s="1">
        <v>429</v>
      </c>
      <c r="B9" s="1" t="s">
        <v>1</v>
      </c>
      <c r="C9" s="1" t="s">
        <v>3</v>
      </c>
      <c r="D9" s="11">
        <v>10.5532</v>
      </c>
      <c r="E9" s="11">
        <v>4.1193</v>
      </c>
      <c r="F9" s="12">
        <v>0.35041162080249322</v>
      </c>
      <c r="G9" s="13">
        <f t="shared" si="0"/>
        <v>4.104865494104283</v>
      </c>
      <c r="H9" s="9">
        <v>43652</v>
      </c>
      <c r="I9" s="10">
        <v>0.459282407407407</v>
      </c>
      <c r="J9" s="3">
        <v>238.43600000000001</v>
      </c>
      <c r="K9" s="3">
        <v>0.2</v>
      </c>
      <c r="L9" s="10">
        <v>0.6736805555555555</v>
      </c>
      <c r="M9" s="3"/>
      <c r="N9" s="3">
        <v>1</v>
      </c>
      <c r="O9" s="3">
        <v>1976</v>
      </c>
      <c r="P9" s="3">
        <f t="shared" si="1"/>
        <v>553.73933333333332</v>
      </c>
      <c r="Q9" s="4">
        <f t="shared" si="2"/>
        <v>850.85076612461467</v>
      </c>
      <c r="R9" s="4">
        <f t="shared" si="3"/>
        <v>784.97428639719681</v>
      </c>
      <c r="S9" s="5">
        <f t="shared" si="4"/>
        <v>1.0942850084950793</v>
      </c>
      <c r="T9" s="4">
        <f t="shared" si="5"/>
        <v>858.98559365857534</v>
      </c>
      <c r="U9" s="6">
        <f t="shared" si="6"/>
        <v>5.3030699999999993E-2</v>
      </c>
      <c r="V9" s="6">
        <f t="shared" si="7"/>
        <v>41.963172216688612</v>
      </c>
      <c r="W9" s="6">
        <f t="shared" si="8"/>
        <v>504.01966149464687</v>
      </c>
      <c r="X9" s="14">
        <f t="shared" si="9"/>
        <v>0.2143981481481485</v>
      </c>
      <c r="Y9" s="15">
        <f t="shared" si="10"/>
        <v>308.73333333333386</v>
      </c>
      <c r="Z9" s="6">
        <f t="shared" si="11"/>
        <v>97.952428275789558</v>
      </c>
      <c r="AA9" s="6">
        <f t="shared" si="12"/>
        <v>23.862518373982343</v>
      </c>
    </row>
    <row r="10" spans="1:27" ht="18" thickBot="1" x14ac:dyDescent="0.25">
      <c r="A10" s="1">
        <v>430</v>
      </c>
      <c r="B10" s="2" t="s">
        <v>0</v>
      </c>
      <c r="C10" s="1">
        <v>77</v>
      </c>
      <c r="D10" s="11">
        <v>10.5505</v>
      </c>
      <c r="E10" s="11">
        <v>4.1868999999999996</v>
      </c>
      <c r="F10" s="12">
        <v>0.40276496945169105</v>
      </c>
      <c r="G10" s="13">
        <f t="shared" si="0"/>
        <v>4.1700366334940266</v>
      </c>
      <c r="H10" s="9">
        <v>43652</v>
      </c>
      <c r="I10" s="10">
        <v>0.459282407407407</v>
      </c>
      <c r="J10" s="3">
        <v>233.828</v>
      </c>
      <c r="K10" s="3">
        <v>0.2</v>
      </c>
      <c r="L10" s="10">
        <v>0.67445601851851855</v>
      </c>
      <c r="M10" s="3"/>
      <c r="N10" s="3">
        <v>1</v>
      </c>
      <c r="O10" s="3">
        <v>1976</v>
      </c>
      <c r="P10" s="3">
        <f t="shared" si="1"/>
        <v>553.73933333333332</v>
      </c>
      <c r="Q10" s="4">
        <f t="shared" si="2"/>
        <v>834.40727466232613</v>
      </c>
      <c r="R10" s="4">
        <f t="shared" si="3"/>
        <v>767.98064911477127</v>
      </c>
      <c r="S10" s="5">
        <f t="shared" si="4"/>
        <v>1.0944053501400031</v>
      </c>
      <c r="T10" s="4">
        <f t="shared" si="5"/>
        <v>840.48213119519812</v>
      </c>
      <c r="U10" s="6">
        <f t="shared" si="6"/>
        <v>5.2963099999999999E-2</v>
      </c>
      <c r="V10" s="6">
        <f t="shared" si="7"/>
        <v>41.063756298084684</v>
      </c>
      <c r="W10" s="6">
        <f t="shared" si="8"/>
        <v>493.21677689629513</v>
      </c>
      <c r="X10" s="14">
        <f t="shared" si="9"/>
        <v>0.21517361111111155</v>
      </c>
      <c r="Y10" s="15">
        <f t="shared" si="10"/>
        <v>309.85000000000065</v>
      </c>
      <c r="Z10" s="6">
        <f t="shared" si="11"/>
        <v>95.507524975883967</v>
      </c>
      <c r="AA10" s="6">
        <f t="shared" si="12"/>
        <v>22.903282002071837</v>
      </c>
    </row>
    <row r="11" spans="1:27" ht="18" thickBot="1" x14ac:dyDescent="0.25">
      <c r="A11" s="1">
        <v>430</v>
      </c>
      <c r="B11" s="1" t="s">
        <v>1</v>
      </c>
      <c r="C11" s="1" t="s">
        <v>4</v>
      </c>
      <c r="D11" s="11">
        <v>10.4754</v>
      </c>
      <c r="E11" s="11">
        <v>4.3547000000000002</v>
      </c>
      <c r="F11" s="12">
        <v>0.40276496945169105</v>
      </c>
      <c r="G11" s="13">
        <f t="shared" si="0"/>
        <v>4.3371607938752872</v>
      </c>
      <c r="H11" s="9">
        <v>43652</v>
      </c>
      <c r="I11" s="10">
        <v>0.459282407407407</v>
      </c>
      <c r="J11" s="3">
        <v>272.15699999999998</v>
      </c>
      <c r="K11" s="3">
        <v>0.2</v>
      </c>
      <c r="L11" s="10">
        <v>0.67502314814814823</v>
      </c>
      <c r="M11" s="3"/>
      <c r="N11" s="3">
        <v>1</v>
      </c>
      <c r="O11" s="3">
        <v>1976</v>
      </c>
      <c r="P11" s="3">
        <f t="shared" si="1"/>
        <v>553.73933333333332</v>
      </c>
      <c r="Q11" s="4">
        <f t="shared" si="2"/>
        <v>971.18300909332788</v>
      </c>
      <c r="R11" s="4">
        <f t="shared" si="3"/>
        <v>910.37426950870201</v>
      </c>
      <c r="S11" s="5">
        <f t="shared" si="4"/>
        <v>1.0947053999124923</v>
      </c>
      <c r="T11" s="4">
        <f t="shared" si="5"/>
        <v>996.59162877256665</v>
      </c>
      <c r="U11" s="6">
        <f t="shared" si="6"/>
        <v>5.2795299999999996E-2</v>
      </c>
      <c r="V11" s="6">
        <f t="shared" si="7"/>
        <v>48.704207032362262</v>
      </c>
      <c r="W11" s="6">
        <f t="shared" si="8"/>
        <v>584.98623066570315</v>
      </c>
      <c r="X11" s="14">
        <f t="shared" si="9"/>
        <v>0.21574074074074123</v>
      </c>
      <c r="Y11" s="15">
        <f t="shared" si="10"/>
        <v>310.66666666666737</v>
      </c>
      <c r="Z11" s="6">
        <f t="shared" si="11"/>
        <v>112.98017330453469</v>
      </c>
      <c r="AA11" s="6">
        <f t="shared" si="12"/>
        <v>26.049339342935916</v>
      </c>
    </row>
    <row r="12" spans="1:27" ht="18" thickBot="1" x14ac:dyDescent="0.25">
      <c r="A12" s="1">
        <v>431</v>
      </c>
      <c r="B12" s="2" t="s">
        <v>0</v>
      </c>
      <c r="C12" s="1" t="s">
        <v>5</v>
      </c>
      <c r="D12" s="11">
        <v>10.314500000000001</v>
      </c>
      <c r="E12" s="11">
        <v>4.0385</v>
      </c>
      <c r="F12" s="12">
        <v>0.35883655099759881</v>
      </c>
      <c r="G12" s="13">
        <f t="shared" si="0"/>
        <v>4.0240083858879618</v>
      </c>
      <c r="H12" s="9">
        <v>43652</v>
      </c>
      <c r="I12" s="10">
        <v>0.46336805555555555</v>
      </c>
      <c r="J12" s="3">
        <v>216.387</v>
      </c>
      <c r="K12" s="3">
        <v>0.2</v>
      </c>
      <c r="L12" s="10">
        <v>0.67577546296296298</v>
      </c>
      <c r="M12" s="3"/>
      <c r="N12" s="3">
        <v>1</v>
      </c>
      <c r="O12" s="3">
        <v>1976</v>
      </c>
      <c r="P12" s="3">
        <f t="shared" si="1"/>
        <v>553.73933333333332</v>
      </c>
      <c r="Q12" s="4">
        <f t="shared" si="2"/>
        <v>772.16965864805229</v>
      </c>
      <c r="R12" s="4">
        <f t="shared" si="3"/>
        <v>703.99559382517555</v>
      </c>
      <c r="S12" s="5">
        <f t="shared" si="4"/>
        <v>1.0941415700931061</v>
      </c>
      <c r="T12" s="4">
        <f t="shared" si="5"/>
        <v>770.27084436650614</v>
      </c>
      <c r="U12" s="6">
        <f t="shared" si="6"/>
        <v>5.3111499999999999E-2</v>
      </c>
      <c r="V12" s="6">
        <f t="shared" si="7"/>
        <v>37.624346029112125</v>
      </c>
      <c r="W12" s="6">
        <f t="shared" si="8"/>
        <v>451.90602015566571</v>
      </c>
      <c r="X12" s="14">
        <f t="shared" si="9"/>
        <v>0.21240740740740743</v>
      </c>
      <c r="Y12" s="15">
        <f t="shared" si="10"/>
        <v>305.86666666666673</v>
      </c>
      <c r="Z12" s="6">
        <f t="shared" si="11"/>
        <v>88.647649986944003</v>
      </c>
      <c r="AA12" s="6">
        <f t="shared" si="12"/>
        <v>22.029688183013686</v>
      </c>
    </row>
    <row r="13" spans="1:27" ht="18" thickBot="1" x14ac:dyDescent="0.25">
      <c r="A13" s="1">
        <v>431</v>
      </c>
      <c r="B13" s="1" t="s">
        <v>1</v>
      </c>
      <c r="C13" s="1">
        <v>50</v>
      </c>
      <c r="D13" s="11">
        <v>10.551500000000001</v>
      </c>
      <c r="E13" s="11">
        <v>4.0425000000000004</v>
      </c>
      <c r="F13" s="12">
        <v>0.35883655099759881</v>
      </c>
      <c r="G13" s="13">
        <f t="shared" si="0"/>
        <v>4.0279940324259229</v>
      </c>
      <c r="H13" s="9">
        <v>43652</v>
      </c>
      <c r="I13" s="10">
        <v>0.46336805555555555</v>
      </c>
      <c r="J13" s="3">
        <v>174.30500000000001</v>
      </c>
      <c r="K13" s="3">
        <v>0.2</v>
      </c>
      <c r="L13" s="10">
        <v>0.67648148148148157</v>
      </c>
      <c r="M13" s="3"/>
      <c r="N13" s="3">
        <v>1</v>
      </c>
      <c r="O13" s="3">
        <v>1976</v>
      </c>
      <c r="P13" s="3">
        <f t="shared" si="1"/>
        <v>553.73933333333332</v>
      </c>
      <c r="Q13" s="4">
        <f t="shared" si="2"/>
        <v>622.0014712096787</v>
      </c>
      <c r="R13" s="4">
        <f t="shared" si="3"/>
        <v>552.02393666668866</v>
      </c>
      <c r="S13" s="5">
        <f t="shared" si="4"/>
        <v>1.094148660735301</v>
      </c>
      <c r="T13" s="4">
        <f t="shared" si="5"/>
        <v>603.99625099768605</v>
      </c>
      <c r="U13" s="6">
        <f t="shared" si="6"/>
        <v>5.3107500000000002E-2</v>
      </c>
      <c r="V13" s="6">
        <f t="shared" si="7"/>
        <v>29.502753978493789</v>
      </c>
      <c r="W13" s="6">
        <f t="shared" si="8"/>
        <v>354.3575780356889</v>
      </c>
      <c r="X13" s="14">
        <f t="shared" si="9"/>
        <v>0.21311342592592603</v>
      </c>
      <c r="Y13" s="15">
        <f t="shared" si="10"/>
        <v>306.8833333333335</v>
      </c>
      <c r="Z13" s="6">
        <f t="shared" si="11"/>
        <v>69.281881329955979</v>
      </c>
      <c r="AA13" s="6">
        <f t="shared" si="12"/>
        <v>17.200095325918316</v>
      </c>
    </row>
    <row r="14" spans="1:27" ht="18" thickBot="1" x14ac:dyDescent="0.25">
      <c r="A14" s="1">
        <v>432</v>
      </c>
      <c r="B14" s="2" t="s">
        <v>0</v>
      </c>
      <c r="C14" s="1" t="s">
        <v>6</v>
      </c>
      <c r="D14" s="11">
        <v>10.536</v>
      </c>
      <c r="E14" s="11">
        <v>4.0942999999999996</v>
      </c>
      <c r="F14" s="12">
        <v>0.46978296070183112</v>
      </c>
      <c r="G14" s="13">
        <f t="shared" si="0"/>
        <v>4.0750656762399844</v>
      </c>
      <c r="H14" s="9">
        <v>43652</v>
      </c>
      <c r="I14" s="10">
        <v>0.46336805555555599</v>
      </c>
      <c r="J14" s="3">
        <v>250.77199999999999</v>
      </c>
      <c r="K14" s="3">
        <v>0.2</v>
      </c>
      <c r="L14" s="10">
        <v>0.67716435185185186</v>
      </c>
      <c r="M14" s="3"/>
      <c r="N14" s="3">
        <v>1</v>
      </c>
      <c r="O14" s="3">
        <v>1976</v>
      </c>
      <c r="P14" s="3">
        <f t="shared" si="1"/>
        <v>553.73933333333332</v>
      </c>
      <c r="Q14" s="4">
        <f t="shared" si="2"/>
        <v>894.87136306011621</v>
      </c>
      <c r="R14" s="4">
        <f t="shared" si="3"/>
        <v>830.64097011464241</v>
      </c>
      <c r="S14" s="5">
        <f t="shared" si="4"/>
        <v>1.0942405811251195</v>
      </c>
      <c r="T14" s="4">
        <f t="shared" si="5"/>
        <v>908.92105784457931</v>
      </c>
      <c r="U14" s="6">
        <f t="shared" si="6"/>
        <v>5.3055700000000004E-2</v>
      </c>
      <c r="V14" s="6">
        <f t="shared" si="7"/>
        <v>44.400817255924593</v>
      </c>
      <c r="W14" s="6">
        <f t="shared" si="8"/>
        <v>533.29821606091025</v>
      </c>
      <c r="X14" s="14">
        <f t="shared" si="9"/>
        <v>0.21379629629629587</v>
      </c>
      <c r="Y14" s="15">
        <f t="shared" si="10"/>
        <v>307.86666666666605</v>
      </c>
      <c r="Z14" s="6">
        <f t="shared" si="11"/>
        <v>103.93425605344743</v>
      </c>
      <c r="AA14" s="6">
        <f t="shared" si="12"/>
        <v>25.504927849247906</v>
      </c>
    </row>
    <row r="15" spans="1:27" ht="18" thickBot="1" x14ac:dyDescent="0.25">
      <c r="A15" s="1">
        <v>432</v>
      </c>
      <c r="B15" s="1" t="s">
        <v>1</v>
      </c>
      <c r="C15" s="1">
        <v>226</v>
      </c>
      <c r="D15" s="11">
        <v>10.482699999999999</v>
      </c>
      <c r="E15" s="11">
        <v>4.0453999999999999</v>
      </c>
      <c r="F15" s="12">
        <v>0.46978296070183112</v>
      </c>
      <c r="G15" s="13">
        <f t="shared" si="0"/>
        <v>4.0263954001077682</v>
      </c>
      <c r="H15" s="9">
        <v>43652</v>
      </c>
      <c r="I15" s="10">
        <v>0.46336805555555599</v>
      </c>
      <c r="J15" s="3">
        <v>253.36</v>
      </c>
      <c r="K15" s="3">
        <v>0.2</v>
      </c>
      <c r="L15" s="10">
        <v>0.677800925925926</v>
      </c>
      <c r="M15" s="3"/>
      <c r="N15" s="3">
        <v>1</v>
      </c>
      <c r="O15" s="3">
        <v>1976</v>
      </c>
      <c r="P15" s="3">
        <f t="shared" si="1"/>
        <v>553.73933333333332</v>
      </c>
      <c r="Q15" s="4">
        <f t="shared" si="2"/>
        <v>904.10655314353698</v>
      </c>
      <c r="R15" s="4">
        <f t="shared" si="3"/>
        <v>840.25267591245381</v>
      </c>
      <c r="S15" s="5">
        <f t="shared" si="4"/>
        <v>1.0941538021188371</v>
      </c>
      <c r="T15" s="4">
        <f t="shared" si="5"/>
        <v>919.36566009013836</v>
      </c>
      <c r="U15" s="6">
        <f t="shared" si="6"/>
        <v>5.3104599999999995E-2</v>
      </c>
      <c r="V15" s="6">
        <f t="shared" si="7"/>
        <v>44.907474666299969</v>
      </c>
      <c r="W15" s="6">
        <f t="shared" si="8"/>
        <v>539.38367821692884</v>
      </c>
      <c r="X15" s="14">
        <f t="shared" si="9"/>
        <v>0.21443287037037001</v>
      </c>
      <c r="Y15" s="15">
        <f t="shared" si="10"/>
        <v>308.78333333333279</v>
      </c>
      <c r="Z15" s="6">
        <f t="shared" si="11"/>
        <v>104.80818489668847</v>
      </c>
      <c r="AA15" s="6">
        <f t="shared" si="12"/>
        <v>26.03027633448102</v>
      </c>
    </row>
    <row r="16" spans="1:27" ht="18" thickBot="1" x14ac:dyDescent="0.25">
      <c r="A16" s="1">
        <v>433</v>
      </c>
      <c r="B16" s="2" t="s">
        <v>0</v>
      </c>
      <c r="C16" s="1" t="s">
        <v>7</v>
      </c>
      <c r="D16" s="11">
        <v>10.594200000000001</v>
      </c>
      <c r="E16" s="11">
        <v>4.1124999999999998</v>
      </c>
      <c r="F16" s="12">
        <v>0.4911789470497252</v>
      </c>
      <c r="G16" s="13">
        <f t="shared" si="0"/>
        <v>4.0923002658025798</v>
      </c>
      <c r="H16" s="9">
        <v>43652</v>
      </c>
      <c r="I16" s="10">
        <v>0.46336805555555599</v>
      </c>
      <c r="J16" s="3">
        <v>215.52199999999999</v>
      </c>
      <c r="K16" s="3">
        <v>0.2</v>
      </c>
      <c r="L16" s="10">
        <v>0.67910879629629628</v>
      </c>
      <c r="M16" s="3"/>
      <c r="N16" s="3">
        <v>1</v>
      </c>
      <c r="O16" s="3">
        <v>1976</v>
      </c>
      <c r="P16" s="3">
        <f t="shared" si="1"/>
        <v>553.73933333333332</v>
      </c>
      <c r="Q16" s="4">
        <f t="shared" si="2"/>
        <v>769.08293553284398</v>
      </c>
      <c r="R16" s="4">
        <f t="shared" si="3"/>
        <v>700.83646565671859</v>
      </c>
      <c r="S16" s="5">
        <f t="shared" si="4"/>
        <v>1.0942729201037003</v>
      </c>
      <c r="T16" s="4">
        <f t="shared" si="5"/>
        <v>766.90636578933413</v>
      </c>
      <c r="U16" s="6">
        <f t="shared" si="6"/>
        <v>5.3037500000000001E-2</v>
      </c>
      <c r="V16" s="6">
        <f t="shared" si="7"/>
        <v>37.464503050821932</v>
      </c>
      <c r="W16" s="6">
        <f t="shared" si="8"/>
        <v>449.98614614342222</v>
      </c>
      <c r="X16" s="14">
        <f t="shared" si="9"/>
        <v>0.21574074074074029</v>
      </c>
      <c r="Y16" s="15">
        <f t="shared" si="10"/>
        <v>310.666666666666</v>
      </c>
      <c r="Z16" s="6">
        <f t="shared" si="11"/>
        <v>86.907195607098899</v>
      </c>
      <c r="AA16" s="6">
        <f t="shared" si="12"/>
        <v>21.236759270413582</v>
      </c>
    </row>
    <row r="17" spans="1:27" ht="18" thickBot="1" x14ac:dyDescent="0.25">
      <c r="A17" s="1">
        <v>433</v>
      </c>
      <c r="B17" s="1" t="s">
        <v>1</v>
      </c>
      <c r="C17" s="1" t="s">
        <v>8</v>
      </c>
      <c r="D17" s="11">
        <v>11.680099999999999</v>
      </c>
      <c r="E17" s="11">
        <v>4.2830000000000004</v>
      </c>
      <c r="F17" s="12">
        <v>0.4911789470497252</v>
      </c>
      <c r="G17" s="13">
        <f t="shared" si="0"/>
        <v>4.2619628056978609</v>
      </c>
      <c r="H17" s="9">
        <v>43652</v>
      </c>
      <c r="I17" s="10">
        <v>0.46598379629629627</v>
      </c>
      <c r="J17" s="3">
        <v>211.55</v>
      </c>
      <c r="K17" s="3">
        <v>0.2</v>
      </c>
      <c r="L17" s="10">
        <v>0.67983796296296306</v>
      </c>
      <c r="M17" s="3"/>
      <c r="N17" s="3">
        <v>2</v>
      </c>
      <c r="O17" s="3">
        <v>1976</v>
      </c>
      <c r="P17" s="3">
        <f t="shared" si="1"/>
        <v>553.73933333333332</v>
      </c>
      <c r="Q17" s="4">
        <f t="shared" si="2"/>
        <v>754.90898846509015</v>
      </c>
      <c r="R17" s="4">
        <f t="shared" si="3"/>
        <v>686.34793701199487</v>
      </c>
      <c r="S17" s="5">
        <f t="shared" si="4"/>
        <v>1.1891539145402614</v>
      </c>
      <c r="T17" s="4">
        <f t="shared" si="5"/>
        <v>816.17333603444649</v>
      </c>
      <c r="U17" s="6">
        <f t="shared" si="6"/>
        <v>5.2866999999999997E-2</v>
      </c>
      <c r="V17" s="6">
        <f t="shared" si="7"/>
        <v>43.328380245033316</v>
      </c>
      <c r="W17" s="6">
        <f t="shared" si="8"/>
        <v>520.41717512309515</v>
      </c>
      <c r="X17" s="14">
        <f t="shared" si="9"/>
        <v>0.21385416666666679</v>
      </c>
      <c r="Y17" s="15">
        <f t="shared" si="10"/>
        <v>307.95000000000016</v>
      </c>
      <c r="Z17" s="6">
        <f t="shared" si="11"/>
        <v>101.39642963918068</v>
      </c>
      <c r="AA17" s="6">
        <f t="shared" si="12"/>
        <v>23.791017017704327</v>
      </c>
    </row>
    <row r="18" spans="1:27" ht="18" thickBot="1" x14ac:dyDescent="0.25">
      <c r="A18" s="1">
        <v>434</v>
      </c>
      <c r="B18" s="2" t="s">
        <v>0</v>
      </c>
      <c r="C18" s="1">
        <v>88</v>
      </c>
      <c r="D18" s="11">
        <v>10.498699999999999</v>
      </c>
      <c r="E18" s="11">
        <v>4.0964</v>
      </c>
      <c r="F18" s="12">
        <v>0.33095982465594642</v>
      </c>
      <c r="G18" s="13">
        <f t="shared" si="0"/>
        <v>4.0828425617427939</v>
      </c>
      <c r="H18" s="9">
        <v>43652</v>
      </c>
      <c r="I18" s="10">
        <v>0.46336805555555555</v>
      </c>
      <c r="J18" s="3">
        <v>189.935</v>
      </c>
      <c r="K18" s="3">
        <v>0.2</v>
      </c>
      <c r="L18" s="10">
        <v>0.68119212962962961</v>
      </c>
      <c r="M18" s="3"/>
      <c r="N18" s="3">
        <v>1</v>
      </c>
      <c r="O18" s="3">
        <v>1976</v>
      </c>
      <c r="P18" s="3">
        <f t="shared" si="1"/>
        <v>553.73933333333332</v>
      </c>
      <c r="Q18" s="4">
        <f t="shared" si="2"/>
        <v>677.7765952451756</v>
      </c>
      <c r="R18" s="4">
        <f t="shared" si="3"/>
        <v>608.04127648366273</v>
      </c>
      <c r="S18" s="5">
        <f t="shared" si="4"/>
        <v>1.0942443114133631</v>
      </c>
      <c r="T18" s="4">
        <f t="shared" si="5"/>
        <v>665.34570789676786</v>
      </c>
      <c r="U18" s="6">
        <f t="shared" si="6"/>
        <v>5.3053599999999992E-2</v>
      </c>
      <c r="V18" s="6">
        <f t="shared" si="7"/>
        <v>32.502265892381047</v>
      </c>
      <c r="W18" s="6">
        <f t="shared" si="8"/>
        <v>390.38471563338874</v>
      </c>
      <c r="X18" s="14">
        <f t="shared" si="9"/>
        <v>0.21782407407407406</v>
      </c>
      <c r="Y18" s="15">
        <f t="shared" si="10"/>
        <v>313.66666666666663</v>
      </c>
      <c r="Z18" s="6">
        <f t="shared" si="11"/>
        <v>74.675078442093493</v>
      </c>
      <c r="AA18" s="6">
        <f t="shared" si="12"/>
        <v>18.289972565147806</v>
      </c>
    </row>
    <row r="19" spans="1:27" ht="18" thickBot="1" x14ac:dyDescent="0.25">
      <c r="A19" s="1">
        <v>434</v>
      </c>
      <c r="B19" s="1" t="s">
        <v>1</v>
      </c>
      <c r="C19" s="1" t="s">
        <v>9</v>
      </c>
      <c r="D19" s="11">
        <v>10.3645</v>
      </c>
      <c r="E19" s="11">
        <v>4.1153000000000004</v>
      </c>
      <c r="F19" s="12">
        <v>0.33095982465594642</v>
      </c>
      <c r="G19" s="13">
        <f t="shared" si="0"/>
        <v>4.1016800103359339</v>
      </c>
      <c r="H19" s="9">
        <v>43652</v>
      </c>
      <c r="I19" s="10">
        <v>0.46336805555555555</v>
      </c>
      <c r="J19" s="3">
        <v>225.49799999999999</v>
      </c>
      <c r="K19" s="3">
        <v>0.2</v>
      </c>
      <c r="L19" s="10">
        <v>0.6820949074074073</v>
      </c>
      <c r="M19" s="3"/>
      <c r="N19" s="3">
        <v>1</v>
      </c>
      <c r="O19" s="3">
        <v>1976</v>
      </c>
      <c r="P19" s="3">
        <f t="shared" si="1"/>
        <v>553.73933333333332</v>
      </c>
      <c r="Q19" s="4">
        <f t="shared" si="2"/>
        <v>804.68195263956932</v>
      </c>
      <c r="R19" s="4">
        <f t="shared" si="3"/>
        <v>737.35339859772432</v>
      </c>
      <c r="S19" s="5">
        <f t="shared" si="4"/>
        <v>1.0942778973012008</v>
      </c>
      <c r="T19" s="4">
        <f t="shared" si="5"/>
        <v>806.86952658541202</v>
      </c>
      <c r="U19" s="6">
        <f t="shared" si="6"/>
        <v>5.3034700000000004E-2</v>
      </c>
      <c r="V19" s="6">
        <f t="shared" si="7"/>
        <v>39.416941470906252</v>
      </c>
      <c r="W19" s="6">
        <f t="shared" si="8"/>
        <v>473.43688400705497</v>
      </c>
      <c r="X19" s="14">
        <f t="shared" si="9"/>
        <v>0.21872685185185176</v>
      </c>
      <c r="Y19" s="15">
        <f t="shared" si="10"/>
        <v>314.96666666666653</v>
      </c>
      <c r="Z19" s="6">
        <f t="shared" si="11"/>
        <v>90.187997800052855</v>
      </c>
      <c r="AA19" s="6">
        <f t="shared" si="12"/>
        <v>21.988062835907652</v>
      </c>
    </row>
    <row r="20" spans="1:27" ht="18" thickBot="1" x14ac:dyDescent="0.25">
      <c r="A20" s="1">
        <v>435</v>
      </c>
      <c r="B20" s="2" t="s">
        <v>0</v>
      </c>
      <c r="C20" s="1">
        <v>16</v>
      </c>
      <c r="D20" s="11">
        <v>10.3749</v>
      </c>
      <c r="E20" s="11">
        <v>4.1820000000000004</v>
      </c>
      <c r="F20" s="12">
        <v>0.45402302172953268</v>
      </c>
      <c r="G20" s="13">
        <f t="shared" si="0"/>
        <v>4.1630127572312716</v>
      </c>
      <c r="H20" s="9">
        <v>43652</v>
      </c>
      <c r="I20" s="10">
        <v>0.48928240740740742</v>
      </c>
      <c r="J20" s="3">
        <v>178.386</v>
      </c>
      <c r="K20" s="3">
        <v>0.2</v>
      </c>
      <c r="L20" s="10">
        <v>0.68565972222222227</v>
      </c>
      <c r="M20" s="3">
        <v>555.30999999999995</v>
      </c>
      <c r="N20" s="3">
        <v>1</v>
      </c>
      <c r="O20" s="3">
        <v>1976</v>
      </c>
      <c r="P20" s="3">
        <f t="shared" si="1"/>
        <v>553.73933333333332</v>
      </c>
      <c r="Q20" s="4">
        <f t="shared" si="2"/>
        <v>636.56438107460917</v>
      </c>
      <c r="R20" s="4">
        <f t="shared" si="3"/>
        <v>566.59801417917697</v>
      </c>
      <c r="S20" s="5">
        <f t="shared" si="4"/>
        <v>1.094396616825253</v>
      </c>
      <c r="T20" s="4">
        <f t="shared" si="5"/>
        <v>620.08294981759798</v>
      </c>
      <c r="U20" s="6">
        <f t="shared" si="6"/>
        <v>5.2967999999999994E-2</v>
      </c>
      <c r="V20" s="6">
        <f t="shared" si="7"/>
        <v>30.295387608544754</v>
      </c>
      <c r="W20" s="6">
        <f t="shared" si="8"/>
        <v>363.87790056623101</v>
      </c>
      <c r="X20" s="14">
        <f t="shared" si="9"/>
        <v>0.19637731481481485</v>
      </c>
      <c r="Y20" s="15">
        <f t="shared" si="10"/>
        <v>282.78333333333336</v>
      </c>
      <c r="Z20" s="6">
        <f t="shared" si="11"/>
        <v>77.206367775000388</v>
      </c>
      <c r="AA20" s="6">
        <f t="shared" si="12"/>
        <v>18.54579178045773</v>
      </c>
    </row>
    <row r="21" spans="1:27" ht="18" thickBot="1" x14ac:dyDescent="0.25">
      <c r="A21" s="1">
        <v>435</v>
      </c>
      <c r="B21" s="1" t="s">
        <v>1</v>
      </c>
      <c r="C21" s="1">
        <v>34</v>
      </c>
      <c r="D21" s="11">
        <v>10.4551</v>
      </c>
      <c r="E21" s="11">
        <v>4.3216000000000001</v>
      </c>
      <c r="F21" s="12">
        <v>0.45402302172953268</v>
      </c>
      <c r="G21" s="13">
        <f t="shared" si="0"/>
        <v>4.301978941092937</v>
      </c>
      <c r="H21" s="9">
        <v>43652</v>
      </c>
      <c r="I21" s="10">
        <v>0.48928240740740742</v>
      </c>
      <c r="J21" s="3">
        <v>209.197</v>
      </c>
      <c r="K21" s="3">
        <v>0.2</v>
      </c>
      <c r="L21" s="10">
        <v>0.68624999999999992</v>
      </c>
      <c r="M21" s="3">
        <v>557.35</v>
      </c>
      <c r="N21" s="3">
        <v>1</v>
      </c>
      <c r="O21" s="3">
        <v>1976</v>
      </c>
      <c r="P21" s="3">
        <f>AVERAGE(M$20:M$21,M$36:M$37)</f>
        <v>557.16099999999994</v>
      </c>
      <c r="Q21" s="4">
        <f t="shared" si="2"/>
        <v>741.92786645152842</v>
      </c>
      <c r="R21" s="4">
        <f t="shared" si="3"/>
        <v>673.1048371327314</v>
      </c>
      <c r="S21" s="5">
        <f t="shared" si="4"/>
        <v>1.0946460615880853</v>
      </c>
      <c r="T21" s="4">
        <f t="shared" si="5"/>
        <v>736.81155900323404</v>
      </c>
      <c r="U21" s="6">
        <f t="shared" si="6"/>
        <v>5.2828400000000005E-2</v>
      </c>
      <c r="V21" s="6">
        <f t="shared" si="7"/>
        <v>36.006601392654787</v>
      </c>
      <c r="W21" s="6">
        <f t="shared" si="8"/>
        <v>432.4752893271766</v>
      </c>
      <c r="X21" s="14">
        <f t="shared" si="9"/>
        <v>0.1969675925925925</v>
      </c>
      <c r="Y21" s="15">
        <f t="shared" si="10"/>
        <v>283.63333333333321</v>
      </c>
      <c r="Z21" s="6">
        <f t="shared" si="11"/>
        <v>91.486134773641808</v>
      </c>
      <c r="AA21" s="6">
        <f t="shared" si="12"/>
        <v>21.266058255133938</v>
      </c>
    </row>
    <row r="22" spans="1:27" ht="18" thickBot="1" x14ac:dyDescent="0.25">
      <c r="A22" s="1">
        <v>436</v>
      </c>
      <c r="B22" s="2" t="s">
        <v>0</v>
      </c>
      <c r="C22" s="1" t="s">
        <v>10</v>
      </c>
      <c r="D22" s="11">
        <v>10.5654</v>
      </c>
      <c r="E22" s="11">
        <v>4.024</v>
      </c>
      <c r="F22" s="12">
        <v>0.49903835737218905</v>
      </c>
      <c r="G22" s="13">
        <f t="shared" si="0"/>
        <v>4.0039186964993432</v>
      </c>
      <c r="H22" s="9">
        <v>43652</v>
      </c>
      <c r="I22" s="10">
        <v>0.48928240740740703</v>
      </c>
      <c r="J22" s="3">
        <v>220.55699999999999</v>
      </c>
      <c r="K22" s="3">
        <v>0.2</v>
      </c>
      <c r="L22" s="10">
        <v>0.68701388888888892</v>
      </c>
      <c r="M22" s="3"/>
      <c r="N22" s="3">
        <v>1</v>
      </c>
      <c r="O22" s="3">
        <v>1976</v>
      </c>
      <c r="P22" s="3">
        <f t="shared" ref="P22:P41" si="13">AVERAGE(M$20:M$21,M$36:M$37)</f>
        <v>557.16099999999994</v>
      </c>
      <c r="Q22" s="4">
        <f t="shared" si="2"/>
        <v>782.21668781555059</v>
      </c>
      <c r="R22" s="4">
        <f t="shared" si="3"/>
        <v>714.28783414705811</v>
      </c>
      <c r="S22" s="5">
        <f t="shared" si="4"/>
        <v>1.0941158754658735</v>
      </c>
      <c r="T22" s="4">
        <f t="shared" si="5"/>
        <v>781.51365899243115</v>
      </c>
      <c r="U22" s="6">
        <f t="shared" si="6"/>
        <v>5.3126E-2</v>
      </c>
      <c r="V22" s="6">
        <f t="shared" si="7"/>
        <v>38.172611660582234</v>
      </c>
      <c r="W22" s="6">
        <f t="shared" si="8"/>
        <v>458.4912386552532</v>
      </c>
      <c r="X22" s="14">
        <f t="shared" si="9"/>
        <v>0.1977314814814819</v>
      </c>
      <c r="Y22" s="15">
        <f t="shared" si="10"/>
        <v>284.73333333333392</v>
      </c>
      <c r="Z22" s="6">
        <f t="shared" si="11"/>
        <v>96.614871175304856</v>
      </c>
      <c r="AA22" s="6">
        <f t="shared" si="12"/>
        <v>24.130078180602414</v>
      </c>
    </row>
    <row r="23" spans="1:27" ht="18" thickBot="1" x14ac:dyDescent="0.25">
      <c r="A23" s="1">
        <v>436</v>
      </c>
      <c r="B23" s="1" t="s">
        <v>1</v>
      </c>
      <c r="C23" s="1" t="s">
        <v>11</v>
      </c>
      <c r="D23" s="11">
        <v>10.6198</v>
      </c>
      <c r="E23" s="11">
        <v>4.0702999999999996</v>
      </c>
      <c r="F23" s="12">
        <v>0.49903835737218905</v>
      </c>
      <c r="G23" s="13">
        <f t="shared" si="0"/>
        <v>4.0499876417398797</v>
      </c>
      <c r="H23" s="9">
        <v>43652</v>
      </c>
      <c r="I23" s="10">
        <v>0.48928240740740703</v>
      </c>
      <c r="J23" s="3">
        <v>205.87100000000001</v>
      </c>
      <c r="K23" s="3">
        <v>0.2</v>
      </c>
      <c r="L23" s="10">
        <v>0.68762731481481476</v>
      </c>
      <c r="M23" s="3"/>
      <c r="N23" s="3">
        <v>1</v>
      </c>
      <c r="O23" s="3">
        <v>1976</v>
      </c>
      <c r="P23" s="3">
        <f t="shared" si="13"/>
        <v>557.16099999999994</v>
      </c>
      <c r="Q23" s="4">
        <f t="shared" si="2"/>
        <v>730.13203723878746</v>
      </c>
      <c r="R23" s="4">
        <f t="shared" si="3"/>
        <v>661.09299421515288</v>
      </c>
      <c r="S23" s="5">
        <f t="shared" si="4"/>
        <v>1.0941979702221376</v>
      </c>
      <c r="T23" s="4">
        <f t="shared" si="5"/>
        <v>723.36661239829562</v>
      </c>
      <c r="U23" s="6">
        <f t="shared" si="6"/>
        <v>5.30797E-2</v>
      </c>
      <c r="V23" s="6">
        <f t="shared" si="7"/>
        <v>35.335101741637452</v>
      </c>
      <c r="W23" s="6">
        <f t="shared" si="8"/>
        <v>424.40990701880742</v>
      </c>
      <c r="X23" s="14">
        <f t="shared" si="9"/>
        <v>0.19834490740740773</v>
      </c>
      <c r="Y23" s="15">
        <f t="shared" si="10"/>
        <v>285.61666666666713</v>
      </c>
      <c r="Z23" s="6">
        <f t="shared" si="11"/>
        <v>89.156542292566044</v>
      </c>
      <c r="AA23" s="6">
        <f t="shared" si="12"/>
        <v>22.014028233988459</v>
      </c>
    </row>
    <row r="24" spans="1:27" ht="18" thickBot="1" x14ac:dyDescent="0.25">
      <c r="A24" s="1">
        <v>437</v>
      </c>
      <c r="B24" s="2" t="s">
        <v>0</v>
      </c>
      <c r="C24" s="1">
        <v>40</v>
      </c>
      <c r="D24" s="11">
        <v>10.4322</v>
      </c>
      <c r="E24" s="11">
        <v>4.1847000000000003</v>
      </c>
      <c r="F24" s="12">
        <v>0.37168901452642178</v>
      </c>
      <c r="G24" s="13">
        <f t="shared" si="0"/>
        <v>4.1691459298091127</v>
      </c>
      <c r="H24" s="9">
        <v>43652</v>
      </c>
      <c r="I24" s="10">
        <v>0.48928240740740703</v>
      </c>
      <c r="J24" s="3">
        <v>172.61799999999999</v>
      </c>
      <c r="K24" s="3">
        <v>0.2</v>
      </c>
      <c r="L24" s="10">
        <v>0.68825231481481486</v>
      </c>
      <c r="M24" s="3"/>
      <c r="N24" s="3">
        <v>1</v>
      </c>
      <c r="O24" s="3">
        <v>1976</v>
      </c>
      <c r="P24" s="3">
        <f t="shared" si="13"/>
        <v>557.16099999999994</v>
      </c>
      <c r="Q24" s="4">
        <f t="shared" si="2"/>
        <v>612.19857096961198</v>
      </c>
      <c r="R24" s="4">
        <f t="shared" si="3"/>
        <v>542.2349645698547</v>
      </c>
      <c r="S24" s="5">
        <f t="shared" si="4"/>
        <v>1.0944014288600272</v>
      </c>
      <c r="T24" s="4">
        <f t="shared" si="5"/>
        <v>593.42272000311527</v>
      </c>
      <c r="U24" s="6">
        <f t="shared" si="6"/>
        <v>5.29653E-2</v>
      </c>
      <c r="V24" s="6">
        <f t="shared" si="7"/>
        <v>28.992976459348807</v>
      </c>
      <c r="W24" s="6">
        <f t="shared" si="8"/>
        <v>348.23464025323847</v>
      </c>
      <c r="X24" s="14">
        <f t="shared" si="9"/>
        <v>0.19896990740740783</v>
      </c>
      <c r="Y24" s="15">
        <f t="shared" si="10"/>
        <v>286.51666666666728</v>
      </c>
      <c r="Z24" s="6">
        <f t="shared" si="11"/>
        <v>72.92447821020626</v>
      </c>
      <c r="AA24" s="6">
        <f t="shared" si="12"/>
        <v>17.491466942617947</v>
      </c>
    </row>
    <row r="25" spans="1:27" ht="18" thickBot="1" x14ac:dyDescent="0.25">
      <c r="A25" s="1">
        <v>437</v>
      </c>
      <c r="B25" s="1" t="s">
        <v>1</v>
      </c>
      <c r="C25" s="1">
        <v>96</v>
      </c>
      <c r="D25" s="11">
        <v>10.573600000000001</v>
      </c>
      <c r="E25" s="11">
        <v>4.0781000000000001</v>
      </c>
      <c r="F25" s="12">
        <v>0.37168901452642178</v>
      </c>
      <c r="G25" s="13">
        <f t="shared" si="0"/>
        <v>4.0629421502985981</v>
      </c>
      <c r="H25" s="9">
        <v>43652</v>
      </c>
      <c r="I25" s="10">
        <v>0.48928240740740703</v>
      </c>
      <c r="J25" s="3">
        <v>166.55</v>
      </c>
      <c r="K25" s="3">
        <v>0.2</v>
      </c>
      <c r="L25" s="10">
        <v>0.68900462962962961</v>
      </c>
      <c r="M25" s="3"/>
      <c r="N25" s="3">
        <v>1</v>
      </c>
      <c r="O25" s="3">
        <v>1976</v>
      </c>
      <c r="P25" s="3">
        <f t="shared" si="13"/>
        <v>557.16099999999994</v>
      </c>
      <c r="Q25" s="4">
        <f t="shared" si="2"/>
        <v>590.67809843115367</v>
      </c>
      <c r="R25" s="4">
        <f t="shared" si="3"/>
        <v>520.80711700777294</v>
      </c>
      <c r="S25" s="5">
        <f t="shared" si="4"/>
        <v>1.0942118145383903</v>
      </c>
      <c r="T25" s="4">
        <f t="shared" si="5"/>
        <v>569.87330052558298</v>
      </c>
      <c r="U25" s="6">
        <f t="shared" si="6"/>
        <v>5.3071899999999998E-2</v>
      </c>
      <c r="V25" s="6">
        <f t="shared" si="7"/>
        <v>27.837593670762484</v>
      </c>
      <c r="W25" s="6">
        <f t="shared" si="8"/>
        <v>334.35733757952818</v>
      </c>
      <c r="X25" s="14">
        <f t="shared" si="9"/>
        <v>0.19972222222222258</v>
      </c>
      <c r="Y25" s="15">
        <f t="shared" si="10"/>
        <v>287.60000000000053</v>
      </c>
      <c r="Z25" s="6">
        <f t="shared" si="11"/>
        <v>69.754660134811033</v>
      </c>
      <c r="AA25" s="6">
        <f t="shared" si="12"/>
        <v>17.168509310349041</v>
      </c>
    </row>
    <row r="26" spans="1:27" ht="18" thickBot="1" x14ac:dyDescent="0.25">
      <c r="A26" s="1">
        <v>438</v>
      </c>
      <c r="B26" s="2" t="s">
        <v>0</v>
      </c>
      <c r="C26" s="1" t="s">
        <v>12</v>
      </c>
      <c r="D26" s="11">
        <v>10.359500000000001</v>
      </c>
      <c r="E26" s="11">
        <v>4.0815000000000001</v>
      </c>
      <c r="F26" s="12">
        <v>0.41604927637437505</v>
      </c>
      <c r="G26" s="13">
        <f t="shared" si="0"/>
        <v>4.0645189487847802</v>
      </c>
      <c r="H26" s="9">
        <v>43652</v>
      </c>
      <c r="I26" s="10">
        <v>0.48928240740740703</v>
      </c>
      <c r="J26" s="3">
        <v>201.143</v>
      </c>
      <c r="K26" s="3">
        <v>0.2</v>
      </c>
      <c r="L26" s="10">
        <v>0.69042824074074083</v>
      </c>
      <c r="M26" s="3"/>
      <c r="N26" s="3">
        <v>2</v>
      </c>
      <c r="O26" s="3">
        <v>1976</v>
      </c>
      <c r="P26" s="3">
        <f t="shared" si="13"/>
        <v>557.16099999999994</v>
      </c>
      <c r="Q26" s="4">
        <f t="shared" si="2"/>
        <v>713.36394327671894</v>
      </c>
      <c r="R26" s="4">
        <f t="shared" si="3"/>
        <v>644.05464265341084</v>
      </c>
      <c r="S26" s="5">
        <f t="shared" si="4"/>
        <v>1.1884357010279167</v>
      </c>
      <c r="T26" s="4">
        <f t="shared" si="5"/>
        <v>765.41753074209066</v>
      </c>
      <c r="U26" s="6">
        <f t="shared" si="6"/>
        <v>5.3068499999999998E-2</v>
      </c>
      <c r="V26" s="6">
        <f t="shared" si="7"/>
        <v>40.609353559220253</v>
      </c>
      <c r="W26" s="6">
        <f t="shared" si="8"/>
        <v>487.7589455997944</v>
      </c>
      <c r="X26" s="14">
        <f t="shared" si="9"/>
        <v>0.2011458333333338</v>
      </c>
      <c r="Y26" s="15">
        <f t="shared" si="10"/>
        <v>289.65000000000066</v>
      </c>
      <c r="Z26" s="6">
        <f t="shared" si="11"/>
        <v>101.03758583113273</v>
      </c>
      <c r="AA26" s="6">
        <f t="shared" si="12"/>
        <v>24.858436411359627</v>
      </c>
    </row>
    <row r="27" spans="1:27" ht="18" thickBot="1" x14ac:dyDescent="0.25">
      <c r="A27" s="1">
        <v>438</v>
      </c>
      <c r="B27" s="1" t="s">
        <v>1</v>
      </c>
      <c r="C27" s="1" t="s">
        <v>13</v>
      </c>
      <c r="D27" s="11">
        <v>10.4506</v>
      </c>
      <c r="E27" s="11">
        <v>4.0236999999999998</v>
      </c>
      <c r="F27" s="12">
        <v>0.41604927637437505</v>
      </c>
      <c r="G27" s="13">
        <f t="shared" si="0"/>
        <v>4.0069594252665244</v>
      </c>
      <c r="H27" s="9">
        <v>43652</v>
      </c>
      <c r="I27" s="10">
        <v>0.48928240740740703</v>
      </c>
      <c r="J27" s="3">
        <v>234.941</v>
      </c>
      <c r="K27" s="3">
        <v>0.2</v>
      </c>
      <c r="L27" s="10">
        <v>0.69106481481481474</v>
      </c>
      <c r="M27" s="3"/>
      <c r="N27" s="3">
        <v>1</v>
      </c>
      <c r="O27" s="3">
        <v>1976</v>
      </c>
      <c r="P27" s="3">
        <f t="shared" si="13"/>
        <v>557.16099999999994</v>
      </c>
      <c r="Q27" s="4">
        <f t="shared" si="2"/>
        <v>833.23027993703795</v>
      </c>
      <c r="R27" s="4">
        <f t="shared" si="3"/>
        <v>766.76565907415136</v>
      </c>
      <c r="S27" s="5">
        <f t="shared" si="4"/>
        <v>1.0941153440009939</v>
      </c>
      <c r="T27" s="4">
        <f t="shared" si="5"/>
        <v>838.93007284606392</v>
      </c>
      <c r="U27" s="6">
        <f t="shared" si="6"/>
        <v>5.3126300000000001E-2</v>
      </c>
      <c r="V27" s="6">
        <f t="shared" si="7"/>
        <v>40.977065412712065</v>
      </c>
      <c r="W27" s="6">
        <f t="shared" si="8"/>
        <v>492.17553267208456</v>
      </c>
      <c r="X27" s="14">
        <f t="shared" si="9"/>
        <v>0.20178240740740772</v>
      </c>
      <c r="Y27" s="15">
        <f t="shared" si="10"/>
        <v>290.56666666666712</v>
      </c>
      <c r="Z27" s="6">
        <f t="shared" si="11"/>
        <v>101.63083157161304</v>
      </c>
      <c r="AA27" s="6">
        <f t="shared" si="12"/>
        <v>25.363578909924456</v>
      </c>
    </row>
    <row r="28" spans="1:27" ht="18" thickBot="1" x14ac:dyDescent="0.25">
      <c r="A28" s="1">
        <v>439</v>
      </c>
      <c r="B28" s="2" t="s">
        <v>0</v>
      </c>
      <c r="C28" s="1" t="s">
        <v>14</v>
      </c>
      <c r="D28" s="11">
        <v>10.4564</v>
      </c>
      <c r="E28" s="11">
        <v>4.1788999999999996</v>
      </c>
      <c r="F28" s="12">
        <v>0.30547774305433872</v>
      </c>
      <c r="G28" s="13">
        <f t="shared" si="0"/>
        <v>4.1661343905955022</v>
      </c>
      <c r="H28" s="9">
        <v>43652</v>
      </c>
      <c r="I28" s="10">
        <v>0.49285879629629631</v>
      </c>
      <c r="J28" s="3">
        <v>190.28200000000001</v>
      </c>
      <c r="K28" s="3">
        <v>0.2</v>
      </c>
      <c r="L28" s="10">
        <v>0.69160879629629635</v>
      </c>
      <c r="M28" s="3"/>
      <c r="N28" s="3">
        <v>1</v>
      </c>
      <c r="O28" s="3">
        <v>1976</v>
      </c>
      <c r="P28" s="3">
        <f t="shared" si="13"/>
        <v>557.16099999999994</v>
      </c>
      <c r="Q28" s="4">
        <f t="shared" si="2"/>
        <v>674.84485094972558</v>
      </c>
      <c r="R28" s="4">
        <f t="shared" si="3"/>
        <v>605.0836181179651</v>
      </c>
      <c r="S28" s="5">
        <f t="shared" si="4"/>
        <v>1.0943910925013829</v>
      </c>
      <c r="T28" s="4">
        <f t="shared" si="5"/>
        <v>662.19812188680942</v>
      </c>
      <c r="U28" s="6">
        <f t="shared" si="6"/>
        <v>5.29711E-2</v>
      </c>
      <c r="V28" s="6">
        <f t="shared" si="7"/>
        <v>32.352844913574522</v>
      </c>
      <c r="W28" s="6">
        <f t="shared" si="8"/>
        <v>388.59002025694355</v>
      </c>
      <c r="X28" s="14">
        <f t="shared" si="9"/>
        <v>0.19875000000000004</v>
      </c>
      <c r="Y28" s="15">
        <f t="shared" si="10"/>
        <v>286.20000000000005</v>
      </c>
      <c r="Z28" s="6">
        <f t="shared" si="11"/>
        <v>81.465413051770128</v>
      </c>
      <c r="AA28" s="6">
        <f t="shared" si="12"/>
        <v>19.554197107915563</v>
      </c>
    </row>
    <row r="29" spans="1:27" ht="18" thickBot="1" x14ac:dyDescent="0.25">
      <c r="A29" s="1">
        <v>439</v>
      </c>
      <c r="B29" s="1" t="s">
        <v>1</v>
      </c>
      <c r="C29" s="1" t="s">
        <v>15</v>
      </c>
      <c r="D29" s="11">
        <v>10.4796</v>
      </c>
      <c r="E29" s="11">
        <v>4.1623000000000001</v>
      </c>
      <c r="F29" s="12">
        <v>0.30547774305433872</v>
      </c>
      <c r="G29" s="13">
        <f t="shared" si="0"/>
        <v>4.1495850999008494</v>
      </c>
      <c r="H29" s="9">
        <v>43652</v>
      </c>
      <c r="I29" s="10">
        <v>0.49285879629629631</v>
      </c>
      <c r="J29" s="3">
        <v>174.143</v>
      </c>
      <c r="K29" s="3">
        <v>0.2</v>
      </c>
      <c r="L29" s="10">
        <v>0.69219907407407411</v>
      </c>
      <c r="M29" s="3"/>
      <c r="N29" s="3">
        <v>1</v>
      </c>
      <c r="O29" s="3">
        <v>1976</v>
      </c>
      <c r="P29" s="3">
        <f t="shared" si="13"/>
        <v>557.16099999999994</v>
      </c>
      <c r="Q29" s="4">
        <f t="shared" si="2"/>
        <v>617.60706151363797</v>
      </c>
      <c r="R29" s="4">
        <f t="shared" si="3"/>
        <v>547.63361497907283</v>
      </c>
      <c r="S29" s="5">
        <f t="shared" si="4"/>
        <v>1.0943615216361533</v>
      </c>
      <c r="T29" s="4">
        <f t="shared" si="5"/>
        <v>599.30915618760548</v>
      </c>
      <c r="U29" s="6">
        <f t="shared" si="6"/>
        <v>5.2987699999999999E-2</v>
      </c>
      <c r="V29" s="6">
        <f t="shared" si="7"/>
        <v>29.279503575711921</v>
      </c>
      <c r="W29" s="6">
        <f t="shared" si="8"/>
        <v>351.67611744787587</v>
      </c>
      <c r="X29" s="14">
        <f t="shared" si="9"/>
        <v>0.1993402777777778</v>
      </c>
      <c r="Y29" s="15">
        <f t="shared" si="10"/>
        <v>287.05</v>
      </c>
      <c r="Z29" s="6">
        <f t="shared" si="11"/>
        <v>73.508333206314418</v>
      </c>
      <c r="AA29" s="6">
        <f t="shared" si="12"/>
        <v>17.714622410821466</v>
      </c>
    </row>
    <row r="30" spans="1:27" ht="18" thickBot="1" x14ac:dyDescent="0.25">
      <c r="A30" s="1">
        <v>440</v>
      </c>
      <c r="B30" s="2" t="s">
        <v>0</v>
      </c>
      <c r="C30" s="1">
        <v>55</v>
      </c>
      <c r="D30" s="11">
        <v>10.588900000000001</v>
      </c>
      <c r="E30" s="11">
        <v>4.1538000000000004</v>
      </c>
      <c r="F30" s="12">
        <v>0.28784086952725052</v>
      </c>
      <c r="G30" s="13">
        <f t="shared" si="0"/>
        <v>4.1418436659615772</v>
      </c>
      <c r="H30" s="9">
        <v>43652</v>
      </c>
      <c r="I30" s="10">
        <v>0.49285879629629598</v>
      </c>
      <c r="J30" s="3">
        <v>219.46</v>
      </c>
      <c r="K30" s="3">
        <v>0.2</v>
      </c>
      <c r="L30" s="10">
        <v>0.69505787037037037</v>
      </c>
      <c r="M30" s="3"/>
      <c r="N30" s="3">
        <v>1</v>
      </c>
      <c r="O30" s="3">
        <v>1976</v>
      </c>
      <c r="P30" s="3">
        <f t="shared" si="13"/>
        <v>557.16099999999994</v>
      </c>
      <c r="Q30" s="4">
        <f t="shared" si="2"/>
        <v>778.32612117502845</v>
      </c>
      <c r="R30" s="4">
        <f t="shared" si="3"/>
        <v>710.3005884734464</v>
      </c>
      <c r="S30" s="5">
        <f t="shared" si="4"/>
        <v>1.0943463870994523</v>
      </c>
      <c r="T30" s="4">
        <f t="shared" si="5"/>
        <v>777.31488275053096</v>
      </c>
      <c r="U30" s="6">
        <f t="shared" si="6"/>
        <v>5.29962E-2</v>
      </c>
      <c r="V30" s="6">
        <f t="shared" si="7"/>
        <v>37.975523820387409</v>
      </c>
      <c r="W30" s="6">
        <f t="shared" si="8"/>
        <v>456.12401660667314</v>
      </c>
      <c r="X30" s="14">
        <f t="shared" si="9"/>
        <v>0.20219907407407439</v>
      </c>
      <c r="Y30" s="15">
        <f t="shared" si="10"/>
        <v>291.16666666666714</v>
      </c>
      <c r="Z30" s="6">
        <f t="shared" si="11"/>
        <v>93.992356026560998</v>
      </c>
      <c r="AA30" s="6">
        <f t="shared" si="12"/>
        <v>22.693361605848921</v>
      </c>
    </row>
    <row r="31" spans="1:27" ht="18" thickBot="1" x14ac:dyDescent="0.25">
      <c r="A31" s="1">
        <v>440</v>
      </c>
      <c r="B31" s="1" t="s">
        <v>1</v>
      </c>
      <c r="C31" s="1" t="s">
        <v>16</v>
      </c>
      <c r="D31" s="11">
        <v>10.477</v>
      </c>
      <c r="E31" s="11">
        <v>4.1658999999999997</v>
      </c>
      <c r="F31" s="12">
        <v>0.28784086952725052</v>
      </c>
      <c r="G31" s="13">
        <f t="shared" si="0"/>
        <v>4.1539088372163642</v>
      </c>
      <c r="H31" s="9">
        <v>43652</v>
      </c>
      <c r="I31" s="10">
        <v>0.49285879629629598</v>
      </c>
      <c r="J31" s="3">
        <v>218.43600000000001</v>
      </c>
      <c r="K31" s="3">
        <v>0.2</v>
      </c>
      <c r="L31" s="10">
        <v>0.69579861111111108</v>
      </c>
      <c r="M31" s="3"/>
      <c r="N31" s="3">
        <v>1</v>
      </c>
      <c r="O31" s="3">
        <v>1976</v>
      </c>
      <c r="P31" s="3">
        <f t="shared" si="13"/>
        <v>557.16099999999994</v>
      </c>
      <c r="Q31" s="4">
        <f t="shared" si="2"/>
        <v>774.69445277038426</v>
      </c>
      <c r="R31" s="4">
        <f t="shared" si="3"/>
        <v>706.58063934641916</v>
      </c>
      <c r="S31" s="5">
        <f t="shared" si="4"/>
        <v>1.0943679330214158</v>
      </c>
      <c r="T31" s="4">
        <f t="shared" si="5"/>
        <v>773.25919379449113</v>
      </c>
      <c r="U31" s="6">
        <f t="shared" si="6"/>
        <v>5.2984099999999999E-2</v>
      </c>
      <c r="V31" s="6">
        <f t="shared" si="7"/>
        <v>37.778127928691234</v>
      </c>
      <c r="W31" s="6">
        <f t="shared" si="8"/>
        <v>453.7530945515104</v>
      </c>
      <c r="X31" s="14">
        <f t="shared" si="9"/>
        <v>0.2029398148148151</v>
      </c>
      <c r="Y31" s="15">
        <f t="shared" si="10"/>
        <v>292.23333333333375</v>
      </c>
      <c r="Z31" s="6">
        <f t="shared" si="11"/>
        <v>93.162492322655126</v>
      </c>
      <c r="AA31" s="6">
        <f t="shared" si="12"/>
        <v>22.427668967594769</v>
      </c>
    </row>
    <row r="32" spans="1:27" ht="18" thickBot="1" x14ac:dyDescent="0.25">
      <c r="A32" s="1">
        <v>441</v>
      </c>
      <c r="B32" s="2" t="s">
        <v>0</v>
      </c>
      <c r="C32" s="1">
        <v>52</v>
      </c>
      <c r="D32" s="11">
        <v>10.461399999999999</v>
      </c>
      <c r="E32" s="11">
        <v>4.0125999999999999</v>
      </c>
      <c r="F32" s="12">
        <v>0.37380036759075974</v>
      </c>
      <c r="G32" s="13">
        <f t="shared" si="0"/>
        <v>3.9976008864500532</v>
      </c>
      <c r="H32" s="9">
        <v>43652</v>
      </c>
      <c r="I32" s="10">
        <v>0.49285879629629598</v>
      </c>
      <c r="J32" s="3">
        <v>157.52199999999999</v>
      </c>
      <c r="K32" s="3">
        <v>0.2</v>
      </c>
      <c r="L32" s="10">
        <v>0.69635416666666661</v>
      </c>
      <c r="M32" s="3"/>
      <c r="N32" s="3">
        <v>1</v>
      </c>
      <c r="O32" s="3">
        <v>1976</v>
      </c>
      <c r="P32" s="3">
        <f t="shared" si="13"/>
        <v>557.16099999999994</v>
      </c>
      <c r="Q32" s="4">
        <f t="shared" si="2"/>
        <v>558.65983441052049</v>
      </c>
      <c r="R32" s="4">
        <f t="shared" si="3"/>
        <v>489.09016179763552</v>
      </c>
      <c r="S32" s="5">
        <f t="shared" si="4"/>
        <v>1.0940956840191653</v>
      </c>
      <c r="T32" s="4">
        <f t="shared" si="5"/>
        <v>535.11143511902833</v>
      </c>
      <c r="U32" s="6">
        <f t="shared" si="6"/>
        <v>5.3137400000000001E-2</v>
      </c>
      <c r="V32" s="6">
        <f t="shared" si="7"/>
        <v>26.136746055046007</v>
      </c>
      <c r="W32" s="6">
        <f t="shared" si="8"/>
        <v>313.92845686715759</v>
      </c>
      <c r="X32" s="14">
        <f t="shared" si="9"/>
        <v>0.20349537037037063</v>
      </c>
      <c r="Y32" s="15">
        <f t="shared" si="10"/>
        <v>293.0333333333337</v>
      </c>
      <c r="Z32" s="6">
        <f t="shared" si="11"/>
        <v>64.278378155031618</v>
      </c>
      <c r="AA32" s="6">
        <f t="shared" si="12"/>
        <v>16.07923851850855</v>
      </c>
    </row>
    <row r="33" spans="1:27" ht="18" thickBot="1" x14ac:dyDescent="0.25">
      <c r="A33" s="1">
        <v>441</v>
      </c>
      <c r="B33" s="1" t="s">
        <v>1</v>
      </c>
      <c r="C33" s="1">
        <v>91</v>
      </c>
      <c r="D33" s="11">
        <v>10.5275</v>
      </c>
      <c r="E33" s="11">
        <v>4.0331999999999999</v>
      </c>
      <c r="F33" s="12">
        <v>0.37380036759075974</v>
      </c>
      <c r="G33" s="13">
        <f t="shared" si="0"/>
        <v>4.0181238835743294</v>
      </c>
      <c r="H33" s="9">
        <v>43652</v>
      </c>
      <c r="I33" s="10">
        <v>0.49285879629629598</v>
      </c>
      <c r="J33" s="3">
        <v>163.21</v>
      </c>
      <c r="K33" s="3">
        <v>0.2</v>
      </c>
      <c r="L33" s="10">
        <v>0.69702546296296297</v>
      </c>
      <c r="M33" s="3"/>
      <c r="N33" s="3">
        <v>1</v>
      </c>
      <c r="O33" s="3">
        <v>1976</v>
      </c>
      <c r="P33" s="3">
        <f t="shared" si="13"/>
        <v>557.16099999999994</v>
      </c>
      <c r="Q33" s="4">
        <f t="shared" si="2"/>
        <v>578.83261750194299</v>
      </c>
      <c r="R33" s="4">
        <f t="shared" si="3"/>
        <v>509.04988190788958</v>
      </c>
      <c r="S33" s="5">
        <f t="shared" si="4"/>
        <v>1.0941321766371468</v>
      </c>
      <c r="T33" s="4">
        <f t="shared" si="5"/>
        <v>556.96785530876173</v>
      </c>
      <c r="U33" s="6">
        <f t="shared" si="6"/>
        <v>5.3116799999999999E-2</v>
      </c>
      <c r="V33" s="6">
        <f t="shared" si="7"/>
        <v>27.205198743120491</v>
      </c>
      <c r="W33" s="6">
        <f t="shared" si="8"/>
        <v>326.7616421036202</v>
      </c>
      <c r="X33" s="14">
        <f t="shared" si="9"/>
        <v>0.204166666666667</v>
      </c>
      <c r="Y33" s="15">
        <f t="shared" si="10"/>
        <v>294.00000000000045</v>
      </c>
      <c r="Z33" s="6">
        <f t="shared" si="11"/>
        <v>66.68604940890198</v>
      </c>
      <c r="AA33" s="6">
        <f t="shared" si="12"/>
        <v>16.596314932326397</v>
      </c>
    </row>
    <row r="34" spans="1:27" ht="18" thickBot="1" x14ac:dyDescent="0.25">
      <c r="A34" s="1">
        <v>442</v>
      </c>
      <c r="B34" s="2" t="s">
        <v>0</v>
      </c>
      <c r="C34" s="1" t="s">
        <v>17</v>
      </c>
      <c r="D34" s="11">
        <v>10.416499999999999</v>
      </c>
      <c r="E34" s="11">
        <v>4.2161</v>
      </c>
      <c r="F34" s="12">
        <v>0.48501081587950523</v>
      </c>
      <c r="G34" s="13">
        <f t="shared" si="0"/>
        <v>4.195651458991704</v>
      </c>
      <c r="H34" s="9">
        <v>43652</v>
      </c>
      <c r="I34" s="10">
        <v>0.49285879629629598</v>
      </c>
      <c r="J34" s="3">
        <v>191.53399999999999</v>
      </c>
      <c r="K34" s="3">
        <v>0.2</v>
      </c>
      <c r="L34" s="10">
        <v>0.69760416666666669</v>
      </c>
      <c r="M34" s="3"/>
      <c r="N34" s="3">
        <v>1</v>
      </c>
      <c r="O34" s="3">
        <v>1976</v>
      </c>
      <c r="P34" s="3">
        <f t="shared" si="13"/>
        <v>557.16099999999994</v>
      </c>
      <c r="Q34" s="4">
        <f t="shared" si="2"/>
        <v>679.28513302259137</v>
      </c>
      <c r="R34" s="4">
        <f t="shared" si="3"/>
        <v>609.56370210061618</v>
      </c>
      <c r="S34" s="5">
        <f t="shared" si="4"/>
        <v>1.094457427093035</v>
      </c>
      <c r="T34" s="4">
        <f t="shared" si="5"/>
        <v>667.14152105034566</v>
      </c>
      <c r="U34" s="6">
        <f t="shared" si="6"/>
        <v>5.2933899999999999E-2</v>
      </c>
      <c r="V34" s="6">
        <f t="shared" si="7"/>
        <v>32.596338956950675</v>
      </c>
      <c r="W34" s="6">
        <f t="shared" si="8"/>
        <v>391.51462721193451</v>
      </c>
      <c r="X34" s="14">
        <f t="shared" si="9"/>
        <v>0.20474537037037072</v>
      </c>
      <c r="Y34" s="15">
        <f t="shared" si="10"/>
        <v>294.83333333333383</v>
      </c>
      <c r="Z34" s="6">
        <f t="shared" si="11"/>
        <v>79.675107855452907</v>
      </c>
      <c r="AA34" s="6">
        <f t="shared" si="12"/>
        <v>18.989925315340749</v>
      </c>
    </row>
    <row r="35" spans="1:27" ht="18" thickBot="1" x14ac:dyDescent="0.25">
      <c r="A35" s="1">
        <v>442</v>
      </c>
      <c r="B35" s="1" t="s">
        <v>1</v>
      </c>
      <c r="C35" s="1">
        <v>34</v>
      </c>
      <c r="D35" s="11">
        <v>10.4537</v>
      </c>
      <c r="E35" s="11">
        <v>4.2824999999999998</v>
      </c>
      <c r="F35" s="12">
        <v>0.48501081587950523</v>
      </c>
      <c r="G35" s="13">
        <f t="shared" si="0"/>
        <v>4.2617294118099602</v>
      </c>
      <c r="H35" s="9">
        <v>43652</v>
      </c>
      <c r="I35" s="10">
        <v>0.49285879629629598</v>
      </c>
      <c r="J35" s="3">
        <v>243.131</v>
      </c>
      <c r="K35" s="3">
        <v>0.2</v>
      </c>
      <c r="L35" s="10">
        <v>0.69827546296296295</v>
      </c>
      <c r="M35" s="3"/>
      <c r="N35" s="3">
        <v>1</v>
      </c>
      <c r="O35" s="3">
        <v>1976</v>
      </c>
      <c r="P35" s="3">
        <f t="shared" si="13"/>
        <v>557.16099999999994</v>
      </c>
      <c r="Q35" s="4">
        <f t="shared" si="2"/>
        <v>862.27653407183925</v>
      </c>
      <c r="R35" s="4">
        <f t="shared" si="3"/>
        <v>796.80331782892961</v>
      </c>
      <c r="S35" s="5">
        <f t="shared" si="4"/>
        <v>1.0945760627985057</v>
      </c>
      <c r="T35" s="4">
        <f t="shared" si="5"/>
        <v>872.1618384539762</v>
      </c>
      <c r="U35" s="6">
        <f t="shared" si="6"/>
        <v>5.2867499999999998E-2</v>
      </c>
      <c r="V35" s="6">
        <f t="shared" si="7"/>
        <v>42.618190681163384</v>
      </c>
      <c r="W35" s="6">
        <f t="shared" si="8"/>
        <v>511.88708827145336</v>
      </c>
      <c r="X35" s="14">
        <f t="shared" si="9"/>
        <v>0.20541666666666697</v>
      </c>
      <c r="Y35" s="15">
        <f t="shared" si="10"/>
        <v>295.80000000000041</v>
      </c>
      <c r="Z35" s="6">
        <f t="shared" si="11"/>
        <v>103.83105238771859</v>
      </c>
      <c r="AA35" s="6">
        <f t="shared" si="12"/>
        <v>24.363595703656241</v>
      </c>
    </row>
    <row r="36" spans="1:27" ht="18" thickBot="1" x14ac:dyDescent="0.25">
      <c r="A36" s="1">
        <v>443</v>
      </c>
      <c r="B36" s="2" t="s">
        <v>0</v>
      </c>
      <c r="C36" s="1">
        <v>189</v>
      </c>
      <c r="D36" s="11">
        <v>10.448499999999999</v>
      </c>
      <c r="E36" s="11">
        <v>4.1357999999999997</v>
      </c>
      <c r="F36" s="12">
        <v>0.31234431796103301</v>
      </c>
      <c r="G36" s="13">
        <f t="shared" si="0"/>
        <v>4.1228820636977677</v>
      </c>
      <c r="H36" s="9">
        <v>43652</v>
      </c>
      <c r="I36" s="10">
        <v>0.50891203703703702</v>
      </c>
      <c r="J36" s="3">
        <v>259.45299999999997</v>
      </c>
      <c r="K36" s="3">
        <v>0.2</v>
      </c>
      <c r="L36" s="10">
        <v>0.70089120370370372</v>
      </c>
      <c r="M36" s="3">
        <v>558.12699999999995</v>
      </c>
      <c r="N36" s="3">
        <v>1</v>
      </c>
      <c r="O36" s="3">
        <v>1976</v>
      </c>
      <c r="P36" s="3">
        <f t="shared" si="13"/>
        <v>557.16099999999994</v>
      </c>
      <c r="Q36" s="4">
        <f t="shared" si="2"/>
        <v>920.16334237320984</v>
      </c>
      <c r="R36" s="4">
        <f t="shared" si="3"/>
        <v>856.98918042180003</v>
      </c>
      <c r="S36" s="5">
        <f t="shared" si="4"/>
        <v>1.0943143535128323</v>
      </c>
      <c r="T36" s="4">
        <f t="shared" si="5"/>
        <v>937.81556094077416</v>
      </c>
      <c r="U36" s="6">
        <f t="shared" si="6"/>
        <v>5.3014200000000004E-2</v>
      </c>
      <c r="V36" s="6">
        <f t="shared" si="7"/>
        <v>45.815403093088278</v>
      </c>
      <c r="W36" s="6">
        <f t="shared" si="8"/>
        <v>550.28880655108333</v>
      </c>
      <c r="X36" s="14">
        <f t="shared" si="9"/>
        <v>0.1919791666666667</v>
      </c>
      <c r="Y36" s="15">
        <f t="shared" si="10"/>
        <v>276.45000000000005</v>
      </c>
      <c r="Z36" s="6">
        <f t="shared" si="11"/>
        <v>119.43327326122262</v>
      </c>
      <c r="AA36" s="6">
        <f t="shared" si="12"/>
        <v>28.968394296999179</v>
      </c>
    </row>
    <row r="37" spans="1:27" ht="18" thickBot="1" x14ac:dyDescent="0.25">
      <c r="A37" s="1">
        <v>443</v>
      </c>
      <c r="B37" s="1" t="s">
        <v>1</v>
      </c>
      <c r="C37" s="1">
        <v>90</v>
      </c>
      <c r="D37" s="11">
        <v>10.375999999999999</v>
      </c>
      <c r="E37" s="11">
        <v>4.0827999999999998</v>
      </c>
      <c r="F37" s="12">
        <v>0.31234431796103301</v>
      </c>
      <c r="G37" s="13">
        <f t="shared" si="0"/>
        <v>4.0700476061862867</v>
      </c>
      <c r="H37" s="9">
        <v>43652</v>
      </c>
      <c r="I37" s="10">
        <v>0.49701388888888887</v>
      </c>
      <c r="J37" s="3">
        <v>217.87700000000001</v>
      </c>
      <c r="K37" s="3">
        <v>0.2</v>
      </c>
      <c r="L37" s="10">
        <v>0.70178240740740738</v>
      </c>
      <c r="M37" s="3">
        <v>557.85699999999997</v>
      </c>
      <c r="N37" s="3">
        <v>1</v>
      </c>
      <c r="O37" s="3">
        <v>1976</v>
      </c>
      <c r="P37" s="3">
        <f t="shared" si="13"/>
        <v>557.16099999999994</v>
      </c>
      <c r="Q37" s="4">
        <f t="shared" si="2"/>
        <v>772.71193066277078</v>
      </c>
      <c r="R37" s="4">
        <f t="shared" si="3"/>
        <v>704.55072871435561</v>
      </c>
      <c r="S37" s="5">
        <f t="shared" si="4"/>
        <v>1.0942201585913709</v>
      </c>
      <c r="T37" s="4">
        <f t="shared" si="5"/>
        <v>770.93361010948809</v>
      </c>
      <c r="U37" s="6">
        <f t="shared" si="6"/>
        <v>5.3067200000000002E-2</v>
      </c>
      <c r="V37" s="6">
        <f t="shared" si="7"/>
        <v>37.659423978456346</v>
      </c>
      <c r="W37" s="6">
        <f t="shared" si="8"/>
        <v>452.32734140523911</v>
      </c>
      <c r="X37" s="14">
        <f t="shared" si="9"/>
        <v>0.20476851851851852</v>
      </c>
      <c r="Y37" s="15">
        <f t="shared" si="10"/>
        <v>294.86666666666667</v>
      </c>
      <c r="Z37" s="6">
        <f t="shared" si="11"/>
        <v>92.040381475178663</v>
      </c>
      <c r="AA37" s="6">
        <f t="shared" si="12"/>
        <v>22.61407982925838</v>
      </c>
    </row>
    <row r="38" spans="1:27" ht="18" thickBot="1" x14ac:dyDescent="0.25">
      <c r="A38" s="1">
        <v>444</v>
      </c>
      <c r="B38" s="2" t="s">
        <v>0</v>
      </c>
      <c r="C38" s="1">
        <v>121</v>
      </c>
      <c r="D38" s="11">
        <v>10.3865</v>
      </c>
      <c r="E38" s="11">
        <v>4.3653000000000004</v>
      </c>
      <c r="F38" s="12">
        <v>0.46224678189497048</v>
      </c>
      <c r="G38" s="13">
        <f t="shared" si="0"/>
        <v>4.3451215412299389</v>
      </c>
      <c r="H38" s="9">
        <v>43652</v>
      </c>
      <c r="I38" s="10">
        <v>0.49701388888888887</v>
      </c>
      <c r="J38" s="3">
        <v>270.38499999999999</v>
      </c>
      <c r="K38" s="3">
        <v>0.2</v>
      </c>
      <c r="L38" s="10">
        <v>0.70241898148148152</v>
      </c>
      <c r="M38" s="3"/>
      <c r="N38" s="3">
        <v>1</v>
      </c>
      <c r="O38" s="3">
        <v>1976</v>
      </c>
      <c r="P38" s="3">
        <f t="shared" si="13"/>
        <v>557.16099999999994</v>
      </c>
      <c r="Q38" s="4">
        <f t="shared" si="2"/>
        <v>958.9342398337285</v>
      </c>
      <c r="R38" s="4">
        <f t="shared" si="3"/>
        <v>897.52962385860769</v>
      </c>
      <c r="S38" s="5">
        <f t="shared" si="4"/>
        <v>1.0947244182499853</v>
      </c>
      <c r="T38" s="4">
        <f t="shared" si="5"/>
        <v>982.54759534074242</v>
      </c>
      <c r="U38" s="6">
        <f t="shared" si="6"/>
        <v>5.2784700000000004E-2</v>
      </c>
      <c r="V38" s="6">
        <f t="shared" si="7"/>
        <v>48.018698424656982</v>
      </c>
      <c r="W38" s="6">
        <f t="shared" si="8"/>
        <v>576.75258677855493</v>
      </c>
      <c r="X38" s="14">
        <f t="shared" si="9"/>
        <v>0.20540509259259265</v>
      </c>
      <c r="Y38" s="15">
        <f t="shared" si="10"/>
        <v>295.78333333333342</v>
      </c>
      <c r="Z38" s="6">
        <f t="shared" si="11"/>
        <v>116.99494632347987</v>
      </c>
      <c r="AA38" s="6">
        <f t="shared" si="12"/>
        <v>26.925586594837355</v>
      </c>
    </row>
    <row r="39" spans="1:27" ht="18" thickBot="1" x14ac:dyDescent="0.25">
      <c r="A39" s="1">
        <v>444</v>
      </c>
      <c r="B39" s="1" t="s">
        <v>1</v>
      </c>
      <c r="C39" s="1">
        <v>48</v>
      </c>
      <c r="D39" s="11">
        <v>10.4215</v>
      </c>
      <c r="E39" s="11">
        <v>4.0312000000000001</v>
      </c>
      <c r="F39" s="12">
        <v>0.46224678189497048</v>
      </c>
      <c r="G39" s="13">
        <f t="shared" si="0"/>
        <v>4.0125659077282503</v>
      </c>
      <c r="H39" s="9">
        <v>43652</v>
      </c>
      <c r="I39" s="10">
        <v>0.49701388888888898</v>
      </c>
      <c r="J39" s="3">
        <v>209.25</v>
      </c>
      <c r="K39" s="3">
        <v>0.2</v>
      </c>
      <c r="L39" s="10">
        <v>0.703125</v>
      </c>
      <c r="M39" s="3"/>
      <c r="N39" s="3">
        <v>1</v>
      </c>
      <c r="O39" s="3">
        <v>1976</v>
      </c>
      <c r="P39" s="3">
        <f t="shared" si="13"/>
        <v>557.16099999999994</v>
      </c>
      <c r="Q39" s="4">
        <f t="shared" si="2"/>
        <v>742.11583366387822</v>
      </c>
      <c r="R39" s="4">
        <f t="shared" si="3"/>
        <v>673.29641740495413</v>
      </c>
      <c r="S39" s="5">
        <f t="shared" si="4"/>
        <v>1.0941286324239252</v>
      </c>
      <c r="T39" s="4">
        <f t="shared" si="5"/>
        <v>736.67288839121079</v>
      </c>
      <c r="U39" s="6">
        <f t="shared" si="6"/>
        <v>5.3118800000000001E-2</v>
      </c>
      <c r="V39" s="6">
        <f t="shared" si="7"/>
        <v>35.982808032109752</v>
      </c>
      <c r="W39" s="6">
        <f t="shared" si="8"/>
        <v>432.18950727367019</v>
      </c>
      <c r="X39" s="14">
        <f t="shared" si="9"/>
        <v>0.20611111111111102</v>
      </c>
      <c r="Y39" s="15">
        <f t="shared" si="10"/>
        <v>296.7999999999999</v>
      </c>
      <c r="Z39" s="6">
        <f t="shared" si="11"/>
        <v>87.369846483895628</v>
      </c>
      <c r="AA39" s="6">
        <f t="shared" si="12"/>
        <v>21.774058917168251</v>
      </c>
    </row>
    <row r="40" spans="1:27" ht="18" thickBot="1" x14ac:dyDescent="0.25">
      <c r="A40" s="1">
        <v>445</v>
      </c>
      <c r="B40" s="2" t="s">
        <v>0</v>
      </c>
      <c r="C40" s="1">
        <v>163</v>
      </c>
      <c r="D40" s="11">
        <v>10.425599999999999</v>
      </c>
      <c r="E40" s="11">
        <v>4.3589000000000002</v>
      </c>
      <c r="F40" s="12">
        <v>0.42416278685476483</v>
      </c>
      <c r="G40" s="13">
        <f t="shared" si="0"/>
        <v>4.3404111682837883</v>
      </c>
      <c r="H40" s="9">
        <v>43652</v>
      </c>
      <c r="I40" s="10">
        <v>0.49701388888888898</v>
      </c>
      <c r="J40" s="3">
        <v>210.76499999999999</v>
      </c>
      <c r="K40" s="3">
        <v>0.2</v>
      </c>
      <c r="L40" s="10">
        <v>0.70429398148148137</v>
      </c>
      <c r="M40" s="3"/>
      <c r="N40" s="3">
        <v>1</v>
      </c>
      <c r="O40" s="3">
        <v>1976</v>
      </c>
      <c r="P40" s="3">
        <f t="shared" si="13"/>
        <v>557.16099999999994</v>
      </c>
      <c r="Q40" s="4">
        <f t="shared" si="2"/>
        <v>747.48885869613991</v>
      </c>
      <c r="R40" s="4">
        <f t="shared" si="3"/>
        <v>678.77497027151094</v>
      </c>
      <c r="S40" s="5">
        <f t="shared" si="4"/>
        <v>1.094712934566622</v>
      </c>
      <c r="T40" s="4">
        <f t="shared" si="5"/>
        <v>743.06373961629731</v>
      </c>
      <c r="U40" s="6">
        <f t="shared" si="6"/>
        <v>5.2791100000000001E-2</v>
      </c>
      <c r="V40" s="6">
        <f t="shared" si="7"/>
        <v>36.314352096669872</v>
      </c>
      <c r="W40" s="6">
        <f t="shared" si="8"/>
        <v>436.17168303310183</v>
      </c>
      <c r="X40" s="14">
        <f t="shared" si="9"/>
        <v>0.20728009259259239</v>
      </c>
      <c r="Y40" s="15">
        <f t="shared" si="10"/>
        <v>298.48333333333306</v>
      </c>
      <c r="Z40" s="6">
        <f t="shared" si="11"/>
        <v>87.677595561961482</v>
      </c>
      <c r="AA40" s="6">
        <f t="shared" si="12"/>
        <v>20.200297198255868</v>
      </c>
    </row>
    <row r="41" spans="1:27" ht="18" thickBot="1" x14ac:dyDescent="0.25">
      <c r="A41" s="1">
        <v>445</v>
      </c>
      <c r="B41" s="1" t="s">
        <v>1</v>
      </c>
      <c r="C41" s="1">
        <v>71</v>
      </c>
      <c r="D41" s="11">
        <v>10.6586</v>
      </c>
      <c r="E41" s="11">
        <v>4.2043999999999997</v>
      </c>
      <c r="F41" s="12">
        <v>0.42416278685476483</v>
      </c>
      <c r="G41" s="13">
        <f t="shared" si="0"/>
        <v>4.1865664997894783</v>
      </c>
      <c r="H41" s="9">
        <v>43652</v>
      </c>
      <c r="I41" s="10">
        <v>0.49701388888888898</v>
      </c>
      <c r="J41" s="3">
        <v>213.96799999999999</v>
      </c>
      <c r="K41" s="3">
        <v>0.2</v>
      </c>
      <c r="L41" s="10">
        <v>0.70482638888888882</v>
      </c>
      <c r="M41" s="3"/>
      <c r="N41" s="3">
        <v>2</v>
      </c>
      <c r="O41" s="3">
        <v>1976</v>
      </c>
      <c r="P41" s="3">
        <f t="shared" si="13"/>
        <v>557.16099999999994</v>
      </c>
      <c r="Q41" s="4">
        <f t="shared" si="2"/>
        <v>758.84846211418244</v>
      </c>
      <c r="R41" s="4">
        <f t="shared" si="3"/>
        <v>690.37187834100519</v>
      </c>
      <c r="S41" s="5">
        <f t="shared" si="4"/>
        <v>1.1888731074914629</v>
      </c>
      <c r="T41" s="4">
        <f t="shared" si="5"/>
        <v>820.76456032798899</v>
      </c>
      <c r="U41" s="6">
        <f t="shared" si="6"/>
        <v>5.2945599999999995E-2</v>
      </c>
      <c r="V41" s="6">
        <f t="shared" si="7"/>
        <v>43.561826489107169</v>
      </c>
      <c r="W41" s="6">
        <f t="shared" si="8"/>
        <v>523.22109796066616</v>
      </c>
      <c r="X41" s="14">
        <f t="shared" si="9"/>
        <v>0.20781249999999984</v>
      </c>
      <c r="Y41" s="15">
        <f t="shared" si="10"/>
        <v>299.24999999999977</v>
      </c>
      <c r="Z41" s="6">
        <f t="shared" si="11"/>
        <v>104.90648580664994</v>
      </c>
      <c r="AA41" s="6">
        <f t="shared" si="12"/>
        <v>25.057881156772542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35DC-E9CF-6F4F-9381-A525A4FDB5F3}">
  <dimension ref="A1:F41"/>
  <sheetViews>
    <sheetView tabSelected="1" workbookViewId="0">
      <selection activeCell="E2" sqref="E2:E21"/>
    </sheetView>
  </sheetViews>
  <sheetFormatPr baseColWidth="10" defaultRowHeight="15" x14ac:dyDescent="0.2"/>
  <cols>
    <col min="1" max="1" width="4.1640625" bestFit="1" customWidth="1"/>
    <col min="2" max="2" width="20.6640625" bestFit="1" customWidth="1"/>
    <col min="4" max="4" width="12.1640625" bestFit="1" customWidth="1"/>
    <col min="5" max="5" width="29.5" bestFit="1" customWidth="1"/>
    <col min="6" max="6" width="28.6640625" bestFit="1" customWidth="1"/>
  </cols>
  <sheetData>
    <row r="1" spans="1:6" ht="18" thickBot="1" x14ac:dyDescent="0.25">
      <c r="A1" s="7" t="str">
        <f>Raw!A1</f>
        <v>ID</v>
      </c>
      <c r="B1" t="str">
        <f>Raw!AA1</f>
        <v>CO2 flux (ug C g soil-1 h-1)</v>
      </c>
      <c r="D1" s="16" t="s">
        <v>44</v>
      </c>
      <c r="E1" t="s">
        <v>46</v>
      </c>
      <c r="F1" t="s">
        <v>47</v>
      </c>
    </row>
    <row r="2" spans="1:6" ht="17" thickBot="1" x14ac:dyDescent="0.25">
      <c r="A2" s="7">
        <f>Raw!A2</f>
        <v>426</v>
      </c>
      <c r="B2">
        <f>Raw!AA2</f>
        <v>17.606085863206403</v>
      </c>
      <c r="D2" s="17">
        <v>426</v>
      </c>
      <c r="E2" s="18">
        <v>16.505294114238335</v>
      </c>
      <c r="F2" s="18">
        <v>1.5567546207390415</v>
      </c>
    </row>
    <row r="3" spans="1:6" ht="17" thickBot="1" x14ac:dyDescent="0.25">
      <c r="A3" s="7">
        <f>Raw!A3</f>
        <v>426</v>
      </c>
      <c r="B3">
        <f>Raw!AA3</f>
        <v>15.404502365270266</v>
      </c>
      <c r="D3" s="17">
        <v>427</v>
      </c>
      <c r="E3" s="18">
        <v>18.122689355157089</v>
      </c>
      <c r="F3" s="18">
        <v>0.40521259065954368</v>
      </c>
    </row>
    <row r="4" spans="1:6" ht="17" thickBot="1" x14ac:dyDescent="0.25">
      <c r="A4" s="7">
        <f>Raw!A4</f>
        <v>427</v>
      </c>
      <c r="B4">
        <f>Raw!AA4</f>
        <v>18.409217925834621</v>
      </c>
      <c r="D4" s="17">
        <v>428</v>
      </c>
      <c r="E4" s="18">
        <v>20.076182243977577</v>
      </c>
      <c r="F4" s="18">
        <v>1.0997001441361582</v>
      </c>
    </row>
    <row r="5" spans="1:6" ht="17" thickBot="1" x14ac:dyDescent="0.25">
      <c r="A5" s="7">
        <f>Raw!A5</f>
        <v>427</v>
      </c>
      <c r="B5">
        <f>Raw!AA5</f>
        <v>17.836160784479556</v>
      </c>
      <c r="D5" s="17">
        <v>429</v>
      </c>
      <c r="E5" s="18">
        <v>23.316526852983834</v>
      </c>
      <c r="F5" s="18">
        <v>0.77214861393677747</v>
      </c>
    </row>
    <row r="6" spans="1:6" ht="17" thickBot="1" x14ac:dyDescent="0.25">
      <c r="A6" s="7">
        <f>Raw!A6</f>
        <v>428</v>
      </c>
      <c r="B6">
        <f>Raw!AA6</f>
        <v>19.298576814787072</v>
      </c>
      <c r="D6" s="17">
        <v>430</v>
      </c>
      <c r="E6" s="18">
        <v>24.476310672503878</v>
      </c>
      <c r="F6" s="18">
        <v>2.224598479726668</v>
      </c>
    </row>
    <row r="7" spans="1:6" ht="17" thickBot="1" x14ac:dyDescent="0.25">
      <c r="A7" s="7">
        <f>Raw!A7</f>
        <v>428</v>
      </c>
      <c r="B7">
        <f>Raw!AA7</f>
        <v>20.853787673168082</v>
      </c>
      <c r="D7" s="17">
        <v>431</v>
      </c>
      <c r="E7" s="18">
        <v>19.614891754466001</v>
      </c>
      <c r="F7" s="18">
        <v>3.4150378596222466</v>
      </c>
    </row>
    <row r="8" spans="1:6" ht="17" thickBot="1" x14ac:dyDescent="0.25">
      <c r="A8" s="7">
        <f>Raw!A8</f>
        <v>429</v>
      </c>
      <c r="B8">
        <f>Raw!AA8</f>
        <v>22.770535331985325</v>
      </c>
      <c r="D8" s="17">
        <v>432</v>
      </c>
      <c r="E8" s="18">
        <v>25.767602091864461</v>
      </c>
      <c r="F8" s="18">
        <v>0.37147747639452744</v>
      </c>
    </row>
    <row r="9" spans="1:6" ht="17" thickBot="1" x14ac:dyDescent="0.25">
      <c r="A9" s="7">
        <f>Raw!A9</f>
        <v>429</v>
      </c>
      <c r="B9">
        <f>Raw!AA9</f>
        <v>23.862518373982343</v>
      </c>
      <c r="D9" s="17">
        <v>433</v>
      </c>
      <c r="E9" s="18">
        <v>22.513888144058953</v>
      </c>
      <c r="F9" s="18">
        <v>1.8061329740076011</v>
      </c>
    </row>
    <row r="10" spans="1:6" ht="17" thickBot="1" x14ac:dyDescent="0.25">
      <c r="A10" s="7">
        <f>Raw!A10</f>
        <v>430</v>
      </c>
      <c r="B10">
        <f>Raw!AA10</f>
        <v>22.903282002071837</v>
      </c>
      <c r="D10" s="17">
        <v>434</v>
      </c>
      <c r="E10" s="18">
        <v>20.139017700527731</v>
      </c>
      <c r="F10" s="18">
        <v>2.614944707894256</v>
      </c>
    </row>
    <row r="11" spans="1:6" ht="17" thickBot="1" x14ac:dyDescent="0.25">
      <c r="A11" s="7">
        <f>Raw!A11</f>
        <v>430</v>
      </c>
      <c r="B11">
        <f>Raw!AA11</f>
        <v>26.049339342935916</v>
      </c>
      <c r="D11" s="17">
        <v>435</v>
      </c>
      <c r="E11" s="18">
        <v>19.905925017795834</v>
      </c>
      <c r="F11" s="18">
        <v>1.9235188708779587</v>
      </c>
    </row>
    <row r="12" spans="1:6" ht="17" thickBot="1" x14ac:dyDescent="0.25">
      <c r="A12" s="7">
        <f>Raw!A12</f>
        <v>431</v>
      </c>
      <c r="B12">
        <f>Raw!AA12</f>
        <v>22.029688183013686</v>
      </c>
      <c r="D12" s="17">
        <v>436</v>
      </c>
      <c r="E12" s="18">
        <v>23.072053207295436</v>
      </c>
      <c r="F12" s="18">
        <v>1.4962732665801763</v>
      </c>
    </row>
    <row r="13" spans="1:6" ht="17" thickBot="1" x14ac:dyDescent="0.25">
      <c r="A13" s="7">
        <f>Raw!A13</f>
        <v>431</v>
      </c>
      <c r="B13">
        <f>Raw!AA13</f>
        <v>17.200095325918316</v>
      </c>
      <c r="D13" s="17">
        <v>437</v>
      </c>
      <c r="E13" s="18">
        <v>17.329988126483492</v>
      </c>
      <c r="F13" s="18">
        <v>0.22836553181358607</v>
      </c>
    </row>
    <row r="14" spans="1:6" ht="17" thickBot="1" x14ac:dyDescent="0.25">
      <c r="A14" s="7">
        <f>Raw!A14</f>
        <v>432</v>
      </c>
      <c r="B14">
        <f>Raw!AA14</f>
        <v>25.504927849247906</v>
      </c>
      <c r="D14" s="17">
        <v>438</v>
      </c>
      <c r="E14" s="18">
        <v>25.111007660642041</v>
      </c>
      <c r="F14" s="18">
        <v>0.35718968620080621</v>
      </c>
    </row>
    <row r="15" spans="1:6" ht="17" thickBot="1" x14ac:dyDescent="0.25">
      <c r="A15" s="7">
        <f>Raw!A15</f>
        <v>432</v>
      </c>
      <c r="B15">
        <f>Raw!AA15</f>
        <v>26.03027633448102</v>
      </c>
      <c r="D15" s="17">
        <v>439</v>
      </c>
      <c r="E15" s="18">
        <v>18.634409759368516</v>
      </c>
      <c r="F15" s="18">
        <v>1.3007757428143631</v>
      </c>
    </row>
    <row r="16" spans="1:6" ht="17" thickBot="1" x14ac:dyDescent="0.25">
      <c r="A16" s="7">
        <f>Raw!A16</f>
        <v>433</v>
      </c>
      <c r="B16">
        <f>Raw!AA16</f>
        <v>21.236759270413582</v>
      </c>
      <c r="D16" s="17">
        <v>440</v>
      </c>
      <c r="E16" s="18">
        <v>22.560515286721845</v>
      </c>
      <c r="F16" s="18">
        <v>0.18787306622101238</v>
      </c>
    </row>
    <row r="17" spans="1:6" ht="17" thickBot="1" x14ac:dyDescent="0.25">
      <c r="A17" s="7">
        <f>Raw!A17</f>
        <v>433</v>
      </c>
      <c r="B17">
        <f>Raw!AA17</f>
        <v>23.791017017704327</v>
      </c>
      <c r="D17" s="17">
        <v>441</v>
      </c>
      <c r="E17" s="18">
        <v>16.337776725417474</v>
      </c>
      <c r="F17" s="18">
        <v>0.36562823860224952</v>
      </c>
    </row>
    <row r="18" spans="1:6" ht="17" thickBot="1" x14ac:dyDescent="0.25">
      <c r="A18" s="7">
        <f>Raw!A18</f>
        <v>434</v>
      </c>
      <c r="B18">
        <f>Raw!AA18</f>
        <v>18.289972565147806</v>
      </c>
      <c r="D18" s="17">
        <v>442</v>
      </c>
      <c r="E18" s="18">
        <v>21.676760509498493</v>
      </c>
      <c r="F18" s="18">
        <v>3.7997587714392482</v>
      </c>
    </row>
    <row r="19" spans="1:6" ht="17" thickBot="1" x14ac:dyDescent="0.25">
      <c r="A19" s="7">
        <f>Raw!A19</f>
        <v>434</v>
      </c>
      <c r="B19">
        <f>Raw!AA19</f>
        <v>21.988062835907652</v>
      </c>
      <c r="D19" s="17">
        <v>443</v>
      </c>
      <c r="E19" s="18">
        <v>25.791237063128779</v>
      </c>
      <c r="F19" s="18">
        <v>4.4931788499313008</v>
      </c>
    </row>
    <row r="20" spans="1:6" ht="17" thickBot="1" x14ac:dyDescent="0.25">
      <c r="A20" s="7">
        <f>Raw!A20</f>
        <v>435</v>
      </c>
      <c r="B20">
        <f>Raw!AA20</f>
        <v>18.54579178045773</v>
      </c>
      <c r="D20" s="17">
        <v>444</v>
      </c>
      <c r="E20" s="18">
        <v>24.349822756002801</v>
      </c>
      <c r="F20" s="18">
        <v>3.6426801543500353</v>
      </c>
    </row>
    <row r="21" spans="1:6" ht="17" thickBot="1" x14ac:dyDescent="0.25">
      <c r="A21" s="7">
        <f>Raw!A21</f>
        <v>435</v>
      </c>
      <c r="B21">
        <f>Raw!AA21</f>
        <v>21.266058255133938</v>
      </c>
      <c r="D21" s="17">
        <v>445</v>
      </c>
      <c r="E21" s="18">
        <v>22.629089177514203</v>
      </c>
      <c r="F21" s="18">
        <v>3.4348305572501703</v>
      </c>
    </row>
    <row r="22" spans="1:6" ht="17" thickBot="1" x14ac:dyDescent="0.25">
      <c r="A22" s="7">
        <f>Raw!A22</f>
        <v>436</v>
      </c>
      <c r="B22">
        <f>Raw!AA22</f>
        <v>24.130078180602414</v>
      </c>
      <c r="D22" s="17" t="s">
        <v>45</v>
      </c>
      <c r="E22" s="18">
        <v>21.396549410982338</v>
      </c>
      <c r="F22" s="18">
        <v>3.3869812679331557</v>
      </c>
    </row>
    <row r="23" spans="1:6" ht="17" thickBot="1" x14ac:dyDescent="0.25">
      <c r="A23" s="7">
        <f>Raw!A23</f>
        <v>436</v>
      </c>
      <c r="B23">
        <f>Raw!AA23</f>
        <v>22.014028233988459</v>
      </c>
    </row>
    <row r="24" spans="1:6" ht="17" thickBot="1" x14ac:dyDescent="0.25">
      <c r="A24" s="7">
        <f>Raw!A24</f>
        <v>437</v>
      </c>
      <c r="B24">
        <f>Raw!AA24</f>
        <v>17.491466942617947</v>
      </c>
    </row>
    <row r="25" spans="1:6" ht="17" thickBot="1" x14ac:dyDescent="0.25">
      <c r="A25" s="7">
        <f>Raw!A25</f>
        <v>437</v>
      </c>
      <c r="B25">
        <f>Raw!AA25</f>
        <v>17.168509310349041</v>
      </c>
    </row>
    <row r="26" spans="1:6" ht="17" thickBot="1" x14ac:dyDescent="0.25">
      <c r="A26" s="7">
        <f>Raw!A26</f>
        <v>438</v>
      </c>
      <c r="B26">
        <f>Raw!AA26</f>
        <v>24.858436411359627</v>
      </c>
    </row>
    <row r="27" spans="1:6" ht="17" thickBot="1" x14ac:dyDescent="0.25">
      <c r="A27" s="7">
        <f>Raw!A27</f>
        <v>438</v>
      </c>
      <c r="B27">
        <f>Raw!AA27</f>
        <v>25.363578909924456</v>
      </c>
    </row>
    <row r="28" spans="1:6" ht="17" thickBot="1" x14ac:dyDescent="0.25">
      <c r="A28" s="7">
        <f>Raw!A28</f>
        <v>439</v>
      </c>
      <c r="B28">
        <f>Raw!AA28</f>
        <v>19.554197107915563</v>
      </c>
    </row>
    <row r="29" spans="1:6" ht="17" thickBot="1" x14ac:dyDescent="0.25">
      <c r="A29" s="7">
        <f>Raw!A29</f>
        <v>439</v>
      </c>
      <c r="B29">
        <f>Raw!AA29</f>
        <v>17.714622410821466</v>
      </c>
    </row>
    <row r="30" spans="1:6" ht="17" thickBot="1" x14ac:dyDescent="0.25">
      <c r="A30" s="7">
        <f>Raw!A30</f>
        <v>440</v>
      </c>
      <c r="B30">
        <f>Raw!AA30</f>
        <v>22.693361605848921</v>
      </c>
    </row>
    <row r="31" spans="1:6" ht="17" thickBot="1" x14ac:dyDescent="0.25">
      <c r="A31" s="7">
        <f>Raw!A31</f>
        <v>440</v>
      </c>
      <c r="B31">
        <f>Raw!AA31</f>
        <v>22.427668967594769</v>
      </c>
    </row>
    <row r="32" spans="1:6" ht="17" thickBot="1" x14ac:dyDescent="0.25">
      <c r="A32" s="7">
        <f>Raw!A32</f>
        <v>441</v>
      </c>
      <c r="B32">
        <f>Raw!AA32</f>
        <v>16.07923851850855</v>
      </c>
    </row>
    <row r="33" spans="1:2" ht="17" thickBot="1" x14ac:dyDescent="0.25">
      <c r="A33" s="7">
        <f>Raw!A33</f>
        <v>441</v>
      </c>
      <c r="B33">
        <f>Raw!AA33</f>
        <v>16.596314932326397</v>
      </c>
    </row>
    <row r="34" spans="1:2" ht="17" thickBot="1" x14ac:dyDescent="0.25">
      <c r="A34" s="7">
        <f>Raw!A34</f>
        <v>442</v>
      </c>
      <c r="B34">
        <f>Raw!AA34</f>
        <v>18.989925315340749</v>
      </c>
    </row>
    <row r="35" spans="1:2" ht="17" thickBot="1" x14ac:dyDescent="0.25">
      <c r="A35" s="7">
        <f>Raw!A35</f>
        <v>442</v>
      </c>
      <c r="B35">
        <f>Raw!AA35</f>
        <v>24.363595703656241</v>
      </c>
    </row>
    <row r="36" spans="1:2" ht="17" thickBot="1" x14ac:dyDescent="0.25">
      <c r="A36" s="7">
        <f>Raw!A36</f>
        <v>443</v>
      </c>
      <c r="B36">
        <f>Raw!AA36</f>
        <v>28.968394296999179</v>
      </c>
    </row>
    <row r="37" spans="1:2" ht="17" thickBot="1" x14ac:dyDescent="0.25">
      <c r="A37" s="7">
        <f>Raw!A37</f>
        <v>443</v>
      </c>
      <c r="B37">
        <f>Raw!AA37</f>
        <v>22.61407982925838</v>
      </c>
    </row>
    <row r="38" spans="1:2" ht="17" thickBot="1" x14ac:dyDescent="0.25">
      <c r="A38" s="7">
        <f>Raw!A38</f>
        <v>444</v>
      </c>
      <c r="B38">
        <f>Raw!AA38</f>
        <v>26.925586594837355</v>
      </c>
    </row>
    <row r="39" spans="1:2" ht="17" thickBot="1" x14ac:dyDescent="0.25">
      <c r="A39" s="7">
        <f>Raw!A39</f>
        <v>444</v>
      </c>
      <c r="B39">
        <f>Raw!AA39</f>
        <v>21.774058917168251</v>
      </c>
    </row>
    <row r="40" spans="1:2" ht="17" thickBot="1" x14ac:dyDescent="0.25">
      <c r="A40" s="7">
        <f>Raw!A40</f>
        <v>445</v>
      </c>
      <c r="B40">
        <f>Raw!AA40</f>
        <v>20.200297198255868</v>
      </c>
    </row>
    <row r="41" spans="1:2" ht="17" thickBot="1" x14ac:dyDescent="0.25">
      <c r="A41" s="7">
        <f>Raw!A41</f>
        <v>445</v>
      </c>
      <c r="B41">
        <f>Raw!AA41</f>
        <v>25.057881156772542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Stephen Wood</cp:lastModifiedBy>
  <dcterms:created xsi:type="dcterms:W3CDTF">2019-02-27T22:53:52Z</dcterms:created>
  <dcterms:modified xsi:type="dcterms:W3CDTF">2019-02-28T21:49:02Z</dcterms:modified>
</cp:coreProperties>
</file>