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 Science Bootcamp\Module 1 Homework\"/>
    </mc:Choice>
  </mc:AlternateContent>
  <bookViews>
    <workbookView xWindow="0" yWindow="0" windowWidth="28800" windowHeight="13020"/>
  </bookViews>
  <sheets>
    <sheet name="Crowdfunding" sheetId="1" r:id="rId1"/>
    <sheet name="Parent Cateogory Pivot Table" sheetId="2" r:id="rId2"/>
    <sheet name="SubCategory" sheetId="3" r:id="rId3"/>
    <sheet name="Date" sheetId="4" r:id="rId4"/>
    <sheet name="CrowdfundingGoalAnalysisGoal" sheetId="5" r:id="rId5"/>
    <sheet name="Backers" sheetId="6" r:id="rId6"/>
  </sheets>
  <definedNames>
    <definedName name="_xlnm._FilterDatabase" localSheetId="0" hidden="1">Crowdfunding!$A$1:$P$1001</definedName>
  </definedNames>
  <calcPr calcId="152511"/>
  <pivotCaches>
    <pivotCache cacheId="6" r:id="rId7"/>
    <pivotCache cacheId="3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6" i="6"/>
  <c r="I5" i="6"/>
  <c r="I4" i="6"/>
  <c r="I3" i="6"/>
  <c r="I2" i="6"/>
  <c r="H7" i="6"/>
  <c r="H6" i="6"/>
  <c r="H5" i="6"/>
  <c r="H4" i="6"/>
  <c r="H3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E10" i="5" s="1"/>
  <c r="B9" i="5"/>
  <c r="B8" i="5"/>
  <c r="B7" i="5"/>
  <c r="B6" i="5"/>
  <c r="E6" i="5" s="1"/>
  <c r="B5" i="5"/>
  <c r="E5" i="5" s="1"/>
  <c r="B4" i="5"/>
  <c r="E4" i="5" s="1"/>
  <c r="B3" i="5"/>
  <c r="B2" i="5"/>
  <c r="V738" i="1"/>
  <c r="U224" i="1"/>
  <c r="U991" i="1"/>
  <c r="S3" i="1"/>
  <c r="T3" i="1"/>
  <c r="S4" i="1"/>
  <c r="V4" i="1" s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V11" i="1" s="1"/>
  <c r="T11" i="1"/>
  <c r="S12" i="1"/>
  <c r="T12" i="1"/>
  <c r="S13" i="1"/>
  <c r="T13" i="1"/>
  <c r="S14" i="1"/>
  <c r="T14" i="1"/>
  <c r="S15" i="1"/>
  <c r="T15" i="1"/>
  <c r="S16" i="1"/>
  <c r="U16" i="1" s="1"/>
  <c r="T16" i="1"/>
  <c r="S17" i="1"/>
  <c r="T17" i="1"/>
  <c r="S18" i="1"/>
  <c r="U18" i="1" s="1"/>
  <c r="T18" i="1"/>
  <c r="S19" i="1"/>
  <c r="T19" i="1"/>
  <c r="S20" i="1"/>
  <c r="T20" i="1"/>
  <c r="S21" i="1"/>
  <c r="T21" i="1"/>
  <c r="S22" i="1"/>
  <c r="V22" i="1" s="1"/>
  <c r="T22" i="1"/>
  <c r="S23" i="1"/>
  <c r="T23" i="1"/>
  <c r="S24" i="1"/>
  <c r="V24" i="1" s="1"/>
  <c r="T24" i="1"/>
  <c r="S25" i="1"/>
  <c r="T25" i="1"/>
  <c r="S26" i="1"/>
  <c r="T26" i="1"/>
  <c r="S27" i="1"/>
  <c r="T27" i="1"/>
  <c r="S28" i="1"/>
  <c r="T28" i="1"/>
  <c r="S29" i="1"/>
  <c r="T29" i="1"/>
  <c r="S30" i="1"/>
  <c r="U30" i="1" s="1"/>
  <c r="T30" i="1"/>
  <c r="S31" i="1"/>
  <c r="T31" i="1"/>
  <c r="S32" i="1"/>
  <c r="T32" i="1"/>
  <c r="S33" i="1"/>
  <c r="T33" i="1"/>
  <c r="S34" i="1"/>
  <c r="V34" i="1" s="1"/>
  <c r="T34" i="1"/>
  <c r="S35" i="1"/>
  <c r="U35" i="1" s="1"/>
  <c r="T35" i="1"/>
  <c r="S36" i="1"/>
  <c r="U36" i="1" s="1"/>
  <c r="T36" i="1"/>
  <c r="S37" i="1"/>
  <c r="V37" i="1" s="1"/>
  <c r="T37" i="1"/>
  <c r="S38" i="1"/>
  <c r="T38" i="1"/>
  <c r="S39" i="1"/>
  <c r="T39" i="1"/>
  <c r="S40" i="1"/>
  <c r="T40" i="1"/>
  <c r="S41" i="1"/>
  <c r="V41" i="1" s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U48" i="1" s="1"/>
  <c r="T48" i="1"/>
  <c r="S49" i="1"/>
  <c r="V49" i="1" s="1"/>
  <c r="T49" i="1"/>
  <c r="S50" i="1"/>
  <c r="T50" i="1"/>
  <c r="S51" i="1"/>
  <c r="T51" i="1"/>
  <c r="S52" i="1"/>
  <c r="T52" i="1"/>
  <c r="S53" i="1"/>
  <c r="V53" i="1" s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U61" i="1" s="1"/>
  <c r="T61" i="1"/>
  <c r="S62" i="1"/>
  <c r="T62" i="1"/>
  <c r="S63" i="1"/>
  <c r="T63" i="1"/>
  <c r="S64" i="1"/>
  <c r="T64" i="1"/>
  <c r="S65" i="1"/>
  <c r="T65" i="1"/>
  <c r="S66" i="1"/>
  <c r="V66" i="1" s="1"/>
  <c r="T66" i="1"/>
  <c r="S67" i="1"/>
  <c r="U67" i="1" s="1"/>
  <c r="T67" i="1"/>
  <c r="S68" i="1"/>
  <c r="T68" i="1"/>
  <c r="S69" i="1"/>
  <c r="T69" i="1"/>
  <c r="S70" i="1"/>
  <c r="V70" i="1" s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V78" i="1" s="1"/>
  <c r="T78" i="1"/>
  <c r="S79" i="1"/>
  <c r="T79" i="1"/>
  <c r="S80" i="1"/>
  <c r="U80" i="1" s="1"/>
  <c r="T80" i="1"/>
  <c r="S81" i="1"/>
  <c r="T81" i="1"/>
  <c r="S82" i="1"/>
  <c r="V82" i="1" s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V90" i="1" s="1"/>
  <c r="T90" i="1"/>
  <c r="S91" i="1"/>
  <c r="T91" i="1"/>
  <c r="S92" i="1"/>
  <c r="T92" i="1"/>
  <c r="S93" i="1"/>
  <c r="T93" i="1"/>
  <c r="S94" i="1"/>
  <c r="T94" i="1"/>
  <c r="S95" i="1"/>
  <c r="T95" i="1"/>
  <c r="S96" i="1"/>
  <c r="V96" i="1" s="1"/>
  <c r="T96" i="1"/>
  <c r="S97" i="1"/>
  <c r="V97" i="1" s="1"/>
  <c r="T97" i="1"/>
  <c r="S98" i="1"/>
  <c r="T98" i="1"/>
  <c r="S99" i="1"/>
  <c r="T99" i="1"/>
  <c r="S100" i="1"/>
  <c r="U100" i="1" s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V108" i="1" s="1"/>
  <c r="T108" i="1"/>
  <c r="S109" i="1"/>
  <c r="V109" i="1" s="1"/>
  <c r="T109" i="1"/>
  <c r="S110" i="1"/>
  <c r="T110" i="1"/>
  <c r="S111" i="1"/>
  <c r="T111" i="1"/>
  <c r="S112" i="1"/>
  <c r="T112" i="1"/>
  <c r="S113" i="1"/>
  <c r="T113" i="1"/>
  <c r="S114" i="1"/>
  <c r="V114" i="1" s="1"/>
  <c r="T114" i="1"/>
  <c r="S115" i="1"/>
  <c r="T115" i="1"/>
  <c r="S116" i="1"/>
  <c r="V116" i="1" s="1"/>
  <c r="T116" i="1"/>
  <c r="S117" i="1"/>
  <c r="T117" i="1"/>
  <c r="S118" i="1"/>
  <c r="T118" i="1"/>
  <c r="S119" i="1"/>
  <c r="T119" i="1"/>
  <c r="S120" i="1"/>
  <c r="T120" i="1"/>
  <c r="S121" i="1"/>
  <c r="V121" i="1" s="1"/>
  <c r="T121" i="1"/>
  <c r="S122" i="1"/>
  <c r="U122" i="1" s="1"/>
  <c r="T122" i="1"/>
  <c r="S123" i="1"/>
  <c r="T123" i="1"/>
  <c r="S124" i="1"/>
  <c r="T124" i="1"/>
  <c r="S125" i="1"/>
  <c r="T125" i="1"/>
  <c r="S126" i="1"/>
  <c r="V126" i="1" s="1"/>
  <c r="T126" i="1"/>
  <c r="S127" i="1"/>
  <c r="T127" i="1"/>
  <c r="S128" i="1"/>
  <c r="V128" i="1" s="1"/>
  <c r="T128" i="1"/>
  <c r="S129" i="1"/>
  <c r="T129" i="1"/>
  <c r="S130" i="1"/>
  <c r="T130" i="1"/>
  <c r="S131" i="1"/>
  <c r="T131" i="1"/>
  <c r="S132" i="1"/>
  <c r="U132" i="1" s="1"/>
  <c r="T132" i="1"/>
  <c r="S133" i="1"/>
  <c r="V133" i="1" s="1"/>
  <c r="T133" i="1"/>
  <c r="S134" i="1"/>
  <c r="V134" i="1" s="1"/>
  <c r="T134" i="1"/>
  <c r="S135" i="1"/>
  <c r="T135" i="1"/>
  <c r="S136" i="1"/>
  <c r="T136" i="1"/>
  <c r="S137" i="1"/>
  <c r="T137" i="1"/>
  <c r="S138" i="1"/>
  <c r="V138" i="1" s="1"/>
  <c r="T138" i="1"/>
  <c r="S139" i="1"/>
  <c r="T139" i="1"/>
  <c r="S140" i="1"/>
  <c r="V140" i="1" s="1"/>
  <c r="T140" i="1"/>
  <c r="S141" i="1"/>
  <c r="U141" i="1" s="1"/>
  <c r="T141" i="1"/>
  <c r="S142" i="1"/>
  <c r="T142" i="1"/>
  <c r="S143" i="1"/>
  <c r="T143" i="1"/>
  <c r="S144" i="1"/>
  <c r="T144" i="1"/>
  <c r="S145" i="1"/>
  <c r="V145" i="1" s="1"/>
  <c r="T145" i="1"/>
  <c r="S146" i="1"/>
  <c r="V146" i="1" s="1"/>
  <c r="T146" i="1"/>
  <c r="S147" i="1"/>
  <c r="T147" i="1"/>
  <c r="S148" i="1"/>
  <c r="T148" i="1"/>
  <c r="S149" i="1"/>
  <c r="T149" i="1"/>
  <c r="S150" i="1"/>
  <c r="V150" i="1" s="1"/>
  <c r="T150" i="1"/>
  <c r="S151" i="1"/>
  <c r="T151" i="1"/>
  <c r="S152" i="1"/>
  <c r="V152" i="1" s="1"/>
  <c r="T152" i="1"/>
  <c r="S153" i="1"/>
  <c r="T153" i="1"/>
  <c r="S154" i="1"/>
  <c r="U154" i="1" s="1"/>
  <c r="T154" i="1"/>
  <c r="S155" i="1"/>
  <c r="T155" i="1"/>
  <c r="S156" i="1"/>
  <c r="T156" i="1"/>
  <c r="S157" i="1"/>
  <c r="V157" i="1" s="1"/>
  <c r="T157" i="1"/>
  <c r="S158" i="1"/>
  <c r="V158" i="1" s="1"/>
  <c r="T158" i="1"/>
  <c r="S159" i="1"/>
  <c r="T159" i="1"/>
  <c r="S160" i="1"/>
  <c r="U160" i="1" s="1"/>
  <c r="T160" i="1"/>
  <c r="S161" i="1"/>
  <c r="T161" i="1"/>
  <c r="S162" i="1"/>
  <c r="V162" i="1" s="1"/>
  <c r="T162" i="1"/>
  <c r="S163" i="1"/>
  <c r="T163" i="1"/>
  <c r="S164" i="1"/>
  <c r="V164" i="1" s="1"/>
  <c r="T164" i="1"/>
  <c r="S165" i="1"/>
  <c r="V165" i="1" s="1"/>
  <c r="T165" i="1"/>
  <c r="S166" i="1"/>
  <c r="T166" i="1"/>
  <c r="S167" i="1"/>
  <c r="T167" i="1"/>
  <c r="S168" i="1"/>
  <c r="T168" i="1"/>
  <c r="S169" i="1"/>
  <c r="V169" i="1" s="1"/>
  <c r="T169" i="1"/>
  <c r="S170" i="1"/>
  <c r="V170" i="1" s="1"/>
  <c r="T170" i="1"/>
  <c r="S171" i="1"/>
  <c r="T171" i="1"/>
  <c r="S172" i="1"/>
  <c r="T172" i="1"/>
  <c r="S173" i="1"/>
  <c r="T173" i="1"/>
  <c r="S174" i="1"/>
  <c r="U174" i="1" s="1"/>
  <c r="T174" i="1"/>
  <c r="S175" i="1"/>
  <c r="U175" i="1" s="1"/>
  <c r="T175" i="1"/>
  <c r="S176" i="1"/>
  <c r="V176" i="1" s="1"/>
  <c r="T176" i="1"/>
  <c r="S177" i="1"/>
  <c r="T177" i="1"/>
  <c r="S178" i="1"/>
  <c r="T178" i="1"/>
  <c r="S179" i="1"/>
  <c r="T179" i="1"/>
  <c r="S180" i="1"/>
  <c r="T180" i="1"/>
  <c r="S181" i="1"/>
  <c r="V181" i="1" s="1"/>
  <c r="T181" i="1"/>
  <c r="S182" i="1"/>
  <c r="V182" i="1" s="1"/>
  <c r="T182" i="1"/>
  <c r="S183" i="1"/>
  <c r="T183" i="1"/>
  <c r="S184" i="1"/>
  <c r="T184" i="1"/>
  <c r="S185" i="1"/>
  <c r="T185" i="1"/>
  <c r="S186" i="1"/>
  <c r="V186" i="1" s="1"/>
  <c r="T186" i="1"/>
  <c r="S187" i="1"/>
  <c r="U187" i="1" s="1"/>
  <c r="T187" i="1"/>
  <c r="S188" i="1"/>
  <c r="V188" i="1" s="1"/>
  <c r="T188" i="1"/>
  <c r="S189" i="1"/>
  <c r="T189" i="1"/>
  <c r="S190" i="1"/>
  <c r="T190" i="1"/>
  <c r="S191" i="1"/>
  <c r="T191" i="1"/>
  <c r="S192" i="1"/>
  <c r="U192" i="1" s="1"/>
  <c r="T192" i="1"/>
  <c r="S193" i="1"/>
  <c r="V193" i="1" s="1"/>
  <c r="T193" i="1"/>
  <c r="S194" i="1"/>
  <c r="V194" i="1" s="1"/>
  <c r="T194" i="1"/>
  <c r="S195" i="1"/>
  <c r="T195" i="1"/>
  <c r="S196" i="1"/>
  <c r="T196" i="1"/>
  <c r="S197" i="1"/>
  <c r="T197" i="1"/>
  <c r="S198" i="1"/>
  <c r="V198" i="1" s="1"/>
  <c r="T198" i="1"/>
  <c r="S199" i="1"/>
  <c r="T199" i="1"/>
  <c r="S200" i="1"/>
  <c r="V200" i="1" s="1"/>
  <c r="T200" i="1"/>
  <c r="S201" i="1"/>
  <c r="T201" i="1"/>
  <c r="S202" i="1"/>
  <c r="T202" i="1"/>
  <c r="S203" i="1"/>
  <c r="T203" i="1"/>
  <c r="S204" i="1"/>
  <c r="T204" i="1"/>
  <c r="S205" i="1"/>
  <c r="U205" i="1" s="1"/>
  <c r="T205" i="1"/>
  <c r="S206" i="1"/>
  <c r="U206" i="1" s="1"/>
  <c r="T206" i="1"/>
  <c r="S207" i="1"/>
  <c r="T207" i="1"/>
  <c r="S208" i="1"/>
  <c r="T208" i="1"/>
  <c r="S209" i="1"/>
  <c r="T209" i="1"/>
  <c r="S210" i="1"/>
  <c r="V210" i="1" s="1"/>
  <c r="T210" i="1"/>
  <c r="S211" i="1"/>
  <c r="T211" i="1"/>
  <c r="S212" i="1"/>
  <c r="V212" i="1" s="1"/>
  <c r="T212" i="1"/>
  <c r="S213" i="1"/>
  <c r="T213" i="1"/>
  <c r="S214" i="1"/>
  <c r="T214" i="1"/>
  <c r="S215" i="1"/>
  <c r="T215" i="1"/>
  <c r="S216" i="1"/>
  <c r="T216" i="1"/>
  <c r="S217" i="1"/>
  <c r="V217" i="1" s="1"/>
  <c r="T217" i="1"/>
  <c r="S218" i="1"/>
  <c r="U218" i="1" s="1"/>
  <c r="T218" i="1"/>
  <c r="S219" i="1"/>
  <c r="T219" i="1"/>
  <c r="S220" i="1"/>
  <c r="T220" i="1"/>
  <c r="S221" i="1"/>
  <c r="T221" i="1"/>
  <c r="S222" i="1"/>
  <c r="V222" i="1" s="1"/>
  <c r="T222" i="1"/>
  <c r="S223" i="1"/>
  <c r="T223" i="1"/>
  <c r="S224" i="1"/>
  <c r="V224" i="1" s="1"/>
  <c r="T224" i="1"/>
  <c r="S225" i="1"/>
  <c r="V225" i="1" s="1"/>
  <c r="T225" i="1"/>
  <c r="S226" i="1"/>
  <c r="U226" i="1" s="1"/>
  <c r="T226" i="1"/>
  <c r="S227" i="1"/>
  <c r="T227" i="1"/>
  <c r="S228" i="1"/>
  <c r="T228" i="1"/>
  <c r="S229" i="1"/>
  <c r="V229" i="1" s="1"/>
  <c r="T229" i="1"/>
  <c r="S230" i="1"/>
  <c r="V230" i="1" s="1"/>
  <c r="T230" i="1"/>
  <c r="S231" i="1"/>
  <c r="T231" i="1"/>
  <c r="S232" i="1"/>
  <c r="T232" i="1"/>
  <c r="S233" i="1"/>
  <c r="T233" i="1"/>
  <c r="S234" i="1"/>
  <c r="V234" i="1" s="1"/>
  <c r="T234" i="1"/>
  <c r="S235" i="1"/>
  <c r="T235" i="1"/>
  <c r="S236" i="1"/>
  <c r="V236" i="1" s="1"/>
  <c r="T236" i="1"/>
  <c r="S237" i="1"/>
  <c r="T237" i="1"/>
  <c r="S238" i="1"/>
  <c r="T238" i="1"/>
  <c r="S239" i="1"/>
  <c r="U239" i="1" s="1"/>
  <c r="T239" i="1"/>
  <c r="S240" i="1"/>
  <c r="T240" i="1"/>
  <c r="S241" i="1"/>
  <c r="V241" i="1" s="1"/>
  <c r="T241" i="1"/>
  <c r="S242" i="1"/>
  <c r="V242" i="1" s="1"/>
  <c r="T242" i="1"/>
  <c r="S243" i="1"/>
  <c r="T243" i="1"/>
  <c r="S244" i="1"/>
  <c r="T244" i="1"/>
  <c r="S245" i="1"/>
  <c r="T245" i="1"/>
  <c r="S246" i="1"/>
  <c r="V246" i="1" s="1"/>
  <c r="T246" i="1"/>
  <c r="S247" i="1"/>
  <c r="T247" i="1"/>
  <c r="S248" i="1"/>
  <c r="V248" i="1" s="1"/>
  <c r="T248" i="1"/>
  <c r="S249" i="1"/>
  <c r="T249" i="1"/>
  <c r="S250" i="1"/>
  <c r="U250" i="1" s="1"/>
  <c r="T250" i="1"/>
  <c r="S251" i="1"/>
  <c r="T251" i="1"/>
  <c r="S252" i="1"/>
  <c r="T252" i="1"/>
  <c r="S253" i="1"/>
  <c r="V253" i="1" s="1"/>
  <c r="T253" i="1"/>
  <c r="S254" i="1"/>
  <c r="V254" i="1" s="1"/>
  <c r="T254" i="1"/>
  <c r="S255" i="1"/>
  <c r="T255" i="1"/>
  <c r="S256" i="1"/>
  <c r="T256" i="1"/>
  <c r="S257" i="1"/>
  <c r="T257" i="1"/>
  <c r="S258" i="1"/>
  <c r="V258" i="1" s="1"/>
  <c r="T258" i="1"/>
  <c r="S259" i="1"/>
  <c r="T259" i="1"/>
  <c r="S260" i="1"/>
  <c r="V260" i="1" s="1"/>
  <c r="T260" i="1"/>
  <c r="S261" i="1"/>
  <c r="T261" i="1"/>
  <c r="S262" i="1"/>
  <c r="T262" i="1"/>
  <c r="S263" i="1"/>
  <c r="T263" i="1"/>
  <c r="S264" i="1"/>
  <c r="T264" i="1"/>
  <c r="S265" i="1"/>
  <c r="V265" i="1" s="1"/>
  <c r="T265" i="1"/>
  <c r="S266" i="1"/>
  <c r="U266" i="1" s="1"/>
  <c r="T266" i="1"/>
  <c r="S267" i="1"/>
  <c r="T267" i="1"/>
  <c r="S268" i="1"/>
  <c r="T268" i="1"/>
  <c r="S269" i="1"/>
  <c r="T269" i="1"/>
  <c r="S270" i="1"/>
  <c r="V270" i="1" s="1"/>
  <c r="T270" i="1"/>
  <c r="S271" i="1"/>
  <c r="U271" i="1" s="1"/>
  <c r="T271" i="1"/>
  <c r="S272" i="1"/>
  <c r="V272" i="1" s="1"/>
  <c r="T272" i="1"/>
  <c r="S273" i="1"/>
  <c r="T273" i="1"/>
  <c r="S274" i="1"/>
  <c r="T274" i="1"/>
  <c r="S275" i="1"/>
  <c r="T275" i="1"/>
  <c r="S276" i="1"/>
  <c r="T276" i="1"/>
  <c r="S277" i="1"/>
  <c r="V277" i="1" s="1"/>
  <c r="T277" i="1"/>
  <c r="S278" i="1"/>
  <c r="V278" i="1" s="1"/>
  <c r="T278" i="1"/>
  <c r="S279" i="1"/>
  <c r="T279" i="1"/>
  <c r="S280" i="1"/>
  <c r="T280" i="1"/>
  <c r="S281" i="1"/>
  <c r="T281" i="1"/>
  <c r="S282" i="1"/>
  <c r="V282" i="1" s="1"/>
  <c r="T282" i="1"/>
  <c r="S283" i="1"/>
  <c r="T283" i="1"/>
  <c r="S284" i="1"/>
  <c r="V284" i="1" s="1"/>
  <c r="T284" i="1"/>
  <c r="S285" i="1"/>
  <c r="U285" i="1" s="1"/>
  <c r="T285" i="1"/>
  <c r="S286" i="1"/>
  <c r="T286" i="1"/>
  <c r="S287" i="1"/>
  <c r="T287" i="1"/>
  <c r="S288" i="1"/>
  <c r="T288" i="1"/>
  <c r="S289" i="1"/>
  <c r="U289" i="1" s="1"/>
  <c r="T289" i="1"/>
  <c r="S290" i="1"/>
  <c r="V290" i="1" s="1"/>
  <c r="T290" i="1"/>
  <c r="S291" i="1"/>
  <c r="T291" i="1"/>
  <c r="S292" i="1"/>
  <c r="T292" i="1"/>
  <c r="S293" i="1"/>
  <c r="T293" i="1"/>
  <c r="S294" i="1"/>
  <c r="V294" i="1" s="1"/>
  <c r="T294" i="1"/>
  <c r="S295" i="1"/>
  <c r="T295" i="1"/>
  <c r="S296" i="1"/>
  <c r="V296" i="1" s="1"/>
  <c r="T296" i="1"/>
  <c r="S297" i="1"/>
  <c r="T297" i="1"/>
  <c r="S298" i="1"/>
  <c r="U298" i="1" s="1"/>
  <c r="T298" i="1"/>
  <c r="S299" i="1"/>
  <c r="T299" i="1"/>
  <c r="S300" i="1"/>
  <c r="T300" i="1"/>
  <c r="S301" i="1"/>
  <c r="V301" i="1" s="1"/>
  <c r="T301" i="1"/>
  <c r="S302" i="1"/>
  <c r="V302" i="1" s="1"/>
  <c r="T302" i="1"/>
  <c r="S303" i="1"/>
  <c r="T303" i="1"/>
  <c r="S304" i="1"/>
  <c r="T304" i="1"/>
  <c r="S305" i="1"/>
  <c r="T305" i="1"/>
  <c r="S306" i="1"/>
  <c r="V306" i="1" s="1"/>
  <c r="T306" i="1"/>
  <c r="S307" i="1"/>
  <c r="T307" i="1"/>
  <c r="S308" i="1"/>
  <c r="V308" i="1" s="1"/>
  <c r="T308" i="1"/>
  <c r="S309" i="1"/>
  <c r="V309" i="1" s="1"/>
  <c r="T309" i="1"/>
  <c r="S310" i="1"/>
  <c r="T310" i="1"/>
  <c r="S311" i="1"/>
  <c r="U311" i="1" s="1"/>
  <c r="T311" i="1"/>
  <c r="S312" i="1"/>
  <c r="T312" i="1"/>
  <c r="S313" i="1"/>
  <c r="V313" i="1" s="1"/>
  <c r="T313" i="1"/>
  <c r="S314" i="1"/>
  <c r="V314" i="1" s="1"/>
  <c r="T314" i="1"/>
  <c r="S315" i="1"/>
  <c r="T315" i="1"/>
  <c r="S316" i="1"/>
  <c r="T316" i="1"/>
  <c r="S317" i="1"/>
  <c r="T317" i="1"/>
  <c r="S318" i="1"/>
  <c r="U318" i="1" s="1"/>
  <c r="T318" i="1"/>
  <c r="S319" i="1"/>
  <c r="U319" i="1" s="1"/>
  <c r="T319" i="1"/>
  <c r="S320" i="1"/>
  <c r="V320" i="1" s="1"/>
  <c r="T320" i="1"/>
  <c r="S321" i="1"/>
  <c r="T321" i="1"/>
  <c r="S322" i="1"/>
  <c r="T322" i="1"/>
  <c r="S323" i="1"/>
  <c r="T323" i="1"/>
  <c r="S324" i="1"/>
  <c r="T324" i="1"/>
  <c r="S325" i="1"/>
  <c r="V325" i="1" s="1"/>
  <c r="T325" i="1"/>
  <c r="S326" i="1"/>
  <c r="V326" i="1" s="1"/>
  <c r="T326" i="1"/>
  <c r="S327" i="1"/>
  <c r="T327" i="1"/>
  <c r="S328" i="1"/>
  <c r="T328" i="1"/>
  <c r="S329" i="1"/>
  <c r="T329" i="1"/>
  <c r="S330" i="1"/>
  <c r="V330" i="1" s="1"/>
  <c r="T330" i="1"/>
  <c r="S331" i="1"/>
  <c r="U331" i="1" s="1"/>
  <c r="T331" i="1"/>
  <c r="S332" i="1"/>
  <c r="V332" i="1" s="1"/>
  <c r="T332" i="1"/>
  <c r="S333" i="1"/>
  <c r="T333" i="1"/>
  <c r="S334" i="1"/>
  <c r="T334" i="1"/>
  <c r="S335" i="1"/>
  <c r="T335" i="1"/>
  <c r="S336" i="1"/>
  <c r="T336" i="1"/>
  <c r="S337" i="1"/>
  <c r="V337" i="1" s="1"/>
  <c r="T337" i="1"/>
  <c r="S338" i="1"/>
  <c r="V338" i="1" s="1"/>
  <c r="T338" i="1"/>
  <c r="S339" i="1"/>
  <c r="T339" i="1"/>
  <c r="S340" i="1"/>
  <c r="T340" i="1"/>
  <c r="S341" i="1"/>
  <c r="T341" i="1"/>
  <c r="S342" i="1"/>
  <c r="V342" i="1" s="1"/>
  <c r="T342" i="1"/>
  <c r="S343" i="1"/>
  <c r="T343" i="1"/>
  <c r="S344" i="1"/>
  <c r="V344" i="1" s="1"/>
  <c r="T344" i="1"/>
  <c r="S345" i="1"/>
  <c r="T345" i="1"/>
  <c r="S346" i="1"/>
  <c r="T346" i="1"/>
  <c r="S347" i="1"/>
  <c r="T347" i="1"/>
  <c r="S348" i="1"/>
  <c r="T348" i="1"/>
  <c r="S349" i="1"/>
  <c r="U349" i="1" s="1"/>
  <c r="T349" i="1"/>
  <c r="S350" i="1"/>
  <c r="U350" i="1" s="1"/>
  <c r="T350" i="1"/>
  <c r="S351" i="1"/>
  <c r="T351" i="1"/>
  <c r="S352" i="1"/>
  <c r="T352" i="1"/>
  <c r="S353" i="1"/>
  <c r="T353" i="1"/>
  <c r="S354" i="1"/>
  <c r="T354" i="1"/>
  <c r="S355" i="1"/>
  <c r="T355" i="1"/>
  <c r="S356" i="1"/>
  <c r="V356" i="1" s="1"/>
  <c r="T356" i="1"/>
  <c r="S357" i="1"/>
  <c r="T357" i="1"/>
  <c r="S358" i="1"/>
  <c r="T358" i="1"/>
  <c r="S359" i="1"/>
  <c r="T359" i="1"/>
  <c r="S360" i="1"/>
  <c r="T360" i="1"/>
  <c r="S361" i="1"/>
  <c r="V361" i="1" s="1"/>
  <c r="T361" i="1"/>
  <c r="S362" i="1"/>
  <c r="U362" i="1" s="1"/>
  <c r="T362" i="1"/>
  <c r="S363" i="1"/>
  <c r="U363" i="1" s="1"/>
  <c r="T363" i="1"/>
  <c r="S364" i="1"/>
  <c r="T364" i="1"/>
  <c r="S365" i="1"/>
  <c r="T365" i="1"/>
  <c r="S366" i="1"/>
  <c r="T366" i="1"/>
  <c r="S367" i="1"/>
  <c r="T367" i="1"/>
  <c r="S368" i="1"/>
  <c r="V368" i="1" s="1"/>
  <c r="T368" i="1"/>
  <c r="S369" i="1"/>
  <c r="V369" i="1" s="1"/>
  <c r="T369" i="1"/>
  <c r="S370" i="1"/>
  <c r="T370" i="1"/>
  <c r="S371" i="1"/>
  <c r="T371" i="1"/>
  <c r="S372" i="1"/>
  <c r="T372" i="1"/>
  <c r="S373" i="1"/>
  <c r="V373" i="1" s="1"/>
  <c r="T373" i="1"/>
  <c r="S374" i="1"/>
  <c r="V374" i="1" s="1"/>
  <c r="T374" i="1"/>
  <c r="S375" i="1"/>
  <c r="T375" i="1"/>
  <c r="S376" i="1"/>
  <c r="T376" i="1"/>
  <c r="S377" i="1"/>
  <c r="T377" i="1"/>
  <c r="S378" i="1"/>
  <c r="T378" i="1"/>
  <c r="S379" i="1"/>
  <c r="T379" i="1"/>
  <c r="S380" i="1"/>
  <c r="V380" i="1" s="1"/>
  <c r="T380" i="1"/>
  <c r="S381" i="1"/>
  <c r="T381" i="1"/>
  <c r="S382" i="1"/>
  <c r="T382" i="1"/>
  <c r="S383" i="1"/>
  <c r="U383" i="1" s="1"/>
  <c r="T383" i="1"/>
  <c r="S384" i="1"/>
  <c r="T384" i="1"/>
  <c r="S385" i="1"/>
  <c r="V385" i="1" s="1"/>
  <c r="T385" i="1"/>
  <c r="S386" i="1"/>
  <c r="V386" i="1" s="1"/>
  <c r="T386" i="1"/>
  <c r="S387" i="1"/>
  <c r="T387" i="1"/>
  <c r="S388" i="1"/>
  <c r="T388" i="1"/>
  <c r="S389" i="1"/>
  <c r="T389" i="1"/>
  <c r="S390" i="1"/>
  <c r="T390" i="1"/>
  <c r="S391" i="1"/>
  <c r="T391" i="1"/>
  <c r="S392" i="1"/>
  <c r="V392" i="1" s="1"/>
  <c r="T392" i="1"/>
  <c r="S393" i="1"/>
  <c r="T393" i="1"/>
  <c r="S394" i="1"/>
  <c r="U394" i="1" s="1"/>
  <c r="T394" i="1"/>
  <c r="S395" i="1"/>
  <c r="T395" i="1"/>
  <c r="S396" i="1"/>
  <c r="T396" i="1"/>
  <c r="S397" i="1"/>
  <c r="V397" i="1" s="1"/>
  <c r="T397" i="1"/>
  <c r="S398" i="1"/>
  <c r="V398" i="1" s="1"/>
  <c r="T398" i="1"/>
  <c r="S399" i="1"/>
  <c r="T399" i="1"/>
  <c r="S400" i="1"/>
  <c r="T400" i="1"/>
  <c r="S401" i="1"/>
  <c r="T401" i="1"/>
  <c r="S402" i="1"/>
  <c r="T402" i="1"/>
  <c r="S403" i="1"/>
  <c r="T403" i="1"/>
  <c r="S404" i="1"/>
  <c r="V404" i="1" s="1"/>
  <c r="T404" i="1"/>
  <c r="S405" i="1"/>
  <c r="T405" i="1"/>
  <c r="S406" i="1"/>
  <c r="T406" i="1"/>
  <c r="S407" i="1"/>
  <c r="U407" i="1" s="1"/>
  <c r="T407" i="1"/>
  <c r="S408" i="1"/>
  <c r="T408" i="1"/>
  <c r="S409" i="1"/>
  <c r="V409" i="1" s="1"/>
  <c r="T409" i="1"/>
  <c r="S410" i="1"/>
  <c r="U410" i="1" s="1"/>
  <c r="T410" i="1"/>
  <c r="S411" i="1"/>
  <c r="T411" i="1"/>
  <c r="S412" i="1"/>
  <c r="T412" i="1"/>
  <c r="S413" i="1"/>
  <c r="T413" i="1"/>
  <c r="S414" i="1"/>
  <c r="T414" i="1"/>
  <c r="S415" i="1"/>
  <c r="U415" i="1" s="1"/>
  <c r="T415" i="1"/>
  <c r="S416" i="1"/>
  <c r="V416" i="1" s="1"/>
  <c r="T416" i="1"/>
  <c r="S417" i="1"/>
  <c r="T417" i="1"/>
  <c r="S418" i="1"/>
  <c r="T418" i="1"/>
  <c r="S419" i="1"/>
  <c r="T419" i="1"/>
  <c r="S420" i="1"/>
  <c r="T420" i="1"/>
  <c r="S421" i="1"/>
  <c r="V421" i="1" s="1"/>
  <c r="T421" i="1"/>
  <c r="S422" i="1"/>
  <c r="V422" i="1" s="1"/>
  <c r="T422" i="1"/>
  <c r="S423" i="1"/>
  <c r="T423" i="1"/>
  <c r="S424" i="1"/>
  <c r="T424" i="1"/>
  <c r="S425" i="1"/>
  <c r="T425" i="1"/>
  <c r="S426" i="1"/>
  <c r="V426" i="1" s="1"/>
  <c r="T426" i="1"/>
  <c r="S427" i="1"/>
  <c r="T427" i="1"/>
  <c r="S428" i="1"/>
  <c r="V428" i="1" s="1"/>
  <c r="T428" i="1"/>
  <c r="S429" i="1"/>
  <c r="T429" i="1"/>
  <c r="S430" i="1"/>
  <c r="T430" i="1"/>
  <c r="S431" i="1"/>
  <c r="T431" i="1"/>
  <c r="S432" i="1"/>
  <c r="T432" i="1"/>
  <c r="S433" i="1"/>
  <c r="V433" i="1" s="1"/>
  <c r="T433" i="1"/>
  <c r="S434" i="1"/>
  <c r="V434" i="1" s="1"/>
  <c r="T434" i="1"/>
  <c r="S435" i="1"/>
  <c r="T435" i="1"/>
  <c r="S436" i="1"/>
  <c r="U436" i="1" s="1"/>
  <c r="T436" i="1"/>
  <c r="S437" i="1"/>
  <c r="T437" i="1"/>
  <c r="S438" i="1"/>
  <c r="T438" i="1"/>
  <c r="S439" i="1"/>
  <c r="T439" i="1"/>
  <c r="S440" i="1"/>
  <c r="T440" i="1"/>
  <c r="S441" i="1"/>
  <c r="T441" i="1"/>
  <c r="S442" i="1"/>
  <c r="U442" i="1" s="1"/>
  <c r="T442" i="1"/>
  <c r="S443" i="1"/>
  <c r="T443" i="1"/>
  <c r="S444" i="1"/>
  <c r="T444" i="1"/>
  <c r="S445" i="1"/>
  <c r="V445" i="1" s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V453" i="1" s="1"/>
  <c r="T453" i="1"/>
  <c r="S454" i="1"/>
  <c r="T454" i="1"/>
  <c r="S455" i="1"/>
  <c r="U455" i="1" s="1"/>
  <c r="T455" i="1"/>
  <c r="S456" i="1"/>
  <c r="T456" i="1"/>
  <c r="S457" i="1"/>
  <c r="V457" i="1" s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V469" i="1" s="1"/>
  <c r="T469" i="1"/>
  <c r="S470" i="1"/>
  <c r="T470" i="1"/>
  <c r="S471" i="1"/>
  <c r="T471" i="1"/>
  <c r="S472" i="1"/>
  <c r="T472" i="1"/>
  <c r="S473" i="1"/>
  <c r="T473" i="1"/>
  <c r="S474" i="1"/>
  <c r="T474" i="1"/>
  <c r="S475" i="1"/>
  <c r="U475" i="1" s="1"/>
  <c r="T475" i="1"/>
  <c r="S476" i="1"/>
  <c r="T476" i="1"/>
  <c r="S477" i="1"/>
  <c r="T477" i="1"/>
  <c r="S478" i="1"/>
  <c r="T478" i="1"/>
  <c r="S479" i="1"/>
  <c r="T479" i="1"/>
  <c r="S480" i="1"/>
  <c r="T480" i="1"/>
  <c r="S481" i="1"/>
  <c r="V481" i="1" s="1"/>
  <c r="T481" i="1"/>
  <c r="S482" i="1"/>
  <c r="V482" i="1" s="1"/>
  <c r="T482" i="1"/>
  <c r="S483" i="1"/>
  <c r="T483" i="1"/>
  <c r="S484" i="1"/>
  <c r="T484" i="1"/>
  <c r="S485" i="1"/>
  <c r="T485" i="1"/>
  <c r="S486" i="1"/>
  <c r="V486" i="1" s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V493" i="1" s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V505" i="1" s="1"/>
  <c r="T505" i="1"/>
  <c r="S506" i="1"/>
  <c r="T506" i="1"/>
  <c r="S507" i="1"/>
  <c r="U507" i="1" s="1"/>
  <c r="T507" i="1"/>
  <c r="S508" i="1"/>
  <c r="T508" i="1"/>
  <c r="S509" i="1"/>
  <c r="T509" i="1"/>
  <c r="S510" i="1"/>
  <c r="T510" i="1"/>
  <c r="S511" i="1"/>
  <c r="T511" i="1"/>
  <c r="S512" i="1"/>
  <c r="V512" i="1" s="1"/>
  <c r="T512" i="1"/>
  <c r="S513" i="1"/>
  <c r="V513" i="1" s="1"/>
  <c r="T513" i="1"/>
  <c r="S514" i="1"/>
  <c r="T514" i="1"/>
  <c r="S515" i="1"/>
  <c r="T515" i="1"/>
  <c r="S516" i="1"/>
  <c r="T516" i="1"/>
  <c r="S517" i="1"/>
  <c r="V517" i="1" s="1"/>
  <c r="T517" i="1"/>
  <c r="S518" i="1"/>
  <c r="T518" i="1"/>
  <c r="S519" i="1"/>
  <c r="U519" i="1" s="1"/>
  <c r="T519" i="1"/>
  <c r="S520" i="1"/>
  <c r="U520" i="1" s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U532" i="1" s="1"/>
  <c r="T532" i="1"/>
  <c r="S533" i="1"/>
  <c r="T533" i="1"/>
  <c r="S534" i="1"/>
  <c r="T534" i="1"/>
  <c r="S535" i="1"/>
  <c r="T535" i="1"/>
  <c r="S536" i="1"/>
  <c r="T536" i="1"/>
  <c r="S537" i="1"/>
  <c r="T537" i="1"/>
  <c r="S538" i="1"/>
  <c r="U538" i="1" s="1"/>
  <c r="T538" i="1"/>
  <c r="S539" i="1"/>
  <c r="T539" i="1"/>
  <c r="S540" i="1"/>
  <c r="T540" i="1"/>
  <c r="S541" i="1"/>
  <c r="V541" i="1" s="1"/>
  <c r="T541" i="1"/>
  <c r="S542" i="1"/>
  <c r="V542" i="1" s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U551" i="1" s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V570" i="1" s="1"/>
  <c r="T570" i="1"/>
  <c r="S571" i="1"/>
  <c r="T571" i="1"/>
  <c r="S572" i="1"/>
  <c r="V572" i="1" s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U580" i="1" s="1"/>
  <c r="T580" i="1"/>
  <c r="S581" i="1"/>
  <c r="T581" i="1"/>
  <c r="S582" i="1"/>
  <c r="T582" i="1"/>
  <c r="S583" i="1"/>
  <c r="T583" i="1"/>
  <c r="S584" i="1"/>
  <c r="T584" i="1"/>
  <c r="S585" i="1"/>
  <c r="U585" i="1" s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U594" i="1" s="1"/>
  <c r="T594" i="1"/>
  <c r="S595" i="1"/>
  <c r="T595" i="1"/>
  <c r="S596" i="1"/>
  <c r="T596" i="1"/>
  <c r="S597" i="1"/>
  <c r="V597" i="1" s="1"/>
  <c r="T597" i="1"/>
  <c r="S598" i="1"/>
  <c r="T598" i="1"/>
  <c r="S599" i="1"/>
  <c r="U599" i="1" s="1"/>
  <c r="T599" i="1"/>
  <c r="S600" i="1"/>
  <c r="T600" i="1"/>
  <c r="S601" i="1"/>
  <c r="V601" i="1" s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V626" i="1" s="1"/>
  <c r="T626" i="1"/>
  <c r="S627" i="1"/>
  <c r="T627" i="1"/>
  <c r="S628" i="1"/>
  <c r="T628" i="1"/>
  <c r="S629" i="1"/>
  <c r="T629" i="1"/>
  <c r="S630" i="1"/>
  <c r="V630" i="1" s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V654" i="1" s="1"/>
  <c r="T654" i="1"/>
  <c r="S655" i="1"/>
  <c r="V655" i="1" s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U663" i="1" s="1"/>
  <c r="T663" i="1"/>
  <c r="S664" i="1"/>
  <c r="U664" i="1" s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V673" i="1" s="1"/>
  <c r="T673" i="1"/>
  <c r="S674" i="1"/>
  <c r="V674" i="1" s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V689" i="1" s="1"/>
  <c r="T689" i="1"/>
  <c r="S690" i="1"/>
  <c r="V690" i="1" s="1"/>
  <c r="T690" i="1"/>
  <c r="S691" i="1"/>
  <c r="T691" i="1"/>
  <c r="S692" i="1"/>
  <c r="T692" i="1"/>
  <c r="S693" i="1"/>
  <c r="T693" i="1"/>
  <c r="S694" i="1"/>
  <c r="T694" i="1"/>
  <c r="S695" i="1"/>
  <c r="U695" i="1" s="1"/>
  <c r="T695" i="1"/>
  <c r="S696" i="1"/>
  <c r="T696" i="1"/>
  <c r="S697" i="1"/>
  <c r="T697" i="1"/>
  <c r="S698" i="1"/>
  <c r="T698" i="1"/>
  <c r="S699" i="1"/>
  <c r="T699" i="1"/>
  <c r="S700" i="1"/>
  <c r="T700" i="1"/>
  <c r="S701" i="1"/>
  <c r="V701" i="1" s="1"/>
  <c r="T701" i="1"/>
  <c r="S702" i="1"/>
  <c r="T702" i="1"/>
  <c r="S703" i="1"/>
  <c r="T703" i="1"/>
  <c r="S704" i="1"/>
  <c r="V704" i="1" s="1"/>
  <c r="T704" i="1"/>
  <c r="S705" i="1"/>
  <c r="V705" i="1" s="1"/>
  <c r="T705" i="1"/>
  <c r="S706" i="1"/>
  <c r="T706" i="1"/>
  <c r="S707" i="1"/>
  <c r="V707" i="1" s="1"/>
  <c r="T707" i="1"/>
  <c r="S708" i="1"/>
  <c r="T708" i="1"/>
  <c r="S709" i="1"/>
  <c r="T709" i="1"/>
  <c r="S710" i="1"/>
  <c r="T710" i="1"/>
  <c r="S711" i="1"/>
  <c r="T711" i="1"/>
  <c r="S712" i="1"/>
  <c r="T712" i="1"/>
  <c r="S713" i="1"/>
  <c r="V713" i="1" s="1"/>
  <c r="T713" i="1"/>
  <c r="S714" i="1"/>
  <c r="T714" i="1"/>
  <c r="S715" i="1"/>
  <c r="T715" i="1"/>
  <c r="S716" i="1"/>
  <c r="T716" i="1"/>
  <c r="S717" i="1"/>
  <c r="V717" i="1" s="1"/>
  <c r="T717" i="1"/>
  <c r="S718" i="1"/>
  <c r="T718" i="1"/>
  <c r="S719" i="1"/>
  <c r="V719" i="1" s="1"/>
  <c r="T719" i="1"/>
  <c r="S720" i="1"/>
  <c r="T720" i="1"/>
  <c r="S721" i="1"/>
  <c r="T721" i="1"/>
  <c r="S722" i="1"/>
  <c r="T722" i="1"/>
  <c r="S723" i="1"/>
  <c r="T723" i="1"/>
  <c r="S724" i="1"/>
  <c r="T724" i="1"/>
  <c r="S725" i="1"/>
  <c r="V725" i="1" s="1"/>
  <c r="T725" i="1"/>
  <c r="S726" i="1"/>
  <c r="T726" i="1"/>
  <c r="S727" i="1"/>
  <c r="T727" i="1"/>
  <c r="S728" i="1"/>
  <c r="T728" i="1"/>
  <c r="S729" i="1"/>
  <c r="T729" i="1"/>
  <c r="S730" i="1"/>
  <c r="T730" i="1"/>
  <c r="S731" i="1"/>
  <c r="V731" i="1" s="1"/>
  <c r="T731" i="1"/>
  <c r="S732" i="1"/>
  <c r="V732" i="1" s="1"/>
  <c r="T732" i="1"/>
  <c r="S733" i="1"/>
  <c r="T733" i="1"/>
  <c r="S734" i="1"/>
  <c r="T734" i="1"/>
  <c r="S735" i="1"/>
  <c r="T735" i="1"/>
  <c r="S736" i="1"/>
  <c r="T736" i="1"/>
  <c r="S737" i="1"/>
  <c r="V737" i="1" s="1"/>
  <c r="T737" i="1"/>
  <c r="S738" i="1"/>
  <c r="U738" i="1" s="1"/>
  <c r="T738" i="1"/>
  <c r="S739" i="1"/>
  <c r="T739" i="1"/>
  <c r="S740" i="1"/>
  <c r="T740" i="1"/>
  <c r="S741" i="1"/>
  <c r="T741" i="1"/>
  <c r="S742" i="1"/>
  <c r="U742" i="1" s="1"/>
  <c r="T742" i="1"/>
  <c r="S743" i="1"/>
  <c r="V743" i="1" s="1"/>
  <c r="T743" i="1"/>
  <c r="S744" i="1"/>
  <c r="V744" i="1" s="1"/>
  <c r="T744" i="1"/>
  <c r="S745" i="1"/>
  <c r="V745" i="1" s="1"/>
  <c r="T745" i="1"/>
  <c r="S746" i="1"/>
  <c r="T746" i="1"/>
  <c r="S747" i="1"/>
  <c r="T747" i="1"/>
  <c r="S748" i="1"/>
  <c r="T748" i="1"/>
  <c r="S749" i="1"/>
  <c r="V749" i="1" s="1"/>
  <c r="T749" i="1"/>
  <c r="S750" i="1"/>
  <c r="T750" i="1"/>
  <c r="S751" i="1"/>
  <c r="T751" i="1"/>
  <c r="S752" i="1"/>
  <c r="T752" i="1"/>
  <c r="S753" i="1"/>
  <c r="T753" i="1"/>
  <c r="S754" i="1"/>
  <c r="T754" i="1"/>
  <c r="S755" i="1"/>
  <c r="V755" i="1" s="1"/>
  <c r="T755" i="1"/>
  <c r="S756" i="1"/>
  <c r="T756" i="1"/>
  <c r="S757" i="1"/>
  <c r="V757" i="1" s="1"/>
  <c r="T757" i="1"/>
  <c r="S758" i="1"/>
  <c r="V758" i="1" s="1"/>
  <c r="T758" i="1"/>
  <c r="S759" i="1"/>
  <c r="T759" i="1"/>
  <c r="S760" i="1"/>
  <c r="T760" i="1"/>
  <c r="S761" i="1"/>
  <c r="V761" i="1" s="1"/>
  <c r="T761" i="1"/>
  <c r="S762" i="1"/>
  <c r="T762" i="1"/>
  <c r="S763" i="1"/>
  <c r="T763" i="1"/>
  <c r="S764" i="1"/>
  <c r="T764" i="1"/>
  <c r="S765" i="1"/>
  <c r="T765" i="1"/>
  <c r="S766" i="1"/>
  <c r="T766" i="1"/>
  <c r="S767" i="1"/>
  <c r="V767" i="1" s="1"/>
  <c r="T767" i="1"/>
  <c r="S768" i="1"/>
  <c r="T768" i="1"/>
  <c r="S769" i="1"/>
  <c r="T769" i="1"/>
  <c r="S770" i="1"/>
  <c r="V770" i="1" s="1"/>
  <c r="T770" i="1"/>
  <c r="S771" i="1"/>
  <c r="V771" i="1" s="1"/>
  <c r="T771" i="1"/>
  <c r="S772" i="1"/>
  <c r="T772" i="1"/>
  <c r="S773" i="1"/>
  <c r="V773" i="1" s="1"/>
  <c r="T773" i="1"/>
  <c r="S774" i="1"/>
  <c r="T774" i="1"/>
  <c r="S775" i="1"/>
  <c r="T775" i="1"/>
  <c r="S776" i="1"/>
  <c r="T776" i="1"/>
  <c r="S777" i="1"/>
  <c r="T777" i="1"/>
  <c r="S778" i="1"/>
  <c r="T778" i="1"/>
  <c r="S779" i="1"/>
  <c r="V779" i="1" s="1"/>
  <c r="T779" i="1"/>
  <c r="S780" i="1"/>
  <c r="T780" i="1"/>
  <c r="S781" i="1"/>
  <c r="T781" i="1"/>
  <c r="S782" i="1"/>
  <c r="T782" i="1"/>
  <c r="S783" i="1"/>
  <c r="V783" i="1" s="1"/>
  <c r="T783" i="1"/>
  <c r="S784" i="1"/>
  <c r="V784" i="1" s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V796" i="1" s="1"/>
  <c r="T796" i="1"/>
  <c r="S797" i="1"/>
  <c r="V797" i="1" s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V809" i="1" s="1"/>
  <c r="T809" i="1"/>
  <c r="S810" i="1"/>
  <c r="V810" i="1" s="1"/>
  <c r="T810" i="1"/>
  <c r="S811" i="1"/>
  <c r="T811" i="1"/>
  <c r="S812" i="1"/>
  <c r="T812" i="1"/>
  <c r="S813" i="1"/>
  <c r="T813" i="1"/>
  <c r="S814" i="1"/>
  <c r="T814" i="1"/>
  <c r="S815" i="1"/>
  <c r="U815" i="1" s="1"/>
  <c r="T815" i="1"/>
  <c r="S816" i="1"/>
  <c r="T816" i="1"/>
  <c r="S817" i="1"/>
  <c r="T817" i="1"/>
  <c r="S818" i="1"/>
  <c r="T818" i="1"/>
  <c r="S819" i="1"/>
  <c r="T819" i="1"/>
  <c r="S820" i="1"/>
  <c r="U820" i="1" s="1"/>
  <c r="T820" i="1"/>
  <c r="S821" i="1"/>
  <c r="T821" i="1"/>
  <c r="S822" i="1"/>
  <c r="V822" i="1" s="1"/>
  <c r="T822" i="1"/>
  <c r="S823" i="1"/>
  <c r="V823" i="1" s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V834" i="1" s="1"/>
  <c r="T834" i="1"/>
  <c r="S835" i="1"/>
  <c r="V835" i="1" s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V846" i="1" s="1"/>
  <c r="T846" i="1"/>
  <c r="S847" i="1"/>
  <c r="V847" i="1" s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V858" i="1" s="1"/>
  <c r="T858" i="1"/>
  <c r="S859" i="1"/>
  <c r="V859" i="1" s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V870" i="1" s="1"/>
  <c r="T870" i="1"/>
  <c r="S871" i="1"/>
  <c r="V871" i="1" s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V882" i="1" s="1"/>
  <c r="T882" i="1"/>
  <c r="S883" i="1"/>
  <c r="V883" i="1" s="1"/>
  <c r="T883" i="1"/>
  <c r="S884" i="1"/>
  <c r="T884" i="1"/>
  <c r="S885" i="1"/>
  <c r="T885" i="1"/>
  <c r="S886" i="1"/>
  <c r="U886" i="1" s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V894" i="1" s="1"/>
  <c r="T894" i="1"/>
  <c r="S895" i="1"/>
  <c r="V895" i="1" s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V906" i="1" s="1"/>
  <c r="T906" i="1"/>
  <c r="S907" i="1"/>
  <c r="V907" i="1" s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V918" i="1" s="1"/>
  <c r="T918" i="1"/>
  <c r="S919" i="1"/>
  <c r="V919" i="1" s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V930" i="1" s="1"/>
  <c r="T930" i="1"/>
  <c r="S931" i="1"/>
  <c r="V931" i="1" s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V942" i="1" s="1"/>
  <c r="T942" i="1"/>
  <c r="S943" i="1"/>
  <c r="V943" i="1" s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V954" i="1" s="1"/>
  <c r="T954" i="1"/>
  <c r="S955" i="1"/>
  <c r="V955" i="1" s="1"/>
  <c r="T955" i="1"/>
  <c r="S956" i="1"/>
  <c r="T956" i="1"/>
  <c r="S957" i="1"/>
  <c r="T957" i="1"/>
  <c r="S958" i="1"/>
  <c r="T958" i="1"/>
  <c r="S959" i="1"/>
  <c r="T959" i="1"/>
  <c r="S960" i="1"/>
  <c r="U960" i="1" s="1"/>
  <c r="T960" i="1"/>
  <c r="S961" i="1"/>
  <c r="T961" i="1"/>
  <c r="S962" i="1"/>
  <c r="T962" i="1"/>
  <c r="S963" i="1"/>
  <c r="T963" i="1"/>
  <c r="S964" i="1"/>
  <c r="T964" i="1"/>
  <c r="S965" i="1"/>
  <c r="T965" i="1"/>
  <c r="S966" i="1"/>
  <c r="V966" i="1" s="1"/>
  <c r="T966" i="1"/>
  <c r="S967" i="1"/>
  <c r="V967" i="1" s="1"/>
  <c r="T967" i="1"/>
  <c r="S968" i="1"/>
  <c r="T968" i="1"/>
  <c r="S969" i="1"/>
  <c r="T969" i="1"/>
  <c r="S970" i="1"/>
  <c r="T970" i="1"/>
  <c r="S971" i="1"/>
  <c r="T971" i="1"/>
  <c r="S972" i="1"/>
  <c r="U972" i="1" s="1"/>
  <c r="T972" i="1"/>
  <c r="S973" i="1"/>
  <c r="T973" i="1"/>
  <c r="S974" i="1"/>
  <c r="T974" i="1"/>
  <c r="S975" i="1"/>
  <c r="T975" i="1"/>
  <c r="S976" i="1"/>
  <c r="T976" i="1"/>
  <c r="S977" i="1"/>
  <c r="T977" i="1"/>
  <c r="S978" i="1"/>
  <c r="V978" i="1" s="1"/>
  <c r="T978" i="1"/>
  <c r="S979" i="1"/>
  <c r="V979" i="1" s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V990" i="1" s="1"/>
  <c r="T990" i="1"/>
  <c r="S991" i="1"/>
  <c r="V991" i="1" s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V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R2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U428" i="1" l="1"/>
  <c r="U284" i="1"/>
  <c r="U457" i="1"/>
  <c r="U426" i="1"/>
  <c r="U253" i="1"/>
  <c r="V742" i="1"/>
  <c r="V442" i="1"/>
  <c r="V132" i="1"/>
  <c r="V61" i="1"/>
  <c r="G4" i="5"/>
  <c r="H4" i="5"/>
  <c r="G5" i="5"/>
  <c r="H5" i="5"/>
  <c r="G6" i="5"/>
  <c r="H6" i="5"/>
  <c r="G10" i="5"/>
  <c r="H10" i="5"/>
  <c r="U918" i="1"/>
  <c r="U138" i="1"/>
  <c r="E2" i="5"/>
  <c r="F2" i="5" s="1"/>
  <c r="U784" i="1"/>
  <c r="U128" i="1"/>
  <c r="E13" i="5"/>
  <c r="F13" i="5" s="1"/>
  <c r="U690" i="1"/>
  <c r="U109" i="1"/>
  <c r="E12" i="5"/>
  <c r="F12" i="5" s="1"/>
  <c r="F10" i="5"/>
  <c r="F6" i="5"/>
  <c r="U689" i="1"/>
  <c r="U108" i="1"/>
  <c r="E11" i="5"/>
  <c r="F11" i="5" s="1"/>
  <c r="E9" i="5"/>
  <c r="F9" i="5" s="1"/>
  <c r="F5" i="5"/>
  <c r="E8" i="5"/>
  <c r="F8" i="5" s="1"/>
  <c r="E7" i="5"/>
  <c r="F7" i="5" s="1"/>
  <c r="V436" i="1"/>
  <c r="U282" i="1"/>
  <c r="V362" i="1"/>
  <c r="F4" i="5"/>
  <c r="U919" i="1"/>
  <c r="U198" i="1"/>
  <c r="V35" i="1"/>
  <c r="E3" i="5"/>
  <c r="F3" i="5" s="1"/>
  <c r="U990" i="1"/>
  <c r="U541" i="1"/>
  <c r="U254" i="1"/>
  <c r="U116" i="1"/>
  <c r="U847" i="1"/>
  <c r="V285" i="1"/>
  <c r="V289" i="1"/>
  <c r="U846" i="1"/>
  <c r="U398" i="1"/>
  <c r="U194" i="1"/>
  <c r="U53" i="1"/>
  <c r="V218" i="1"/>
  <c r="U796" i="1"/>
  <c r="U397" i="1"/>
  <c r="U169" i="1"/>
  <c r="U41" i="1"/>
  <c r="V206" i="1"/>
  <c r="U369" i="1"/>
  <c r="U157" i="1"/>
  <c r="U37" i="1"/>
  <c r="U771" i="1"/>
  <c r="U368" i="1"/>
  <c r="U146" i="1"/>
  <c r="U11" i="1"/>
  <c r="U731" i="1"/>
  <c r="U338" i="1"/>
  <c r="U145" i="1"/>
  <c r="V886" i="1"/>
  <c r="V80" i="1"/>
  <c r="U719" i="1"/>
  <c r="U313" i="1"/>
  <c r="U140" i="1"/>
  <c r="V67" i="1"/>
  <c r="U2" i="1"/>
  <c r="U930" i="1"/>
  <c r="U858" i="1"/>
  <c r="U783" i="1"/>
  <c r="U704" i="1"/>
  <c r="U570" i="1"/>
  <c r="V815" i="1"/>
  <c r="V962" i="1"/>
  <c r="U962" i="1"/>
  <c r="V926" i="1"/>
  <c r="U926" i="1"/>
  <c r="V884" i="1"/>
  <c r="U884" i="1"/>
  <c r="V848" i="1"/>
  <c r="U848" i="1"/>
  <c r="V812" i="1"/>
  <c r="U812" i="1"/>
  <c r="V794" i="1"/>
  <c r="U794" i="1"/>
  <c r="V764" i="1"/>
  <c r="U764" i="1"/>
  <c r="V728" i="1"/>
  <c r="U728" i="1"/>
  <c r="V698" i="1"/>
  <c r="U698" i="1"/>
  <c r="V668" i="1"/>
  <c r="U668" i="1"/>
  <c r="V644" i="1"/>
  <c r="U644" i="1"/>
  <c r="V608" i="1"/>
  <c r="U608" i="1"/>
  <c r="V596" i="1"/>
  <c r="U596" i="1"/>
  <c r="V578" i="1"/>
  <c r="U578" i="1"/>
  <c r="V554" i="1"/>
  <c r="U554" i="1"/>
  <c r="V524" i="1"/>
  <c r="U524" i="1"/>
  <c r="V494" i="1"/>
  <c r="U494" i="1"/>
  <c r="V452" i="1"/>
  <c r="U452" i="1"/>
  <c r="U542" i="1"/>
  <c r="U770" i="1"/>
  <c r="V950" i="1"/>
  <c r="U950" i="1"/>
  <c r="U878" i="1"/>
  <c r="V878" i="1"/>
  <c r="V734" i="1"/>
  <c r="U734" i="1"/>
  <c r="V680" i="1"/>
  <c r="U680" i="1"/>
  <c r="V548" i="1"/>
  <c r="U548" i="1"/>
  <c r="V518" i="1"/>
  <c r="U518" i="1"/>
  <c r="V488" i="1"/>
  <c r="U488" i="1"/>
  <c r="U446" i="1"/>
  <c r="V446" i="1"/>
  <c r="V997" i="1"/>
  <c r="U997" i="1"/>
  <c r="V985" i="1"/>
  <c r="U985" i="1"/>
  <c r="V973" i="1"/>
  <c r="U973" i="1"/>
  <c r="V961" i="1"/>
  <c r="U961" i="1"/>
  <c r="V949" i="1"/>
  <c r="U949" i="1"/>
  <c r="V937" i="1"/>
  <c r="U937" i="1"/>
  <c r="V925" i="1"/>
  <c r="U925" i="1"/>
  <c r="V913" i="1"/>
  <c r="U913" i="1"/>
  <c r="V901" i="1"/>
  <c r="U901" i="1"/>
  <c r="V889" i="1"/>
  <c r="U889" i="1"/>
  <c r="V877" i="1"/>
  <c r="U877" i="1"/>
  <c r="U865" i="1"/>
  <c r="V865" i="1"/>
  <c r="V853" i="1"/>
  <c r="U853" i="1"/>
  <c r="V841" i="1"/>
  <c r="U841" i="1"/>
  <c r="V829" i="1"/>
  <c r="U829" i="1"/>
  <c r="V817" i="1"/>
  <c r="U817" i="1"/>
  <c r="V811" i="1"/>
  <c r="U811" i="1"/>
  <c r="V805" i="1"/>
  <c r="U805" i="1"/>
  <c r="V799" i="1"/>
  <c r="U799" i="1"/>
  <c r="V793" i="1"/>
  <c r="U793" i="1"/>
  <c r="V787" i="1"/>
  <c r="U787" i="1"/>
  <c r="V781" i="1"/>
  <c r="U781" i="1"/>
  <c r="V775" i="1"/>
  <c r="U775" i="1"/>
  <c r="V769" i="1"/>
  <c r="U769" i="1"/>
  <c r="V763" i="1"/>
  <c r="U763" i="1"/>
  <c r="U751" i="1"/>
  <c r="V751" i="1"/>
  <c r="V739" i="1"/>
  <c r="U739" i="1"/>
  <c r="V733" i="1"/>
  <c r="U733" i="1"/>
  <c r="V727" i="1"/>
  <c r="U727" i="1"/>
  <c r="U721" i="1"/>
  <c r="V721" i="1"/>
  <c r="V715" i="1"/>
  <c r="U715" i="1"/>
  <c r="V709" i="1"/>
  <c r="U709" i="1"/>
  <c r="V703" i="1"/>
  <c r="U703" i="1"/>
  <c r="U697" i="1"/>
  <c r="V697" i="1"/>
  <c r="V691" i="1"/>
  <c r="U691" i="1"/>
  <c r="V685" i="1"/>
  <c r="U685" i="1"/>
  <c r="V679" i="1"/>
  <c r="U679" i="1"/>
  <c r="V667" i="1"/>
  <c r="U667" i="1"/>
  <c r="V661" i="1"/>
  <c r="U661" i="1"/>
  <c r="V649" i="1"/>
  <c r="U649" i="1"/>
  <c r="V643" i="1"/>
  <c r="U643" i="1"/>
  <c r="V637" i="1"/>
  <c r="U637" i="1"/>
  <c r="V631" i="1"/>
  <c r="U631" i="1"/>
  <c r="V625" i="1"/>
  <c r="U625" i="1"/>
  <c r="V619" i="1"/>
  <c r="U619" i="1"/>
  <c r="V613" i="1"/>
  <c r="U613" i="1"/>
  <c r="V607" i="1"/>
  <c r="U607" i="1"/>
  <c r="V595" i="1"/>
  <c r="U595" i="1"/>
  <c r="V589" i="1"/>
  <c r="U589" i="1"/>
  <c r="V583" i="1"/>
  <c r="U583" i="1"/>
  <c r="V577" i="1"/>
  <c r="U577" i="1"/>
  <c r="V571" i="1"/>
  <c r="U571" i="1"/>
  <c r="V565" i="1"/>
  <c r="U565" i="1"/>
  <c r="V559" i="1"/>
  <c r="U559" i="1"/>
  <c r="U553" i="1"/>
  <c r="V553" i="1"/>
  <c r="V547" i="1"/>
  <c r="U547" i="1"/>
  <c r="V535" i="1"/>
  <c r="U535" i="1"/>
  <c r="V529" i="1"/>
  <c r="U529" i="1"/>
  <c r="V523" i="1"/>
  <c r="U523" i="1"/>
  <c r="U979" i="1"/>
  <c r="U907" i="1"/>
  <c r="U835" i="1"/>
  <c r="U758" i="1"/>
  <c r="U674" i="1"/>
  <c r="U513" i="1"/>
  <c r="U342" i="1"/>
  <c r="V664" i="1"/>
  <c r="V992" i="1"/>
  <c r="U992" i="1"/>
  <c r="V944" i="1"/>
  <c r="U944" i="1"/>
  <c r="V902" i="1"/>
  <c r="U902" i="1"/>
  <c r="V860" i="1"/>
  <c r="U860" i="1"/>
  <c r="V830" i="1"/>
  <c r="U830" i="1"/>
  <c r="V800" i="1"/>
  <c r="U800" i="1"/>
  <c r="V740" i="1"/>
  <c r="U740" i="1"/>
  <c r="V602" i="1"/>
  <c r="U602" i="1"/>
  <c r="V584" i="1"/>
  <c r="U584" i="1"/>
  <c r="V560" i="1"/>
  <c r="U560" i="1"/>
  <c r="V530" i="1"/>
  <c r="U530" i="1"/>
  <c r="V500" i="1"/>
  <c r="U500" i="1"/>
  <c r="V476" i="1"/>
  <c r="U476" i="1"/>
  <c r="U978" i="1"/>
  <c r="U906" i="1"/>
  <c r="U834" i="1"/>
  <c r="U757" i="1"/>
  <c r="U673" i="1"/>
  <c r="U512" i="1"/>
  <c r="U165" i="1"/>
  <c r="V663" i="1"/>
  <c r="V968" i="1"/>
  <c r="U968" i="1"/>
  <c r="V890" i="1"/>
  <c r="U890" i="1"/>
  <c r="U710" i="1"/>
  <c r="V710" i="1"/>
  <c r="V650" i="1"/>
  <c r="U650" i="1"/>
  <c r="V464" i="1"/>
  <c r="U464" i="1"/>
  <c r="V440" i="1"/>
  <c r="U440" i="1"/>
  <c r="V996" i="1"/>
  <c r="U996" i="1"/>
  <c r="V984" i="1"/>
  <c r="U984" i="1"/>
  <c r="V948" i="1"/>
  <c r="U948" i="1"/>
  <c r="V936" i="1"/>
  <c r="U936" i="1"/>
  <c r="V924" i="1"/>
  <c r="U924" i="1"/>
  <c r="V912" i="1"/>
  <c r="U912" i="1"/>
  <c r="V900" i="1"/>
  <c r="U900" i="1"/>
  <c r="V888" i="1"/>
  <c r="U888" i="1"/>
  <c r="V876" i="1"/>
  <c r="U876" i="1"/>
  <c r="V864" i="1"/>
  <c r="U864" i="1"/>
  <c r="V852" i="1"/>
  <c r="U852" i="1"/>
  <c r="V840" i="1"/>
  <c r="U840" i="1"/>
  <c r="V828" i="1"/>
  <c r="U828" i="1"/>
  <c r="V816" i="1"/>
  <c r="U816" i="1"/>
  <c r="V804" i="1"/>
  <c r="U804" i="1"/>
  <c r="V798" i="1"/>
  <c r="U798" i="1"/>
  <c r="V792" i="1"/>
  <c r="U792" i="1"/>
  <c r="V786" i="1"/>
  <c r="U786" i="1"/>
  <c r="V780" i="1"/>
  <c r="U780" i="1"/>
  <c r="U774" i="1"/>
  <c r="V774" i="1"/>
  <c r="V768" i="1"/>
  <c r="U768" i="1"/>
  <c r="V762" i="1"/>
  <c r="U762" i="1"/>
  <c r="V756" i="1"/>
  <c r="U756" i="1"/>
  <c r="V750" i="1"/>
  <c r="U750" i="1"/>
  <c r="V726" i="1"/>
  <c r="U726" i="1"/>
  <c r="V720" i="1"/>
  <c r="U720" i="1"/>
  <c r="V714" i="1"/>
  <c r="U714" i="1"/>
  <c r="U708" i="1"/>
  <c r="V708" i="1"/>
  <c r="V702" i="1"/>
  <c r="U702" i="1"/>
  <c r="V696" i="1"/>
  <c r="U696" i="1"/>
  <c r="U684" i="1"/>
  <c r="V684" i="1"/>
  <c r="V678" i="1"/>
  <c r="U678" i="1"/>
  <c r="V672" i="1"/>
  <c r="U672" i="1"/>
  <c r="V666" i="1"/>
  <c r="U666" i="1"/>
  <c r="V660" i="1"/>
  <c r="U660" i="1"/>
  <c r="V648" i="1"/>
  <c r="U648" i="1"/>
  <c r="V642" i="1"/>
  <c r="U642" i="1"/>
  <c r="V636" i="1"/>
  <c r="U636" i="1"/>
  <c r="U624" i="1"/>
  <c r="V624" i="1"/>
  <c r="V618" i="1"/>
  <c r="U618" i="1"/>
  <c r="U612" i="1"/>
  <c r="V612" i="1"/>
  <c r="V606" i="1"/>
  <c r="U606" i="1"/>
  <c r="V600" i="1"/>
  <c r="U600" i="1"/>
  <c r="V588" i="1"/>
  <c r="U588" i="1"/>
  <c r="V582" i="1"/>
  <c r="U582" i="1"/>
  <c r="V576" i="1"/>
  <c r="U576" i="1"/>
  <c r="U564" i="1"/>
  <c r="V564" i="1"/>
  <c r="V558" i="1"/>
  <c r="U558" i="1"/>
  <c r="V552" i="1"/>
  <c r="U552" i="1"/>
  <c r="V546" i="1"/>
  <c r="U546" i="1"/>
  <c r="U540" i="1"/>
  <c r="V540" i="1"/>
  <c r="V534" i="1"/>
  <c r="U534" i="1"/>
  <c r="U528" i="1"/>
  <c r="V528" i="1"/>
  <c r="V522" i="1"/>
  <c r="U522" i="1"/>
  <c r="V516" i="1"/>
  <c r="U516" i="1"/>
  <c r="V510" i="1"/>
  <c r="U510" i="1"/>
  <c r="V504" i="1"/>
  <c r="U504" i="1"/>
  <c r="V498" i="1"/>
  <c r="U498" i="1"/>
  <c r="V492" i="1"/>
  <c r="U492" i="1"/>
  <c r="V480" i="1"/>
  <c r="U480" i="1"/>
  <c r="V474" i="1"/>
  <c r="U474" i="1"/>
  <c r="U468" i="1"/>
  <c r="V468" i="1"/>
  <c r="V462" i="1"/>
  <c r="U462" i="1"/>
  <c r="V456" i="1"/>
  <c r="U456" i="1"/>
  <c r="V450" i="1"/>
  <c r="U450" i="1"/>
  <c r="V444" i="1"/>
  <c r="U444" i="1"/>
  <c r="V438" i="1"/>
  <c r="U438" i="1"/>
  <c r="V432" i="1"/>
  <c r="U432" i="1"/>
  <c r="V420" i="1"/>
  <c r="U420" i="1"/>
  <c r="V414" i="1"/>
  <c r="U414" i="1"/>
  <c r="V408" i="1"/>
  <c r="U408" i="1"/>
  <c r="V402" i="1"/>
  <c r="U402" i="1"/>
  <c r="U396" i="1"/>
  <c r="V396" i="1"/>
  <c r="V390" i="1"/>
  <c r="U390" i="1"/>
  <c r="V384" i="1"/>
  <c r="U384" i="1"/>
  <c r="V378" i="1"/>
  <c r="U378" i="1"/>
  <c r="V372" i="1"/>
  <c r="U372" i="1"/>
  <c r="V366" i="1"/>
  <c r="U366" i="1"/>
  <c r="V360" i="1"/>
  <c r="U360" i="1"/>
  <c r="V354" i="1"/>
  <c r="U354" i="1"/>
  <c r="V348" i="1"/>
  <c r="U348" i="1"/>
  <c r="U967" i="1"/>
  <c r="U895" i="1"/>
  <c r="U823" i="1"/>
  <c r="U745" i="1"/>
  <c r="U655" i="1"/>
  <c r="U486" i="1"/>
  <c r="V594" i="1"/>
  <c r="V141" i="1"/>
  <c r="V986" i="1"/>
  <c r="U986" i="1"/>
  <c r="V938" i="1"/>
  <c r="U938" i="1"/>
  <c r="V896" i="1"/>
  <c r="U896" i="1"/>
  <c r="V854" i="1"/>
  <c r="U854" i="1"/>
  <c r="V818" i="1"/>
  <c r="U818" i="1"/>
  <c r="V788" i="1"/>
  <c r="U788" i="1"/>
  <c r="V752" i="1"/>
  <c r="U752" i="1"/>
  <c r="V716" i="1"/>
  <c r="U716" i="1"/>
  <c r="V686" i="1"/>
  <c r="U686" i="1"/>
  <c r="V638" i="1"/>
  <c r="U638" i="1"/>
  <c r="V566" i="1"/>
  <c r="U566" i="1"/>
  <c r="U966" i="1"/>
  <c r="U894" i="1"/>
  <c r="U822" i="1"/>
  <c r="U744" i="1"/>
  <c r="U654" i="1"/>
  <c r="U482" i="1"/>
  <c r="U309" i="1"/>
  <c r="V585" i="1"/>
  <c r="V974" i="1"/>
  <c r="U974" i="1"/>
  <c r="V920" i="1"/>
  <c r="U920" i="1"/>
  <c r="V842" i="1"/>
  <c r="U842" i="1"/>
  <c r="V662" i="1"/>
  <c r="U662" i="1"/>
  <c r="V614" i="1"/>
  <c r="U614" i="1"/>
  <c r="V458" i="1"/>
  <c r="U458" i="1"/>
  <c r="V1001" i="1"/>
  <c r="U1001" i="1"/>
  <c r="V995" i="1"/>
  <c r="U995" i="1"/>
  <c r="V989" i="1"/>
  <c r="U989" i="1"/>
  <c r="V983" i="1"/>
  <c r="U983" i="1"/>
  <c r="V977" i="1"/>
  <c r="U977" i="1"/>
  <c r="V971" i="1"/>
  <c r="U971" i="1"/>
  <c r="V965" i="1"/>
  <c r="U965" i="1"/>
  <c r="U959" i="1"/>
  <c r="V959" i="1"/>
  <c r="V953" i="1"/>
  <c r="U953" i="1"/>
  <c r="U947" i="1"/>
  <c r="V947" i="1"/>
  <c r="V941" i="1"/>
  <c r="U941" i="1"/>
  <c r="V935" i="1"/>
  <c r="U935" i="1"/>
  <c r="V929" i="1"/>
  <c r="U929" i="1"/>
  <c r="V923" i="1"/>
  <c r="U923" i="1"/>
  <c r="V917" i="1"/>
  <c r="U917" i="1"/>
  <c r="V911" i="1"/>
  <c r="U911" i="1"/>
  <c r="V905" i="1"/>
  <c r="U905" i="1"/>
  <c r="U899" i="1"/>
  <c r="V899" i="1"/>
  <c r="V893" i="1"/>
  <c r="U893" i="1"/>
  <c r="V887" i="1"/>
  <c r="U887" i="1"/>
  <c r="V881" i="1"/>
  <c r="U881" i="1"/>
  <c r="V875" i="1"/>
  <c r="U875" i="1"/>
  <c r="V869" i="1"/>
  <c r="U869" i="1"/>
  <c r="V863" i="1"/>
  <c r="U863" i="1"/>
  <c r="V857" i="1"/>
  <c r="U857" i="1"/>
  <c r="V851" i="1"/>
  <c r="U851" i="1"/>
  <c r="V845" i="1"/>
  <c r="U845" i="1"/>
  <c r="V839" i="1"/>
  <c r="U839" i="1"/>
  <c r="V833" i="1"/>
  <c r="U833" i="1"/>
  <c r="V827" i="1"/>
  <c r="U827" i="1"/>
  <c r="V821" i="1"/>
  <c r="U821" i="1"/>
  <c r="U803" i="1"/>
  <c r="V803" i="1"/>
  <c r="V791" i="1"/>
  <c r="U791" i="1"/>
  <c r="V785" i="1"/>
  <c r="U785" i="1"/>
  <c r="U955" i="1"/>
  <c r="U883" i="1"/>
  <c r="U810" i="1"/>
  <c r="U732" i="1"/>
  <c r="U630" i="1"/>
  <c r="V972" i="1"/>
  <c r="V519" i="1"/>
  <c r="V998" i="1"/>
  <c r="U998" i="1"/>
  <c r="V956" i="1"/>
  <c r="U956" i="1"/>
  <c r="V914" i="1"/>
  <c r="U914" i="1"/>
  <c r="V872" i="1"/>
  <c r="U872" i="1"/>
  <c r="V836" i="1"/>
  <c r="U836" i="1"/>
  <c r="V806" i="1"/>
  <c r="U806" i="1"/>
  <c r="V776" i="1"/>
  <c r="U776" i="1"/>
  <c r="V746" i="1"/>
  <c r="U746" i="1"/>
  <c r="V722" i="1"/>
  <c r="U722" i="1"/>
  <c r="V692" i="1"/>
  <c r="U692" i="1"/>
  <c r="V656" i="1"/>
  <c r="U656" i="1"/>
  <c r="V620" i="1"/>
  <c r="U620" i="1"/>
  <c r="V590" i="1"/>
  <c r="U590" i="1"/>
  <c r="V536" i="1"/>
  <c r="U536" i="1"/>
  <c r="U954" i="1"/>
  <c r="U882" i="1"/>
  <c r="U809" i="1"/>
  <c r="U626" i="1"/>
  <c r="U453" i="1"/>
  <c r="V960" i="1"/>
  <c r="V507" i="1"/>
  <c r="V980" i="1"/>
  <c r="U980" i="1"/>
  <c r="V932" i="1"/>
  <c r="U932" i="1"/>
  <c r="V908" i="1"/>
  <c r="U908" i="1"/>
  <c r="V866" i="1"/>
  <c r="U866" i="1"/>
  <c r="V824" i="1"/>
  <c r="U824" i="1"/>
  <c r="V782" i="1"/>
  <c r="U782" i="1"/>
  <c r="V632" i="1"/>
  <c r="U632" i="1"/>
  <c r="U506" i="1"/>
  <c r="V506" i="1"/>
  <c r="V470" i="1"/>
  <c r="U470" i="1"/>
  <c r="V1000" i="1"/>
  <c r="U1000" i="1"/>
  <c r="V994" i="1"/>
  <c r="U994" i="1"/>
  <c r="V988" i="1"/>
  <c r="U988" i="1"/>
  <c r="V982" i="1"/>
  <c r="U982" i="1"/>
  <c r="V976" i="1"/>
  <c r="U976" i="1"/>
  <c r="V970" i="1"/>
  <c r="U970" i="1"/>
  <c r="V964" i="1"/>
  <c r="U964" i="1"/>
  <c r="V958" i="1"/>
  <c r="U958" i="1"/>
  <c r="V952" i="1"/>
  <c r="U952" i="1"/>
  <c r="U946" i="1"/>
  <c r="V946" i="1"/>
  <c r="V940" i="1"/>
  <c r="U940" i="1"/>
  <c r="V934" i="1"/>
  <c r="U934" i="1"/>
  <c r="V928" i="1"/>
  <c r="U928" i="1"/>
  <c r="V922" i="1"/>
  <c r="U922" i="1"/>
  <c r="V916" i="1"/>
  <c r="U916" i="1"/>
  <c r="V910" i="1"/>
  <c r="U910" i="1"/>
  <c r="V904" i="1"/>
  <c r="U904" i="1"/>
  <c r="V898" i="1"/>
  <c r="U898" i="1"/>
  <c r="V892" i="1"/>
  <c r="U892" i="1"/>
  <c r="V880" i="1"/>
  <c r="U880" i="1"/>
  <c r="V874" i="1"/>
  <c r="U874" i="1"/>
  <c r="V868" i="1"/>
  <c r="U868" i="1"/>
  <c r="V862" i="1"/>
  <c r="U862" i="1"/>
  <c r="V856" i="1"/>
  <c r="U856" i="1"/>
  <c r="V850" i="1"/>
  <c r="U850" i="1"/>
  <c r="V844" i="1"/>
  <c r="U844" i="1"/>
  <c r="V838" i="1"/>
  <c r="U838" i="1"/>
  <c r="V832" i="1"/>
  <c r="U832" i="1"/>
  <c r="V826" i="1"/>
  <c r="U826" i="1"/>
  <c r="V814" i="1"/>
  <c r="U814" i="1"/>
  <c r="V808" i="1"/>
  <c r="U808" i="1"/>
  <c r="U802" i="1"/>
  <c r="V802" i="1"/>
  <c r="U790" i="1"/>
  <c r="V790" i="1"/>
  <c r="V778" i="1"/>
  <c r="U778" i="1"/>
  <c r="V772" i="1"/>
  <c r="U772" i="1"/>
  <c r="V766" i="1"/>
  <c r="U766" i="1"/>
  <c r="U760" i="1"/>
  <c r="V760" i="1"/>
  <c r="V754" i="1"/>
  <c r="U754" i="1"/>
  <c r="V748" i="1"/>
  <c r="U748" i="1"/>
  <c r="V736" i="1"/>
  <c r="U736" i="1"/>
  <c r="V730" i="1"/>
  <c r="U730" i="1"/>
  <c r="U724" i="1"/>
  <c r="V724" i="1"/>
  <c r="V718" i="1"/>
  <c r="U718" i="1"/>
  <c r="V712" i="1"/>
  <c r="U712" i="1"/>
  <c r="V706" i="1"/>
  <c r="U706" i="1"/>
  <c r="V700" i="1"/>
  <c r="U700" i="1"/>
  <c r="V694" i="1"/>
  <c r="U694" i="1"/>
  <c r="V688" i="1"/>
  <c r="U688" i="1"/>
  <c r="U682" i="1"/>
  <c r="V682" i="1"/>
  <c r="U676" i="1"/>
  <c r="V676" i="1"/>
  <c r="V670" i="1"/>
  <c r="U670" i="1"/>
  <c r="U658" i="1"/>
  <c r="V658" i="1"/>
  <c r="V652" i="1"/>
  <c r="U652" i="1"/>
  <c r="U646" i="1"/>
  <c r="V646" i="1"/>
  <c r="V640" i="1"/>
  <c r="U640" i="1"/>
  <c r="V634" i="1"/>
  <c r="U634" i="1"/>
  <c r="V628" i="1"/>
  <c r="U628" i="1"/>
  <c r="V622" i="1"/>
  <c r="U622" i="1"/>
  <c r="U616" i="1"/>
  <c r="V616" i="1"/>
  <c r="U943" i="1"/>
  <c r="U871" i="1"/>
  <c r="U797" i="1"/>
  <c r="U601" i="1"/>
  <c r="U942" i="1"/>
  <c r="U870" i="1"/>
  <c r="U717" i="1"/>
  <c r="U597" i="1"/>
  <c r="V999" i="1"/>
  <c r="U999" i="1"/>
  <c r="V993" i="1"/>
  <c r="U993" i="1"/>
  <c r="V987" i="1"/>
  <c r="U987" i="1"/>
  <c r="V981" i="1"/>
  <c r="U981" i="1"/>
  <c r="V975" i="1"/>
  <c r="U975" i="1"/>
  <c r="V969" i="1"/>
  <c r="U969" i="1"/>
  <c r="V963" i="1"/>
  <c r="U963" i="1"/>
  <c r="V957" i="1"/>
  <c r="U957" i="1"/>
  <c r="V951" i="1"/>
  <c r="U951" i="1"/>
  <c r="V945" i="1"/>
  <c r="U945" i="1"/>
  <c r="V939" i="1"/>
  <c r="U939" i="1"/>
  <c r="V933" i="1"/>
  <c r="U933" i="1"/>
  <c r="V927" i="1"/>
  <c r="U927" i="1"/>
  <c r="V921" i="1"/>
  <c r="U921" i="1"/>
  <c r="V915" i="1"/>
  <c r="U915" i="1"/>
  <c r="V909" i="1"/>
  <c r="U909" i="1"/>
  <c r="V903" i="1"/>
  <c r="U903" i="1"/>
  <c r="V897" i="1"/>
  <c r="U897" i="1"/>
  <c r="V891" i="1"/>
  <c r="U891" i="1"/>
  <c r="V885" i="1"/>
  <c r="U885" i="1"/>
  <c r="V879" i="1"/>
  <c r="U879" i="1"/>
  <c r="V873" i="1"/>
  <c r="U873" i="1"/>
  <c r="V867" i="1"/>
  <c r="U867" i="1"/>
  <c r="V861" i="1"/>
  <c r="U861" i="1"/>
  <c r="V855" i="1"/>
  <c r="U855" i="1"/>
  <c r="V849" i="1"/>
  <c r="U849" i="1"/>
  <c r="V843" i="1"/>
  <c r="U843" i="1"/>
  <c r="V837" i="1"/>
  <c r="U837" i="1"/>
  <c r="V831" i="1"/>
  <c r="U831" i="1"/>
  <c r="V825" i="1"/>
  <c r="U825" i="1"/>
  <c r="V819" i="1"/>
  <c r="U819" i="1"/>
  <c r="V813" i="1"/>
  <c r="U813" i="1"/>
  <c r="V807" i="1"/>
  <c r="U807" i="1"/>
  <c r="V801" i="1"/>
  <c r="U801" i="1"/>
  <c r="V795" i="1"/>
  <c r="U795" i="1"/>
  <c r="U789" i="1"/>
  <c r="V789" i="1"/>
  <c r="V777" i="1"/>
  <c r="U777" i="1"/>
  <c r="V765" i="1"/>
  <c r="U765" i="1"/>
  <c r="V759" i="1"/>
  <c r="U759" i="1"/>
  <c r="V753" i="1"/>
  <c r="U753" i="1"/>
  <c r="V747" i="1"/>
  <c r="U747" i="1"/>
  <c r="V741" i="1"/>
  <c r="U741" i="1"/>
  <c r="V735" i="1"/>
  <c r="U735" i="1"/>
  <c r="V729" i="1"/>
  <c r="U729" i="1"/>
  <c r="V723" i="1"/>
  <c r="U723" i="1"/>
  <c r="V711" i="1"/>
  <c r="U711" i="1"/>
  <c r="V699" i="1"/>
  <c r="U699" i="1"/>
  <c r="V693" i="1"/>
  <c r="U693" i="1"/>
  <c r="V687" i="1"/>
  <c r="U687" i="1"/>
  <c r="V681" i="1"/>
  <c r="U681" i="1"/>
  <c r="V675" i="1"/>
  <c r="U675" i="1"/>
  <c r="V669" i="1"/>
  <c r="U669" i="1"/>
  <c r="V657" i="1"/>
  <c r="U657" i="1"/>
  <c r="U651" i="1"/>
  <c r="V651" i="1"/>
  <c r="V645" i="1"/>
  <c r="U645" i="1"/>
  <c r="V639" i="1"/>
  <c r="U639" i="1"/>
  <c r="U633" i="1"/>
  <c r="V633" i="1"/>
  <c r="V627" i="1"/>
  <c r="U627" i="1"/>
  <c r="V621" i="1"/>
  <c r="U621" i="1"/>
  <c r="V615" i="1"/>
  <c r="U615" i="1"/>
  <c r="V609" i="1"/>
  <c r="U609" i="1"/>
  <c r="U603" i="1"/>
  <c r="V603" i="1"/>
  <c r="V591" i="1"/>
  <c r="U591" i="1"/>
  <c r="V579" i="1"/>
  <c r="U579" i="1"/>
  <c r="V573" i="1"/>
  <c r="U573" i="1"/>
  <c r="U567" i="1"/>
  <c r="V567" i="1"/>
  <c r="V561" i="1"/>
  <c r="U561" i="1"/>
  <c r="V555" i="1"/>
  <c r="U555" i="1"/>
  <c r="V549" i="1"/>
  <c r="U549" i="1"/>
  <c r="V543" i="1"/>
  <c r="U543" i="1"/>
  <c r="V537" i="1"/>
  <c r="U537" i="1"/>
  <c r="V531" i="1"/>
  <c r="U531" i="1"/>
  <c r="V525" i="1"/>
  <c r="U525" i="1"/>
  <c r="U501" i="1"/>
  <c r="V501" i="1"/>
  <c r="V495" i="1"/>
  <c r="U495" i="1"/>
  <c r="U489" i="1"/>
  <c r="V489" i="1"/>
  <c r="V483" i="1"/>
  <c r="U483" i="1"/>
  <c r="V477" i="1"/>
  <c r="U477" i="1"/>
  <c r="V471" i="1"/>
  <c r="U471" i="1"/>
  <c r="V465" i="1"/>
  <c r="U465" i="1"/>
  <c r="U459" i="1"/>
  <c r="V459" i="1"/>
  <c r="V447" i="1"/>
  <c r="U447" i="1"/>
  <c r="V441" i="1"/>
  <c r="U441" i="1"/>
  <c r="U435" i="1"/>
  <c r="V435" i="1"/>
  <c r="V429" i="1"/>
  <c r="U429" i="1"/>
  <c r="U423" i="1"/>
  <c r="V423" i="1"/>
  <c r="V417" i="1"/>
  <c r="U417" i="1"/>
  <c r="V411" i="1"/>
  <c r="U411" i="1"/>
  <c r="V405" i="1"/>
  <c r="U405" i="1"/>
  <c r="V399" i="1"/>
  <c r="U399" i="1"/>
  <c r="V393" i="1"/>
  <c r="U393" i="1"/>
  <c r="V387" i="1"/>
  <c r="U387" i="1"/>
  <c r="V381" i="1"/>
  <c r="U381" i="1"/>
  <c r="U375" i="1"/>
  <c r="V375" i="1"/>
  <c r="V357" i="1"/>
  <c r="U357" i="1"/>
  <c r="V351" i="1"/>
  <c r="U351" i="1"/>
  <c r="V345" i="1"/>
  <c r="U345" i="1"/>
  <c r="V339" i="1"/>
  <c r="U339" i="1"/>
  <c r="V333" i="1"/>
  <c r="U333" i="1"/>
  <c r="V327" i="1"/>
  <c r="U327" i="1"/>
  <c r="V321" i="1"/>
  <c r="U321" i="1"/>
  <c r="U315" i="1"/>
  <c r="V315" i="1"/>
  <c r="V303" i="1"/>
  <c r="U303" i="1"/>
  <c r="V297" i="1"/>
  <c r="U297" i="1"/>
  <c r="V291" i="1"/>
  <c r="U291" i="1"/>
  <c r="U279" i="1"/>
  <c r="V279" i="1"/>
  <c r="V273" i="1"/>
  <c r="U273" i="1"/>
  <c r="V267" i="1"/>
  <c r="U267" i="1"/>
  <c r="V261" i="1"/>
  <c r="U261" i="1"/>
  <c r="V255" i="1"/>
  <c r="U255" i="1"/>
  <c r="V249" i="1"/>
  <c r="U249" i="1"/>
  <c r="V243" i="1"/>
  <c r="U243" i="1"/>
  <c r="V237" i="1"/>
  <c r="U237" i="1"/>
  <c r="V231" i="1"/>
  <c r="U231" i="1"/>
  <c r="U219" i="1"/>
  <c r="V219" i="1"/>
  <c r="V213" i="1"/>
  <c r="U213" i="1"/>
  <c r="V207" i="1"/>
  <c r="U207" i="1"/>
  <c r="V201" i="1"/>
  <c r="U201" i="1"/>
  <c r="V195" i="1"/>
  <c r="U195" i="1"/>
  <c r="V189" i="1"/>
  <c r="U189" i="1"/>
  <c r="V183" i="1"/>
  <c r="U183" i="1"/>
  <c r="V177" i="1"/>
  <c r="U177" i="1"/>
  <c r="V171" i="1"/>
  <c r="U171" i="1"/>
  <c r="V159" i="1"/>
  <c r="U159" i="1"/>
  <c r="V153" i="1"/>
  <c r="U153" i="1"/>
  <c r="V147" i="1"/>
  <c r="U147" i="1"/>
  <c r="V135" i="1"/>
  <c r="U135" i="1"/>
  <c r="V129" i="1"/>
  <c r="U129" i="1"/>
  <c r="V123" i="1"/>
  <c r="U123" i="1"/>
  <c r="V117" i="1"/>
  <c r="U117" i="1"/>
  <c r="V111" i="1"/>
  <c r="U111" i="1"/>
  <c r="V105" i="1"/>
  <c r="U105" i="1"/>
  <c r="U99" i="1"/>
  <c r="V99" i="1"/>
  <c r="U93" i="1"/>
  <c r="V93" i="1"/>
  <c r="U87" i="1"/>
  <c r="V87" i="1"/>
  <c r="U81" i="1"/>
  <c r="V81" i="1"/>
  <c r="U75" i="1"/>
  <c r="V75" i="1"/>
  <c r="U69" i="1"/>
  <c r="V69" i="1"/>
  <c r="U63" i="1"/>
  <c r="V63" i="1"/>
  <c r="U57" i="1"/>
  <c r="V57" i="1"/>
  <c r="U51" i="1"/>
  <c r="V51" i="1"/>
  <c r="V45" i="1"/>
  <c r="U45" i="1"/>
  <c r="U39" i="1"/>
  <c r="V39" i="1"/>
  <c r="V33" i="1"/>
  <c r="U33" i="1"/>
  <c r="U27" i="1"/>
  <c r="V27" i="1"/>
  <c r="V21" i="1"/>
  <c r="U21" i="1"/>
  <c r="U15" i="1"/>
  <c r="V15" i="1"/>
  <c r="V9" i="1"/>
  <c r="U9" i="1"/>
  <c r="U3" i="1"/>
  <c r="V3" i="1"/>
  <c r="U931" i="1"/>
  <c r="U859" i="1"/>
  <c r="U705" i="1"/>
  <c r="U572" i="1"/>
  <c r="U225" i="1"/>
  <c r="V820" i="1"/>
  <c r="V363" i="1"/>
  <c r="U707" i="1"/>
  <c r="U517" i="1"/>
  <c r="U373" i="1"/>
  <c r="U344" i="1"/>
  <c r="U314" i="1"/>
  <c r="U258" i="1"/>
  <c r="U229" i="1"/>
  <c r="U200" i="1"/>
  <c r="U170" i="1"/>
  <c r="U114" i="1"/>
  <c r="U49" i="1"/>
  <c r="V599" i="1"/>
  <c r="V520" i="1"/>
  <c r="V298" i="1"/>
  <c r="V110" i="1"/>
  <c r="U110" i="1"/>
  <c r="V104" i="1"/>
  <c r="U104" i="1"/>
  <c r="U98" i="1"/>
  <c r="V98" i="1"/>
  <c r="U92" i="1"/>
  <c r="V92" i="1"/>
  <c r="U86" i="1"/>
  <c r="V86" i="1"/>
  <c r="U74" i="1"/>
  <c r="V74" i="1"/>
  <c r="U68" i="1"/>
  <c r="V68" i="1"/>
  <c r="U62" i="1"/>
  <c r="V62" i="1"/>
  <c r="U56" i="1"/>
  <c r="V56" i="1"/>
  <c r="U50" i="1"/>
  <c r="V50" i="1"/>
  <c r="U44" i="1"/>
  <c r="V44" i="1"/>
  <c r="U38" i="1"/>
  <c r="V38" i="1"/>
  <c r="V32" i="1"/>
  <c r="U32" i="1"/>
  <c r="U26" i="1"/>
  <c r="V26" i="1"/>
  <c r="V20" i="1"/>
  <c r="U20" i="1"/>
  <c r="U14" i="1"/>
  <c r="V14" i="1"/>
  <c r="V8" i="1"/>
  <c r="U8" i="1"/>
  <c r="U743" i="1"/>
  <c r="U481" i="1"/>
  <c r="U422" i="1"/>
  <c r="U337" i="1"/>
  <c r="U308" i="1"/>
  <c r="U278" i="1"/>
  <c r="U222" i="1"/>
  <c r="U193" i="1"/>
  <c r="U164" i="1"/>
  <c r="U134" i="1"/>
  <c r="U97" i="1"/>
  <c r="U34" i="1"/>
  <c r="V580" i="1"/>
  <c r="V350" i="1"/>
  <c r="V205" i="1"/>
  <c r="U755" i="1"/>
  <c r="U421" i="1"/>
  <c r="U392" i="1"/>
  <c r="U306" i="1"/>
  <c r="U277" i="1"/>
  <c r="U248" i="1"/>
  <c r="U162" i="1"/>
  <c r="U133" i="1"/>
  <c r="U96" i="1"/>
  <c r="U24" i="1"/>
  <c r="V349" i="1"/>
  <c r="V271" i="1"/>
  <c r="V122" i="1"/>
  <c r="V48" i="1"/>
  <c r="V511" i="1"/>
  <c r="U511" i="1"/>
  <c r="V499" i="1"/>
  <c r="U499" i="1"/>
  <c r="V487" i="1"/>
  <c r="U487" i="1"/>
  <c r="V463" i="1"/>
  <c r="U463" i="1"/>
  <c r="V451" i="1"/>
  <c r="U451" i="1"/>
  <c r="V439" i="1"/>
  <c r="U439" i="1"/>
  <c r="V427" i="1"/>
  <c r="U427" i="1"/>
  <c r="V403" i="1"/>
  <c r="U403" i="1"/>
  <c r="V391" i="1"/>
  <c r="U391" i="1"/>
  <c r="V379" i="1"/>
  <c r="U379" i="1"/>
  <c r="V367" i="1"/>
  <c r="U367" i="1"/>
  <c r="V355" i="1"/>
  <c r="U355" i="1"/>
  <c r="V343" i="1"/>
  <c r="U343" i="1"/>
  <c r="V307" i="1"/>
  <c r="U307" i="1"/>
  <c r="V295" i="1"/>
  <c r="U295" i="1"/>
  <c r="V283" i="1"/>
  <c r="U283" i="1"/>
  <c r="V259" i="1"/>
  <c r="U259" i="1"/>
  <c r="V247" i="1"/>
  <c r="U247" i="1"/>
  <c r="V235" i="1"/>
  <c r="U235" i="1"/>
  <c r="V223" i="1"/>
  <c r="U223" i="1"/>
  <c r="V211" i="1"/>
  <c r="U211" i="1"/>
  <c r="V199" i="1"/>
  <c r="U199" i="1"/>
  <c r="V163" i="1"/>
  <c r="U163" i="1"/>
  <c r="V151" i="1"/>
  <c r="U151" i="1"/>
  <c r="V139" i="1"/>
  <c r="U139" i="1"/>
  <c r="V127" i="1"/>
  <c r="U127" i="1"/>
  <c r="V115" i="1"/>
  <c r="U115" i="1"/>
  <c r="V103" i="1"/>
  <c r="U103" i="1"/>
  <c r="U91" i="1"/>
  <c r="V91" i="1"/>
  <c r="V85" i="1"/>
  <c r="U85" i="1"/>
  <c r="U79" i="1"/>
  <c r="V79" i="1"/>
  <c r="V73" i="1"/>
  <c r="U73" i="1"/>
  <c r="U55" i="1"/>
  <c r="V55" i="1"/>
  <c r="U43" i="1"/>
  <c r="V43" i="1"/>
  <c r="U31" i="1"/>
  <c r="V31" i="1"/>
  <c r="V25" i="1"/>
  <c r="U25" i="1"/>
  <c r="V19" i="1"/>
  <c r="U19" i="1"/>
  <c r="U13" i="1"/>
  <c r="V13" i="1"/>
  <c r="V7" i="1"/>
  <c r="U7" i="1"/>
  <c r="U767" i="1"/>
  <c r="U701" i="1"/>
  <c r="U505" i="1"/>
  <c r="U361" i="1"/>
  <c r="U332" i="1"/>
  <c r="U302" i="1"/>
  <c r="U246" i="1"/>
  <c r="U217" i="1"/>
  <c r="U188" i="1"/>
  <c r="U158" i="1"/>
  <c r="U90" i="1"/>
  <c r="U22" i="1"/>
  <c r="V415" i="1"/>
  <c r="V266" i="1"/>
  <c r="V192" i="1"/>
  <c r="V36" i="1"/>
  <c r="U779" i="1"/>
  <c r="U713" i="1"/>
  <c r="U445" i="1"/>
  <c r="U416" i="1"/>
  <c r="U386" i="1"/>
  <c r="U330" i="1"/>
  <c r="U301" i="1"/>
  <c r="U272" i="1"/>
  <c r="U242" i="1"/>
  <c r="U186" i="1"/>
  <c r="U82" i="1"/>
  <c r="V410" i="1"/>
  <c r="V187" i="1"/>
  <c r="U336" i="1"/>
  <c r="V336" i="1"/>
  <c r="V324" i="1"/>
  <c r="U324" i="1"/>
  <c r="V312" i="1"/>
  <c r="U312" i="1"/>
  <c r="V300" i="1"/>
  <c r="U300" i="1"/>
  <c r="V288" i="1"/>
  <c r="U288" i="1"/>
  <c r="U276" i="1"/>
  <c r="V276" i="1"/>
  <c r="V264" i="1"/>
  <c r="U264" i="1"/>
  <c r="U252" i="1"/>
  <c r="V252" i="1"/>
  <c r="U240" i="1"/>
  <c r="V240" i="1"/>
  <c r="V228" i="1"/>
  <c r="U228" i="1"/>
  <c r="V216" i="1"/>
  <c r="U216" i="1"/>
  <c r="V204" i="1"/>
  <c r="U204" i="1"/>
  <c r="U180" i="1"/>
  <c r="V180" i="1"/>
  <c r="V168" i="1"/>
  <c r="U168" i="1"/>
  <c r="V156" i="1"/>
  <c r="U156" i="1"/>
  <c r="V144" i="1"/>
  <c r="U144" i="1"/>
  <c r="V120" i="1"/>
  <c r="U120" i="1"/>
  <c r="V102" i="1"/>
  <c r="U102" i="1"/>
  <c r="V84" i="1"/>
  <c r="U84" i="1"/>
  <c r="V72" i="1"/>
  <c r="U72" i="1"/>
  <c r="V60" i="1"/>
  <c r="U60" i="1"/>
  <c r="V54" i="1"/>
  <c r="U54" i="1"/>
  <c r="V42" i="1"/>
  <c r="U42" i="1"/>
  <c r="V12" i="1"/>
  <c r="U12" i="1"/>
  <c r="V6" i="1"/>
  <c r="U6" i="1"/>
  <c r="U725" i="1"/>
  <c r="U385" i="1"/>
  <c r="U356" i="1"/>
  <c r="U326" i="1"/>
  <c r="U270" i="1"/>
  <c r="U241" i="1"/>
  <c r="U212" i="1"/>
  <c r="U182" i="1"/>
  <c r="U126" i="1"/>
  <c r="U78" i="1"/>
  <c r="V407" i="1"/>
  <c r="V331" i="1"/>
  <c r="V175" i="1"/>
  <c r="V100" i="1"/>
  <c r="V30" i="1"/>
  <c r="U737" i="1"/>
  <c r="U469" i="1"/>
  <c r="U325" i="1"/>
  <c r="U296" i="1"/>
  <c r="U210" i="1"/>
  <c r="U181" i="1"/>
  <c r="U152" i="1"/>
  <c r="U70" i="1"/>
  <c r="U4" i="1"/>
  <c r="V551" i="1"/>
  <c r="V475" i="1"/>
  <c r="V319" i="1"/>
  <c r="V250" i="1"/>
  <c r="V174" i="1"/>
  <c r="V18" i="1"/>
  <c r="V683" i="1"/>
  <c r="U683" i="1"/>
  <c r="V677" i="1"/>
  <c r="U677" i="1"/>
  <c r="V671" i="1"/>
  <c r="U671" i="1"/>
  <c r="V665" i="1"/>
  <c r="U665" i="1"/>
  <c r="U659" i="1"/>
  <c r="V659" i="1"/>
  <c r="V653" i="1"/>
  <c r="U653" i="1"/>
  <c r="V647" i="1"/>
  <c r="U647" i="1"/>
  <c r="V641" i="1"/>
  <c r="U641" i="1"/>
  <c r="V635" i="1"/>
  <c r="U635" i="1"/>
  <c r="V629" i="1"/>
  <c r="U629" i="1"/>
  <c r="V623" i="1"/>
  <c r="U623" i="1"/>
  <c r="V617" i="1"/>
  <c r="U617" i="1"/>
  <c r="U611" i="1"/>
  <c r="V611" i="1"/>
  <c r="V605" i="1"/>
  <c r="U605" i="1"/>
  <c r="V593" i="1"/>
  <c r="U593" i="1"/>
  <c r="V587" i="1"/>
  <c r="U587" i="1"/>
  <c r="V581" i="1"/>
  <c r="U581" i="1"/>
  <c r="V575" i="1"/>
  <c r="U575" i="1"/>
  <c r="V569" i="1"/>
  <c r="U569" i="1"/>
  <c r="V563" i="1"/>
  <c r="U563" i="1"/>
  <c r="V557" i="1"/>
  <c r="U557" i="1"/>
  <c r="V545" i="1"/>
  <c r="U545" i="1"/>
  <c r="V539" i="1"/>
  <c r="U539" i="1"/>
  <c r="V533" i="1"/>
  <c r="U533" i="1"/>
  <c r="U527" i="1"/>
  <c r="V527" i="1"/>
  <c r="V521" i="1"/>
  <c r="U521" i="1"/>
  <c r="U515" i="1"/>
  <c r="V515" i="1"/>
  <c r="V509" i="1"/>
  <c r="U509" i="1"/>
  <c r="V503" i="1"/>
  <c r="U503" i="1"/>
  <c r="V497" i="1"/>
  <c r="U497" i="1"/>
  <c r="V491" i="1"/>
  <c r="U491" i="1"/>
  <c r="V485" i="1"/>
  <c r="U485" i="1"/>
  <c r="V479" i="1"/>
  <c r="U479" i="1"/>
  <c r="V473" i="1"/>
  <c r="U473" i="1"/>
  <c r="U467" i="1"/>
  <c r="V467" i="1"/>
  <c r="V461" i="1"/>
  <c r="U461" i="1"/>
  <c r="V449" i="1"/>
  <c r="U449" i="1"/>
  <c r="V443" i="1"/>
  <c r="U443" i="1"/>
  <c r="V437" i="1"/>
  <c r="U437" i="1"/>
  <c r="V431" i="1"/>
  <c r="U431" i="1"/>
  <c r="V425" i="1"/>
  <c r="U425" i="1"/>
  <c r="V419" i="1"/>
  <c r="U419" i="1"/>
  <c r="V413" i="1"/>
  <c r="U413" i="1"/>
  <c r="V401" i="1"/>
  <c r="U401" i="1"/>
  <c r="V395" i="1"/>
  <c r="U395" i="1"/>
  <c r="V389" i="1"/>
  <c r="U389" i="1"/>
  <c r="V377" i="1"/>
  <c r="U377" i="1"/>
  <c r="U371" i="1"/>
  <c r="V371" i="1"/>
  <c r="V365" i="1"/>
  <c r="U365" i="1"/>
  <c r="V359" i="1"/>
  <c r="U359" i="1"/>
  <c r="V353" i="1"/>
  <c r="U353" i="1"/>
  <c r="V347" i="1"/>
  <c r="U347" i="1"/>
  <c r="V341" i="1"/>
  <c r="U341" i="1"/>
  <c r="V335" i="1"/>
  <c r="U335" i="1"/>
  <c r="V329" i="1"/>
  <c r="U329" i="1"/>
  <c r="V323" i="1"/>
  <c r="U323" i="1"/>
  <c r="V317" i="1"/>
  <c r="U317" i="1"/>
  <c r="V305" i="1"/>
  <c r="U305" i="1"/>
  <c r="V299" i="1"/>
  <c r="U299" i="1"/>
  <c r="V293" i="1"/>
  <c r="U293" i="1"/>
  <c r="V287" i="1"/>
  <c r="U287" i="1"/>
  <c r="V281" i="1"/>
  <c r="U281" i="1"/>
  <c r="V275" i="1"/>
  <c r="U275" i="1"/>
  <c r="V269" i="1"/>
  <c r="U269" i="1"/>
  <c r="V263" i="1"/>
  <c r="U263" i="1"/>
  <c r="V257" i="1"/>
  <c r="U257" i="1"/>
  <c r="V251" i="1"/>
  <c r="U251" i="1"/>
  <c r="V245" i="1"/>
  <c r="U245" i="1"/>
  <c r="V233" i="1"/>
  <c r="U233" i="1"/>
  <c r="V227" i="1"/>
  <c r="U227" i="1"/>
  <c r="V221" i="1"/>
  <c r="U221" i="1"/>
  <c r="V215" i="1"/>
  <c r="U215" i="1"/>
  <c r="V209" i="1"/>
  <c r="U209" i="1"/>
  <c r="V203" i="1"/>
  <c r="U203" i="1"/>
  <c r="V197" i="1"/>
  <c r="U197" i="1"/>
  <c r="V191" i="1"/>
  <c r="U191" i="1"/>
  <c r="V185" i="1"/>
  <c r="U185" i="1"/>
  <c r="U179" i="1"/>
  <c r="V179" i="1"/>
  <c r="V173" i="1"/>
  <c r="U173" i="1"/>
  <c r="V167" i="1"/>
  <c r="U167" i="1"/>
  <c r="V161" i="1"/>
  <c r="U161" i="1"/>
  <c r="V155" i="1"/>
  <c r="U155" i="1"/>
  <c r="V149" i="1"/>
  <c r="U149" i="1"/>
  <c r="V143" i="1"/>
  <c r="U143" i="1"/>
  <c r="V137" i="1"/>
  <c r="U137" i="1"/>
  <c r="V131" i="1"/>
  <c r="U131" i="1"/>
  <c r="V125" i="1"/>
  <c r="U125" i="1"/>
  <c r="U119" i="1"/>
  <c r="V119" i="1"/>
  <c r="V113" i="1"/>
  <c r="U113" i="1"/>
  <c r="V107" i="1"/>
  <c r="U107" i="1"/>
  <c r="V101" i="1"/>
  <c r="U101" i="1"/>
  <c r="U95" i="1"/>
  <c r="V95" i="1"/>
  <c r="V89" i="1"/>
  <c r="U89" i="1"/>
  <c r="U83" i="1"/>
  <c r="V83" i="1"/>
  <c r="V77" i="1"/>
  <c r="U77" i="1"/>
  <c r="V71" i="1"/>
  <c r="U71" i="1"/>
  <c r="V65" i="1"/>
  <c r="U65" i="1"/>
  <c r="V59" i="1"/>
  <c r="U59" i="1"/>
  <c r="V47" i="1"/>
  <c r="U47" i="1"/>
  <c r="V29" i="1"/>
  <c r="U29" i="1"/>
  <c r="U23" i="1"/>
  <c r="V23" i="1"/>
  <c r="V17" i="1"/>
  <c r="U17" i="1"/>
  <c r="V5" i="1"/>
  <c r="U5" i="1"/>
  <c r="U749" i="1"/>
  <c r="U409" i="1"/>
  <c r="U380" i="1"/>
  <c r="U294" i="1"/>
  <c r="U265" i="1"/>
  <c r="U236" i="1"/>
  <c r="U150" i="1"/>
  <c r="U121" i="1"/>
  <c r="U66" i="1"/>
  <c r="V695" i="1"/>
  <c r="V394" i="1"/>
  <c r="V318" i="1"/>
  <c r="V239" i="1"/>
  <c r="V16" i="1"/>
  <c r="U761" i="1"/>
  <c r="U493" i="1"/>
  <c r="U434" i="1"/>
  <c r="U320" i="1"/>
  <c r="U290" i="1"/>
  <c r="U234" i="1"/>
  <c r="U176" i="1"/>
  <c r="V538" i="1"/>
  <c r="V383" i="1"/>
  <c r="V311" i="1"/>
  <c r="V160" i="1"/>
  <c r="V610" i="1"/>
  <c r="U610" i="1"/>
  <c r="V604" i="1"/>
  <c r="U604" i="1"/>
  <c r="U598" i="1"/>
  <c r="V598" i="1"/>
  <c r="U592" i="1"/>
  <c r="V592" i="1"/>
  <c r="U586" i="1"/>
  <c r="V586" i="1"/>
  <c r="V574" i="1"/>
  <c r="U574" i="1"/>
  <c r="V568" i="1"/>
  <c r="U568" i="1"/>
  <c r="V562" i="1"/>
  <c r="U562" i="1"/>
  <c r="V556" i="1"/>
  <c r="U556" i="1"/>
  <c r="V550" i="1"/>
  <c r="U550" i="1"/>
  <c r="V544" i="1"/>
  <c r="U544" i="1"/>
  <c r="V526" i="1"/>
  <c r="U526" i="1"/>
  <c r="U514" i="1"/>
  <c r="V514" i="1"/>
  <c r="V508" i="1"/>
  <c r="U508" i="1"/>
  <c r="U502" i="1"/>
  <c r="V502" i="1"/>
  <c r="V496" i="1"/>
  <c r="U496" i="1"/>
  <c r="V490" i="1"/>
  <c r="U490" i="1"/>
  <c r="V484" i="1"/>
  <c r="U484" i="1"/>
  <c r="V478" i="1"/>
  <c r="U478" i="1"/>
  <c r="U472" i="1"/>
  <c r="V472" i="1"/>
  <c r="V466" i="1"/>
  <c r="U466" i="1"/>
  <c r="V460" i="1"/>
  <c r="U460" i="1"/>
  <c r="U454" i="1"/>
  <c r="V454" i="1"/>
  <c r="V448" i="1"/>
  <c r="U448" i="1"/>
  <c r="V430" i="1"/>
  <c r="U430" i="1"/>
  <c r="V424" i="1"/>
  <c r="U424" i="1"/>
  <c r="V418" i="1"/>
  <c r="U418" i="1"/>
  <c r="V412" i="1"/>
  <c r="U412" i="1"/>
  <c r="V406" i="1"/>
  <c r="U406" i="1"/>
  <c r="V400" i="1"/>
  <c r="U400" i="1"/>
  <c r="V388" i="1"/>
  <c r="U388" i="1"/>
  <c r="V382" i="1"/>
  <c r="U382" i="1"/>
  <c r="U376" i="1"/>
  <c r="V376" i="1"/>
  <c r="U370" i="1"/>
  <c r="V370" i="1"/>
  <c r="V364" i="1"/>
  <c r="U364" i="1"/>
  <c r="U358" i="1"/>
  <c r="V358" i="1"/>
  <c r="V352" i="1"/>
  <c r="U352" i="1"/>
  <c r="V346" i="1"/>
  <c r="U346" i="1"/>
  <c r="V340" i="1"/>
  <c r="U340" i="1"/>
  <c r="V334" i="1"/>
  <c r="U334" i="1"/>
  <c r="V328" i="1"/>
  <c r="U328" i="1"/>
  <c r="V322" i="1"/>
  <c r="U322" i="1"/>
  <c r="V316" i="1"/>
  <c r="U316" i="1"/>
  <c r="U310" i="1"/>
  <c r="V310" i="1"/>
  <c r="V304" i="1"/>
  <c r="U304" i="1"/>
  <c r="V292" i="1"/>
  <c r="U292" i="1"/>
  <c r="V286" i="1"/>
  <c r="U286" i="1"/>
  <c r="V280" i="1"/>
  <c r="U280" i="1"/>
  <c r="V274" i="1"/>
  <c r="U274" i="1"/>
  <c r="V268" i="1"/>
  <c r="U268" i="1"/>
  <c r="V262" i="1"/>
  <c r="U262" i="1"/>
  <c r="V256" i="1"/>
  <c r="U256" i="1"/>
  <c r="V244" i="1"/>
  <c r="U244" i="1"/>
  <c r="V238" i="1"/>
  <c r="U238" i="1"/>
  <c r="V232" i="1"/>
  <c r="U232" i="1"/>
  <c r="V220" i="1"/>
  <c r="U220" i="1"/>
  <c r="U214" i="1"/>
  <c r="V214" i="1"/>
  <c r="V208" i="1"/>
  <c r="U208" i="1"/>
  <c r="V202" i="1"/>
  <c r="U202" i="1"/>
  <c r="V196" i="1"/>
  <c r="U196" i="1"/>
  <c r="V190" i="1"/>
  <c r="U190" i="1"/>
  <c r="U184" i="1"/>
  <c r="V184" i="1"/>
  <c r="V178" i="1"/>
  <c r="U178" i="1"/>
  <c r="V172" i="1"/>
  <c r="U172" i="1"/>
  <c r="V166" i="1"/>
  <c r="U166" i="1"/>
  <c r="V148" i="1"/>
  <c r="U148" i="1"/>
  <c r="V142" i="1"/>
  <c r="U142" i="1"/>
  <c r="V136" i="1"/>
  <c r="U136" i="1"/>
  <c r="V130" i="1"/>
  <c r="U130" i="1"/>
  <c r="V124" i="1"/>
  <c r="U124" i="1"/>
  <c r="V118" i="1"/>
  <c r="U118" i="1"/>
  <c r="V112" i="1"/>
  <c r="U112" i="1"/>
  <c r="V106" i="1"/>
  <c r="U106" i="1"/>
  <c r="V94" i="1"/>
  <c r="U94" i="1"/>
  <c r="U88" i="1"/>
  <c r="V88" i="1"/>
  <c r="U76" i="1"/>
  <c r="V76" i="1"/>
  <c r="U64" i="1"/>
  <c r="V64" i="1"/>
  <c r="V58" i="1"/>
  <c r="U58" i="1"/>
  <c r="U52" i="1"/>
  <c r="V52" i="1"/>
  <c r="V46" i="1"/>
  <c r="U46" i="1"/>
  <c r="U40" i="1"/>
  <c r="V40" i="1"/>
  <c r="U28" i="1"/>
  <c r="V28" i="1"/>
  <c r="U10" i="1"/>
  <c r="V10" i="1"/>
  <c r="U773" i="1"/>
  <c r="U433" i="1"/>
  <c r="U404" i="1"/>
  <c r="U374" i="1"/>
  <c r="U260" i="1"/>
  <c r="U230" i="1"/>
  <c r="V532" i="1"/>
  <c r="V455" i="1"/>
  <c r="V226" i="1"/>
  <c r="V154" i="1"/>
  <c r="G8" i="5" l="1"/>
  <c r="G11" i="5"/>
  <c r="H9" i="5"/>
  <c r="H13" i="5"/>
  <c r="G9" i="5"/>
  <c r="G13" i="5"/>
  <c r="H8" i="5"/>
  <c r="H3" i="5"/>
  <c r="H12" i="5"/>
  <c r="G3" i="5"/>
  <c r="G12" i="5"/>
  <c r="H7" i="5"/>
  <c r="H2" i="5"/>
  <c r="H11" i="5"/>
  <c r="G7" i="5"/>
  <c r="G2" i="5"/>
</calcChain>
</file>

<file path=xl/sharedStrings.xml><?xml version="1.0" encoding="utf-8"?>
<sst xmlns="http://schemas.openxmlformats.org/spreadsheetml/2006/main" count="7071" uniqueCount="2122">
  <si>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</si>
  <si>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</si>
  <si>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</si>
  <si>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</si>
  <si>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</si>
  <si>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</si>
  <si>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</si>
  <si>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</si>
  <si>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</si>
  <si>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</si>
  <si>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</si>
  <si>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</si>
  <si>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</si>
  <si>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</si>
  <si>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</si>
  <si>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</si>
  <si>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</si>
  <si>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</si>
  <si>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</si>
  <si>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</si>
  <si>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</si>
  <si>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</si>
  <si>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</si>
  <si>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</si>
  <si>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</si>
  <si>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</si>
  <si>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</si>
  <si>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</si>
  <si>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</si>
  <si>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</si>
  <si>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</si>
  <si>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</si>
  <si>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</si>
  <si>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</si>
  <si>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</si>
  <si>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</si>
  <si>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</si>
  <si>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</si>
  <si>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</si>
  <si>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</si>
  <si>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</si>
  <si>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</si>
  <si>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</si>
  <si>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</si>
  <si>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</si>
  <si>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</si>
  <si>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</si>
  <si>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</si>
  <si>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</si>
  <si>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</si>
  <si>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</si>
  <si>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</si>
  <si>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</si>
  <si>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</si>
  <si>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</si>
  <si>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</si>
  <si>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</si>
  <si>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</si>
  <si>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</si>
  <si>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</si>
  <si>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</si>
  <si>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</si>
  <si>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</si>
  <si>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</si>
  <si>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</si>
  <si>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</si>
  <si>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</si>
  <si>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</si>
  <si>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</si>
  <si>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</si>
  <si>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</si>
  <si>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</si>
  <si>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</si>
  <si>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</si>
  <si>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</si>
  <si>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</si>
  <si>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</si>
  <si>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</si>
  <si>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</si>
  <si>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</si>
  <si>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</si>
  <si>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</si>
  <si>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</si>
  <si>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</si>
  <si>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</si>
  <si>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</si>
  <si>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</si>
  <si>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</si>
  <si>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</si>
  <si>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</si>
  <si>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</si>
  <si>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</si>
  <si>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</si>
  <si>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</si>
  <si>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</si>
  <si>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</si>
  <si>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</si>
  <si>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</si>
  <si>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</si>
  <si>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</si>
  <si>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</si>
  <si>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</si>
  <si>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</si>
  <si>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</si>
  <si>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</si>
  <si>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</si>
  <si>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</si>
  <si>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</si>
  <si>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</si>
  <si>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</si>
  <si>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</si>
  <si>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</si>
  <si>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</si>
  <si>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</si>
  <si>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</si>
  <si>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</si>
  <si>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</si>
  <si>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</si>
  <si>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</si>
  <si>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</si>
  <si>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</si>
  <si>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</si>
  <si>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</si>
  <si>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</si>
  <si>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</si>
  <si>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</si>
  <si>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</si>
  <si>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</si>
  <si>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</si>
  <si>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</si>
  <si>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</si>
  <si>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</si>
  <si>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</si>
  <si>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</si>
  <si>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</si>
  <si>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</si>
  <si>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</si>
  <si>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</si>
  <si>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</si>
  <si>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</si>
  <si>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</si>
  <si>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</si>
  <si>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</si>
  <si>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</si>
  <si>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</si>
  <si>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</si>
  <si>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</si>
  <si>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</si>
  <si>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</si>
  <si>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</si>
  <si>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</si>
  <si>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</si>
  <si>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</si>
  <si>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</si>
  <si>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</si>
  <si>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</si>
  <si>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</si>
  <si>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</si>
  <si>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</si>
  <si>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</si>
  <si>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</si>
  <si>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</si>
  <si>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</si>
  <si>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</si>
  <si>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</si>
  <si>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</si>
  <si>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</si>
  <si>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</si>
  <si>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</si>
  <si>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</si>
  <si>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</si>
  <si>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</si>
  <si>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</si>
  <si>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</si>
  <si>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</si>
  <si>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</si>
  <si>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</si>
  <si>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</si>
  <si>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</si>
  <si>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</si>
  <si>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</si>
  <si>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</si>
  <si>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</si>
  <si>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</si>
  <si>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</si>
  <si>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</si>
  <si>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</si>
  <si>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</si>
  <si>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</si>
  <si>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</si>
  <si>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</si>
  <si>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</si>
  <si>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</si>
  <si>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</si>
  <si>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</si>
  <si>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</si>
  <si>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</si>
  <si>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</si>
  <si>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</si>
  <si>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</si>
  <si>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</si>
  <si>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</si>
  <si>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</si>
  <si>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</si>
  <si>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</si>
  <si>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</si>
  <si>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</si>
  <si>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</si>
  <si>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</si>
  <si>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</si>
  <si>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</si>
  <si>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</si>
  <si>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</si>
  <si>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</si>
  <si>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</si>
  <si>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</si>
  <si>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</si>
  <si>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</si>
  <si>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</si>
  <si>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</si>
  <si>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</si>
  <si>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</si>
  <si>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</si>
  <si>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</si>
  <si>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</si>
  <si>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</si>
  <si>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</si>
  <si>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</si>
  <si>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</si>
  <si>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</si>
  <si>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</si>
  <si>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</si>
  <si>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</si>
  <si>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</si>
  <si>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</si>
  <si>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</si>
  <si>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</si>
  <si>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</si>
  <si>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</si>
  <si>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</si>
  <si>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</si>
  <si>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</si>
  <si>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</si>
  <si>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</si>
  <si>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</si>
  <si>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</si>
  <si>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</si>
  <si>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</si>
  <si>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</si>
  <si>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</si>
  <si>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</si>
  <si>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</si>
  <si>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</si>
  <si>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</si>
  <si>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</si>
  <si>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</si>
  <si>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</si>
  <si>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</si>
  <si>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</si>
  <si>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</si>
  <si>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</si>
  <si>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</si>
  <si>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</si>
  <si>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</si>
  <si>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</si>
  <si>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</si>
  <si>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</si>
  <si>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</si>
  <si>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</si>
  <si>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</si>
  <si>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</si>
  <si>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</si>
  <si>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</si>
  <si>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</si>
  <si>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</si>
  <si>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</si>
  <si>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</si>
  <si>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</si>
  <si>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</si>
  <si>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</si>
  <si>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</si>
  <si>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</si>
  <si>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</si>
  <si>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</si>
  <si>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</si>
  <si>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</si>
  <si>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</si>
  <si>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</si>
  <si>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</si>
  <si>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</si>
  <si>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</si>
  <si>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</si>
  <si>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</si>
  <si>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</si>
  <si>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</si>
  <si>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</si>
  <si>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</si>
  <si>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</si>
  <si>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</si>
  <si>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</si>
  <si>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</si>
  <si>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</si>
  <si>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</si>
  <si>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</si>
  <si>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</si>
  <si>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</si>
  <si>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</si>
  <si>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</si>
  <si>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</si>
  <si>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</si>
  <si>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</si>
  <si>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</si>
  <si>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</si>
  <si>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</si>
  <si>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</si>
  <si>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</si>
  <si>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</si>
  <si>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</si>
  <si>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</si>
  <si>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</si>
  <si>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</si>
  <si>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</si>
  <si>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</si>
  <si>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</si>
  <si>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</si>
  <si>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</si>
  <si>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</si>
  <si>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</si>
  <si>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</si>
  <si>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</si>
  <si>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</si>
  <si>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</si>
  <si>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</si>
  <si>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</si>
  <si>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</si>
  <si>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</si>
  <si>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</si>
  <si>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</si>
  <si>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</si>
  <si>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</si>
  <si>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</si>
  <si>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</si>
  <si>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</si>
  <si>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</si>
  <si>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</si>
  <si>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</si>
  <si>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</si>
  <si>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</si>
  <si>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</si>
  <si>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</si>
  <si>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</si>
  <si>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</si>
  <si>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</si>
  <si>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</si>
  <si>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</si>
  <si>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</si>
  <si>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</si>
  <si>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</si>
  <si>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</si>
  <si>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</si>
  <si>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</si>
  <si>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</si>
  <si>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</si>
  <si>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</si>
  <si>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</si>
  <si>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</si>
  <si>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</si>
  <si>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</si>
  <si>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</si>
  <si>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</si>
  <si>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</si>
  <si>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</si>
  <si>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</si>
  <si>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</si>
  <si>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</si>
  <si>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</si>
  <si>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</si>
  <si>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</si>
  <si>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</si>
  <si>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</si>
  <si>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</si>
  <si>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</si>
  <si>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</si>
  <si>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</si>
  <si>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</si>
  <si>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</si>
  <si>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</si>
  <si>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</si>
  <si>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</si>
  <si>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</si>
  <si>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</si>
  <si>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</si>
  <si>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</si>
  <si>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</si>
  <si>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</si>
  <si>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</si>
  <si>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</si>
  <si>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</si>
  <si>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</si>
  <si>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</si>
  <si>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</si>
  <si>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</si>
  <si>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</si>
  <si>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</si>
  <si>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</si>
  <si>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</si>
  <si>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</si>
  <si>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</si>
  <si>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</si>
  <si>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</si>
  <si>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</si>
  <si>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</si>
  <si>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</si>
  <si>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</si>
  <si>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</si>
  <si>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</si>
  <si>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</si>
  <si>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</si>
  <si>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</si>
  <si>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</si>
  <si>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</si>
  <si>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</si>
  <si>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</si>
  <si>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</si>
  <si>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</si>
  <si>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</si>
  <si>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</si>
  <si>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</si>
  <si>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</si>
  <si>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</si>
  <si>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</si>
  <si>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</si>
  <si>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</si>
  <si>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</si>
  <si>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</si>
  <si>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</si>
  <si>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</si>
  <si>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</si>
  <si>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</si>
  <si>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</si>
  <si>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</si>
  <si>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</si>
  <si>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</si>
  <si>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</si>
  <si>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</si>
  <si>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</si>
  <si>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</si>
  <si>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</si>
  <si>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</si>
  <si>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</si>
  <si>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</si>
  <si>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</si>
  <si>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</si>
  <si>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</si>
  <si>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</si>
  <si>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</si>
  <si>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</si>
  <si>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</si>
  <si>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</si>
  <si>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</si>
  <si>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</si>
  <si>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</si>
  <si>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</si>
  <si>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</si>
  <si>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</si>
  <si>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</si>
  <si>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</si>
  <si>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</si>
  <si>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</si>
  <si>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</si>
  <si>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</si>
  <si>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</si>
  <si>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</si>
  <si>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</si>
  <si>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</si>
  <si>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</si>
  <si>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</si>
  <si>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</si>
  <si>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</si>
  <si>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</si>
  <si>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</si>
  <si>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</si>
  <si>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</si>
  <si>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</si>
  <si>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</si>
  <si>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</si>
  <si>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</si>
  <si>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</si>
  <si>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</si>
  <si>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</si>
  <si>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</si>
  <si>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</si>
  <si>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</si>
  <si>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</si>
  <si>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</si>
  <si>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</si>
  <si>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</si>
  <si>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</si>
  <si>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</si>
  <si>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</si>
  <si>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</si>
  <si>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</si>
  <si>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</si>
  <si>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</si>
  <si>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</si>
  <si>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</si>
  <si>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</si>
  <si>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</si>
  <si>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</si>
  <si>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</si>
  <si>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</si>
  <si>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</si>
  <si>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</si>
  <si>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</si>
  <si>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</si>
  <si>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</si>
  <si>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</si>
  <si>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</si>
  <si>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</si>
  <si>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</si>
  <si>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</si>
  <si>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</si>
  <si>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</si>
  <si>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</si>
  <si>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</si>
  <si>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</si>
  <si>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</si>
  <si>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</si>
  <si>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</si>
  <si>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</si>
  <si>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</si>
  <si>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</si>
  <si>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</si>
  <si>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</si>
  <si>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</si>
  <si>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</si>
  <si>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</si>
  <si>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</si>
  <si>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</si>
  <si>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</si>
  <si>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</si>
  <si>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</si>
  <si>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</si>
  <si>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</si>
  <si>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</si>
  <si>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</si>
  <si>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</si>
  <si>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</si>
  <si>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</si>
  <si>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</si>
  <si>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</si>
  <si>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</si>
  <si>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</si>
  <si>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</si>
  <si>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</si>
  <si>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</si>
  <si>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</si>
  <si>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</si>
  <si>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</si>
  <si>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</si>
  <si>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</si>
  <si>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</si>
  <si>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</si>
  <si>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</si>
  <si>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</si>
  <si>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</si>
  <si>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</si>
  <si>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</si>
  <si>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</si>
  <si>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</si>
  <si>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</si>
  <si>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</si>
  <si>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</si>
  <si>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</si>
  <si>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</si>
  <si>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</si>
  <si>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</si>
  <si>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</si>
  <si>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</si>
  <si>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</si>
  <si>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</si>
  <si>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</si>
  <si>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</si>
  <si>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</si>
  <si>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</si>
  <si>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</si>
  <si>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</si>
  <si>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</si>
  <si>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</si>
  <si>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</si>
  <si>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</si>
  <si>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</si>
  <si>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</si>
  <si>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</si>
  <si>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</si>
  <si>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</si>
  <si>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</si>
  <si>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</si>
  <si>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</si>
  <si>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</si>
  <si>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</si>
  <si>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</si>
  <si>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</si>
  <si>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</si>
  <si>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</si>
  <si>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</si>
  <si>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</si>
  <si>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</si>
  <si>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</si>
  <si>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</si>
  <si>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</si>
  <si>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</si>
  <si>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</si>
  <si>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</si>
  <si>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</si>
  <si>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</si>
  <si>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</si>
  <si>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</si>
  <si>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</si>
  <si>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</si>
  <si>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</si>
  <si>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</si>
  <si>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</si>
  <si>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</si>
  <si>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</si>
  <si>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</si>
  <si>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</si>
  <si>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</si>
  <si>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</si>
  <si>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</si>
  <si>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</si>
  <si>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</si>
  <si>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</si>
  <si>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</si>
  <si>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</si>
  <si>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</si>
  <si>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</si>
  <si>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</si>
  <si>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</si>
  <si>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</si>
  <si>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</si>
  <si>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</si>
  <si>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</si>
  <si>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</si>
  <si>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</si>
  <si>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</si>
  <si>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</si>
  <si>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</si>
  <si>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</si>
  <si>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</si>
  <si>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</si>
  <si>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</si>
  <si>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</si>
  <si>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</si>
  <si>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</si>
  <si>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</si>
  <si>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</si>
  <si>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</si>
  <si>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</si>
  <si>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</si>
  <si>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</si>
  <si>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</si>
  <si>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</si>
  <si>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</si>
  <si>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</si>
  <si>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</si>
  <si>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</si>
  <si>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</si>
  <si>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</si>
  <si>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</si>
  <si>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</si>
  <si>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</si>
  <si>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</si>
  <si>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</si>
  <si>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</si>
  <si>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</si>
  <si>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</si>
  <si>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</si>
  <si>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</si>
  <si>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</si>
  <si>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</si>
  <si>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</si>
  <si>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</si>
  <si>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</si>
  <si>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</si>
  <si>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</si>
  <si>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</si>
  <si>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</si>
  <si>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</si>
  <si>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</si>
  <si>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</si>
  <si>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</si>
  <si>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</si>
  <si>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</si>
  <si>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</si>
  <si>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</si>
  <si>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</si>
  <si>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</si>
  <si>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</si>
  <si>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</si>
  <si>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</si>
  <si>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</si>
  <si>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</si>
  <si>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</si>
  <si>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</si>
  <si>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</si>
  <si>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</si>
  <si>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</si>
  <si>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</si>
  <si>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</si>
  <si>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</si>
  <si>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</si>
  <si>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</si>
  <si>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</si>
  <si>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</si>
  <si>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</si>
  <si>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</si>
  <si>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</si>
  <si>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</si>
  <si>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</si>
  <si>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</si>
  <si>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</si>
  <si>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</si>
  <si>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</si>
  <si>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</si>
  <si>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</si>
  <si>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</si>
  <si>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</si>
  <si>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</si>
  <si>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</si>
  <si>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</si>
  <si>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</si>
  <si>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</si>
  <si>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</si>
  <si>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</si>
  <si>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</si>
  <si>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</si>
  <si>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</si>
  <si>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</si>
  <si>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</si>
  <si>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</si>
  <si>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</si>
  <si>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</si>
  <si>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</si>
  <si>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</si>
  <si>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</si>
  <si>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</si>
  <si>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</si>
  <si>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</si>
  <si>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</si>
  <si>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</si>
  <si>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</si>
  <si>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</si>
  <si>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</si>
  <si>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</si>
  <si>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</si>
  <si>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</si>
  <si>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</si>
  <si>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</si>
  <si>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</si>
  <si>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</si>
  <si>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</si>
  <si>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</si>
  <si>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</si>
  <si>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</si>
  <si>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</si>
  <si>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</si>
  <si>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</si>
  <si>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</si>
  <si>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</si>
  <si>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</si>
  <si>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</si>
  <si>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</si>
  <si>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</si>
  <si>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</si>
  <si>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</si>
  <si>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</si>
  <si>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</si>
  <si>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</si>
  <si>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</si>
  <si>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</si>
  <si>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</si>
  <si>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</si>
  <si>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</si>
  <si>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</si>
  <si>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</si>
  <si>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</si>
  <si>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</si>
  <si>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</si>
  <si>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</si>
  <si>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</si>
  <si>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</si>
  <si>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</si>
  <si>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</si>
  <si>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</si>
  <si>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</si>
  <si>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</si>
  <si>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</si>
  <si>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</si>
  <si>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</si>
  <si>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</si>
  <si>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</si>
  <si>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</si>
  <si>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</si>
  <si>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</si>
  <si>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</si>
  <si>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</si>
  <si>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</si>
  <si>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</si>
  <si>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</si>
  <si>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</si>
  <si>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</si>
  <si>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</si>
  <si>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</si>
  <si>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</si>
  <si>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</si>
  <si>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</si>
  <si>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</si>
  <si>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</si>
  <si>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</si>
  <si>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</si>
  <si>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</si>
  <si>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</si>
  <si>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</si>
  <si>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</si>
  <si>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</si>
  <si>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</si>
  <si>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</si>
  <si>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</si>
  <si>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</si>
  <si>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</si>
  <si>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</si>
  <si>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</si>
  <si>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</si>
  <si>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</si>
  <si>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</si>
  <si>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</si>
  <si>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</si>
  <si>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</si>
  <si>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</si>
  <si>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</si>
  <si>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</si>
  <si>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</si>
  <si>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</si>
  <si>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</si>
  <si>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</si>
  <si>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</si>
  <si>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</si>
  <si>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</si>
  <si>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</si>
  <si>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</si>
  <si>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</si>
  <si>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</si>
  <si>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</si>
  <si>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</si>
  <si>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</si>
  <si>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</si>
  <si>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</si>
  <si>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</si>
  <si>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</si>
  <si>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</si>
  <si>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</si>
  <si>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</si>
  <si>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</si>
  <si>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</si>
  <si>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</si>
  <si>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</si>
  <si>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</si>
  <si>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</si>
  <si>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</si>
  <si>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</si>
  <si>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</si>
  <si>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</si>
  <si>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</si>
  <si>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</si>
  <si>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</si>
  <si>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</si>
  <si>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</si>
  <si>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</si>
  <si>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</si>
  <si>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</si>
  <si>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</si>
  <si>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</si>
  <si>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</si>
  <si>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</si>
  <si>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</si>
  <si>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</si>
  <si>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</si>
  <si>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</si>
  <si>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</si>
  <si>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</si>
  <si>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</si>
  <si>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</si>
  <si>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</si>
  <si>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</si>
  <si>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</si>
  <si>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</si>
  <si>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</si>
  <si>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</si>
  <si>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</si>
  <si>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</si>
  <si>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</si>
  <si>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</si>
  <si>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</si>
  <si>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</si>
  <si>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</si>
  <si>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</si>
  <si>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</si>
  <si>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</si>
  <si>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</si>
  <si>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</si>
  <si>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</si>
  <si>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</si>
  <si>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</si>
  <si>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</si>
  <si>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</si>
  <si>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</si>
  <si>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</si>
  <si>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</si>
  <si>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</si>
  <si>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</si>
  <si>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</si>
  <si>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</si>
  <si>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</si>
  <si>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</si>
  <si>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</si>
  <si>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</si>
  <si>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</si>
  <si>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</si>
  <si>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</si>
  <si>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</si>
  <si>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</si>
  <si>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</si>
  <si>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</si>
  <si>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</si>
  <si>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</si>
  <si>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</si>
  <si>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</si>
  <si>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</si>
  <si>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</si>
  <si>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</si>
  <si>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</si>
  <si>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</si>
  <si>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</si>
  <si>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</si>
  <si>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</si>
  <si>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</si>
  <si>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</si>
  <si>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</si>
  <si>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</si>
  <si>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</si>
  <si>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</si>
  <si>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</si>
  <si>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</si>
  <si>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</si>
  <si>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</si>
  <si>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</si>
  <si>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</si>
  <si>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</si>
  <si>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</si>
  <si>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</si>
  <si>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</si>
  <si>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</si>
  <si>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</si>
  <si>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</si>
  <si>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</si>
  <si>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</si>
  <si>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</si>
  <si>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</si>
  <si>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</si>
  <si>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</si>
  <si>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</si>
  <si>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</si>
  <si>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</si>
  <si>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</si>
  <si>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</si>
  <si>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</si>
  <si>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</si>
  <si>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</si>
  <si>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</si>
  <si>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</si>
  <si>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</si>
  <si>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</si>
  <si>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</si>
  <si>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</si>
  <si>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</si>
  <si>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</si>
  <si>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</si>
  <si>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</si>
  <si>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</si>
  <si>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</si>
  <si>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</si>
  <si>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</si>
  <si>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</si>
  <si>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</si>
  <si>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</si>
  <si>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</si>
  <si>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</si>
  <si>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</si>
  <si>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</si>
  <si>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</si>
  <si>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</si>
  <si>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</si>
  <si>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</si>
  <si>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</si>
  <si>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</si>
  <si>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</si>
  <si>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</si>
  <si>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</si>
  <si>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</si>
  <si>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</si>
  <si>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</si>
  <si>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</si>
  <si>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</si>
  <si>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</si>
  <si>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</si>
  <si>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</si>
  <si>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</si>
  <si>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</si>
  <si>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</si>
  <si>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</si>
  <si>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</si>
  <si>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</si>
  <si>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</si>
  <si>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</si>
  <si>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</si>
  <si>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</si>
  <si>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</si>
  <si>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</si>
  <si>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</si>
  <si>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</si>
  <si>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</si>
  <si>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</si>
  <si>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</si>
  <si>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</si>
  <si>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</si>
  <si>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</si>
  <si>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</si>
  <si>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</si>
  <si>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</si>
  <si>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</si>
  <si>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</si>
  <si>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</si>
  <si>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</si>
  <si>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</si>
  <si>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</si>
  <si>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</si>
  <si>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</si>
  <si>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</si>
  <si>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</si>
  <si>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</si>
  <si>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</si>
  <si>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</si>
  <si>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</si>
  <si>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</si>
  <si>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</si>
  <si>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</si>
  <si>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</si>
  <si>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</si>
  <si>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</si>
  <si>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</si>
  <si>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</si>
  <si>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</si>
  <si>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</si>
  <si>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</si>
  <si>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</si>
  <si>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</si>
  <si>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</si>
  <si>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</si>
  <si>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</si>
  <si>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</si>
  <si>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</si>
  <si>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</si>
  <si>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</si>
  <si>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</si>
  <si>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</si>
  <si>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</si>
  <si>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</si>
  <si>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</si>
  <si>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</si>
  <si>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</si>
  <si>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</si>
  <si>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</si>
  <si>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</si>
  <si>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</si>
  <si>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</si>
  <si>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</si>
  <si>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</si>
  <si>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</si>
  <si>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</si>
  <si>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</si>
  <si>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</si>
  <si>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</si>
  <si>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</si>
  <si>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</si>
  <si>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</si>
  <si>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</si>
  <si>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</si>
  <si>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</si>
  <si>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</si>
  <si>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</si>
  <si>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</si>
  <si>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</si>
  <si>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</si>
  <si>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</si>
  <si>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</si>
  <si>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</si>
  <si>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</si>
  <si>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</si>
  <si>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</si>
  <si>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</si>
  <si>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</si>
  <si>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</si>
  <si>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</si>
  <si>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</si>
  <si>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</si>
  <si>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</si>
  <si>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</si>
  <si>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</si>
  <si>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</si>
  <si>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</si>
  <si>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</si>
  <si>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</si>
  <si>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</si>
  <si>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</si>
  <si>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</si>
  <si>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</si>
  <si>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</si>
  <si>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</si>
  <si>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</si>
  <si>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</si>
  <si>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</si>
  <si>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</si>
  <si>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</si>
  <si>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</si>
  <si>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</si>
  <si>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</si>
  <si>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</si>
  <si>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</si>
  <si>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</si>
  <si>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</si>
  <si>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</si>
  <si>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</si>
  <si>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</si>
  <si>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</si>
  <si>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</si>
  <si>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</si>
  <si>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</si>
  <si>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</si>
  <si>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</si>
  <si>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</si>
  <si>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</si>
  <si>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</si>
  <si>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</si>
  <si>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</si>
  <si>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</si>
  <si>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</si>
  <si>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</si>
  <si>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</si>
  <si>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</si>
  <si>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</si>
  <si>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</si>
  <si>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</si>
  <si>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</si>
  <si>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</si>
  <si>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</si>
  <si>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</si>
  <si>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</si>
  <si>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</si>
  <si>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</si>
  <si>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</si>
  <si>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</si>
  <si>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</si>
  <si>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</si>
  <si>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</si>
  <si>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</si>
  <si>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</si>
  <si>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</si>
  <si>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</si>
  <si>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</si>
  <si>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</si>
  <si>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</si>
  <si>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</si>
  <si>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</si>
  <si>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</si>
  <si>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</si>
  <si>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</si>
  <si>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</si>
  <si>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</si>
  <si>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</si>
  <si>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</si>
  <si>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</si>
  <si>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</si>
  <si>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</si>
  <si>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</si>
  <si>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</si>
  <si>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</si>
  <si>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</si>
  <si>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</si>
  <si>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</si>
  <si>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</si>
  <si>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</si>
  <si>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</si>
  <si>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</si>
  <si>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</si>
  <si>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</si>
  <si>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</si>
  <si>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</si>
  <si>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</si>
  <si>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</si>
  <si>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</si>
  <si>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</si>
  <si>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</si>
  <si>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</si>
  <si>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</si>
  <si>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</si>
  <si>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</si>
  <si>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</si>
  <si>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</si>
  <si>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</si>
  <si>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</si>
  <si>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</si>
  <si>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</si>
  <si>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</si>
  <si>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</si>
  <si>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</si>
  <si>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</si>
  <si>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</si>
  <si>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</si>
  <si>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</si>
  <si>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</si>
  <si>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</si>
  <si>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</si>
  <si>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</si>
  <si>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</si>
  <si>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</si>
  <si>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</si>
  <si>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</si>
  <si>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</si>
  <si>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</si>
  <si>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</si>
  <si>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</si>
  <si>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</si>
  <si>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</si>
  <si>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</si>
  <si>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</si>
  <si>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</si>
  <si>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</si>
  <si>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</si>
  <si>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</si>
  <si>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</si>
  <si>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</si>
  <si>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</si>
  <si>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</si>
  <si>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</si>
  <si>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</si>
  <si>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</si>
  <si>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</si>
  <si>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</si>
  <si>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</si>
  <si>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</si>
  <si>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</si>
  <si>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</si>
  <si>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</si>
  <si>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</si>
  <si>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</si>
  <si>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</si>
  <si>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</si>
  <si>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</si>
  <si>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</si>
  <si>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</si>
  <si>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</si>
  <si>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</si>
  <si>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</si>
  <si>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</si>
  <si>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</si>
  <si>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</si>
  <si>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</si>
  <si>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</si>
  <si>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</si>
  <si>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</si>
  <si>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</si>
  <si>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</si>
  <si>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</si>
  <si>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</si>
  <si>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</si>
  <si>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</si>
  <si>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</si>
  <si>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</si>
  <si>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</si>
  <si>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</si>
  <si>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</si>
  <si>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</si>
  <si>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</si>
  <si>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</si>
  <si>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</si>
  <si>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</si>
  <si>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</si>
  <si>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</si>
  <si>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</si>
  <si>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</si>
  <si>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</si>
  <si>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</si>
  <si>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</si>
  <si>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</si>
  <si>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</si>
  <si>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</si>
  <si>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</si>
  <si>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</si>
  <si>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</si>
  <si>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</si>
  <si>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</si>
  <si>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</si>
  <si>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</si>
  <si>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</si>
  <si>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</si>
  <si>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</si>
  <si>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</si>
  <si>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</si>
  <si>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</si>
  <si>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</si>
  <si>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</si>
  <si>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</si>
  <si>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</si>
  <si>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</si>
  <si>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</si>
  <si>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</si>
  <si>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</si>
  <si>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</si>
  <si>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</si>
  <si>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</si>
  <si>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</si>
  <si>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</si>
  <si>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</si>
  <si>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</si>
  <si>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</si>
  <si>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</si>
  <si>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</si>
  <si>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</si>
  <si>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</si>
  <si>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</si>
  <si>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</si>
  <si>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</si>
  <si>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</si>
  <si>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</si>
  <si>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</si>
  <si>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</si>
  <si>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</si>
  <si>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</si>
  <si>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</si>
  <si>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</si>
  <si>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</si>
  <si>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</si>
  <si>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</si>
  <si>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</si>
  <si>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</si>
  <si>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</si>
  <si>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</si>
  <si>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</si>
  <si>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</si>
  <si>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</si>
  <si>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</si>
  <si>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</si>
  <si>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</si>
  <si>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</si>
  <si>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</si>
  <si>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</si>
  <si>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</si>
  <si>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</si>
  <si>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</si>
  <si>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</si>
  <si>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</si>
  <si>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</si>
  <si>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</si>
  <si>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</si>
  <si>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</si>
  <si>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</si>
  <si>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</si>
  <si>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</si>
  <si>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</si>
  <si>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</si>
  <si>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</si>
  <si>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</si>
  <si>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</si>
  <si>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</si>
  <si>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</si>
  <si>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</si>
  <si>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</si>
  <si>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</si>
  <si>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</si>
  <si>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</si>
  <si>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</si>
  <si>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</si>
  <si>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</si>
  <si>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</si>
  <si>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</si>
  <si>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</si>
  <si>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</si>
  <si>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</si>
  <si>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</si>
  <si>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</si>
  <si>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</si>
  <si>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</si>
  <si>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</si>
  <si>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</si>
  <si>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</si>
  <si>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</si>
  <si>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</si>
  <si>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</si>
  <si>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</si>
  <si>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</si>
  <si>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</si>
  <si>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</si>
  <si>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</si>
  <si>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</si>
  <si>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</si>
  <si>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</si>
  <si>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</si>
  <si>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</si>
  <si>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</si>
  <si>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</si>
  <si>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</si>
  <si>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</si>
  <si>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</si>
  <si>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</si>
  <si>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</si>
  <si>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</si>
  <si>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</si>
  <si>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</si>
  <si>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</si>
  <si>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</si>
  <si>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</si>
  <si>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</si>
  <si>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</si>
  <si>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</si>
  <si>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</si>
  <si>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</si>
  <si>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</si>
  <si>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</si>
  <si>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</si>
  <si>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</si>
  <si>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</si>
  <si>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</si>
  <si>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</si>
  <si>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</si>
  <si>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</si>
  <si>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</si>
  <si>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</si>
  <si>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</si>
  <si>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</si>
  <si>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</si>
  <si>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</si>
  <si>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</si>
  <si>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</si>
  <si>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</si>
  <si>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</si>
  <si>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</si>
  <si>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</si>
  <si>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</si>
  <si>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</si>
  <si>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</si>
  <si>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</si>
  <si>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</si>
  <si>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</si>
  <si>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</si>
  <si>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</si>
  <si>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</si>
  <si>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</si>
  <si>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</si>
  <si>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</si>
  <si>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</si>
  <si>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</si>
  <si>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</si>
  <si>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</si>
  <si>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</si>
  <si>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</si>
  <si>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</si>
  <si>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</si>
  <si>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</si>
  <si>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</si>
  <si>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</si>
  <si>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</si>
  <si>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</si>
  <si>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</si>
  <si>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</si>
  <si>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</si>
  <si>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</si>
  <si>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</si>
  <si>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</si>
  <si>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</si>
  <si>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</si>
  <si>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</si>
  <si>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</si>
  <si>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</si>
  <si>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</si>
  <si>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</si>
  <si>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</si>
  <si>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</si>
  <si>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</si>
  <si>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</si>
  <si>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</si>
  <si>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</si>
  <si>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</si>
  <si>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</si>
  <si>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</si>
  <si>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</si>
  <si>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</si>
  <si>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</si>
  <si>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</si>
  <si>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</si>
  <si>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</si>
  <si>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</si>
  <si>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</si>
  <si>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</si>
  <si>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</si>
  <si>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</si>
  <si>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</si>
  <si>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</si>
  <si>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</si>
  <si>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</si>
  <si>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</si>
  <si>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</si>
  <si>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</si>
  <si>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</si>
  <si>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</si>
  <si>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</si>
  <si>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</si>
  <si>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</si>
  <si>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</si>
  <si>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</si>
  <si>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</si>
  <si>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</si>
  <si>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</si>
  <si>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</si>
  <si>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</si>
  <si>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</si>
  <si>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</si>
  <si>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</si>
  <si>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</si>
  <si>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</si>
  <si>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</si>
  <si>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</si>
  <si>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</si>
  <si>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</si>
  <si>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</si>
  <si>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</si>
  <si>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</si>
  <si>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</si>
  <si>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</si>
  <si>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</si>
  <si>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</si>
  <si>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</si>
  <si>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</si>
  <si>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</si>
  <si>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</si>
  <si>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</si>
  <si>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</si>
  <si>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</si>
  <si>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</si>
  <si>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</si>
  <si>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</si>
  <si>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</si>
  <si>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</si>
  <si>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</si>
  <si>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</si>
  <si>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</si>
  <si>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</si>
  <si>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</si>
  <si>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</si>
  <si>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</si>
  <si>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</si>
  <si>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</si>
  <si>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</si>
  <si>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</si>
  <si>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</si>
  <si>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</si>
  <si>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</si>
  <si>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</si>
  <si>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</si>
  <si>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</si>
  <si>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</si>
  <si>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</si>
  <si>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</si>
  <si>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</si>
  <si>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</si>
  <si>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</si>
  <si>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</si>
  <si>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</si>
  <si>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</si>
  <si>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</si>
  <si>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</si>
  <si>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</si>
  <si>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</si>
  <si>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</si>
  <si>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</si>
  <si>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</si>
  <si>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</si>
  <si>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</si>
  <si>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</si>
  <si>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</si>
  <si>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</si>
  <si>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</si>
  <si>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</si>
  <si>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</si>
  <si>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</si>
  <si>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</si>
  <si>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</si>
  <si>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</si>
  <si>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</si>
  <si>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</si>
  <si>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</si>
  <si>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</si>
  <si>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</si>
  <si>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</si>
  <si>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</si>
  <si>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</si>
  <si>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</si>
  <si>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</si>
  <si>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</si>
  <si>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</si>
  <si>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</si>
  <si>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</si>
  <si>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</si>
  <si>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</si>
  <si>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</si>
  <si>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</si>
  <si>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</si>
  <si>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</si>
  <si>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</si>
  <si>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</si>
  <si>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</si>
  <si>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</si>
  <si>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</si>
  <si>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</si>
  <si>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</si>
  <si>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</si>
  <si>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</si>
  <si>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</si>
  <si>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</si>
  <si>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</si>
  <si>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</si>
  <si>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</si>
  <si>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</si>
  <si>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</si>
  <si>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</si>
  <si>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</si>
  <si>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</si>
  <si>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</si>
  <si>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</si>
  <si>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</si>
  <si>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</si>
  <si>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</si>
  <si>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</si>
  <si>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</si>
  <si>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</si>
  <si>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</si>
  <si>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</si>
  <si>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</si>
  <si>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</si>
  <si>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</si>
  <si>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</si>
  <si>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</si>
  <si>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</si>
  <si>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</si>
  <si>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</si>
  <si>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</si>
  <si>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</si>
  <si>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</si>
  <si>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</si>
  <si>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</si>
  <si>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</si>
  <si>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</si>
  <si>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</si>
  <si>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</si>
  <si>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</si>
  <si>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</si>
  <si>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</si>
  <si>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</si>
  <si>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</si>
  <si>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</si>
  <si>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</si>
  <si>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</si>
  <si>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</si>
  <si>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</si>
  <si>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</si>
  <si>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</si>
  <si>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</si>
  <si>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</si>
  <si>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</si>
  <si>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</si>
  <si>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</si>
  <si>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</si>
  <si>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</si>
  <si>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</si>
  <si>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</si>
  <si>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</si>
  <si>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</si>
  <si>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</si>
  <si>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</si>
  <si>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</si>
  <si>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</si>
  <si>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</si>
  <si>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</si>
  <si>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</si>
  <si>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</si>
  <si>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</si>
  <si>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</si>
  <si>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</si>
  <si>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</si>
  <si>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</si>
  <si>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</si>
  <si>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</si>
  <si>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</si>
  <si>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</si>
  <si>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</si>
  <si>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</si>
  <si>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</si>
  <si>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</si>
  <si>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</si>
  <si>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</si>
  <si>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</si>
  <si>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</si>
  <si>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</si>
  <si>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</si>
  <si>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</si>
  <si>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</si>
  <si>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</si>
  <si>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</si>
  <si>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</si>
  <si>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</si>
  <si>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</si>
  <si>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</si>
  <si>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</si>
  <si>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</si>
  <si>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</si>
  <si>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</si>
  <si>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</si>
  <si>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</si>
  <si>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</si>
  <si>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</si>
  <si>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</si>
  <si>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</si>
  <si>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</si>
  <si>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</si>
  <si>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</si>
  <si>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</si>
  <si>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</si>
  <si>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</si>
  <si>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</si>
  <si>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</si>
  <si>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</si>
  <si>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</si>
  <si>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</si>
  <si>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</si>
  <si>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</si>
  <si>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</si>
  <si>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</si>
  <si>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</si>
  <si>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</si>
  <si>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</si>
  <si>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</si>
  <si>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</si>
  <si>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</si>
  <si>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</si>
  <si>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</si>
  <si>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</si>
  <si>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</si>
  <si>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</si>
  <si>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</si>
  <si>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</si>
  <si>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</si>
  <si>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</si>
  <si>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</si>
  <si>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</si>
  <si>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</si>
  <si>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</si>
  <si>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</si>
  <si>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</si>
  <si>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</si>
  <si>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</si>
  <si>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</si>
  <si>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</si>
  <si>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</si>
  <si>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</si>
  <si>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</si>
  <si>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</si>
  <si>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</si>
  <si>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</si>
  <si>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</si>
  <si>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</si>
  <si>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</si>
  <si>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</si>
  <si>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</si>
  <si>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</si>
  <si>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</si>
  <si>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</si>
  <si>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</si>
  <si>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</si>
  <si>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</si>
  <si>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</si>
  <si>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</si>
  <si>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</si>
  <si>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</si>
  <si>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</si>
  <si>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</si>
  <si>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</si>
  <si>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</si>
  <si>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</si>
  <si>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</si>
  <si>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</si>
  <si>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</si>
  <si>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</si>
  <si>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</si>
  <si>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</si>
  <si>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</si>
  <si>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</si>
  <si>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</si>
  <si>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</si>
  <si>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</si>
  <si>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</si>
  <si>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</si>
  <si>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</si>
  <si>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</si>
  <si>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</si>
  <si>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</si>
  <si>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</si>
  <si>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</si>
  <si>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</si>
  <si>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</si>
  <si>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</si>
  <si>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</si>
  <si>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</si>
  <si>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</si>
  <si>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</si>
  <si>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</si>
  <si>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</si>
  <si>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</si>
  <si>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</si>
  <si>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</si>
  <si>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</si>
  <si>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</si>
  <si>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</si>
  <si>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</si>
  <si>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</si>
  <si>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</si>
  <si>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</si>
  <si>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</si>
  <si>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</si>
  <si>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</si>
  <si>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</si>
  <si>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</si>
  <si>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</si>
  <si>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</si>
  <si>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</si>
  <si>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</si>
  <si>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</si>
  <si>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</si>
  <si>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</si>
  <si>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</si>
  <si>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</si>
  <si>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</si>
  <si>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</si>
  <si>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</si>
  <si>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</si>
  <si>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</si>
  <si>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</si>
  <si>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</si>
  <si>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</si>
  <si>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</si>
  <si>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</si>
  <si>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</si>
  <si>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</si>
  <si>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</si>
  <si>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</si>
  <si>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</si>
  <si>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</si>
  <si>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</si>
  <si>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</si>
  <si>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</si>
  <si>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</si>
  <si>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</si>
  <si>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</si>
  <si>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</si>
  <si>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</si>
  <si>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</si>
  <si>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</si>
  <si>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</si>
  <si>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</si>
  <si>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</si>
  <si>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</si>
  <si>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</si>
  <si>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</si>
  <si>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</si>
  <si>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</si>
  <si>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</si>
  <si>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</si>
  <si>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</si>
  <si>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</si>
  <si>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</si>
  <si>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</si>
  <si>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</si>
  <si>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</si>
  <si>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</si>
  <si>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</si>
  <si>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</si>
  <si>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</si>
  <si>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</si>
  <si>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</si>
  <si>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</si>
  <si>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</si>
  <si>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</si>
  <si>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</si>
  <si>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</si>
  <si>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</si>
  <si>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</si>
  <si>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</si>
  <si>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</si>
  <si>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</si>
  <si>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</si>
  <si>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</si>
  <si>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</si>
  <si>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</si>
  <si>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</si>
  <si>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</si>
  <si>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</si>
  <si>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</si>
  <si>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</si>
  <si>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</si>
  <si>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</si>
  <si>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</si>
  <si>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</si>
  <si>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</si>
  <si>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</si>
  <si>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</si>
  <si>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</si>
  <si>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</si>
  <si>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</si>
  <si>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</si>
  <si>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</si>
  <si>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</si>
  <si>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</si>
  <si>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</si>
  <si>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</si>
  <si>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</si>
  <si>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</si>
  <si>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</si>
  <si>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</si>
  <si>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</si>
  <si>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</si>
  <si>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</si>
  <si>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</si>
  <si>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</si>
  <si>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</si>
  <si>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</si>
  <si>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</si>
  <si>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</si>
  <si>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</si>
  <si>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</si>
  <si>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</si>
  <si>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</si>
  <si>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</si>
  <si>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</si>
  <si>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</si>
  <si>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</si>
  <si>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</si>
  <si>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</si>
  <si>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</si>
  <si>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</si>
  <si>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</si>
  <si>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</si>
  <si>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</si>
  <si>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</si>
  <si>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</si>
  <si>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</si>
  <si>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</si>
  <si>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</si>
  <si>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</si>
  <si>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</si>
  <si>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</si>
  <si>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</si>
  <si>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</si>
  <si>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</si>
  <si>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</si>
  <si>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</si>
  <si>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</si>
  <si>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</si>
  <si>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</si>
  <si>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</si>
  <si>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</si>
  <si>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</si>
  <si>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</si>
  <si>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</si>
  <si>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</si>
  <si>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</si>
  <si>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</si>
  <si>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</si>
  <si>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</si>
  <si>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</si>
  <si>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</si>
  <si>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</si>
  <si>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</si>
  <si>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</si>
  <si>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</si>
  <si>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</si>
  <si>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</si>
  <si>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</si>
  <si>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</si>
  <si>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</si>
  <si>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</si>
  <si>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</si>
  <si>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</si>
  <si>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</si>
  <si>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</si>
  <si>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</si>
  <si>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</si>
  <si>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</si>
  <si>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</si>
  <si>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</si>
  <si>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</si>
  <si>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</si>
  <si>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</si>
  <si>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</si>
  <si>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</si>
  <si>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</si>
  <si>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</si>
  <si>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</si>
  <si>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</si>
  <si>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</si>
  <si>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</si>
  <si>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</si>
  <si>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</si>
  <si>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</si>
  <si>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</si>
  <si>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</si>
  <si>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</si>
  <si>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</si>
  <si>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</si>
  <si>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</si>
  <si>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</si>
  <si>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</si>
  <si>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</si>
  <si>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</si>
  <si>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</si>
  <si>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</si>
  <si>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</si>
  <si>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</si>
  <si>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Average_Donation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</si>
  <si>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</si>
  <si>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</si>
  <si>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</si>
  <si>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</si>
  <si>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</si>
  <si>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</si>
  <si>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</si>
  <si>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</si>
  <si>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</si>
  <si>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</si>
  <si>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</si>
  <si>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</si>
  <si>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</si>
  <si>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</si>
  <si>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</si>
  <si>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</si>
  <si>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</si>
  <si>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</si>
  <si>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</si>
  <si>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</si>
  <si>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</si>
  <si>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</si>
  <si>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</si>
  <si>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</si>
  <si>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</si>
  <si>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Coversion</t>
  </si>
  <si>
    <t>Created Year</t>
  </si>
  <si>
    <t>Created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</si>
  <si>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</si>
  <si>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</si>
  <si>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</si>
  <si>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</si>
  <si>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</si>
  <si>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</si>
  <si>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</si>
  <si>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</si>
  <si>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</si>
  <si>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</si>
  <si>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</si>
  <si>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</si>
  <si>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</si>
  <si>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</si>
  <si>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</si>
  <si>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</si>
  <si>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</si>
  <si>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</si>
  <si>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</si>
  <si>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</si>
  <si>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</si>
  <si>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</si>
  <si>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</si>
  <si>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</si>
  <si>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</si>
  <si>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</si>
  <si>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</si>
  <si>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</si>
  <si>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</si>
  <si>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</si>
  <si>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</si>
  <si>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</si>
  <si>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</si>
  <si>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</si>
  <si>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</si>
  <si>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</si>
  <si>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</si>
  <si>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</si>
  <si>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</si>
  <si>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 (S)</t>
  </si>
  <si>
    <t>In both cases the median is probably better to use when evaluating the data.</t>
  </si>
  <si>
    <t>Having such a high mean above the median indicates the data is skewed right in both cases.</t>
  </si>
  <si>
    <t>Question1</t>
  </si>
  <si>
    <t>Question 2</t>
  </si>
  <si>
    <t>There is more variability in successful campaigns</t>
  </si>
  <si>
    <t>It makes sense because unsuccessful campaigns will have many that never took off</t>
  </si>
  <si>
    <t>Hence there will be many 0 or very low values in unsuccessful campaigns that reduce the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</si>
</sst>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Cateogory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Cateogory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Cateogory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Cateogory 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'Parent Cateogory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Cateogory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Cateogory 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'Parent Cateogory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Cateogory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Cateogory 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'Parent Cateogory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Cateogory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Cateogory 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526776"/>
        <c:axId val="514524816"/>
      </c:barChart>
      <c:catAx>
        <c:axId val="51452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4816"/>
        <c:crosses val="autoZero"/>
        <c:auto val="1"/>
        <c:lblAlgn val="ctr"/>
        <c:lblOffset val="100"/>
        <c:noMultiLvlLbl val="0"/>
      </c:catAx>
      <c:valAx>
        <c:axId val="5145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528344"/>
        <c:axId val="514529520"/>
      </c:barChart>
      <c:catAx>
        <c:axId val="51452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9520"/>
        <c:crosses val="autoZero"/>
        <c:auto val="1"/>
        <c:lblAlgn val="ctr"/>
        <c:lblOffset val="100"/>
        <c:noMultiLvlLbl val="0"/>
      </c:catAx>
      <c:valAx>
        <c:axId val="5145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Date!$D$5:$D$6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0480"/>
        <c:axId val="426854600"/>
      </c:lineChart>
      <c:catAx>
        <c:axId val="4268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54600"/>
        <c:crosses val="autoZero"/>
        <c:auto val="1"/>
        <c:lblAlgn val="ctr"/>
        <c:lblOffset val="100"/>
        <c:noMultiLvlLbl val="0"/>
      </c:catAx>
      <c:valAx>
        <c:axId val="4268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Likelihood</a:t>
            </a:r>
            <a:r>
              <a:rPr lang="en-US"/>
              <a:t>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CrowdfundingGoalAnalysisGoal!$F$1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CrowdfundingGoalAnalysisGoal!$F$2:$F$13</c:f>
              <c:numCache>
                <c:formatCode>0%</c:formatCode>
                <c:ptCount val="12"/>
                <c:pt idx="0">
                  <c:v>0</c:v>
                </c:pt>
                <c:pt idx="1">
                  <c:v>0.22077922077922077</c:v>
                </c:pt>
                <c:pt idx="2">
                  <c:v>0.65740740740740744</c:v>
                </c:pt>
                <c:pt idx="3">
                  <c:v>0.9634703196347032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0.44444444444444442</c:v>
                </c:pt>
                <c:pt idx="10">
                  <c:v>0.15384615384615385</c:v>
                </c:pt>
                <c:pt idx="11">
                  <c:v>0.599290780141844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CrowdfundingGoalAnalysisGoal!$G$1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CrowdfundingGoalAnalysisGoal!$G$2:$G$13</c:f>
              <c:numCache>
                <c:formatCode>0%</c:formatCode>
                <c:ptCount val="12"/>
                <c:pt idx="0">
                  <c:v>0.95744680851063835</c:v>
                </c:pt>
                <c:pt idx="1">
                  <c:v>0.6558441558441559</c:v>
                </c:pt>
                <c:pt idx="2">
                  <c:v>0.29629629629629628</c:v>
                </c:pt>
                <c:pt idx="3">
                  <c:v>3.1963470319634701E-2</c:v>
                </c:pt>
                <c:pt idx="4">
                  <c:v>0.8</c:v>
                </c:pt>
                <c:pt idx="5">
                  <c:v>0.875</c:v>
                </c:pt>
                <c:pt idx="6">
                  <c:v>0.875</c:v>
                </c:pt>
                <c:pt idx="7">
                  <c:v>0.6</c:v>
                </c:pt>
                <c:pt idx="8">
                  <c:v>0.8</c:v>
                </c:pt>
                <c:pt idx="9">
                  <c:v>0.44444444444444442</c:v>
                </c:pt>
                <c:pt idx="10">
                  <c:v>0.53846153846153844</c:v>
                </c:pt>
                <c:pt idx="11">
                  <c:v>0.3546099290780142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CrowdfundingGoalAnalysisGoal!$H$1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CrowdfundingGoalAnalysisGoal!$H$2:$H$13</c:f>
              <c:numCache>
                <c:formatCode>0%</c:formatCode>
                <c:ptCount val="12"/>
                <c:pt idx="0">
                  <c:v>4.2553191489361701E-2</c:v>
                </c:pt>
                <c:pt idx="1">
                  <c:v>0.12337662337662338</c:v>
                </c:pt>
                <c:pt idx="2">
                  <c:v>4.6296296296296294E-2</c:v>
                </c:pt>
                <c:pt idx="3">
                  <c:v>4.5662100456621002E-3</c:v>
                </c:pt>
                <c:pt idx="4">
                  <c:v>0.2</c:v>
                </c:pt>
                <c:pt idx="5">
                  <c:v>0</c:v>
                </c:pt>
                <c:pt idx="6">
                  <c:v>0.125</c:v>
                </c:pt>
                <c:pt idx="7">
                  <c:v>0.3</c:v>
                </c:pt>
                <c:pt idx="8">
                  <c:v>0.1</c:v>
                </c:pt>
                <c:pt idx="9">
                  <c:v>0.1111111111111111</c:v>
                </c:pt>
                <c:pt idx="10">
                  <c:v>0.30769230769230771</c:v>
                </c:pt>
                <c:pt idx="11">
                  <c:v>4.6099290780141841E-2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51064"/>
        <c:axId val="37214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CrowdfundingGoalAnalysisGoal!$B$1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CrowdfundingGoalAnalysisGoal!$A$2:$A$13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CrowdfundingGoalAnalysisGoal!$B$2:$B$13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34</c:v>
                      </c:pt>
                      <c:pt idx="2">
                        <c:v>142</c:v>
                      </c:pt>
                      <c:pt idx="3">
                        <c:v>211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CrowdfundingGoalAnalysisGoal!$C$1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CrowdfundingGoalAnalysisGoal!$A$2:$A$13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CrowdfundingGoalAnalysisGoal!$C$2:$C$13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101</c:v>
                      </c:pt>
                      <c:pt idx="2">
                        <c:v>64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CrowdfundingGoalAnalysisGoal!$D$1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CrowdfundingGoalAnalysisGoal!$A$2:$A$13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CrowdfundingGoalAnalysisGoal!$D$2:$D$13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19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CrowdfundingGoalAnalysisGoal!$E$1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CrowdfundingGoalAnalysisGoal!$A$2:$A$13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CrowdfundingGoalAnalysisGoal!$E$2:$E$13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154</c:v>
                      </c:pt>
                      <c:pt idx="2">
                        <c:v>216</c:v>
                      </c:pt>
                      <c:pt idx="3">
                        <c:v>219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215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43616"/>
        <c:crosses val="autoZero"/>
        <c:auto val="1"/>
        <c:lblAlgn val="ctr"/>
        <c:lblOffset val="100"/>
        <c:noMultiLvlLbl val="0"/>
      </c:catAx>
      <c:valAx>
        <c:axId val="3721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5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57150</xdr:rowOff>
    </xdr:from>
    <xdr:to>
      <xdr:col>7</xdr:col>
      <xdr:colOff>428625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30</xdr:row>
      <xdr:rowOff>161925</xdr:rowOff>
    </xdr:from>
    <xdr:to>
      <xdr:col>9</xdr:col>
      <xdr:colOff>219074</xdr:colOff>
      <xdr:row>46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19</xdr:row>
      <xdr:rowOff>76200</xdr:rowOff>
    </xdr:from>
    <xdr:to>
      <xdr:col>7</xdr:col>
      <xdr:colOff>638175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114300</xdr:rowOff>
    </xdr:from>
    <xdr:to>
      <xdr:col>6</xdr:col>
      <xdr:colOff>752474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fan Shover" refreshedDate="45084.796852430554" createdVersion="5" refreshedVersion="5" minRefreshableVersion="3" recordCount="1000">
  <cacheSource type="worksheet">
    <worksheetSource ref="A1:R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fan Shover" refreshedDate="45084.813019097222" createdVersion="5" refreshedVersion="5" minRefreshableVersion="3" recordCount="1000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version" numFmtId="14">
      <sharedItems containsSemiMixedTypes="0" containsNonDate="0" containsDate="1" containsString="0" minDate="2010-01-09T06:00:00" maxDate="2020-02-10T06:00:00"/>
    </cacheField>
    <cacheField name="Created 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Created Month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  <x v="2"/>
    <x v="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  <x v="3"/>
    <x v="1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  <x v="3"/>
    <x v="2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  <x v="4"/>
    <x v="1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  <x v="5"/>
    <x v="3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  <x v="0"/>
    <x v="1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  <x v="6"/>
    <x v="1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  <x v="2"/>
    <x v="3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  <x v="6"/>
    <x v="1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  <x v="6"/>
    <x v="3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  <x v="3"/>
    <x v="4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  <x v="7"/>
    <x v="5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  <x v="4"/>
    <x v="6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  <x v="3"/>
    <x v="7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  <x v="1"/>
    <x v="2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  <x v="8"/>
    <x v="2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  <x v="9"/>
    <x v="3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  <x v="3"/>
    <x v="6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  <x v="1"/>
    <x v="8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  <x v="8"/>
    <x v="1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  <x v="9"/>
    <x v="9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  <x v="3"/>
    <x v="1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  <x v="1"/>
    <x v="5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  <x v="8"/>
    <x v="11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  <x v="9"/>
    <x v="8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  <x v="0"/>
    <x v="4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  <x v="6"/>
    <x v="1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  <x v="9"/>
    <x v="8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  <x v="3"/>
    <x v="11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  <x v="7"/>
    <x v="2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  <x v="9"/>
    <x v="2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  <x v="1"/>
    <x v="4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  <x v="5"/>
    <x v="6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  <x v="3"/>
    <x v="2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  <x v="8"/>
    <x v="1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  <x v="3"/>
    <x v="4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  <x v="6"/>
    <x v="4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  <x v="2"/>
    <x v="1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  <x v="6"/>
    <x v="5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  <x v="4"/>
    <x v="3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  <x v="8"/>
    <x v="8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  <x v="1"/>
    <x v="8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  <x v="3"/>
    <x v="6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  <x v="7"/>
    <x v="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  <x v="6"/>
    <x v="8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  <x v="1"/>
    <x v="6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  <x v="0"/>
    <x v="5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  <x v="3"/>
    <x v="4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  <x v="2"/>
    <x v="1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  <x v="4"/>
    <x v="6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  <x v="6"/>
    <x v="3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  <x v="1"/>
    <x v="11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  <x v="9"/>
    <x v="6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  <x v="9"/>
    <x v="8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  <x v="0"/>
    <x v="2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  <x v="5"/>
    <x v="3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  <x v="0"/>
    <x v="3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  <x v="5"/>
    <x v="5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  <x v="4"/>
    <x v="8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  <x v="8"/>
    <x v="1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  <x v="0"/>
    <x v="5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  <x v="5"/>
    <x v="9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  <x v="9"/>
    <x v="8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  <x v="8"/>
    <x v="2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  <x v="0"/>
    <x v="9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  <x v="6"/>
    <x v="2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  <x v="5"/>
    <x v="8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  <x v="6"/>
    <x v="7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  <x v="6"/>
    <x v="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  <x v="3"/>
    <x v="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  <x v="0"/>
    <x v="8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  <x v="7"/>
    <x v="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  <x v="7"/>
    <x v="6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  <x v="9"/>
    <x v="8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  <x v="0"/>
    <x v="2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  <x v="6"/>
    <x v="3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  <x v="9"/>
    <x v="9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  <x v="9"/>
    <x v="5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  <x v="5"/>
    <x v="1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  <x v="5"/>
    <x v="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  <x v="3"/>
    <x v="2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  <x v="7"/>
    <x v="8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  <x v="4"/>
    <x v="8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  <x v="8"/>
    <x v="3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  <x v="0"/>
    <x v="11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  <x v="8"/>
    <x v="6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  <x v="0"/>
    <x v="9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  <x v="6"/>
    <x v="9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  <x v="7"/>
    <x v="1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  <x v="7"/>
    <x v="1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  <x v="6"/>
    <x v="5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  <x v="4"/>
    <x v="4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  <x v="3"/>
    <x v="9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  <x v="3"/>
    <x v="4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  <x v="8"/>
    <x v="6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  <x v="0"/>
    <x v="5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  <x v="0"/>
    <x v="8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  <x v="1"/>
    <x v="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  <x v="8"/>
    <x v="4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  <x v="0"/>
    <x v="1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  <x v="9"/>
    <x v="11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  <x v="6"/>
    <x v="4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  <x v="5"/>
    <x v="11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  <x v="2"/>
    <x v="9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  <x v="9"/>
    <x v="9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  <x v="4"/>
    <x v="9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  <x v="1"/>
    <x v="2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  <x v="9"/>
    <x v="3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  <x v="4"/>
    <x v="3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  <x v="1"/>
    <x v="1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  <x v="5"/>
    <x v="3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  <x v="3"/>
    <x v="9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  <x v="5"/>
    <x v="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  <x v="0"/>
    <x v="3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  <x v="8"/>
    <x v="3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  <x v="1"/>
    <x v="2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  <x v="1"/>
    <x v="5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  <x v="0"/>
    <x v="9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  <x v="1"/>
    <x v="4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  <x v="1"/>
    <x v="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  <x v="0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  <x v="3"/>
    <x v="11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  <x v="9"/>
    <x v="3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  <x v="7"/>
    <x v="1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  <x v="6"/>
    <x v="11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  <x v="6"/>
    <x v="1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  <x v="0"/>
    <x v="1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  <x v="8"/>
    <x v="4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  <x v="2"/>
    <x v="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  <x v="9"/>
    <x v="2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  <x v="8"/>
    <x v="1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  <x v="8"/>
    <x v="5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  <x v="2"/>
    <x v="6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  <x v="1"/>
    <x v="5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  <x v="6"/>
    <x v="4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  <x v="4"/>
    <x v="3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  <x v="0"/>
    <x v="9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  <x v="9"/>
    <x v="1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  <x v="0"/>
    <x v="5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  <x v="4"/>
    <x v="9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  <x v="6"/>
    <x v="5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  <x v="3"/>
    <x v="5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  <x v="1"/>
    <x v="3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  <x v="8"/>
    <x v="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  <x v="7"/>
    <x v="5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  <x v="5"/>
    <x v="8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  <x v="2"/>
    <x v="2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  <x v="9"/>
    <x v="7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  <x v="5"/>
    <x v="1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  <x v="4"/>
    <x v="4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  <x v="7"/>
    <x v="11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  <x v="6"/>
    <x v="6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  <x v="3"/>
    <x v="4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  <x v="2"/>
    <x v="7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  <x v="0"/>
    <x v="7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  <x v="3"/>
    <x v="6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  <x v="3"/>
    <x v="9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  <x v="0"/>
    <x v="3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  <x v="9"/>
    <x v="7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  <x v="5"/>
    <x v="4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  <x v="5"/>
    <x v="4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  <x v="5"/>
    <x v="1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  <x v="6"/>
    <x v="7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  <x v="2"/>
    <x v="5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  <x v="3"/>
    <x v="1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  <x v="4"/>
    <x v="5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  <x v="5"/>
    <x v="1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  <x v="1"/>
    <x v="6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  <x v="1"/>
    <x v="8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  <x v="2"/>
    <x v="11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  <x v="0"/>
    <x v="4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  <x v="7"/>
    <x v="1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  <x v="7"/>
    <x v="3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  <x v="6"/>
    <x v="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  <x v="5"/>
    <x v="3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  <x v="2"/>
    <x v="6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  <x v="6"/>
    <x v="6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  <x v="5"/>
    <x v="4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  <x v="3"/>
    <x v="5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  <x v="6"/>
    <x v="3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  <x v="3"/>
    <x v="11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  <x v="9"/>
    <x v="11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  <x v="1"/>
    <x v="11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  <x v="2"/>
    <x v="1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  <x v="1"/>
    <x v="7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  <x v="7"/>
    <x v="6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  <x v="2"/>
    <x v="5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  <x v="3"/>
    <x v="6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  <x v="1"/>
    <x v="5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  <x v="9"/>
    <x v="9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  <x v="0"/>
    <x v="3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  <x v="9"/>
    <x v="8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  <x v="7"/>
    <x v="3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  <x v="5"/>
    <x v="5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  <x v="6"/>
    <x v="1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  <x v="0"/>
    <x v="8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  <x v="6"/>
    <x v="6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  <x v="1"/>
    <x v="8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  <x v="8"/>
    <x v="4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  <x v="5"/>
    <x v="2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  <x v="8"/>
    <x v="9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  <x v="9"/>
    <x v="4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  <x v="6"/>
    <x v="1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  <x v="9"/>
    <x v="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  <x v="5"/>
    <x v="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  <x v="7"/>
    <x v="11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  <x v="5"/>
    <x v="6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  <x v="2"/>
    <x v="1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  <x v="3"/>
    <x v="7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  <x v="6"/>
    <x v="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  <x v="6"/>
    <x v="1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  <x v="3"/>
    <x v="1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  <x v="8"/>
    <x v="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  <x v="3"/>
    <x v="9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  <x v="8"/>
    <x v="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  <x v="4"/>
    <x v="1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  <x v="8"/>
    <x v="8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  <x v="4"/>
    <x v="5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  <x v="1"/>
    <x v="4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  <x v="7"/>
    <x v="6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  <x v="1"/>
    <x v="3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  <x v="1"/>
    <x v="1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  <x v="6"/>
    <x v="9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  <x v="0"/>
    <x v="11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  <x v="7"/>
    <x v="1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  <x v="5"/>
    <x v="5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  <x v="3"/>
    <x v="7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  <x v="2"/>
    <x v="11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  <x v="7"/>
    <x v="8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  <x v="8"/>
    <x v="5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  <x v="5"/>
    <x v="1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  <x v="5"/>
    <x v="1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  <x v="3"/>
    <x v="5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  <x v="1"/>
    <x v="9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  <x v="5"/>
    <x v="7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  <x v="0"/>
    <x v="1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  <x v="6"/>
    <x v="1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  <x v="1"/>
    <x v="9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  <x v="5"/>
    <x v="11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  <x v="9"/>
    <x v="6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  <x v="1"/>
    <x v="8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  <x v="1"/>
    <x v="9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  <x v="2"/>
    <x v="1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  <x v="7"/>
    <x v="7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  <x v="1"/>
    <x v="7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  <x v="0"/>
    <x v="2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  <x v="6"/>
    <x v="2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  <x v="4"/>
    <x v="7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  <x v="2"/>
    <x v="4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  <x v="8"/>
    <x v="9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  <x v="5"/>
    <x v="1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  <x v="8"/>
    <x v="1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  <x v="7"/>
    <x v="2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  <x v="2"/>
    <x v="6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  <x v="7"/>
    <x v="7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  <x v="4"/>
    <x v="7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  <x v="4"/>
    <x v="3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  <x v="6"/>
    <x v="1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  <x v="8"/>
    <x v="9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  <x v="6"/>
    <x v="2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  <x v="2"/>
    <x v="1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  <x v="7"/>
    <x v="2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  <x v="1"/>
    <x v="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  <x v="4"/>
    <x v="4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  <x v="3"/>
    <x v="2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  <x v="6"/>
    <x v="7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  <x v="0"/>
    <x v="7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  <x v="3"/>
    <x v="8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  <x v="5"/>
    <x v="3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  <x v="5"/>
    <x v="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  <x v="3"/>
    <x v="9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  <x v="4"/>
    <x v="9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  <x v="6"/>
    <x v="8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  <x v="4"/>
    <x v="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  <x v="9"/>
    <x v="3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  <x v="5"/>
    <x v="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  <x v="4"/>
    <x v="6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  <x v="7"/>
    <x v="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  <x v="7"/>
    <x v="11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  <x v="4"/>
    <x v="11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  <x v="7"/>
    <x v="3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  <x v="7"/>
    <x v="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  <x v="0"/>
    <x v="9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  <x v="4"/>
    <x v="6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  <x v="0"/>
    <x v="1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  <x v="2"/>
    <x v="11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  <x v="8"/>
    <x v="4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  <x v="4"/>
    <x v="6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  <x v="6"/>
    <x v="4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  <x v="9"/>
    <x v="4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  <x v="2"/>
    <x v="4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  <x v="3"/>
    <x v="2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  <x v="1"/>
    <x v="2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  <x v="7"/>
    <x v="1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  <x v="7"/>
    <x v="6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  <x v="5"/>
    <x v="1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  <x v="0"/>
    <x v="1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  <x v="9"/>
    <x v="3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  <x v="7"/>
    <x v="2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  <x v="7"/>
    <x v="1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  <x v="7"/>
    <x v="6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  <x v="5"/>
    <x v="8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  <x v="4"/>
    <x v="5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  <x v="8"/>
    <x v="9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  <x v="8"/>
    <x v="3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  <x v="6"/>
    <x v="9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  <x v="8"/>
    <x v="1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  <x v="2"/>
    <x v="4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  <x v="4"/>
    <x v="1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  <x v="3"/>
    <x v="6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  <x v="1"/>
    <x v="11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  <x v="3"/>
    <x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  <x v="5"/>
    <x v="11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  <x v="1"/>
    <x v="1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  <x v="6"/>
    <x v="1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  <x v="8"/>
    <x v="11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  <x v="8"/>
    <x v="9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  <x v="6"/>
    <x v="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  <x v="1"/>
    <x v="6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  <x v="0"/>
    <x v="5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  <x v="9"/>
    <x v="5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  <x v="0"/>
    <x v="7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  <x v="3"/>
    <x v="1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  <x v="9"/>
    <x v="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  <x v="7"/>
    <x v="7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  <x v="5"/>
    <x v="7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  <x v="8"/>
    <x v="7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  <x v="2"/>
    <x v="6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  <x v="9"/>
    <x v="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  <x v="9"/>
    <x v="2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  <x v="3"/>
    <x v="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  <x v="6"/>
    <x v="7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  <x v="3"/>
    <x v="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  <x v="8"/>
    <x v="4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  <x v="5"/>
    <x v="1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  <x v="8"/>
    <x v="7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  <x v="0"/>
    <x v="1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  <x v="2"/>
    <x v="8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  <x v="2"/>
    <x v="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  <x v="9"/>
    <x v="2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  <x v="0"/>
    <x v="8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  <x v="5"/>
    <x v="1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  <x v="0"/>
    <x v="1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  <x v="5"/>
    <x v="1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  <x v="5"/>
    <x v="8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  <x v="0"/>
    <x v="11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  <x v="0"/>
    <x v="1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  <x v="0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  <x v="3"/>
    <x v="8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  <x v="2"/>
    <x v="3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  <x v="5"/>
    <x v="2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  <x v="4"/>
    <x v="2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  <x v="0"/>
    <x v="3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  <x v="9"/>
    <x v="1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  <x v="8"/>
    <x v="1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  <x v="8"/>
    <x v="2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  <x v="5"/>
    <x v="4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  <x v="8"/>
    <x v="2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  <x v="8"/>
    <x v="7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  <x v="9"/>
    <x v="6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  <x v="7"/>
    <x v="7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  <x v="8"/>
    <x v="2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  <x v="1"/>
    <x v="4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  <x v="6"/>
    <x v="4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  <x v="2"/>
    <x v="1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  <x v="3"/>
    <x v="9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  <x v="0"/>
    <x v="1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  <x v="0"/>
    <x v="2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  <x v="5"/>
    <x v="1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  <x v="3"/>
    <x v="2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  <x v="0"/>
    <x v="4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  <x v="1"/>
    <x v="8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  <x v="3"/>
    <x v="4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  <x v="9"/>
    <x v="11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  <x v="8"/>
    <x v="4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  <x v="2"/>
    <x v="5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  <x v="0"/>
    <x v="5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  <x v="5"/>
    <x v="4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  <x v="3"/>
    <x v="1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  <x v="5"/>
    <x v="1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  <x v="3"/>
    <x v="6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  <x v="6"/>
    <x v="5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  <x v="4"/>
    <x v="5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  <x v="4"/>
    <x v="2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  <x v="6"/>
    <x v="4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  <x v="2"/>
    <x v="3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  <x v="1"/>
    <x v="2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  <x v="8"/>
    <x v="2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  <x v="5"/>
    <x v="8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  <x v="2"/>
    <x v="8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  <x v="8"/>
    <x v="7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  <x v="9"/>
    <x v="4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  <x v="2"/>
    <x v="11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  <x v="9"/>
    <x v="11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  <x v="8"/>
    <x v="1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  <x v="2"/>
    <x v="1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  <x v="3"/>
    <x v="4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  <x v="4"/>
    <x v="2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  <x v="6"/>
    <x v="11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  <x v="5"/>
    <x v="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  <x v="9"/>
    <x v="5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  <x v="2"/>
    <x v="2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  <x v="3"/>
    <x v="4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  <x v="7"/>
    <x v="5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  <x v="5"/>
    <x v="9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  <x v="0"/>
    <x v="9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  <x v="5"/>
    <x v="11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  <x v="1"/>
    <x v="2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  <x v="9"/>
    <x v="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  <x v="6"/>
    <x v="9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  <x v="4"/>
    <x v="2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  <x v="8"/>
    <x v="2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  <x v="9"/>
    <x v="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  <x v="4"/>
    <x v="11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  <x v="8"/>
    <x v="7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  <x v="5"/>
    <x v="5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  <x v="5"/>
    <x v="5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  <x v="6"/>
    <x v="9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  <x v="8"/>
    <x v="3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  <x v="9"/>
    <x v="9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  <x v="0"/>
    <x v="8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  <x v="2"/>
    <x v="1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  <x v="1"/>
    <x v="3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  <x v="8"/>
    <x v="1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  <x v="1"/>
    <x v="1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  <x v="3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  <x v="9"/>
    <x v="5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  <x v="1"/>
    <x v="1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  <x v="2"/>
    <x v="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  <x v="7"/>
    <x v="7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  <x v="1"/>
    <x v="7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  <x v="3"/>
    <x v="9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  <x v="0"/>
    <x v="3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  <x v="2"/>
    <x v="6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  <x v="7"/>
    <x v="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  <x v="5"/>
    <x v="5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  <x v="4"/>
    <x v="9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  <x v="5"/>
    <x v="3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  <x v="6"/>
    <x v="3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  <x v="8"/>
    <x v="8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  <x v="6"/>
    <x v="7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  <x v="4"/>
    <x v="7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  <x v="5"/>
    <x v="7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  <x v="2"/>
    <x v="9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  <x v="3"/>
    <x v="6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  <x v="9"/>
    <x v="4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  <x v="5"/>
    <x v="8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  <x v="6"/>
    <x v="8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  <x v="7"/>
    <x v="7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  <x v="2"/>
    <x v="4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  <x v="8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  <x v="9"/>
    <x v="1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  <x v="7"/>
    <x v="4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  <x v="6"/>
    <x v="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  <x v="1"/>
    <x v="7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  <x v="6"/>
    <x v="1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  <x v="1"/>
    <x v="9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  <x v="2"/>
    <x v="2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  <x v="2"/>
    <x v="7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  <x v="9"/>
    <x v="1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  <x v="9"/>
    <x v="2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  <x v="2"/>
    <x v="11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  <x v="0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  <x v="3"/>
    <x v="9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  <x v="0"/>
    <x v="11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  <x v="7"/>
    <x v="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  <x v="4"/>
    <x v="11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  <x v="3"/>
    <x v="6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  <x v="9"/>
    <x v="5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  <x v="1"/>
    <x v="7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  <x v="2"/>
    <x v="5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  <x v="9"/>
    <x v="1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  <x v="8"/>
    <x v="5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  <x v="0"/>
    <x v="6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  <x v="5"/>
    <x v="8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  <x v="6"/>
    <x v="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  <x v="1"/>
    <x v="4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  <x v="4"/>
    <x v="1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  <x v="3"/>
    <x v="7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  <x v="1"/>
    <x v="1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  <x v="3"/>
    <x v="5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  <x v="9"/>
    <x v="6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  <x v="5"/>
    <x v="9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  <x v="7"/>
    <x v="1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  <x v="6"/>
    <x v="1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  <x v="3"/>
    <x v="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  <x v="2"/>
    <x v="8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  <x v="6"/>
    <x v="5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  <x v="3"/>
    <x v="5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  <x v="4"/>
    <x v="6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  <x v="1"/>
    <x v="5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  <x v="5"/>
    <x v="11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  <x v="7"/>
    <x v="7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  <x v="0"/>
    <x v="2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  <x v="7"/>
    <x v="6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  <x v="2"/>
    <x v="11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  <x v="2"/>
    <x v="6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  <x v="4"/>
    <x v="8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  <x v="0"/>
    <x v="8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  <x v="0"/>
    <x v="11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  <x v="2"/>
    <x v="6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  <x v="5"/>
    <x v="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  <x v="2"/>
    <x v="9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  <x v="9"/>
    <x v="8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  <x v="4"/>
    <x v="11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  <x v="9"/>
    <x v="11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  <x v="3"/>
    <x v="8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  <x v="1"/>
    <x v="8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  <x v="6"/>
    <x v="3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  <x v="2"/>
    <x v="7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  <x v="8"/>
    <x v="7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  <x v="6"/>
    <x v="1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  <x v="5"/>
    <x v="11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  <x v="9"/>
    <x v="1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  <x v="0"/>
    <x v="2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  <x v="3"/>
    <x v="9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  <x v="7"/>
    <x v="1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  <x v="4"/>
    <x v="8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  <x v="6"/>
    <x v="6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  <x v="6"/>
    <x v="9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  <x v="6"/>
    <x v="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  <x v="0"/>
    <x v="7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  <x v="7"/>
    <x v="1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  <x v="2"/>
    <x v="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  <x v="1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  <x v="6"/>
    <x v="1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  <x v="2"/>
    <x v="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  <x v="9"/>
    <x v="2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  <x v="2"/>
    <x v="8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  <x v="9"/>
    <x v="1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  <x v="9"/>
    <x v="5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  <x v="6"/>
    <x v="1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  <x v="9"/>
    <x v="1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  <x v="2"/>
    <x v="3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  <x v="3"/>
    <x v="8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  <x v="9"/>
    <x v="11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  <x v="0"/>
    <x v="5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  <x v="7"/>
    <x v="2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  <x v="2"/>
    <x v="3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  <x v="7"/>
    <x v="2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  <x v="3"/>
    <x v="7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  <x v="9"/>
    <x v="3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  <x v="0"/>
    <x v="2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  <x v="7"/>
    <x v="9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  <x v="2"/>
    <x v="11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  <x v="4"/>
    <x v="1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  <x v="1"/>
    <x v="7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  <x v="7"/>
    <x v="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  <x v="8"/>
    <x v="2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  <x v="7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  <x v="1"/>
    <x v="9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  <x v="8"/>
    <x v="3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  <x v="0"/>
    <x v="4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  <x v="7"/>
    <x v="1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  <x v="7"/>
    <x v="1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  <x v="8"/>
    <x v="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  <x v="8"/>
    <x v="4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  <x v="3"/>
    <x v="6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  <x v="9"/>
    <x v="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  <x v="0"/>
    <x v="6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  <x v="8"/>
    <x v="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  <x v="7"/>
    <x v="1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  <x v="1"/>
    <x v="8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  <x v="6"/>
    <x v="8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  <x v="8"/>
    <x v="2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  <x v="1"/>
    <x v="7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  <x v="0"/>
    <x v="5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  <x v="0"/>
    <x v="3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  <x v="1"/>
    <x v="11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  <x v="3"/>
    <x v="7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  <x v="1"/>
    <x v="11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  <x v="5"/>
    <x v="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  <x v="8"/>
    <x v="6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  <x v="8"/>
    <x v="7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  <x v="8"/>
    <x v="1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  <x v="1"/>
    <x v="1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  <x v="8"/>
    <x v="9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  <x v="0"/>
    <x v="5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  <x v="4"/>
    <x v="1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  <x v="4"/>
    <x v="9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  <x v="6"/>
    <x v="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  <x v="6"/>
    <x v="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  <x v="3"/>
    <x v="2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  <x v="6"/>
    <x v="6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  <x v="0"/>
    <x v="8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  <x v="1"/>
    <x v="7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  <x v="6"/>
    <x v="8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  <x v="1"/>
    <x v="11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  <x v="1"/>
    <x v="6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  <x v="7"/>
    <x v="5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  <x v="6"/>
    <x v="6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  <x v="7"/>
    <x v="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  <x v="3"/>
    <x v="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  <x v="6"/>
    <x v="5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  <x v="0"/>
    <x v="1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  <x v="2"/>
    <x v="8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  <x v="1"/>
    <x v="11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  <x v="0"/>
    <x v="5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  <x v="3"/>
    <x v="9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  <x v="8"/>
    <x v="2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  <x v="0"/>
    <x v="4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  <x v="7"/>
    <x v="6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  <x v="1"/>
    <x v="6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  <x v="3"/>
    <x v="6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  <x v="3"/>
    <x v="2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  <x v="4"/>
    <x v="7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  <x v="2"/>
    <x v="8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  <x v="6"/>
    <x v="4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  <x v="5"/>
    <x v="1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  <x v="5"/>
    <x v="2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  <x v="7"/>
    <x v="9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  <x v="2"/>
    <x v="3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  <x v="1"/>
    <x v="5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  <x v="2"/>
    <x v="11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  <x v="8"/>
    <x v="11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  <x v="7"/>
    <x v="8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  <x v="7"/>
    <x v="3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  <x v="9"/>
    <x v="9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  <x v="0"/>
    <x v="8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  <x v="0"/>
    <x v="2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  <x v="10"/>
    <x v="2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  <x v="6"/>
    <x v="3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  <x v="6"/>
    <x v="5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  <x v="6"/>
    <x v="4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  <x v="7"/>
    <x v="8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  <x v="3"/>
    <x v="11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  <x v="3"/>
    <x v="6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  <x v="1"/>
    <x v="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  <x v="0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  <x v="5"/>
    <x v="6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  <x v="2"/>
    <x v="1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  <x v="4"/>
    <x v="2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  <x v="7"/>
    <x v="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  <x v="6"/>
    <x v="8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  <x v="9"/>
    <x v="8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  <x v="7"/>
    <x v="2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  <x v="5"/>
    <x v="1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  <x v="9"/>
    <x v="7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  <x v="5"/>
    <x v="6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  <x v="9"/>
    <x v="7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  <x v="9"/>
    <x v="3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  <x v="2"/>
    <x v="6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  <x v="9"/>
    <x v="9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  <x v="5"/>
    <x v="8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  <x v="6"/>
    <x v="4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  <x v="1"/>
    <x v="8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  <x v="1"/>
    <x v="1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  <x v="7"/>
    <x v="1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  <x v="7"/>
    <x v="9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  <x v="0"/>
    <x v="1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  <x v="5"/>
    <x v="6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  <x v="5"/>
    <x v="7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  <x v="5"/>
    <x v="7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  <x v="0"/>
    <x v="1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  <x v="8"/>
    <x v="2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  <x v="0"/>
    <x v="1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  <x v="4"/>
    <x v="6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  <x v="9"/>
    <x v="7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  <x v="6"/>
    <x v="4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  <x v="4"/>
    <x v="1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  <x v="8"/>
    <x v="8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  <x v="2"/>
    <x v="1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  <x v="1"/>
    <x v="3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  <x v="4"/>
    <x v="1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  <x v="5"/>
    <x v="5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  <x v="7"/>
    <x v="1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  <x v="6"/>
    <x v="8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  <x v="9"/>
    <x v="6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  <x v="7"/>
    <x v="9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  <x v="8"/>
    <x v="1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  <x v="3"/>
    <x v="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  <x v="4"/>
    <x v="3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  <x v="7"/>
    <x v="8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  <x v="3"/>
    <x v="2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  <x v="3"/>
    <x v="4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  <x v="3"/>
    <x v="7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  <x v="8"/>
    <x v="7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  <x v="2"/>
    <x v="7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  <x v="9"/>
    <x v="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  <x v="6"/>
    <x v="5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  <x v="0"/>
    <x v="1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  <x v="9"/>
    <x v="6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  <x v="5"/>
    <x v="6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  <x v="3"/>
    <x v="2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  <x v="2"/>
    <x v="4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  <x v="8"/>
    <x v="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  <x v="4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  <x v="3"/>
    <x v="8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  <x v="5"/>
    <x v="4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  <x v="5"/>
    <x v="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  <x v="0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  <x v="0"/>
    <x v="9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  <x v="9"/>
    <x v="6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  <x v="8"/>
    <x v="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  <x v="3"/>
    <x v="5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  <x v="6"/>
    <x v="2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  <x v="8"/>
    <x v="6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  <x v="2"/>
    <x v="8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  <x v="4"/>
    <x v="9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  <x v="7"/>
    <x v="8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  <x v="2"/>
    <x v="7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  <x v="3"/>
    <x v="2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  <x v="9"/>
    <x v="7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  <x v="5"/>
    <x v="11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  <x v="4"/>
    <x v="9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  <x v="9"/>
    <x v="8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  <x v="7"/>
    <x v="2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  <x v="7"/>
    <x v="8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  <x v="7"/>
    <x v="1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  <x v="6"/>
    <x v="1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  <x v="2"/>
    <x v="8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  <x v="8"/>
    <x v="1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  <x v="2"/>
    <x v="5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  <x v="4"/>
    <x v="11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  <x v="9"/>
    <x v="1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  <x v="9"/>
    <x v="9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  <x v="5"/>
    <x v="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  <x v="7"/>
    <x v="6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  <x v="1"/>
    <x v="4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  <x v="1"/>
    <x v="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  <x v="6"/>
    <x v="4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  <x v="3"/>
    <x v="2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  <x v="7"/>
    <x v="11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  <x v="2"/>
    <x v="1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  <x v="0"/>
    <x v="11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  <x v="5"/>
    <x v="8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  <x v="5"/>
    <x v="6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  <x v="1"/>
    <x v="8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  <x v="5"/>
    <x v="2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  <x v="7"/>
    <x v="6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  <x v="0"/>
    <x v="1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  <x v="7"/>
    <x v="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  <x v="1"/>
    <x v="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  <x v="4"/>
    <x v="5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  <x v="5"/>
    <x v="1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  <x v="6"/>
    <x v="11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  <x v="6"/>
    <x v="2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  <x v="0"/>
    <x v="4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  <x v="9"/>
    <x v="1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  <x v="6"/>
    <x v="11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  <x v="8"/>
    <x v="4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  <x v="6"/>
    <x v="3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  <x v="6"/>
    <x v="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  <x v="1"/>
    <x v="4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  <x v="6"/>
    <x v="8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  <x v="7"/>
    <x v="6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  <x v="6"/>
    <x v="1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  <x v="6"/>
    <x v="11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  <x v="4"/>
    <x v="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  <x v="5"/>
    <x v="7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  <x v="0"/>
    <x v="2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  <x v="8"/>
    <x v="11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  <x v="1"/>
    <x v="4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  <x v="9"/>
    <x v="1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  <x v="3"/>
    <x v="1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  <x v="5"/>
    <x v="8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  <x v="4"/>
    <x v="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  <x v="4"/>
    <x v="11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  <x v="8"/>
    <x v="11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  <x v="5"/>
    <x v="9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  <x v="9"/>
    <x v="3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  <x v="0"/>
    <x v="4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  <x v="2"/>
    <x v="7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  <x v="2"/>
    <x v="1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  <x v="1"/>
    <x v="9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  <x v="3"/>
    <x v="2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  <x v="3"/>
    <x v="1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  <x v="5"/>
    <x v="9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  <x v="7"/>
    <x v="11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  <x v="1"/>
    <x v="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  <x v="3"/>
    <x v="8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  <x v="8"/>
    <x v="3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  <x v="8"/>
    <x v="1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  <x v="0"/>
    <x v="1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  <x v="7"/>
    <x v="8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  <x v="6"/>
    <x v="4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  <x v="8"/>
    <x v="6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  <x v="2"/>
    <x v="7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  <x v="7"/>
    <x v="6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  <x v="3"/>
    <x v="9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  <x v="9"/>
    <x v="6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  <x v="8"/>
    <x v="11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  <x v="4"/>
    <x v="4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  <x v="1"/>
    <x v="11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  <x v="6"/>
    <x v="1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  <x v="7"/>
    <x v="7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  <x v="2"/>
    <x v="5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  <x v="2"/>
    <x v="5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  <x v="5"/>
    <x v="7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  <x v="7"/>
    <x v="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  <x v="1"/>
    <x v="1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  <x v="9"/>
    <x v="7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  <x v="4"/>
    <x v="11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  <x v="7"/>
    <x v="2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  <x v="0"/>
    <x v="5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  <x v="3"/>
    <x v="7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  <x v="3"/>
    <x v="8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  <x v="3"/>
    <x v="2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  <x v="9"/>
    <x v="2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  <x v="1"/>
    <x v="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  <x v="4"/>
    <x v="6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  <x v="3"/>
    <x v="4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  <x v="7"/>
    <x v="11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  <x v="4"/>
    <x v="1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  <x v="5"/>
    <x v="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  <x v="7"/>
    <x v="2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  <x v="9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  <x v="4"/>
    <x v="1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  <x v="7"/>
    <x v="11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  <x v="5"/>
    <x v="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  <x v="1"/>
    <x v="1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  <x v="3"/>
    <x v="11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  <x v="3"/>
    <x v="2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  <x v="4"/>
    <x v="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  <x v="9"/>
    <x v="8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  <x v="5"/>
    <x v="1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  <x v="1"/>
    <x v="1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  <x v="1"/>
    <x v="3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  <x v="6"/>
    <x v="5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  <x v="5"/>
    <x v="8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  <x v="6"/>
    <x v="7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  <x v="8"/>
    <x v="11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  <x v="9"/>
    <x v="1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  <x v="0"/>
    <x v="5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  <x v="9"/>
    <x v="2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  <x v="4"/>
    <x v="6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  <x v="0"/>
    <x v="4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  <x v="8"/>
    <x v="1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  <x v="2"/>
    <x v="5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  <x v="0"/>
    <x v="1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  <x v="6"/>
    <x v="1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  <x v="8"/>
    <x v="6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  <x v="9"/>
    <x v="3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  <x v="1"/>
    <x v="6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  <x v="1"/>
    <x v="8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  <x v="7"/>
    <x v="1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  <x v="9"/>
    <x v="5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  <x v="9"/>
    <x v="1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  <x v="4"/>
    <x v="2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  <x v="9"/>
    <x v="11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  <x v="9"/>
    <x v="8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  <x v="9"/>
    <x v="2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  <x v="6"/>
    <x v="5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  <x v="4"/>
    <x v="1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  <x v="8"/>
    <x v="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  <x v="4"/>
    <x v="11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  <x v="8"/>
    <x v="8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  <x v="8"/>
    <x v="5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  <x v="3"/>
    <x v="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  <x v="8"/>
    <x v="5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  <x v="4"/>
    <x v="9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  <x v="4"/>
    <x v="1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  <x v="9"/>
    <x v="9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  <x v="2"/>
    <x v="6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  <x v="3"/>
    <x v="1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  <x v="6"/>
    <x v="6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  <x v="8"/>
    <x v="1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  <x v="0"/>
    <x v="5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  <x v="7"/>
    <x v="1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  <x v="1"/>
    <x v="3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  <x v="8"/>
    <x v="11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  <x v="9"/>
    <x v="4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  <x v="2"/>
    <x v="4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  <x v="6"/>
    <x v="5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  <x v="0"/>
    <x v="1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  <x v="5"/>
    <x v="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  <x v="9"/>
    <x v="3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  <x v="1"/>
    <x v="2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  <x v="6"/>
    <x v="9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  <x v="8"/>
    <x v="2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  <x v="3"/>
    <x v="5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  <x v="7"/>
    <x v="8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  <x v="10"/>
    <x v="2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  <x v="5"/>
    <x v="1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  <x v="3"/>
    <x v="8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  <x v="0"/>
    <x v="8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  <x v="0"/>
    <x v="2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  <x v="6"/>
    <x v="11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  <x v="1"/>
    <x v="11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  <x v="6"/>
    <x v="5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  <x v="6"/>
    <x v="1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  <x v="0"/>
    <x v="8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  <x v="5"/>
    <x v="9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  <x v="1"/>
    <x v="6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  <x v="3"/>
    <x v="5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  <x v="8"/>
    <x v="7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  <x v="6"/>
    <x v="11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  <x v="0"/>
    <x v="5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  <x v="2"/>
    <x v="8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  <x v="9"/>
    <x v="1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  <x v="8"/>
    <x v="8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  <x v="3"/>
    <x v="9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  <x v="3"/>
    <x v="7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  <x v="2"/>
    <x v="4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  <x v="1"/>
    <x v="3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  <x v="9"/>
    <x v="8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  <x v="7"/>
    <x v="2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  <x v="4"/>
    <x v="11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  <x v="4"/>
    <x v="4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  <x v="2"/>
    <x v="3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  <x v="5"/>
    <x v="11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  <x v="8"/>
    <x v="9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  <x v="4"/>
    <x v="11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  <x v="9"/>
    <x v="5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  <x v="0"/>
    <x v="2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  <x v="3"/>
    <x v="3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  <x v="4"/>
    <x v="3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  <x v="3"/>
    <x v="11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  <x v="2"/>
    <x v="1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  <x v="5"/>
    <x v="1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  <x v="1"/>
    <x v="7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  <x v="8"/>
    <x v="5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  <x v="4"/>
    <x v="8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  <x v="5"/>
    <x v="4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  <x v="3"/>
    <x v="1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  <x v="4"/>
    <x v="1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  <x v="9"/>
    <x v="7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  <x v="6"/>
    <x v="8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  <x v="3"/>
    <x v="4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  <x v="5"/>
    <x v="3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  <x v="7"/>
    <x v="11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  <x v="4"/>
    <x v="8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  <x v="2"/>
    <x v="7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  <x v="5"/>
    <x v="11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  <x v="0"/>
    <x v="1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  <x v="1"/>
    <x v="5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  <x v="1"/>
    <x v="6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  <x v="2"/>
    <x v="9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  <x v="7"/>
    <x v="1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  <x v="0"/>
    <x v="8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  <x v="3"/>
    <x v="8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  <x v="0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  <x v="9"/>
    <x v="5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  <x v="8"/>
    <x v="11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  <x v="4"/>
    <x v="7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  <x v="8"/>
    <x v="2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  <x v="8"/>
    <x v="2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  <x v="1"/>
    <x v="3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  <x v="5"/>
    <x v="1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  <x v="4"/>
    <x v="9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  <x v="8"/>
    <x v="5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  <x v="1"/>
    <x v="3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  <x v="1"/>
    <x v="7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  <x v="0"/>
    <x v="9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  <x v="3"/>
    <x v="9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  <x v="7"/>
    <x v="7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  <x v="7"/>
    <x v="1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  <x v="0"/>
    <x v="7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  <x v="4"/>
    <x v="3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  <x v="4"/>
    <x v="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  <x v="0"/>
    <x v="7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  <x v="4"/>
    <x v="1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  <x v="6"/>
    <x v="5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  <x v="6"/>
    <x v="5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  <x v="7"/>
    <x v="1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  <x v="8"/>
    <x v="1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  <x v="2"/>
    <x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  <x v="8"/>
    <x v="6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  <x v="0"/>
    <x v="11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  <x v="6"/>
    <x v="2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  <x v="5"/>
    <x v="5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  <x v="4"/>
    <x v="9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  <x v="8"/>
    <x v="2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  <x v="3"/>
    <x v="7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  <x v="8"/>
    <x v="11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  <x v="2"/>
    <x v="4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  <x v="1"/>
    <x v="5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  <x v="6"/>
    <x v="7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  <x v="2"/>
    <x v="11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  <x v="0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  <x v="8"/>
    <x v="2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  <x v="9"/>
    <x v="1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  <x v="7"/>
    <x v="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  <x v="0"/>
    <x v="6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  <x v="0"/>
    <x v="4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  <x v="5"/>
    <x v="7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  <x v="8"/>
    <x v="8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  <x v="3"/>
    <x v="1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  <x v="3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  <x v="2"/>
    <x v="7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  <x v="8"/>
    <x v="9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  <x v="5"/>
    <x v="9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  <x v="7"/>
    <x v="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  <x v="3"/>
    <x v="9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  <x v="7"/>
    <x v="6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  <x v="1"/>
    <x v="3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  <x v="9"/>
    <x v="11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  <x v="0"/>
    <x v="7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  <x v="1"/>
    <x v="4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  <x v="9"/>
    <x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  <x v="2"/>
    <x v="2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  <x v="1"/>
    <x v="2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  <x v="6"/>
    <x v="1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Page" showAll="0" defaultSubtotal="0">
      <items count="11">
        <item x="6"/>
        <item x="8"/>
        <item x="4"/>
        <item x="2"/>
        <item x="1"/>
        <item x="0"/>
        <item x="7"/>
        <item x="5"/>
        <item x="9"/>
        <item x="3"/>
        <item x="10"/>
      </items>
    </pivotField>
    <pivotField axis="axisRow" showAll="0" defaultSubtotal="0">
      <items count="12">
        <item x="2"/>
        <item x="10"/>
        <item x="6"/>
        <item x="9"/>
        <item x="11"/>
        <item x="5"/>
        <item x="8"/>
        <item x="1"/>
        <item x="3"/>
        <item x="4"/>
        <item x="0"/>
        <item x="7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8" max="8" width="13" bestFit="1" customWidth="1"/>
    <col min="9" max="9" width="13" customWidth="1"/>
    <col min="12" max="13" width="11.125" bestFit="1" customWidth="1"/>
    <col min="16" max="16" width="28" bestFit="1" customWidth="1"/>
    <col min="19" max="19" width="11.875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2046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2030</v>
      </c>
      <c r="R1" s="1" t="s">
        <v>2031</v>
      </c>
      <c r="S1" s="1" t="s">
        <v>2071</v>
      </c>
      <c r="T1" s="1" t="s">
        <v>2072</v>
      </c>
      <c r="U1" s="1" t="s">
        <v>2073</v>
      </c>
      <c r="V1" s="1" t="s">
        <v>2074</v>
      </c>
    </row>
    <row r="2" spans="1:22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10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  <c r="S2" s="9">
        <f>(((L2/60)/60)/24)+DATE(1970,1,1)</f>
        <v>42336.25</v>
      </c>
      <c r="T2" s="9">
        <f>(((M2/60)/60)/24)+DATE(1970,1,1)</f>
        <v>42353.25</v>
      </c>
      <c r="U2">
        <f>YEAR(S2)</f>
        <v>2015</v>
      </c>
      <c r="V2" s="8" t="str">
        <f>TEXT(S2,"mmm")</f>
        <v>Nov</v>
      </c>
    </row>
    <row r="3" spans="1:22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10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LEFT(P3,FIND("/",P3)-1)</f>
        <v>music</v>
      </c>
      <c r="R3" t="str">
        <f t="shared" ref="R3:R66" si="3">RIGHT(P3,LEN(P3)-FIND("/",P3))</f>
        <v>rock</v>
      </c>
      <c r="S3" s="9">
        <f t="shared" ref="S3:S66" si="4">(((L3/60)/60)/24)+DATE(1970,1,1)</f>
        <v>41870.208333333336</v>
      </c>
      <c r="T3" s="9">
        <f t="shared" ref="T3:T66" si="5">(((M3/60)/60)/24)+DATE(1970,1,1)</f>
        <v>41872.208333333336</v>
      </c>
      <c r="U3">
        <f t="shared" ref="U3:U66" si="6">YEAR(S3)</f>
        <v>2014</v>
      </c>
      <c r="V3" s="8" t="str">
        <f t="shared" ref="V3:V66" si="7">TEXT(S3,"mmm")</f>
        <v>Aug</v>
      </c>
    </row>
    <row r="4" spans="1:22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10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  <c r="U4">
        <f t="shared" si="6"/>
        <v>2013</v>
      </c>
      <c r="V4" s="8" t="str">
        <f t="shared" si="7"/>
        <v>Nov</v>
      </c>
    </row>
    <row r="5" spans="1:22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10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 t="shared" si="5"/>
        <v>43728.208333333328</v>
      </c>
      <c r="U5">
        <f t="shared" si="6"/>
        <v>2019</v>
      </c>
      <c r="V5" s="8" t="str">
        <f t="shared" si="7"/>
        <v>Aug</v>
      </c>
    </row>
    <row r="6" spans="1:22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10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si="5"/>
        <v>43489.25</v>
      </c>
      <c r="U6">
        <f t="shared" si="6"/>
        <v>2019</v>
      </c>
      <c r="V6" s="8" t="str">
        <f t="shared" si="7"/>
        <v>Jan</v>
      </c>
    </row>
    <row r="7" spans="1:22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10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5"/>
        <v>41160.208333333336</v>
      </c>
      <c r="U7">
        <f t="shared" si="6"/>
        <v>2012</v>
      </c>
      <c r="V7" s="8" t="str">
        <f t="shared" si="7"/>
        <v>Aug</v>
      </c>
    </row>
    <row r="8" spans="1:22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10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  <c r="U8">
        <f t="shared" si="6"/>
        <v>2017</v>
      </c>
      <c r="V8" s="8" t="str">
        <f t="shared" si="7"/>
        <v>Sep</v>
      </c>
    </row>
    <row r="9" spans="1:22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10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5"/>
        <v>42231.208333333328</v>
      </c>
      <c r="U9">
        <f t="shared" si="6"/>
        <v>2015</v>
      </c>
      <c r="V9" s="8" t="str">
        <f t="shared" si="7"/>
        <v>Aug</v>
      </c>
    </row>
    <row r="10" spans="1:22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5"/>
        <v>40401.208333333336</v>
      </c>
      <c r="U10">
        <f t="shared" si="6"/>
        <v>2010</v>
      </c>
      <c r="V10" s="8" t="str">
        <f t="shared" si="7"/>
        <v>Aug</v>
      </c>
    </row>
    <row r="11" spans="1:22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10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5"/>
        <v>41585.25</v>
      </c>
      <c r="U11">
        <f t="shared" si="6"/>
        <v>2013</v>
      </c>
      <c r="V11" s="8" t="str">
        <f t="shared" si="7"/>
        <v>Sep</v>
      </c>
    </row>
    <row r="12" spans="1:22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10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5"/>
        <v>40452.208333333336</v>
      </c>
      <c r="U12">
        <f t="shared" si="6"/>
        <v>2010</v>
      </c>
      <c r="V12" s="8" t="str">
        <f t="shared" si="7"/>
        <v>Aug</v>
      </c>
    </row>
    <row r="13" spans="1:22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10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5"/>
        <v>40448.208333333336</v>
      </c>
      <c r="U13">
        <f t="shared" si="6"/>
        <v>2010</v>
      </c>
      <c r="V13" s="8" t="str">
        <f t="shared" si="7"/>
        <v>Sep</v>
      </c>
    </row>
    <row r="14" spans="1:22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10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5"/>
        <v>43768.208333333328</v>
      </c>
      <c r="U14">
        <f t="shared" si="6"/>
        <v>2019</v>
      </c>
      <c r="V14" s="8" t="str">
        <f t="shared" si="7"/>
        <v>Oct</v>
      </c>
    </row>
    <row r="15" spans="1:22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10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  <c r="U15">
        <f t="shared" si="6"/>
        <v>2016</v>
      </c>
      <c r="V15" s="8" t="str">
        <f t="shared" si="7"/>
        <v>Jun</v>
      </c>
    </row>
    <row r="16" spans="1:22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10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5"/>
        <v>41001.208333333336</v>
      </c>
      <c r="U16">
        <f t="shared" si="6"/>
        <v>2012</v>
      </c>
      <c r="V16" s="8" t="str">
        <f t="shared" si="7"/>
        <v>Mar</v>
      </c>
    </row>
    <row r="17" spans="1:22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10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5"/>
        <v>43813.25</v>
      </c>
      <c r="U17">
        <f t="shared" si="6"/>
        <v>2019</v>
      </c>
      <c r="V17" s="8" t="str">
        <f t="shared" si="7"/>
        <v>Dec</v>
      </c>
    </row>
    <row r="18" spans="1:22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10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5"/>
        <v>41683.25</v>
      </c>
      <c r="U18">
        <f t="shared" si="6"/>
        <v>2014</v>
      </c>
      <c r="V18" s="8" t="str">
        <f t="shared" si="7"/>
        <v>Jan</v>
      </c>
    </row>
    <row r="19" spans="1:22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10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5"/>
        <v>40556.25</v>
      </c>
      <c r="U19">
        <f t="shared" si="6"/>
        <v>2011</v>
      </c>
      <c r="V19" s="8" t="str">
        <f t="shared" si="7"/>
        <v>Jan</v>
      </c>
    </row>
    <row r="20" spans="1:22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1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5"/>
        <v>43359.208333333328</v>
      </c>
      <c r="U20">
        <f t="shared" si="6"/>
        <v>2018</v>
      </c>
      <c r="V20" s="8" t="str">
        <f t="shared" si="7"/>
        <v>Sep</v>
      </c>
    </row>
    <row r="21" spans="1:22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10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5"/>
        <v>43549.208333333328</v>
      </c>
      <c r="U21">
        <f t="shared" si="6"/>
        <v>2019</v>
      </c>
      <c r="V21" s="8" t="str">
        <f t="shared" si="7"/>
        <v>Mar</v>
      </c>
    </row>
    <row r="22" spans="1:22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10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5"/>
        <v>41848.208333333336</v>
      </c>
      <c r="U22">
        <f t="shared" si="6"/>
        <v>2014</v>
      </c>
      <c r="V22" s="8" t="str">
        <f t="shared" si="7"/>
        <v>Jul</v>
      </c>
    </row>
    <row r="23" spans="1:22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10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5"/>
        <v>40804.208333333336</v>
      </c>
      <c r="U23">
        <f t="shared" si="6"/>
        <v>2011</v>
      </c>
      <c r="V23" s="8" t="str">
        <f t="shared" si="7"/>
        <v>Aug</v>
      </c>
    </row>
    <row r="24" spans="1:22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10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5"/>
        <v>43208.208333333328</v>
      </c>
      <c r="U24">
        <f t="shared" si="6"/>
        <v>2018</v>
      </c>
      <c r="V24" s="8" t="str">
        <f t="shared" si="7"/>
        <v>Apr</v>
      </c>
    </row>
    <row r="25" spans="1:22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10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5"/>
        <v>43563.208333333328</v>
      </c>
      <c r="U25">
        <f t="shared" si="6"/>
        <v>2019</v>
      </c>
      <c r="V25" s="8" t="str">
        <f t="shared" si="7"/>
        <v>Feb</v>
      </c>
    </row>
    <row r="26" spans="1:22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10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  <c r="U26">
        <f t="shared" si="6"/>
        <v>2014</v>
      </c>
      <c r="V26" s="8" t="str">
        <f t="shared" si="7"/>
        <v>Jun</v>
      </c>
    </row>
    <row r="27" spans="1:22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10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  <c r="U27">
        <f t="shared" si="6"/>
        <v>2011</v>
      </c>
      <c r="V27" s="8" t="str">
        <f t="shared" si="7"/>
        <v>May</v>
      </c>
    </row>
    <row r="28" spans="1:22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10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5"/>
        <v>43339.208333333328</v>
      </c>
      <c r="U28">
        <f t="shared" si="6"/>
        <v>2018</v>
      </c>
      <c r="V28" s="8" t="str">
        <f t="shared" si="7"/>
        <v>Jul</v>
      </c>
    </row>
    <row r="29" spans="1:22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10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5"/>
        <v>42288.208333333328</v>
      </c>
      <c r="U29">
        <f t="shared" si="6"/>
        <v>2015</v>
      </c>
      <c r="V29" s="8" t="str">
        <f t="shared" si="7"/>
        <v>Oct</v>
      </c>
    </row>
    <row r="30" spans="1:22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1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5"/>
        <v>40241.25</v>
      </c>
      <c r="U30">
        <f t="shared" si="6"/>
        <v>2010</v>
      </c>
      <c r="V30" s="8" t="str">
        <f t="shared" si="7"/>
        <v>Feb</v>
      </c>
    </row>
    <row r="31" spans="1:22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10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5"/>
        <v>43341.208333333328</v>
      </c>
      <c r="U31">
        <f t="shared" si="6"/>
        <v>2018</v>
      </c>
      <c r="V31" s="8" t="str">
        <f t="shared" si="7"/>
        <v>Jul</v>
      </c>
    </row>
    <row r="32" spans="1:22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10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  <c r="U32">
        <f t="shared" si="6"/>
        <v>2019</v>
      </c>
      <c r="V32" s="8" t="str">
        <f t="shared" si="7"/>
        <v>May</v>
      </c>
    </row>
    <row r="33" spans="1:22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10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5"/>
        <v>42402.25</v>
      </c>
      <c r="U33">
        <f t="shared" si="6"/>
        <v>2016</v>
      </c>
      <c r="V33" s="8" t="str">
        <f t="shared" si="7"/>
        <v>Jan</v>
      </c>
    </row>
    <row r="34" spans="1:22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10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5"/>
        <v>43137.25</v>
      </c>
      <c r="U34">
        <f t="shared" si="6"/>
        <v>2018</v>
      </c>
      <c r="V34" s="8" t="str">
        <f t="shared" si="7"/>
        <v>Jan</v>
      </c>
    </row>
    <row r="35" spans="1:22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10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5"/>
        <v>41954.25</v>
      </c>
      <c r="U35">
        <f t="shared" si="6"/>
        <v>2014</v>
      </c>
      <c r="V35" s="8" t="str">
        <f t="shared" si="7"/>
        <v>Oct</v>
      </c>
    </row>
    <row r="36" spans="1:22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10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  <c r="U36">
        <f t="shared" si="6"/>
        <v>2017</v>
      </c>
      <c r="V36" s="8" t="str">
        <f t="shared" si="7"/>
        <v>Mar</v>
      </c>
    </row>
    <row r="37" spans="1:22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10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5"/>
        <v>43526.25</v>
      </c>
      <c r="U37">
        <f t="shared" si="6"/>
        <v>2019</v>
      </c>
      <c r="V37" s="8" t="str">
        <f t="shared" si="7"/>
        <v>Jan</v>
      </c>
    </row>
    <row r="38" spans="1:22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10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5"/>
        <v>40625.208333333336</v>
      </c>
      <c r="U38">
        <f t="shared" si="6"/>
        <v>2011</v>
      </c>
      <c r="V38" s="8" t="str">
        <f t="shared" si="7"/>
        <v>Feb</v>
      </c>
    </row>
    <row r="39" spans="1:22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10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5"/>
        <v>43777.25</v>
      </c>
      <c r="U39">
        <f t="shared" si="6"/>
        <v>2019</v>
      </c>
      <c r="V39" s="8" t="str">
        <f t="shared" si="7"/>
        <v>Oct</v>
      </c>
    </row>
    <row r="40" spans="1:22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1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  <c r="U40">
        <f t="shared" si="6"/>
        <v>2010</v>
      </c>
      <c r="V40" s="8" t="str">
        <f t="shared" si="7"/>
        <v>Oct</v>
      </c>
    </row>
    <row r="41" spans="1:22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10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5"/>
        <v>41344.208333333336</v>
      </c>
      <c r="U41">
        <f t="shared" si="6"/>
        <v>2013</v>
      </c>
      <c r="V41" s="8" t="str">
        <f t="shared" si="7"/>
        <v>Feb</v>
      </c>
    </row>
    <row r="42" spans="1:22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10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  <c r="U42">
        <f t="shared" si="6"/>
        <v>2010</v>
      </c>
      <c r="V42" s="8" t="str">
        <f t="shared" si="7"/>
        <v>Jun</v>
      </c>
    </row>
    <row r="43" spans="1:22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10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5"/>
        <v>41182.208333333336</v>
      </c>
      <c r="U43">
        <f t="shared" si="6"/>
        <v>2012</v>
      </c>
      <c r="V43" s="8" t="str">
        <f t="shared" si="7"/>
        <v>Sep</v>
      </c>
    </row>
    <row r="44" spans="1:22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10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  <c r="U44">
        <f t="shared" si="6"/>
        <v>2011</v>
      </c>
      <c r="V44" s="8" t="str">
        <f t="shared" si="7"/>
        <v>Jul</v>
      </c>
    </row>
    <row r="45" spans="1:22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10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  <c r="U45">
        <f t="shared" si="6"/>
        <v>2014</v>
      </c>
      <c r="V45" s="8" t="str">
        <f t="shared" si="7"/>
        <v>Jul</v>
      </c>
    </row>
    <row r="46" spans="1:22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10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  <c r="U46">
        <f t="shared" si="6"/>
        <v>2019</v>
      </c>
      <c r="V46" s="8" t="str">
        <f t="shared" si="7"/>
        <v>Mar</v>
      </c>
    </row>
    <row r="47" spans="1:22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10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5"/>
        <v>42691.25</v>
      </c>
      <c r="U47">
        <f t="shared" si="6"/>
        <v>2016</v>
      </c>
      <c r="V47" s="8" t="str">
        <f t="shared" si="7"/>
        <v>Nov</v>
      </c>
    </row>
    <row r="48" spans="1:22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10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5"/>
        <v>40390.208333333336</v>
      </c>
      <c r="U48">
        <f t="shared" si="6"/>
        <v>2010</v>
      </c>
      <c r="V48" s="8" t="str">
        <f t="shared" si="7"/>
        <v>Jul</v>
      </c>
    </row>
    <row r="49" spans="1:22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10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5"/>
        <v>41757.208333333336</v>
      </c>
      <c r="U49">
        <f t="shared" si="6"/>
        <v>2014</v>
      </c>
      <c r="V49" s="8" t="str">
        <f t="shared" si="7"/>
        <v>Mar</v>
      </c>
    </row>
    <row r="50" spans="1:22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1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5"/>
        <v>42192.208333333328</v>
      </c>
      <c r="U50">
        <f t="shared" si="6"/>
        <v>2015</v>
      </c>
      <c r="V50" s="8" t="str">
        <f t="shared" si="7"/>
        <v>Jun</v>
      </c>
    </row>
    <row r="51" spans="1:22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10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5"/>
        <v>43803.25</v>
      </c>
      <c r="U51">
        <f t="shared" si="6"/>
        <v>2019</v>
      </c>
      <c r="V51" s="8" t="str">
        <f t="shared" si="7"/>
        <v>Oct</v>
      </c>
    </row>
    <row r="52" spans="1:22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10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5"/>
        <v>41515.208333333336</v>
      </c>
      <c r="U52">
        <f t="shared" si="6"/>
        <v>2013</v>
      </c>
      <c r="V52" s="8" t="str">
        <f t="shared" si="7"/>
        <v>Aug</v>
      </c>
    </row>
    <row r="53" spans="1:22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10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  <c r="U53">
        <f t="shared" si="6"/>
        <v>2012</v>
      </c>
      <c r="V53" s="8" t="str">
        <f t="shared" si="7"/>
        <v>Mar</v>
      </c>
    </row>
    <row r="54" spans="1:22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10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5"/>
        <v>40440.208333333336</v>
      </c>
      <c r="U54">
        <f t="shared" si="6"/>
        <v>2010</v>
      </c>
      <c r="V54" s="8" t="str">
        <f t="shared" si="7"/>
        <v>Sep</v>
      </c>
    </row>
    <row r="55" spans="1:22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10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5"/>
        <v>41818.208333333336</v>
      </c>
      <c r="U55">
        <f t="shared" si="6"/>
        <v>2014</v>
      </c>
      <c r="V55" s="8" t="str">
        <f t="shared" si="7"/>
        <v>May</v>
      </c>
    </row>
    <row r="56" spans="1:22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10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5"/>
        <v>43176.208333333328</v>
      </c>
      <c r="U56">
        <f t="shared" si="6"/>
        <v>2018</v>
      </c>
      <c r="V56" s="8" t="str">
        <f t="shared" si="7"/>
        <v>Mar</v>
      </c>
    </row>
    <row r="57" spans="1:22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10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5"/>
        <v>43316.208333333328</v>
      </c>
      <c r="U57">
        <f t="shared" si="6"/>
        <v>2018</v>
      </c>
      <c r="V57" s="8" t="str">
        <f t="shared" si="7"/>
        <v>Jul</v>
      </c>
    </row>
    <row r="58" spans="1:22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10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5"/>
        <v>42021.25</v>
      </c>
      <c r="U58">
        <f t="shared" si="6"/>
        <v>2015</v>
      </c>
      <c r="V58" s="8" t="str">
        <f t="shared" si="7"/>
        <v>Jan</v>
      </c>
    </row>
    <row r="59" spans="1:22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10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  <c r="U59">
        <f t="shared" si="6"/>
        <v>2017</v>
      </c>
      <c r="V59" s="8" t="str">
        <f t="shared" si="7"/>
        <v>Sep</v>
      </c>
    </row>
    <row r="60" spans="1:22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1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5"/>
        <v>42281.208333333328</v>
      </c>
      <c r="U60">
        <f t="shared" si="6"/>
        <v>2015</v>
      </c>
      <c r="V60" s="8" t="str">
        <f t="shared" si="7"/>
        <v>Sep</v>
      </c>
    </row>
    <row r="61" spans="1:22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10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5"/>
        <v>42913.208333333328</v>
      </c>
      <c r="U61">
        <f t="shared" si="6"/>
        <v>2017</v>
      </c>
      <c r="V61" s="8" t="str">
        <f t="shared" si="7"/>
        <v>Jun</v>
      </c>
    </row>
    <row r="62" spans="1:22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10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5"/>
        <v>41110.208333333336</v>
      </c>
      <c r="U62">
        <f t="shared" si="6"/>
        <v>2012</v>
      </c>
      <c r="V62" s="8" t="str">
        <f t="shared" si="7"/>
        <v>Jul</v>
      </c>
    </row>
    <row r="63" spans="1:22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10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5"/>
        <v>40635.208333333336</v>
      </c>
      <c r="U63">
        <f t="shared" si="6"/>
        <v>2011</v>
      </c>
      <c r="V63" s="8" t="str">
        <f t="shared" si="7"/>
        <v>Feb</v>
      </c>
    </row>
    <row r="64" spans="1:22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10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5"/>
        <v>42161.208333333328</v>
      </c>
      <c r="U64">
        <f t="shared" si="6"/>
        <v>2015</v>
      </c>
      <c r="V64" s="8" t="str">
        <f t="shared" si="7"/>
        <v>Jun</v>
      </c>
    </row>
    <row r="65" spans="1:22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10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5"/>
        <v>42859.208333333328</v>
      </c>
      <c r="U65">
        <f t="shared" si="6"/>
        <v>2017</v>
      </c>
      <c r="V65" s="8" t="str">
        <f t="shared" si="7"/>
        <v>Apr</v>
      </c>
    </row>
    <row r="66" spans="1:22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10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5"/>
        <v>43298.208333333328</v>
      </c>
      <c r="U66">
        <f t="shared" si="6"/>
        <v>2018</v>
      </c>
      <c r="V66" s="8" t="str">
        <f t="shared" si="7"/>
        <v>Jul</v>
      </c>
    </row>
    <row r="67" spans="1:22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8">E67/D67</f>
        <v>2.3614754098360655</v>
      </c>
      <c r="G67" t="s">
        <v>20</v>
      </c>
      <c r="H67">
        <v>236</v>
      </c>
      <c r="I67" s="10">
        <f t="shared" ref="I67:I130" si="9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10">LEFT(P67,FIND("/",P67)-1)</f>
        <v>theater</v>
      </c>
      <c r="R67" t="str">
        <f t="shared" ref="R67:R130" si="11">RIGHT(P67,LEN(P67)-FIND("/",P67))</f>
        <v>plays</v>
      </c>
      <c r="S67" s="9">
        <f t="shared" ref="S67:S130" si="12">(((L67/60)/60)/24)+DATE(1970,1,1)</f>
        <v>40570.25</v>
      </c>
      <c r="T67" s="9">
        <f t="shared" ref="T67:T130" si="13">(((M67/60)/60)/24)+DATE(1970,1,1)</f>
        <v>40577.25</v>
      </c>
      <c r="U67">
        <f t="shared" ref="U67:U130" si="14">YEAR(S67)</f>
        <v>2011</v>
      </c>
      <c r="V67" s="8" t="str">
        <f t="shared" ref="V67:V130" si="15">TEXT(S67,"mmm")</f>
        <v>Jan</v>
      </c>
    </row>
    <row r="68" spans="1:22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8"/>
        <v>0.45068965517241377</v>
      </c>
      <c r="G68" t="s">
        <v>14</v>
      </c>
      <c r="H68">
        <v>12</v>
      </c>
      <c r="I68" s="10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10"/>
        <v>theater</v>
      </c>
      <c r="R68" t="str">
        <f t="shared" si="11"/>
        <v>plays</v>
      </c>
      <c r="S68" s="9">
        <f t="shared" si="12"/>
        <v>42102.208333333328</v>
      </c>
      <c r="T68" s="9">
        <f t="shared" si="13"/>
        <v>42107.208333333328</v>
      </c>
      <c r="U68">
        <f t="shared" si="14"/>
        <v>2015</v>
      </c>
      <c r="V68" s="8" t="str">
        <f t="shared" si="15"/>
        <v>Apr</v>
      </c>
    </row>
    <row r="69" spans="1:22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8"/>
        <v>1.6238567493112948</v>
      </c>
      <c r="G69" t="s">
        <v>20</v>
      </c>
      <c r="H69">
        <v>4065</v>
      </c>
      <c r="I69" s="10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9">
        <f t="shared" si="12"/>
        <v>40203.25</v>
      </c>
      <c r="T69" s="9">
        <f t="shared" si="13"/>
        <v>40208.25</v>
      </c>
      <c r="U69">
        <f t="shared" si="14"/>
        <v>2010</v>
      </c>
      <c r="V69" s="8" t="str">
        <f t="shared" si="15"/>
        <v>Jan</v>
      </c>
    </row>
    <row r="70" spans="1:22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8"/>
        <v>2.5452631578947367</v>
      </c>
      <c r="G70" t="s">
        <v>20</v>
      </c>
      <c r="H70">
        <v>246</v>
      </c>
      <c r="I70" s="10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9">
        <f t="shared" si="12"/>
        <v>42943.208333333328</v>
      </c>
      <c r="T70" s="9">
        <f t="shared" si="13"/>
        <v>42990.208333333328</v>
      </c>
      <c r="U70">
        <f t="shared" si="14"/>
        <v>2017</v>
      </c>
      <c r="V70" s="8" t="str">
        <f t="shared" si="15"/>
        <v>Jul</v>
      </c>
    </row>
    <row r="71" spans="1:22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8"/>
        <v>0.24063291139240506</v>
      </c>
      <c r="G71" t="s">
        <v>74</v>
      </c>
      <c r="H71">
        <v>17</v>
      </c>
      <c r="I71" s="10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9">
        <f t="shared" si="12"/>
        <v>40531.25</v>
      </c>
      <c r="T71" s="9">
        <f t="shared" si="13"/>
        <v>40565.25</v>
      </c>
      <c r="U71">
        <f t="shared" si="14"/>
        <v>2010</v>
      </c>
      <c r="V71" s="8" t="str">
        <f t="shared" si="15"/>
        <v>Dec</v>
      </c>
    </row>
    <row r="72" spans="1:22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8"/>
        <v>1.2374140625000001</v>
      </c>
      <c r="G72" t="s">
        <v>20</v>
      </c>
      <c r="H72">
        <v>2475</v>
      </c>
      <c r="I72" s="10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9">
        <f t="shared" si="12"/>
        <v>40484.208333333336</v>
      </c>
      <c r="T72" s="9">
        <f t="shared" si="13"/>
        <v>40533.25</v>
      </c>
      <c r="U72">
        <f t="shared" si="14"/>
        <v>2010</v>
      </c>
      <c r="V72" s="8" t="str">
        <f t="shared" si="15"/>
        <v>Nov</v>
      </c>
    </row>
    <row r="73" spans="1:22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8"/>
        <v>1.0806666666666667</v>
      </c>
      <c r="G73" t="s">
        <v>20</v>
      </c>
      <c r="H73">
        <v>76</v>
      </c>
      <c r="I73" s="10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9">
        <f t="shared" si="12"/>
        <v>43799.25</v>
      </c>
      <c r="T73" s="9">
        <f t="shared" si="13"/>
        <v>43803.25</v>
      </c>
      <c r="U73">
        <f t="shared" si="14"/>
        <v>2019</v>
      </c>
      <c r="V73" s="8" t="str">
        <f t="shared" si="15"/>
        <v>Nov</v>
      </c>
    </row>
    <row r="74" spans="1:22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8"/>
        <v>6.7033333333333331</v>
      </c>
      <c r="G74" t="s">
        <v>20</v>
      </c>
      <c r="H74">
        <v>54</v>
      </c>
      <c r="I74" s="10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9">
        <f t="shared" si="12"/>
        <v>42186.208333333328</v>
      </c>
      <c r="T74" s="9">
        <f t="shared" si="13"/>
        <v>42222.208333333328</v>
      </c>
      <c r="U74">
        <f t="shared" si="14"/>
        <v>2015</v>
      </c>
      <c r="V74" s="8" t="str">
        <f t="shared" si="15"/>
        <v>Jul</v>
      </c>
    </row>
    <row r="75" spans="1:22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8"/>
        <v>6.609285714285714</v>
      </c>
      <c r="G75" t="s">
        <v>20</v>
      </c>
      <c r="H75">
        <v>88</v>
      </c>
      <c r="I75" s="10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9">
        <f t="shared" si="12"/>
        <v>42701.25</v>
      </c>
      <c r="T75" s="9">
        <f t="shared" si="13"/>
        <v>42704.25</v>
      </c>
      <c r="U75">
        <f t="shared" si="14"/>
        <v>2016</v>
      </c>
      <c r="V75" s="8" t="str">
        <f t="shared" si="15"/>
        <v>Nov</v>
      </c>
    </row>
    <row r="76" spans="1:22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8"/>
        <v>1.2246153846153847</v>
      </c>
      <c r="G76" t="s">
        <v>20</v>
      </c>
      <c r="H76">
        <v>85</v>
      </c>
      <c r="I76" s="10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9">
        <f t="shared" si="12"/>
        <v>42456.208333333328</v>
      </c>
      <c r="T76" s="9">
        <f t="shared" si="13"/>
        <v>42457.208333333328</v>
      </c>
      <c r="U76">
        <f t="shared" si="14"/>
        <v>2016</v>
      </c>
      <c r="V76" s="8" t="str">
        <f t="shared" si="15"/>
        <v>Mar</v>
      </c>
    </row>
    <row r="77" spans="1:22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8"/>
        <v>1.5057731958762886</v>
      </c>
      <c r="G77" t="s">
        <v>20</v>
      </c>
      <c r="H77">
        <v>170</v>
      </c>
      <c r="I77" s="10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9">
        <f t="shared" si="12"/>
        <v>43296.208333333328</v>
      </c>
      <c r="T77" s="9">
        <f t="shared" si="13"/>
        <v>43304.208333333328</v>
      </c>
      <c r="U77">
        <f t="shared" si="14"/>
        <v>2018</v>
      </c>
      <c r="V77" s="8" t="str">
        <f t="shared" si="15"/>
        <v>Jul</v>
      </c>
    </row>
    <row r="78" spans="1:22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8"/>
        <v>0.78106590724165992</v>
      </c>
      <c r="G78" t="s">
        <v>14</v>
      </c>
      <c r="H78">
        <v>1684</v>
      </c>
      <c r="I78" s="10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0"/>
        <v>theater</v>
      </c>
      <c r="R78" t="str">
        <f t="shared" si="11"/>
        <v>plays</v>
      </c>
      <c r="S78" s="9">
        <f t="shared" si="12"/>
        <v>42027.25</v>
      </c>
      <c r="T78" s="9">
        <f t="shared" si="13"/>
        <v>42076.208333333328</v>
      </c>
      <c r="U78">
        <f t="shared" si="14"/>
        <v>2015</v>
      </c>
      <c r="V78" s="8" t="str">
        <f t="shared" si="15"/>
        <v>Jan</v>
      </c>
    </row>
    <row r="79" spans="1:22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8"/>
        <v>0.46947368421052632</v>
      </c>
      <c r="G79" t="s">
        <v>14</v>
      </c>
      <c r="H79">
        <v>56</v>
      </c>
      <c r="I79" s="10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0"/>
        <v>film &amp; video</v>
      </c>
      <c r="R79" t="str">
        <f t="shared" si="11"/>
        <v>animation</v>
      </c>
      <c r="S79" s="9">
        <f t="shared" si="12"/>
        <v>40448.208333333336</v>
      </c>
      <c r="T79" s="9">
        <f t="shared" si="13"/>
        <v>40462.208333333336</v>
      </c>
      <c r="U79">
        <f t="shared" si="14"/>
        <v>2010</v>
      </c>
      <c r="V79" s="8" t="str">
        <f t="shared" si="15"/>
        <v>Sep</v>
      </c>
    </row>
    <row r="80" spans="1:22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8"/>
        <v>3.008</v>
      </c>
      <c r="G80" t="s">
        <v>20</v>
      </c>
      <c r="H80">
        <v>330</v>
      </c>
      <c r="I80" s="10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9">
        <f t="shared" si="12"/>
        <v>43206.208333333328</v>
      </c>
      <c r="T80" s="9">
        <f t="shared" si="13"/>
        <v>43207.208333333328</v>
      </c>
      <c r="U80">
        <f t="shared" si="14"/>
        <v>2018</v>
      </c>
      <c r="V80" s="8" t="str">
        <f t="shared" si="15"/>
        <v>Apr</v>
      </c>
    </row>
    <row r="81" spans="1:22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8"/>
        <v>0.6959861591695502</v>
      </c>
      <c r="G81" t="s">
        <v>14</v>
      </c>
      <c r="H81">
        <v>838</v>
      </c>
      <c r="I81" s="10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0"/>
        <v>theater</v>
      </c>
      <c r="R81" t="str">
        <f t="shared" si="11"/>
        <v>plays</v>
      </c>
      <c r="S81" s="9">
        <f t="shared" si="12"/>
        <v>43267.208333333328</v>
      </c>
      <c r="T81" s="9">
        <f t="shared" si="13"/>
        <v>43272.208333333328</v>
      </c>
      <c r="U81">
        <f t="shared" si="14"/>
        <v>2018</v>
      </c>
      <c r="V81" s="8" t="str">
        <f t="shared" si="15"/>
        <v>Jun</v>
      </c>
    </row>
    <row r="82" spans="1:22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8"/>
        <v>6.374545454545455</v>
      </c>
      <c r="G82" t="s">
        <v>20</v>
      </c>
      <c r="H82">
        <v>127</v>
      </c>
      <c r="I82" s="10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9">
        <f t="shared" si="12"/>
        <v>42976.208333333328</v>
      </c>
      <c r="T82" s="9">
        <f t="shared" si="13"/>
        <v>43006.208333333328</v>
      </c>
      <c r="U82">
        <f t="shared" si="14"/>
        <v>2017</v>
      </c>
      <c r="V82" s="8" t="str">
        <f t="shared" si="15"/>
        <v>Aug</v>
      </c>
    </row>
    <row r="83" spans="1:22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8"/>
        <v>2.253392857142857</v>
      </c>
      <c r="G83" t="s">
        <v>20</v>
      </c>
      <c r="H83">
        <v>411</v>
      </c>
      <c r="I83" s="10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9">
        <f t="shared" si="12"/>
        <v>43062.25</v>
      </c>
      <c r="T83" s="9">
        <f t="shared" si="13"/>
        <v>43087.25</v>
      </c>
      <c r="U83">
        <f t="shared" si="14"/>
        <v>2017</v>
      </c>
      <c r="V83" s="8" t="str">
        <f t="shared" si="15"/>
        <v>Nov</v>
      </c>
    </row>
    <row r="84" spans="1:22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8"/>
        <v>14.973000000000001</v>
      </c>
      <c r="G84" t="s">
        <v>20</v>
      </c>
      <c r="H84">
        <v>180</v>
      </c>
      <c r="I84" s="10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9">
        <f t="shared" si="12"/>
        <v>43482.25</v>
      </c>
      <c r="T84" s="9">
        <f t="shared" si="13"/>
        <v>43489.25</v>
      </c>
      <c r="U84">
        <f t="shared" si="14"/>
        <v>2019</v>
      </c>
      <c r="V84" s="8" t="str">
        <f t="shared" si="15"/>
        <v>Jan</v>
      </c>
    </row>
    <row r="85" spans="1:22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8"/>
        <v>0.37590225563909774</v>
      </c>
      <c r="G85" t="s">
        <v>14</v>
      </c>
      <c r="H85">
        <v>1000</v>
      </c>
      <c r="I85" s="10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0"/>
        <v>music</v>
      </c>
      <c r="R85" t="str">
        <f t="shared" si="11"/>
        <v>electric music</v>
      </c>
      <c r="S85" s="9">
        <f t="shared" si="12"/>
        <v>42579.208333333328</v>
      </c>
      <c r="T85" s="9">
        <f t="shared" si="13"/>
        <v>42601.208333333328</v>
      </c>
      <c r="U85">
        <f t="shared" si="14"/>
        <v>2016</v>
      </c>
      <c r="V85" s="8" t="str">
        <f t="shared" si="15"/>
        <v>Jul</v>
      </c>
    </row>
    <row r="86" spans="1:22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8"/>
        <v>1.3236942675159236</v>
      </c>
      <c r="G86" t="s">
        <v>20</v>
      </c>
      <c r="H86">
        <v>374</v>
      </c>
      <c r="I86" s="10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9">
        <f t="shared" si="12"/>
        <v>41118.208333333336</v>
      </c>
      <c r="T86" s="9">
        <f t="shared" si="13"/>
        <v>41128.208333333336</v>
      </c>
      <c r="U86">
        <f t="shared" si="14"/>
        <v>2012</v>
      </c>
      <c r="V86" s="8" t="str">
        <f t="shared" si="15"/>
        <v>Jul</v>
      </c>
    </row>
    <row r="87" spans="1:22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8"/>
        <v>1.3122448979591836</v>
      </c>
      <c r="G87" t="s">
        <v>20</v>
      </c>
      <c r="H87">
        <v>71</v>
      </c>
      <c r="I87" s="10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9">
        <f t="shared" si="12"/>
        <v>40797.208333333336</v>
      </c>
      <c r="T87" s="9">
        <f t="shared" si="13"/>
        <v>40805.208333333336</v>
      </c>
      <c r="U87">
        <f t="shared" si="14"/>
        <v>2011</v>
      </c>
      <c r="V87" s="8" t="str">
        <f t="shared" si="15"/>
        <v>Sep</v>
      </c>
    </row>
    <row r="88" spans="1:22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8"/>
        <v>1.6763513513513513</v>
      </c>
      <c r="G88" t="s">
        <v>20</v>
      </c>
      <c r="H88">
        <v>203</v>
      </c>
      <c r="I88" s="10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9">
        <f t="shared" si="12"/>
        <v>42128.208333333328</v>
      </c>
      <c r="T88" s="9">
        <f t="shared" si="13"/>
        <v>42141.208333333328</v>
      </c>
      <c r="U88">
        <f t="shared" si="14"/>
        <v>2015</v>
      </c>
      <c r="V88" s="8" t="str">
        <f t="shared" si="15"/>
        <v>May</v>
      </c>
    </row>
    <row r="89" spans="1:22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8"/>
        <v>0.6198488664987406</v>
      </c>
      <c r="G89" t="s">
        <v>14</v>
      </c>
      <c r="H89">
        <v>1482</v>
      </c>
      <c r="I89" s="10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0"/>
        <v>music</v>
      </c>
      <c r="R89" t="str">
        <f t="shared" si="11"/>
        <v>rock</v>
      </c>
      <c r="S89" s="9">
        <f t="shared" si="12"/>
        <v>40610.25</v>
      </c>
      <c r="T89" s="9">
        <f t="shared" si="13"/>
        <v>40621.208333333336</v>
      </c>
      <c r="U89">
        <f t="shared" si="14"/>
        <v>2011</v>
      </c>
      <c r="V89" s="8" t="str">
        <f t="shared" si="15"/>
        <v>Mar</v>
      </c>
    </row>
    <row r="90" spans="1:22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8"/>
        <v>2.6074999999999999</v>
      </c>
      <c r="G90" t="s">
        <v>20</v>
      </c>
      <c r="H90">
        <v>113</v>
      </c>
      <c r="I90" s="10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9">
        <f t="shared" si="12"/>
        <v>42110.208333333328</v>
      </c>
      <c r="T90" s="9">
        <f t="shared" si="13"/>
        <v>42132.208333333328</v>
      </c>
      <c r="U90">
        <f t="shared" si="14"/>
        <v>2015</v>
      </c>
      <c r="V90" s="8" t="str">
        <f t="shared" si="15"/>
        <v>Apr</v>
      </c>
    </row>
    <row r="91" spans="1:22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8"/>
        <v>2.5258823529411765</v>
      </c>
      <c r="G91" t="s">
        <v>20</v>
      </c>
      <c r="H91">
        <v>96</v>
      </c>
      <c r="I91" s="10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9">
        <f t="shared" si="12"/>
        <v>40283.208333333336</v>
      </c>
      <c r="T91" s="9">
        <f t="shared" si="13"/>
        <v>40285.208333333336</v>
      </c>
      <c r="U91">
        <f t="shared" si="14"/>
        <v>2010</v>
      </c>
      <c r="V91" s="8" t="str">
        <f t="shared" si="15"/>
        <v>Apr</v>
      </c>
    </row>
    <row r="92" spans="1:22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8"/>
        <v>0.7861538461538462</v>
      </c>
      <c r="G92" t="s">
        <v>14</v>
      </c>
      <c r="H92">
        <v>106</v>
      </c>
      <c r="I92" s="10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0"/>
        <v>theater</v>
      </c>
      <c r="R92" t="str">
        <f t="shared" si="11"/>
        <v>plays</v>
      </c>
      <c r="S92" s="9">
        <f t="shared" si="12"/>
        <v>42425.25</v>
      </c>
      <c r="T92" s="9">
        <f t="shared" si="13"/>
        <v>42425.25</v>
      </c>
      <c r="U92">
        <f t="shared" si="14"/>
        <v>2016</v>
      </c>
      <c r="V92" s="8" t="str">
        <f t="shared" si="15"/>
        <v>Feb</v>
      </c>
    </row>
    <row r="93" spans="1:22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8"/>
        <v>0.48404406999351912</v>
      </c>
      <c r="G93" t="s">
        <v>14</v>
      </c>
      <c r="H93">
        <v>679</v>
      </c>
      <c r="I93" s="10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0"/>
        <v>publishing</v>
      </c>
      <c r="R93" t="str">
        <f t="shared" si="11"/>
        <v>translations</v>
      </c>
      <c r="S93" s="9">
        <f t="shared" si="12"/>
        <v>42588.208333333328</v>
      </c>
      <c r="T93" s="9">
        <f t="shared" si="13"/>
        <v>42616.208333333328</v>
      </c>
      <c r="U93">
        <f t="shared" si="14"/>
        <v>2016</v>
      </c>
      <c r="V93" s="8" t="str">
        <f t="shared" si="15"/>
        <v>Aug</v>
      </c>
    </row>
    <row r="94" spans="1:22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8"/>
        <v>2.5887500000000001</v>
      </c>
      <c r="G94" t="s">
        <v>20</v>
      </c>
      <c r="H94">
        <v>498</v>
      </c>
      <c r="I94" s="10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9">
        <f t="shared" si="12"/>
        <v>40352.208333333336</v>
      </c>
      <c r="T94" s="9">
        <f t="shared" si="13"/>
        <v>40353.208333333336</v>
      </c>
      <c r="U94">
        <f t="shared" si="14"/>
        <v>2010</v>
      </c>
      <c r="V94" s="8" t="str">
        <f t="shared" si="15"/>
        <v>Jun</v>
      </c>
    </row>
    <row r="95" spans="1:22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8"/>
        <v>0.60548713235294116</v>
      </c>
      <c r="G95" t="s">
        <v>74</v>
      </c>
      <c r="H95">
        <v>610</v>
      </c>
      <c r="I95" s="10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9">
        <f t="shared" si="12"/>
        <v>41202.208333333336</v>
      </c>
      <c r="T95" s="9">
        <f t="shared" si="13"/>
        <v>41206.208333333336</v>
      </c>
      <c r="U95">
        <f t="shared" si="14"/>
        <v>2012</v>
      </c>
      <c r="V95" s="8" t="str">
        <f t="shared" si="15"/>
        <v>Oct</v>
      </c>
    </row>
    <row r="96" spans="1:22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8"/>
        <v>3.036896551724138</v>
      </c>
      <c r="G96" t="s">
        <v>20</v>
      </c>
      <c r="H96">
        <v>180</v>
      </c>
      <c r="I96" s="10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9">
        <f t="shared" si="12"/>
        <v>43562.208333333328</v>
      </c>
      <c r="T96" s="9">
        <f t="shared" si="13"/>
        <v>43573.208333333328</v>
      </c>
      <c r="U96">
        <f t="shared" si="14"/>
        <v>2019</v>
      </c>
      <c r="V96" s="8" t="str">
        <f t="shared" si="15"/>
        <v>Apr</v>
      </c>
    </row>
    <row r="97" spans="1:22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8"/>
        <v>1.1299999999999999</v>
      </c>
      <c r="G97" t="s">
        <v>20</v>
      </c>
      <c r="H97">
        <v>27</v>
      </c>
      <c r="I97" s="10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9">
        <f t="shared" si="12"/>
        <v>43752.208333333328</v>
      </c>
      <c r="T97" s="9">
        <f t="shared" si="13"/>
        <v>43759.208333333328</v>
      </c>
      <c r="U97">
        <f t="shared" si="14"/>
        <v>2019</v>
      </c>
      <c r="V97" s="8" t="str">
        <f t="shared" si="15"/>
        <v>Oct</v>
      </c>
    </row>
    <row r="98" spans="1:22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8"/>
        <v>2.1737876614060259</v>
      </c>
      <c r="G98" t="s">
        <v>20</v>
      </c>
      <c r="H98">
        <v>2331</v>
      </c>
      <c r="I98" s="10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9">
        <f t="shared" si="12"/>
        <v>40612.25</v>
      </c>
      <c r="T98" s="9">
        <f t="shared" si="13"/>
        <v>40625.208333333336</v>
      </c>
      <c r="U98">
        <f t="shared" si="14"/>
        <v>2011</v>
      </c>
      <c r="V98" s="8" t="str">
        <f t="shared" si="15"/>
        <v>Mar</v>
      </c>
    </row>
    <row r="99" spans="1:22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8"/>
        <v>9.2669230769230762</v>
      </c>
      <c r="G99" t="s">
        <v>20</v>
      </c>
      <c r="H99">
        <v>113</v>
      </c>
      <c r="I99" s="10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9">
        <f t="shared" si="12"/>
        <v>42180.208333333328</v>
      </c>
      <c r="T99" s="9">
        <f t="shared" si="13"/>
        <v>42234.208333333328</v>
      </c>
      <c r="U99">
        <f t="shared" si="14"/>
        <v>2015</v>
      </c>
      <c r="V99" s="8" t="str">
        <f t="shared" si="15"/>
        <v>Jun</v>
      </c>
    </row>
    <row r="100" spans="1:22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8"/>
        <v>0.33692229038854804</v>
      </c>
      <c r="G100" t="s">
        <v>14</v>
      </c>
      <c r="H100">
        <v>1220</v>
      </c>
      <c r="I100" s="10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0"/>
        <v>games</v>
      </c>
      <c r="R100" t="str">
        <f t="shared" si="11"/>
        <v>video games</v>
      </c>
      <c r="S100" s="9">
        <f t="shared" si="12"/>
        <v>42212.208333333328</v>
      </c>
      <c r="T100" s="9">
        <f t="shared" si="13"/>
        <v>42216.208333333328</v>
      </c>
      <c r="U100">
        <f t="shared" si="14"/>
        <v>2015</v>
      </c>
      <c r="V100" s="8" t="str">
        <f t="shared" si="15"/>
        <v>Jul</v>
      </c>
    </row>
    <row r="101" spans="1:22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8"/>
        <v>1.9672368421052631</v>
      </c>
      <c r="G101" t="s">
        <v>20</v>
      </c>
      <c r="H101">
        <v>164</v>
      </c>
      <c r="I101" s="10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9">
        <f t="shared" si="12"/>
        <v>41968.25</v>
      </c>
      <c r="T101" s="9">
        <f t="shared" si="13"/>
        <v>41997.25</v>
      </c>
      <c r="U101">
        <f t="shared" si="14"/>
        <v>2014</v>
      </c>
      <c r="V101" s="8" t="str">
        <f t="shared" si="15"/>
        <v>Nov</v>
      </c>
    </row>
    <row r="102" spans="1:22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8"/>
        <v>0.01</v>
      </c>
      <c r="G102" t="s">
        <v>14</v>
      </c>
      <c r="H102">
        <v>1</v>
      </c>
      <c r="I102" s="10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0"/>
        <v>theater</v>
      </c>
      <c r="R102" t="str">
        <f t="shared" si="11"/>
        <v>plays</v>
      </c>
      <c r="S102" s="9">
        <f t="shared" si="12"/>
        <v>40835.208333333336</v>
      </c>
      <c r="T102" s="9">
        <f t="shared" si="13"/>
        <v>40853.208333333336</v>
      </c>
      <c r="U102">
        <f t="shared" si="14"/>
        <v>2011</v>
      </c>
      <c r="V102" s="8" t="str">
        <f t="shared" si="15"/>
        <v>Oct</v>
      </c>
    </row>
    <row r="103" spans="1:22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8"/>
        <v>10.214444444444444</v>
      </c>
      <c r="G103" t="s">
        <v>20</v>
      </c>
      <c r="H103">
        <v>164</v>
      </c>
      <c r="I103" s="10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9">
        <f t="shared" si="12"/>
        <v>42056.25</v>
      </c>
      <c r="T103" s="9">
        <f t="shared" si="13"/>
        <v>42063.25</v>
      </c>
      <c r="U103">
        <f t="shared" si="14"/>
        <v>2015</v>
      </c>
      <c r="V103" s="8" t="str">
        <f t="shared" si="15"/>
        <v>Feb</v>
      </c>
    </row>
    <row r="104" spans="1:22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8"/>
        <v>2.8167567567567566</v>
      </c>
      <c r="G104" t="s">
        <v>20</v>
      </c>
      <c r="H104">
        <v>336</v>
      </c>
      <c r="I104" s="10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9">
        <f t="shared" si="12"/>
        <v>43234.208333333328</v>
      </c>
      <c r="T104" s="9">
        <f t="shared" si="13"/>
        <v>43241.208333333328</v>
      </c>
      <c r="U104">
        <f t="shared" si="14"/>
        <v>2018</v>
      </c>
      <c r="V104" s="8" t="str">
        <f t="shared" si="15"/>
        <v>May</v>
      </c>
    </row>
    <row r="105" spans="1:22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8"/>
        <v>0.24610000000000001</v>
      </c>
      <c r="G105" t="s">
        <v>14</v>
      </c>
      <c r="H105">
        <v>37</v>
      </c>
      <c r="I105" s="10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0"/>
        <v>music</v>
      </c>
      <c r="R105" t="str">
        <f t="shared" si="11"/>
        <v>electric music</v>
      </c>
      <c r="S105" s="9">
        <f t="shared" si="12"/>
        <v>40475.208333333336</v>
      </c>
      <c r="T105" s="9">
        <f t="shared" si="13"/>
        <v>40484.208333333336</v>
      </c>
      <c r="U105">
        <f t="shared" si="14"/>
        <v>2010</v>
      </c>
      <c r="V105" s="8" t="str">
        <f t="shared" si="15"/>
        <v>Oct</v>
      </c>
    </row>
    <row r="106" spans="1:22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8"/>
        <v>1.4314010067114094</v>
      </c>
      <c r="G106" t="s">
        <v>20</v>
      </c>
      <c r="H106">
        <v>1917</v>
      </c>
      <c r="I106" s="10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9">
        <f t="shared" si="12"/>
        <v>42878.208333333328</v>
      </c>
      <c r="T106" s="9">
        <f t="shared" si="13"/>
        <v>42879.208333333328</v>
      </c>
      <c r="U106">
        <f t="shared" si="14"/>
        <v>2017</v>
      </c>
      <c r="V106" s="8" t="str">
        <f t="shared" si="15"/>
        <v>May</v>
      </c>
    </row>
    <row r="107" spans="1:22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8"/>
        <v>1.4454411764705883</v>
      </c>
      <c r="G107" t="s">
        <v>20</v>
      </c>
      <c r="H107">
        <v>95</v>
      </c>
      <c r="I107" s="10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9">
        <f t="shared" si="12"/>
        <v>41366.208333333336</v>
      </c>
      <c r="T107" s="9">
        <f t="shared" si="13"/>
        <v>41384.208333333336</v>
      </c>
      <c r="U107">
        <f t="shared" si="14"/>
        <v>2013</v>
      </c>
      <c r="V107" s="8" t="str">
        <f t="shared" si="15"/>
        <v>Apr</v>
      </c>
    </row>
    <row r="108" spans="1:22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8"/>
        <v>3.5912820512820511</v>
      </c>
      <c r="G108" t="s">
        <v>20</v>
      </c>
      <c r="H108">
        <v>147</v>
      </c>
      <c r="I108" s="10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9">
        <f t="shared" si="12"/>
        <v>43716.208333333328</v>
      </c>
      <c r="T108" s="9">
        <f t="shared" si="13"/>
        <v>43721.208333333328</v>
      </c>
      <c r="U108">
        <f t="shared" si="14"/>
        <v>2019</v>
      </c>
      <c r="V108" s="8" t="str">
        <f t="shared" si="15"/>
        <v>Sep</v>
      </c>
    </row>
    <row r="109" spans="1:22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8"/>
        <v>1.8648571428571428</v>
      </c>
      <c r="G109" t="s">
        <v>20</v>
      </c>
      <c r="H109">
        <v>86</v>
      </c>
      <c r="I109" s="10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9">
        <f t="shared" si="12"/>
        <v>43213.208333333328</v>
      </c>
      <c r="T109" s="9">
        <f t="shared" si="13"/>
        <v>43230.208333333328</v>
      </c>
      <c r="U109">
        <f t="shared" si="14"/>
        <v>2018</v>
      </c>
      <c r="V109" s="8" t="str">
        <f t="shared" si="15"/>
        <v>Apr</v>
      </c>
    </row>
    <row r="110" spans="1:22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8"/>
        <v>5.9526666666666666</v>
      </c>
      <c r="G110" t="s">
        <v>20</v>
      </c>
      <c r="H110">
        <v>83</v>
      </c>
      <c r="I110" s="10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9">
        <f t="shared" si="12"/>
        <v>41005.208333333336</v>
      </c>
      <c r="T110" s="9">
        <f t="shared" si="13"/>
        <v>41042.208333333336</v>
      </c>
      <c r="U110">
        <f t="shared" si="14"/>
        <v>2012</v>
      </c>
      <c r="V110" s="8" t="str">
        <f t="shared" si="15"/>
        <v>Apr</v>
      </c>
    </row>
    <row r="111" spans="1:22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8"/>
        <v>0.5921153846153846</v>
      </c>
      <c r="G111" t="s">
        <v>14</v>
      </c>
      <c r="H111">
        <v>60</v>
      </c>
      <c r="I111" s="10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0"/>
        <v>film &amp; video</v>
      </c>
      <c r="R111" t="str">
        <f t="shared" si="11"/>
        <v>television</v>
      </c>
      <c r="S111" s="9">
        <f t="shared" si="12"/>
        <v>41651.25</v>
      </c>
      <c r="T111" s="9">
        <f t="shared" si="13"/>
        <v>41653.25</v>
      </c>
      <c r="U111">
        <f t="shared" si="14"/>
        <v>2014</v>
      </c>
      <c r="V111" s="8" t="str">
        <f t="shared" si="15"/>
        <v>Jan</v>
      </c>
    </row>
    <row r="112" spans="1:22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8"/>
        <v>0.14962780898876404</v>
      </c>
      <c r="G112" t="s">
        <v>14</v>
      </c>
      <c r="H112">
        <v>296</v>
      </c>
      <c r="I112" s="10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0"/>
        <v>food</v>
      </c>
      <c r="R112" t="str">
        <f t="shared" si="11"/>
        <v>food trucks</v>
      </c>
      <c r="S112" s="9">
        <f t="shared" si="12"/>
        <v>43354.208333333328</v>
      </c>
      <c r="T112" s="9">
        <f t="shared" si="13"/>
        <v>43373.208333333328</v>
      </c>
      <c r="U112">
        <f t="shared" si="14"/>
        <v>2018</v>
      </c>
      <c r="V112" s="8" t="str">
        <f t="shared" si="15"/>
        <v>Sep</v>
      </c>
    </row>
    <row r="113" spans="1:22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8"/>
        <v>1.1995602605863191</v>
      </c>
      <c r="G113" t="s">
        <v>20</v>
      </c>
      <c r="H113">
        <v>676</v>
      </c>
      <c r="I113" s="10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9">
        <f t="shared" si="12"/>
        <v>41174.208333333336</v>
      </c>
      <c r="T113" s="9">
        <f t="shared" si="13"/>
        <v>41180.208333333336</v>
      </c>
      <c r="U113">
        <f t="shared" si="14"/>
        <v>2012</v>
      </c>
      <c r="V113" s="8" t="str">
        <f t="shared" si="15"/>
        <v>Sep</v>
      </c>
    </row>
    <row r="114" spans="1:22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8"/>
        <v>2.6882978723404256</v>
      </c>
      <c r="G114" t="s">
        <v>20</v>
      </c>
      <c r="H114">
        <v>361</v>
      </c>
      <c r="I114" s="10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9">
        <f t="shared" si="12"/>
        <v>41875.208333333336</v>
      </c>
      <c r="T114" s="9">
        <f t="shared" si="13"/>
        <v>41890.208333333336</v>
      </c>
      <c r="U114">
        <f t="shared" si="14"/>
        <v>2014</v>
      </c>
      <c r="V114" s="8" t="str">
        <f t="shared" si="15"/>
        <v>Aug</v>
      </c>
    </row>
    <row r="115" spans="1:22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8"/>
        <v>3.7687878787878786</v>
      </c>
      <c r="G115" t="s">
        <v>20</v>
      </c>
      <c r="H115">
        <v>131</v>
      </c>
      <c r="I115" s="10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9">
        <f t="shared" si="12"/>
        <v>42990.208333333328</v>
      </c>
      <c r="T115" s="9">
        <f t="shared" si="13"/>
        <v>42997.208333333328</v>
      </c>
      <c r="U115">
        <f t="shared" si="14"/>
        <v>2017</v>
      </c>
      <c r="V115" s="8" t="str">
        <f t="shared" si="15"/>
        <v>Sep</v>
      </c>
    </row>
    <row r="116" spans="1:22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8"/>
        <v>7.2715789473684209</v>
      </c>
      <c r="G116" t="s">
        <v>20</v>
      </c>
      <c r="H116">
        <v>126</v>
      </c>
      <c r="I116" s="10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9">
        <f t="shared" si="12"/>
        <v>43564.208333333328</v>
      </c>
      <c r="T116" s="9">
        <f t="shared" si="13"/>
        <v>43565.208333333328</v>
      </c>
      <c r="U116">
        <f t="shared" si="14"/>
        <v>2019</v>
      </c>
      <c r="V116" s="8" t="str">
        <f t="shared" si="15"/>
        <v>Apr</v>
      </c>
    </row>
    <row r="117" spans="1:22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8"/>
        <v>0.87211757648470301</v>
      </c>
      <c r="G117" t="s">
        <v>14</v>
      </c>
      <c r="H117">
        <v>3304</v>
      </c>
      <c r="I117" s="10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0"/>
        <v>publishing</v>
      </c>
      <c r="R117" t="str">
        <f t="shared" si="11"/>
        <v>fiction</v>
      </c>
      <c r="S117" s="9">
        <f t="shared" si="12"/>
        <v>43056.25</v>
      </c>
      <c r="T117" s="9">
        <f t="shared" si="13"/>
        <v>43091.25</v>
      </c>
      <c r="U117">
        <f t="shared" si="14"/>
        <v>2017</v>
      </c>
      <c r="V117" s="8" t="str">
        <f t="shared" si="15"/>
        <v>Nov</v>
      </c>
    </row>
    <row r="118" spans="1:22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8"/>
        <v>0.88</v>
      </c>
      <c r="G118" t="s">
        <v>14</v>
      </c>
      <c r="H118">
        <v>73</v>
      </c>
      <c r="I118" s="10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0"/>
        <v>theater</v>
      </c>
      <c r="R118" t="str">
        <f t="shared" si="11"/>
        <v>plays</v>
      </c>
      <c r="S118" s="9">
        <f t="shared" si="12"/>
        <v>42265.208333333328</v>
      </c>
      <c r="T118" s="9">
        <f t="shared" si="13"/>
        <v>42266.208333333328</v>
      </c>
      <c r="U118">
        <f t="shared" si="14"/>
        <v>2015</v>
      </c>
      <c r="V118" s="8" t="str">
        <f t="shared" si="15"/>
        <v>Sep</v>
      </c>
    </row>
    <row r="119" spans="1:22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8"/>
        <v>1.7393877551020409</v>
      </c>
      <c r="G119" t="s">
        <v>20</v>
      </c>
      <c r="H119">
        <v>275</v>
      </c>
      <c r="I119" s="10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9">
        <f t="shared" si="12"/>
        <v>40808.208333333336</v>
      </c>
      <c r="T119" s="9">
        <f t="shared" si="13"/>
        <v>40814.208333333336</v>
      </c>
      <c r="U119">
        <f t="shared" si="14"/>
        <v>2011</v>
      </c>
      <c r="V119" s="8" t="str">
        <f t="shared" si="15"/>
        <v>Sep</v>
      </c>
    </row>
    <row r="120" spans="1:22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8"/>
        <v>1.1761111111111111</v>
      </c>
      <c r="G120" t="s">
        <v>20</v>
      </c>
      <c r="H120">
        <v>67</v>
      </c>
      <c r="I120" s="10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9">
        <f t="shared" si="12"/>
        <v>41665.25</v>
      </c>
      <c r="T120" s="9">
        <f t="shared" si="13"/>
        <v>41671.25</v>
      </c>
      <c r="U120">
        <f t="shared" si="14"/>
        <v>2014</v>
      </c>
      <c r="V120" s="8" t="str">
        <f t="shared" si="15"/>
        <v>Jan</v>
      </c>
    </row>
    <row r="121" spans="1:22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8"/>
        <v>2.1496</v>
      </c>
      <c r="G121" t="s">
        <v>20</v>
      </c>
      <c r="H121">
        <v>154</v>
      </c>
      <c r="I121" s="10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9">
        <f t="shared" si="12"/>
        <v>41806.208333333336</v>
      </c>
      <c r="T121" s="9">
        <f t="shared" si="13"/>
        <v>41823.208333333336</v>
      </c>
      <c r="U121">
        <f t="shared" si="14"/>
        <v>2014</v>
      </c>
      <c r="V121" s="8" t="str">
        <f t="shared" si="15"/>
        <v>Jun</v>
      </c>
    </row>
    <row r="122" spans="1:22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8"/>
        <v>1.4949667110519307</v>
      </c>
      <c r="G122" t="s">
        <v>20</v>
      </c>
      <c r="H122">
        <v>1782</v>
      </c>
      <c r="I122" s="10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9">
        <f t="shared" si="12"/>
        <v>42111.208333333328</v>
      </c>
      <c r="T122" s="9">
        <f t="shared" si="13"/>
        <v>42115.208333333328</v>
      </c>
      <c r="U122">
        <f t="shared" si="14"/>
        <v>2015</v>
      </c>
      <c r="V122" s="8" t="str">
        <f t="shared" si="15"/>
        <v>Apr</v>
      </c>
    </row>
    <row r="123" spans="1:22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8"/>
        <v>2.1933995584988963</v>
      </c>
      <c r="G123" t="s">
        <v>20</v>
      </c>
      <c r="H123">
        <v>903</v>
      </c>
      <c r="I123" s="10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9">
        <f t="shared" si="12"/>
        <v>41917.208333333336</v>
      </c>
      <c r="T123" s="9">
        <f t="shared" si="13"/>
        <v>41930.208333333336</v>
      </c>
      <c r="U123">
        <f t="shared" si="14"/>
        <v>2014</v>
      </c>
      <c r="V123" s="8" t="str">
        <f t="shared" si="15"/>
        <v>Oct</v>
      </c>
    </row>
    <row r="124" spans="1:22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8"/>
        <v>0.64367690058479532</v>
      </c>
      <c r="G124" t="s">
        <v>14</v>
      </c>
      <c r="H124">
        <v>3387</v>
      </c>
      <c r="I124" s="10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0"/>
        <v>publishing</v>
      </c>
      <c r="R124" t="str">
        <f t="shared" si="11"/>
        <v>fiction</v>
      </c>
      <c r="S124" s="9">
        <f t="shared" si="12"/>
        <v>41970.25</v>
      </c>
      <c r="T124" s="9">
        <f t="shared" si="13"/>
        <v>41997.25</v>
      </c>
      <c r="U124">
        <f t="shared" si="14"/>
        <v>2014</v>
      </c>
      <c r="V124" s="8" t="str">
        <f t="shared" si="15"/>
        <v>Nov</v>
      </c>
    </row>
    <row r="125" spans="1:22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8"/>
        <v>0.18622397298818233</v>
      </c>
      <c r="G125" t="s">
        <v>14</v>
      </c>
      <c r="H125">
        <v>662</v>
      </c>
      <c r="I125" s="10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0"/>
        <v>theater</v>
      </c>
      <c r="R125" t="str">
        <f t="shared" si="11"/>
        <v>plays</v>
      </c>
      <c r="S125" s="9">
        <f t="shared" si="12"/>
        <v>42332.25</v>
      </c>
      <c r="T125" s="9">
        <f t="shared" si="13"/>
        <v>42335.25</v>
      </c>
      <c r="U125">
        <f t="shared" si="14"/>
        <v>2015</v>
      </c>
      <c r="V125" s="8" t="str">
        <f t="shared" si="15"/>
        <v>Nov</v>
      </c>
    </row>
    <row r="126" spans="1:22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8"/>
        <v>3.6776923076923076</v>
      </c>
      <c r="G126" t="s">
        <v>20</v>
      </c>
      <c r="H126">
        <v>94</v>
      </c>
      <c r="I126" s="10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9">
        <f t="shared" si="12"/>
        <v>43598.208333333328</v>
      </c>
      <c r="T126" s="9">
        <f t="shared" si="13"/>
        <v>43651.208333333328</v>
      </c>
      <c r="U126">
        <f t="shared" si="14"/>
        <v>2019</v>
      </c>
      <c r="V126" s="8" t="str">
        <f t="shared" si="15"/>
        <v>May</v>
      </c>
    </row>
    <row r="127" spans="1:22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8"/>
        <v>1.5990566037735849</v>
      </c>
      <c r="G127" t="s">
        <v>20</v>
      </c>
      <c r="H127">
        <v>180</v>
      </c>
      <c r="I127" s="10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9">
        <f t="shared" si="12"/>
        <v>43362.208333333328</v>
      </c>
      <c r="T127" s="9">
        <f t="shared" si="13"/>
        <v>43366.208333333328</v>
      </c>
      <c r="U127">
        <f t="shared" si="14"/>
        <v>2018</v>
      </c>
      <c r="V127" s="8" t="str">
        <f t="shared" si="15"/>
        <v>Sep</v>
      </c>
    </row>
    <row r="128" spans="1:22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8"/>
        <v>0.38633185349611543</v>
      </c>
      <c r="G128" t="s">
        <v>14</v>
      </c>
      <c r="H128">
        <v>774</v>
      </c>
      <c r="I128" s="10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0"/>
        <v>theater</v>
      </c>
      <c r="R128" t="str">
        <f t="shared" si="11"/>
        <v>plays</v>
      </c>
      <c r="S128" s="9">
        <f t="shared" si="12"/>
        <v>42596.208333333328</v>
      </c>
      <c r="T128" s="9">
        <f t="shared" si="13"/>
        <v>42624.208333333328</v>
      </c>
      <c r="U128">
        <f t="shared" si="14"/>
        <v>2016</v>
      </c>
      <c r="V128" s="8" t="str">
        <f t="shared" si="15"/>
        <v>Aug</v>
      </c>
    </row>
    <row r="129" spans="1:22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8"/>
        <v>0.51421511627906979</v>
      </c>
      <c r="G129" t="s">
        <v>14</v>
      </c>
      <c r="H129">
        <v>672</v>
      </c>
      <c r="I129" s="10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0"/>
        <v>theater</v>
      </c>
      <c r="R129" t="str">
        <f t="shared" si="11"/>
        <v>plays</v>
      </c>
      <c r="S129" s="9">
        <f t="shared" si="12"/>
        <v>40310.208333333336</v>
      </c>
      <c r="T129" s="9">
        <f t="shared" si="13"/>
        <v>40313.208333333336</v>
      </c>
      <c r="U129">
        <f t="shared" si="14"/>
        <v>2010</v>
      </c>
      <c r="V129" s="8" t="str">
        <f t="shared" si="15"/>
        <v>May</v>
      </c>
    </row>
    <row r="130" spans="1:22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8"/>
        <v>0.60334277620396604</v>
      </c>
      <c r="G130" t="s">
        <v>74</v>
      </c>
      <c r="H130">
        <v>532</v>
      </c>
      <c r="I130" s="10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9">
        <f t="shared" si="12"/>
        <v>40417.208333333336</v>
      </c>
      <c r="T130" s="9">
        <f t="shared" si="13"/>
        <v>40430.208333333336</v>
      </c>
      <c r="U130">
        <f t="shared" si="14"/>
        <v>2010</v>
      </c>
      <c r="V130" s="8" t="str">
        <f t="shared" si="15"/>
        <v>Aug</v>
      </c>
    </row>
    <row r="131" spans="1:22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6">E131/D131</f>
        <v>3.2026936026936029E-2</v>
      </c>
      <c r="G131" t="s">
        <v>74</v>
      </c>
      <c r="H131">
        <v>55</v>
      </c>
      <c r="I131" s="10">
        <f t="shared" ref="I131:I194" si="17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8">LEFT(P131,FIND("/",P131)-1)</f>
        <v>food</v>
      </c>
      <c r="R131" t="str">
        <f t="shared" ref="R131:R194" si="19">RIGHT(P131,LEN(P131)-FIND("/",P131))</f>
        <v>food trucks</v>
      </c>
      <c r="S131" s="9">
        <f t="shared" ref="S131:S194" si="20">(((L131/60)/60)/24)+DATE(1970,1,1)</f>
        <v>42038.25</v>
      </c>
      <c r="T131" s="9">
        <f t="shared" ref="T131:T194" si="21">(((M131/60)/60)/24)+DATE(1970,1,1)</f>
        <v>42063.25</v>
      </c>
      <c r="U131">
        <f t="shared" ref="U131:U194" si="22">YEAR(S131)</f>
        <v>2015</v>
      </c>
      <c r="V131" s="8" t="str">
        <f t="shared" ref="V131:V194" si="23">TEXT(S131,"mmm")</f>
        <v>Feb</v>
      </c>
    </row>
    <row r="132" spans="1:22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6"/>
        <v>1.5546875</v>
      </c>
      <c r="G132" t="s">
        <v>20</v>
      </c>
      <c r="H132">
        <v>533</v>
      </c>
      <c r="I132" s="10">
        <f t="shared" si="1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8"/>
        <v>film &amp; video</v>
      </c>
      <c r="R132" t="str">
        <f t="shared" si="19"/>
        <v>drama</v>
      </c>
      <c r="S132" s="9">
        <f t="shared" si="20"/>
        <v>40842.208333333336</v>
      </c>
      <c r="T132" s="9">
        <f t="shared" si="21"/>
        <v>40858.25</v>
      </c>
      <c r="U132">
        <f t="shared" si="22"/>
        <v>2011</v>
      </c>
      <c r="V132" s="8" t="str">
        <f t="shared" si="23"/>
        <v>Oct</v>
      </c>
    </row>
    <row r="133" spans="1:22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6"/>
        <v>1.0085974499089254</v>
      </c>
      <c r="G133" t="s">
        <v>20</v>
      </c>
      <c r="H133">
        <v>2443</v>
      </c>
      <c r="I133" s="10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8"/>
        <v>technology</v>
      </c>
      <c r="R133" t="str">
        <f t="shared" si="19"/>
        <v>web</v>
      </c>
      <c r="S133" s="9">
        <f t="shared" si="20"/>
        <v>41607.25</v>
      </c>
      <c r="T133" s="9">
        <f t="shared" si="21"/>
        <v>41620.25</v>
      </c>
      <c r="U133">
        <f t="shared" si="22"/>
        <v>2013</v>
      </c>
      <c r="V133" s="8" t="str">
        <f t="shared" si="23"/>
        <v>Nov</v>
      </c>
    </row>
    <row r="134" spans="1:22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6"/>
        <v>1.1618181818181819</v>
      </c>
      <c r="G134" t="s">
        <v>20</v>
      </c>
      <c r="H134">
        <v>89</v>
      </c>
      <c r="I134" s="10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8"/>
        <v>theater</v>
      </c>
      <c r="R134" t="str">
        <f t="shared" si="19"/>
        <v>plays</v>
      </c>
      <c r="S134" s="9">
        <f t="shared" si="20"/>
        <v>43112.25</v>
      </c>
      <c r="T134" s="9">
        <f t="shared" si="21"/>
        <v>43128.25</v>
      </c>
      <c r="U134">
        <f t="shared" si="22"/>
        <v>2018</v>
      </c>
      <c r="V134" s="8" t="str">
        <f t="shared" si="23"/>
        <v>Jan</v>
      </c>
    </row>
    <row r="135" spans="1:22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6"/>
        <v>3.1077777777777778</v>
      </c>
      <c r="G135" t="s">
        <v>20</v>
      </c>
      <c r="H135">
        <v>159</v>
      </c>
      <c r="I135" s="10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8"/>
        <v>music</v>
      </c>
      <c r="R135" t="str">
        <f t="shared" si="19"/>
        <v>world music</v>
      </c>
      <c r="S135" s="9">
        <f t="shared" si="20"/>
        <v>40767.208333333336</v>
      </c>
      <c r="T135" s="9">
        <f t="shared" si="21"/>
        <v>40789.208333333336</v>
      </c>
      <c r="U135">
        <f t="shared" si="22"/>
        <v>2011</v>
      </c>
      <c r="V135" s="8" t="str">
        <f t="shared" si="23"/>
        <v>Aug</v>
      </c>
    </row>
    <row r="136" spans="1:22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6"/>
        <v>0.89736683417085428</v>
      </c>
      <c r="G136" t="s">
        <v>14</v>
      </c>
      <c r="H136">
        <v>940</v>
      </c>
      <c r="I136" s="10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8"/>
        <v>film &amp; video</v>
      </c>
      <c r="R136" t="str">
        <f t="shared" si="19"/>
        <v>documentary</v>
      </c>
      <c r="S136" s="9">
        <f t="shared" si="20"/>
        <v>40713.208333333336</v>
      </c>
      <c r="T136" s="9">
        <f t="shared" si="21"/>
        <v>40762.208333333336</v>
      </c>
      <c r="U136">
        <f t="shared" si="22"/>
        <v>2011</v>
      </c>
      <c r="V136" s="8" t="str">
        <f t="shared" si="23"/>
        <v>Jun</v>
      </c>
    </row>
    <row r="137" spans="1:22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6"/>
        <v>0.71272727272727276</v>
      </c>
      <c r="G137" t="s">
        <v>14</v>
      </c>
      <c r="H137">
        <v>117</v>
      </c>
      <c r="I137" s="10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8"/>
        <v>theater</v>
      </c>
      <c r="R137" t="str">
        <f t="shared" si="19"/>
        <v>plays</v>
      </c>
      <c r="S137" s="9">
        <f t="shared" si="20"/>
        <v>41340.25</v>
      </c>
      <c r="T137" s="9">
        <f t="shared" si="21"/>
        <v>41345.208333333336</v>
      </c>
      <c r="U137">
        <f t="shared" si="22"/>
        <v>2013</v>
      </c>
      <c r="V137" s="8" t="str">
        <f t="shared" si="23"/>
        <v>Mar</v>
      </c>
    </row>
    <row r="138" spans="1:22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6"/>
        <v>3.2862318840579711E-2</v>
      </c>
      <c r="G138" t="s">
        <v>74</v>
      </c>
      <c r="H138">
        <v>58</v>
      </c>
      <c r="I138" s="10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8"/>
        <v>film &amp; video</v>
      </c>
      <c r="R138" t="str">
        <f t="shared" si="19"/>
        <v>drama</v>
      </c>
      <c r="S138" s="9">
        <f t="shared" si="20"/>
        <v>41797.208333333336</v>
      </c>
      <c r="T138" s="9">
        <f t="shared" si="21"/>
        <v>41809.208333333336</v>
      </c>
      <c r="U138">
        <f t="shared" si="22"/>
        <v>2014</v>
      </c>
      <c r="V138" s="8" t="str">
        <f t="shared" si="23"/>
        <v>Jun</v>
      </c>
    </row>
    <row r="139" spans="1:22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6"/>
        <v>2.617777777777778</v>
      </c>
      <c r="G139" t="s">
        <v>20</v>
      </c>
      <c r="H139">
        <v>50</v>
      </c>
      <c r="I139" s="10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8"/>
        <v>publishing</v>
      </c>
      <c r="R139" t="str">
        <f t="shared" si="19"/>
        <v>nonfiction</v>
      </c>
      <c r="S139" s="9">
        <f t="shared" si="20"/>
        <v>40457.208333333336</v>
      </c>
      <c r="T139" s="9">
        <f t="shared" si="21"/>
        <v>40463.208333333336</v>
      </c>
      <c r="U139">
        <f t="shared" si="22"/>
        <v>2010</v>
      </c>
      <c r="V139" s="8" t="str">
        <f t="shared" si="23"/>
        <v>Oct</v>
      </c>
    </row>
    <row r="140" spans="1:22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6"/>
        <v>0.96</v>
      </c>
      <c r="G140" t="s">
        <v>14</v>
      </c>
      <c r="H140">
        <v>115</v>
      </c>
      <c r="I140" s="10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8"/>
        <v>games</v>
      </c>
      <c r="R140" t="str">
        <f t="shared" si="19"/>
        <v>mobile games</v>
      </c>
      <c r="S140" s="9">
        <f t="shared" si="20"/>
        <v>41180.208333333336</v>
      </c>
      <c r="T140" s="9">
        <f t="shared" si="21"/>
        <v>41186.208333333336</v>
      </c>
      <c r="U140">
        <f t="shared" si="22"/>
        <v>2012</v>
      </c>
      <c r="V140" s="8" t="str">
        <f t="shared" si="23"/>
        <v>Sep</v>
      </c>
    </row>
    <row r="141" spans="1:22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6"/>
        <v>0.20896851248642778</v>
      </c>
      <c r="G141" t="s">
        <v>14</v>
      </c>
      <c r="H141">
        <v>326</v>
      </c>
      <c r="I141" s="10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8"/>
        <v>technology</v>
      </c>
      <c r="R141" t="str">
        <f t="shared" si="19"/>
        <v>wearables</v>
      </c>
      <c r="S141" s="9">
        <f t="shared" si="20"/>
        <v>42115.208333333328</v>
      </c>
      <c r="T141" s="9">
        <f t="shared" si="21"/>
        <v>42131.208333333328</v>
      </c>
      <c r="U141">
        <f t="shared" si="22"/>
        <v>2015</v>
      </c>
      <c r="V141" s="8" t="str">
        <f t="shared" si="23"/>
        <v>Apr</v>
      </c>
    </row>
    <row r="142" spans="1:22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6"/>
        <v>2.2316363636363636</v>
      </c>
      <c r="G142" t="s">
        <v>20</v>
      </c>
      <c r="H142">
        <v>186</v>
      </c>
      <c r="I142" s="10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8"/>
        <v>film &amp; video</v>
      </c>
      <c r="R142" t="str">
        <f t="shared" si="19"/>
        <v>documentary</v>
      </c>
      <c r="S142" s="9">
        <f t="shared" si="20"/>
        <v>43156.25</v>
      </c>
      <c r="T142" s="9">
        <f t="shared" si="21"/>
        <v>43161.25</v>
      </c>
      <c r="U142">
        <f t="shared" si="22"/>
        <v>2018</v>
      </c>
      <c r="V142" s="8" t="str">
        <f t="shared" si="23"/>
        <v>Feb</v>
      </c>
    </row>
    <row r="143" spans="1:22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6"/>
        <v>1.0159097978227061</v>
      </c>
      <c r="G143" t="s">
        <v>20</v>
      </c>
      <c r="H143">
        <v>1071</v>
      </c>
      <c r="I143" s="10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8"/>
        <v>technology</v>
      </c>
      <c r="R143" t="str">
        <f t="shared" si="19"/>
        <v>web</v>
      </c>
      <c r="S143" s="9">
        <f t="shared" si="20"/>
        <v>42167.208333333328</v>
      </c>
      <c r="T143" s="9">
        <f t="shared" si="21"/>
        <v>42173.208333333328</v>
      </c>
      <c r="U143">
        <f t="shared" si="22"/>
        <v>2015</v>
      </c>
      <c r="V143" s="8" t="str">
        <f t="shared" si="23"/>
        <v>Jun</v>
      </c>
    </row>
    <row r="144" spans="1:22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6"/>
        <v>2.3003999999999998</v>
      </c>
      <c r="G144" t="s">
        <v>20</v>
      </c>
      <c r="H144">
        <v>117</v>
      </c>
      <c r="I144" s="10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8"/>
        <v>technology</v>
      </c>
      <c r="R144" t="str">
        <f t="shared" si="19"/>
        <v>web</v>
      </c>
      <c r="S144" s="9">
        <f t="shared" si="20"/>
        <v>41005.208333333336</v>
      </c>
      <c r="T144" s="9">
        <f t="shared" si="21"/>
        <v>41046.208333333336</v>
      </c>
      <c r="U144">
        <f t="shared" si="22"/>
        <v>2012</v>
      </c>
      <c r="V144" s="8" t="str">
        <f t="shared" si="23"/>
        <v>Apr</v>
      </c>
    </row>
    <row r="145" spans="1:22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6"/>
        <v>1.355925925925926</v>
      </c>
      <c r="G145" t="s">
        <v>20</v>
      </c>
      <c r="H145">
        <v>70</v>
      </c>
      <c r="I145" s="10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8"/>
        <v>music</v>
      </c>
      <c r="R145" t="str">
        <f t="shared" si="19"/>
        <v>indie rock</v>
      </c>
      <c r="S145" s="9">
        <f t="shared" si="20"/>
        <v>40357.208333333336</v>
      </c>
      <c r="T145" s="9">
        <f t="shared" si="21"/>
        <v>40377.208333333336</v>
      </c>
      <c r="U145">
        <f t="shared" si="22"/>
        <v>2010</v>
      </c>
      <c r="V145" s="8" t="str">
        <f t="shared" si="23"/>
        <v>Jun</v>
      </c>
    </row>
    <row r="146" spans="1:22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6"/>
        <v>1.2909999999999999</v>
      </c>
      <c r="G146" t="s">
        <v>20</v>
      </c>
      <c r="H146">
        <v>135</v>
      </c>
      <c r="I146" s="10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8"/>
        <v>theater</v>
      </c>
      <c r="R146" t="str">
        <f t="shared" si="19"/>
        <v>plays</v>
      </c>
      <c r="S146" s="9">
        <f t="shared" si="20"/>
        <v>43633.208333333328</v>
      </c>
      <c r="T146" s="9">
        <f t="shared" si="21"/>
        <v>43641.208333333328</v>
      </c>
      <c r="U146">
        <f t="shared" si="22"/>
        <v>2019</v>
      </c>
      <c r="V146" s="8" t="str">
        <f t="shared" si="23"/>
        <v>Jun</v>
      </c>
    </row>
    <row r="147" spans="1:22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6"/>
        <v>2.3651200000000001</v>
      </c>
      <c r="G147" t="s">
        <v>20</v>
      </c>
      <c r="H147">
        <v>768</v>
      </c>
      <c r="I147" s="10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8"/>
        <v>technology</v>
      </c>
      <c r="R147" t="str">
        <f t="shared" si="19"/>
        <v>wearables</v>
      </c>
      <c r="S147" s="9">
        <f t="shared" si="20"/>
        <v>41889.208333333336</v>
      </c>
      <c r="T147" s="9">
        <f t="shared" si="21"/>
        <v>41894.208333333336</v>
      </c>
      <c r="U147">
        <f t="shared" si="22"/>
        <v>2014</v>
      </c>
      <c r="V147" s="8" t="str">
        <f t="shared" si="23"/>
        <v>Sep</v>
      </c>
    </row>
    <row r="148" spans="1:22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6"/>
        <v>0.17249999999999999</v>
      </c>
      <c r="G148" t="s">
        <v>74</v>
      </c>
      <c r="H148">
        <v>51</v>
      </c>
      <c r="I148" s="10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8"/>
        <v>theater</v>
      </c>
      <c r="R148" t="str">
        <f t="shared" si="19"/>
        <v>plays</v>
      </c>
      <c r="S148" s="9">
        <f t="shared" si="20"/>
        <v>40855.25</v>
      </c>
      <c r="T148" s="9">
        <f t="shared" si="21"/>
        <v>40875.25</v>
      </c>
      <c r="U148">
        <f t="shared" si="22"/>
        <v>2011</v>
      </c>
      <c r="V148" s="8" t="str">
        <f t="shared" si="23"/>
        <v>Nov</v>
      </c>
    </row>
    <row r="149" spans="1:22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6"/>
        <v>1.1249397590361445</v>
      </c>
      <c r="G149" t="s">
        <v>20</v>
      </c>
      <c r="H149">
        <v>199</v>
      </c>
      <c r="I149" s="10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8"/>
        <v>theater</v>
      </c>
      <c r="R149" t="str">
        <f t="shared" si="19"/>
        <v>plays</v>
      </c>
      <c r="S149" s="9">
        <f t="shared" si="20"/>
        <v>42534.208333333328</v>
      </c>
      <c r="T149" s="9">
        <f t="shared" si="21"/>
        <v>42540.208333333328</v>
      </c>
      <c r="U149">
        <f t="shared" si="22"/>
        <v>2016</v>
      </c>
      <c r="V149" s="8" t="str">
        <f t="shared" si="23"/>
        <v>Jun</v>
      </c>
    </row>
    <row r="150" spans="1:22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6"/>
        <v>1.2102150537634409</v>
      </c>
      <c r="G150" t="s">
        <v>20</v>
      </c>
      <c r="H150">
        <v>107</v>
      </c>
      <c r="I150" s="10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8"/>
        <v>technology</v>
      </c>
      <c r="R150" t="str">
        <f t="shared" si="19"/>
        <v>wearables</v>
      </c>
      <c r="S150" s="9">
        <f t="shared" si="20"/>
        <v>42941.208333333328</v>
      </c>
      <c r="T150" s="9">
        <f t="shared" si="21"/>
        <v>42950.208333333328</v>
      </c>
      <c r="U150">
        <f t="shared" si="22"/>
        <v>2017</v>
      </c>
      <c r="V150" s="8" t="str">
        <f t="shared" si="23"/>
        <v>Jul</v>
      </c>
    </row>
    <row r="151" spans="1:22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6"/>
        <v>2.1987096774193549</v>
      </c>
      <c r="G151" t="s">
        <v>20</v>
      </c>
      <c r="H151">
        <v>195</v>
      </c>
      <c r="I151" s="10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8"/>
        <v>music</v>
      </c>
      <c r="R151" t="str">
        <f t="shared" si="19"/>
        <v>indie rock</v>
      </c>
      <c r="S151" s="9">
        <f t="shared" si="20"/>
        <v>41275.25</v>
      </c>
      <c r="T151" s="9">
        <f t="shared" si="21"/>
        <v>41327.25</v>
      </c>
      <c r="U151">
        <f t="shared" si="22"/>
        <v>2013</v>
      </c>
      <c r="V151" s="8" t="str">
        <f t="shared" si="23"/>
        <v>Jan</v>
      </c>
    </row>
    <row r="152" spans="1:22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6"/>
        <v>0.01</v>
      </c>
      <c r="G152" t="s">
        <v>14</v>
      </c>
      <c r="H152">
        <v>1</v>
      </c>
      <c r="I152" s="10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8"/>
        <v>music</v>
      </c>
      <c r="R152" t="str">
        <f t="shared" si="19"/>
        <v>rock</v>
      </c>
      <c r="S152" s="9">
        <f t="shared" si="20"/>
        <v>43450.25</v>
      </c>
      <c r="T152" s="9">
        <f t="shared" si="21"/>
        <v>43451.25</v>
      </c>
      <c r="U152">
        <f t="shared" si="22"/>
        <v>2018</v>
      </c>
      <c r="V152" s="8" t="str">
        <f t="shared" si="23"/>
        <v>Dec</v>
      </c>
    </row>
    <row r="153" spans="1:22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6"/>
        <v>0.64166909620991253</v>
      </c>
      <c r="G153" t="s">
        <v>14</v>
      </c>
      <c r="H153">
        <v>1467</v>
      </c>
      <c r="I153" s="10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8"/>
        <v>music</v>
      </c>
      <c r="R153" t="str">
        <f t="shared" si="19"/>
        <v>electric music</v>
      </c>
      <c r="S153" s="9">
        <f t="shared" si="20"/>
        <v>41799.208333333336</v>
      </c>
      <c r="T153" s="9">
        <f t="shared" si="21"/>
        <v>41850.208333333336</v>
      </c>
      <c r="U153">
        <f t="shared" si="22"/>
        <v>2014</v>
      </c>
      <c r="V153" s="8" t="str">
        <f t="shared" si="23"/>
        <v>Jun</v>
      </c>
    </row>
    <row r="154" spans="1:22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6"/>
        <v>4.2306746987951804</v>
      </c>
      <c r="G154" t="s">
        <v>20</v>
      </c>
      <c r="H154">
        <v>3376</v>
      </c>
      <c r="I154" s="10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8"/>
        <v>music</v>
      </c>
      <c r="R154" t="str">
        <f t="shared" si="19"/>
        <v>indie rock</v>
      </c>
      <c r="S154" s="9">
        <f t="shared" si="20"/>
        <v>42783.25</v>
      </c>
      <c r="T154" s="9">
        <f t="shared" si="21"/>
        <v>42790.25</v>
      </c>
      <c r="U154">
        <f t="shared" si="22"/>
        <v>2017</v>
      </c>
      <c r="V154" s="8" t="str">
        <f t="shared" si="23"/>
        <v>Feb</v>
      </c>
    </row>
    <row r="155" spans="1:22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6"/>
        <v>0.92984160506863778</v>
      </c>
      <c r="G155" t="s">
        <v>14</v>
      </c>
      <c r="H155">
        <v>5681</v>
      </c>
      <c r="I155" s="10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8"/>
        <v>theater</v>
      </c>
      <c r="R155" t="str">
        <f t="shared" si="19"/>
        <v>plays</v>
      </c>
      <c r="S155" s="9">
        <f t="shared" si="20"/>
        <v>41201.208333333336</v>
      </c>
      <c r="T155" s="9">
        <f t="shared" si="21"/>
        <v>41207.208333333336</v>
      </c>
      <c r="U155">
        <f t="shared" si="22"/>
        <v>2012</v>
      </c>
      <c r="V155" s="8" t="str">
        <f t="shared" si="23"/>
        <v>Oct</v>
      </c>
    </row>
    <row r="156" spans="1:22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6"/>
        <v>0.58756567425569173</v>
      </c>
      <c r="G156" t="s">
        <v>14</v>
      </c>
      <c r="H156">
        <v>1059</v>
      </c>
      <c r="I156" s="10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8"/>
        <v>music</v>
      </c>
      <c r="R156" t="str">
        <f t="shared" si="19"/>
        <v>indie rock</v>
      </c>
      <c r="S156" s="9">
        <f t="shared" si="20"/>
        <v>42502.208333333328</v>
      </c>
      <c r="T156" s="9">
        <f t="shared" si="21"/>
        <v>42525.208333333328</v>
      </c>
      <c r="U156">
        <f t="shared" si="22"/>
        <v>2016</v>
      </c>
      <c r="V156" s="8" t="str">
        <f t="shared" si="23"/>
        <v>May</v>
      </c>
    </row>
    <row r="157" spans="1:22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6"/>
        <v>0.65022222222222226</v>
      </c>
      <c r="G157" t="s">
        <v>14</v>
      </c>
      <c r="H157">
        <v>1194</v>
      </c>
      <c r="I157" s="10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8"/>
        <v>theater</v>
      </c>
      <c r="R157" t="str">
        <f t="shared" si="19"/>
        <v>plays</v>
      </c>
      <c r="S157" s="9">
        <f t="shared" si="20"/>
        <v>40262.208333333336</v>
      </c>
      <c r="T157" s="9">
        <f t="shared" si="21"/>
        <v>40277.208333333336</v>
      </c>
      <c r="U157">
        <f t="shared" si="22"/>
        <v>2010</v>
      </c>
      <c r="V157" s="8" t="str">
        <f t="shared" si="23"/>
        <v>Mar</v>
      </c>
    </row>
    <row r="158" spans="1:22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6"/>
        <v>0.73939560439560437</v>
      </c>
      <c r="G158" t="s">
        <v>74</v>
      </c>
      <c r="H158">
        <v>379</v>
      </c>
      <c r="I158" s="10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8"/>
        <v>music</v>
      </c>
      <c r="R158" t="str">
        <f t="shared" si="19"/>
        <v>rock</v>
      </c>
      <c r="S158" s="9">
        <f t="shared" si="20"/>
        <v>43743.208333333328</v>
      </c>
      <c r="T158" s="9">
        <f t="shared" si="21"/>
        <v>43767.208333333328</v>
      </c>
      <c r="U158">
        <f t="shared" si="22"/>
        <v>2019</v>
      </c>
      <c r="V158" s="8" t="str">
        <f t="shared" si="23"/>
        <v>Oct</v>
      </c>
    </row>
    <row r="159" spans="1:22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6"/>
        <v>0.52666666666666662</v>
      </c>
      <c r="G159" t="s">
        <v>14</v>
      </c>
      <c r="H159">
        <v>30</v>
      </c>
      <c r="I159" s="10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8"/>
        <v>photography</v>
      </c>
      <c r="R159" t="str">
        <f t="shared" si="19"/>
        <v>photography books</v>
      </c>
      <c r="S159" s="9">
        <f t="shared" si="20"/>
        <v>41638.25</v>
      </c>
      <c r="T159" s="9">
        <f t="shared" si="21"/>
        <v>41650.25</v>
      </c>
      <c r="U159">
        <f t="shared" si="22"/>
        <v>2013</v>
      </c>
      <c r="V159" s="8" t="str">
        <f t="shared" si="23"/>
        <v>Dec</v>
      </c>
    </row>
    <row r="160" spans="1:22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6"/>
        <v>2.2095238095238097</v>
      </c>
      <c r="G160" t="s">
        <v>20</v>
      </c>
      <c r="H160">
        <v>41</v>
      </c>
      <c r="I160" s="10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8"/>
        <v>music</v>
      </c>
      <c r="R160" t="str">
        <f t="shared" si="19"/>
        <v>rock</v>
      </c>
      <c r="S160" s="9">
        <f t="shared" si="20"/>
        <v>42346.25</v>
      </c>
      <c r="T160" s="9">
        <f t="shared" si="21"/>
        <v>42347.25</v>
      </c>
      <c r="U160">
        <f t="shared" si="22"/>
        <v>2015</v>
      </c>
      <c r="V160" s="8" t="str">
        <f t="shared" si="23"/>
        <v>Dec</v>
      </c>
    </row>
    <row r="161" spans="1:22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6"/>
        <v>1.0001150627615063</v>
      </c>
      <c r="G161" t="s">
        <v>20</v>
      </c>
      <c r="H161">
        <v>1821</v>
      </c>
      <c r="I161" s="10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8"/>
        <v>theater</v>
      </c>
      <c r="R161" t="str">
        <f t="shared" si="19"/>
        <v>plays</v>
      </c>
      <c r="S161" s="9">
        <f t="shared" si="20"/>
        <v>43551.208333333328</v>
      </c>
      <c r="T161" s="9">
        <f t="shared" si="21"/>
        <v>43569.208333333328</v>
      </c>
      <c r="U161">
        <f t="shared" si="22"/>
        <v>2019</v>
      </c>
      <c r="V161" s="8" t="str">
        <f t="shared" si="23"/>
        <v>Mar</v>
      </c>
    </row>
    <row r="162" spans="1:22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6"/>
        <v>1.6231249999999999</v>
      </c>
      <c r="G162" t="s">
        <v>20</v>
      </c>
      <c r="H162">
        <v>164</v>
      </c>
      <c r="I162" s="10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8"/>
        <v>technology</v>
      </c>
      <c r="R162" t="str">
        <f t="shared" si="19"/>
        <v>wearables</v>
      </c>
      <c r="S162" s="9">
        <f t="shared" si="20"/>
        <v>43582.208333333328</v>
      </c>
      <c r="T162" s="9">
        <f t="shared" si="21"/>
        <v>43598.208333333328</v>
      </c>
      <c r="U162">
        <f t="shared" si="22"/>
        <v>2019</v>
      </c>
      <c r="V162" s="8" t="str">
        <f t="shared" si="23"/>
        <v>Apr</v>
      </c>
    </row>
    <row r="163" spans="1:22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6"/>
        <v>0.78181818181818186</v>
      </c>
      <c r="G163" t="s">
        <v>14</v>
      </c>
      <c r="H163">
        <v>75</v>
      </c>
      <c r="I163" s="10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8"/>
        <v>technology</v>
      </c>
      <c r="R163" t="str">
        <f t="shared" si="19"/>
        <v>web</v>
      </c>
      <c r="S163" s="9">
        <f t="shared" si="20"/>
        <v>42270.208333333328</v>
      </c>
      <c r="T163" s="9">
        <f t="shared" si="21"/>
        <v>42276.208333333328</v>
      </c>
      <c r="U163">
        <f t="shared" si="22"/>
        <v>2015</v>
      </c>
      <c r="V163" s="8" t="str">
        <f t="shared" si="23"/>
        <v>Sep</v>
      </c>
    </row>
    <row r="164" spans="1:22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6"/>
        <v>1.4973770491803278</v>
      </c>
      <c r="G164" t="s">
        <v>20</v>
      </c>
      <c r="H164">
        <v>157</v>
      </c>
      <c r="I164" s="10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8"/>
        <v>music</v>
      </c>
      <c r="R164" t="str">
        <f t="shared" si="19"/>
        <v>rock</v>
      </c>
      <c r="S164" s="9">
        <f t="shared" si="20"/>
        <v>43442.25</v>
      </c>
      <c r="T164" s="9">
        <f t="shared" si="21"/>
        <v>43472.25</v>
      </c>
      <c r="U164">
        <f t="shared" si="22"/>
        <v>2018</v>
      </c>
      <c r="V164" s="8" t="str">
        <f t="shared" si="23"/>
        <v>Dec</v>
      </c>
    </row>
    <row r="165" spans="1:22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6"/>
        <v>2.5325714285714285</v>
      </c>
      <c r="G165" t="s">
        <v>20</v>
      </c>
      <c r="H165">
        <v>246</v>
      </c>
      <c r="I165" s="10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8"/>
        <v>photography</v>
      </c>
      <c r="R165" t="str">
        <f t="shared" si="19"/>
        <v>photography books</v>
      </c>
      <c r="S165" s="9">
        <f t="shared" si="20"/>
        <v>43028.208333333328</v>
      </c>
      <c r="T165" s="9">
        <f t="shared" si="21"/>
        <v>43077.25</v>
      </c>
      <c r="U165">
        <f t="shared" si="22"/>
        <v>2017</v>
      </c>
      <c r="V165" s="8" t="str">
        <f t="shared" si="23"/>
        <v>Oct</v>
      </c>
    </row>
    <row r="166" spans="1:22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6"/>
        <v>1.0016943521594683</v>
      </c>
      <c r="G166" t="s">
        <v>20</v>
      </c>
      <c r="H166">
        <v>1396</v>
      </c>
      <c r="I166" s="10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8"/>
        <v>theater</v>
      </c>
      <c r="R166" t="str">
        <f t="shared" si="19"/>
        <v>plays</v>
      </c>
      <c r="S166" s="9">
        <f t="shared" si="20"/>
        <v>43016.208333333328</v>
      </c>
      <c r="T166" s="9">
        <f t="shared" si="21"/>
        <v>43017.208333333328</v>
      </c>
      <c r="U166">
        <f t="shared" si="22"/>
        <v>2017</v>
      </c>
      <c r="V166" s="8" t="str">
        <f t="shared" si="23"/>
        <v>Oct</v>
      </c>
    </row>
    <row r="167" spans="1:22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6"/>
        <v>1.2199004424778761</v>
      </c>
      <c r="G167" t="s">
        <v>20</v>
      </c>
      <c r="H167">
        <v>2506</v>
      </c>
      <c r="I167" s="10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8"/>
        <v>technology</v>
      </c>
      <c r="R167" t="str">
        <f t="shared" si="19"/>
        <v>web</v>
      </c>
      <c r="S167" s="9">
        <f t="shared" si="20"/>
        <v>42948.208333333328</v>
      </c>
      <c r="T167" s="9">
        <f t="shared" si="21"/>
        <v>42980.208333333328</v>
      </c>
      <c r="U167">
        <f t="shared" si="22"/>
        <v>2017</v>
      </c>
      <c r="V167" s="8" t="str">
        <f t="shared" si="23"/>
        <v>Aug</v>
      </c>
    </row>
    <row r="168" spans="1:22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6"/>
        <v>1.3713265306122449</v>
      </c>
      <c r="G168" t="s">
        <v>20</v>
      </c>
      <c r="H168">
        <v>244</v>
      </c>
      <c r="I168" s="10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8"/>
        <v>photography</v>
      </c>
      <c r="R168" t="str">
        <f t="shared" si="19"/>
        <v>photography books</v>
      </c>
      <c r="S168" s="9">
        <f t="shared" si="20"/>
        <v>40534.25</v>
      </c>
      <c r="T168" s="9">
        <f t="shared" si="21"/>
        <v>40538.25</v>
      </c>
      <c r="U168">
        <f t="shared" si="22"/>
        <v>2010</v>
      </c>
      <c r="V168" s="8" t="str">
        <f t="shared" si="23"/>
        <v>Dec</v>
      </c>
    </row>
    <row r="169" spans="1:22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6"/>
        <v>4.155384615384615</v>
      </c>
      <c r="G169" t="s">
        <v>20</v>
      </c>
      <c r="H169">
        <v>146</v>
      </c>
      <c r="I169" s="10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8"/>
        <v>theater</v>
      </c>
      <c r="R169" t="str">
        <f t="shared" si="19"/>
        <v>plays</v>
      </c>
      <c r="S169" s="9">
        <f t="shared" si="20"/>
        <v>41435.208333333336</v>
      </c>
      <c r="T169" s="9">
        <f t="shared" si="21"/>
        <v>41445.208333333336</v>
      </c>
      <c r="U169">
        <f t="shared" si="22"/>
        <v>2013</v>
      </c>
      <c r="V169" s="8" t="str">
        <f t="shared" si="23"/>
        <v>Jun</v>
      </c>
    </row>
    <row r="170" spans="1:22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6"/>
        <v>0.3130913348946136</v>
      </c>
      <c r="G170" t="s">
        <v>14</v>
      </c>
      <c r="H170">
        <v>955</v>
      </c>
      <c r="I170" s="10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8"/>
        <v>music</v>
      </c>
      <c r="R170" t="str">
        <f t="shared" si="19"/>
        <v>indie rock</v>
      </c>
      <c r="S170" s="9">
        <f t="shared" si="20"/>
        <v>43518.25</v>
      </c>
      <c r="T170" s="9">
        <f t="shared" si="21"/>
        <v>43541.208333333328</v>
      </c>
      <c r="U170">
        <f t="shared" si="22"/>
        <v>2019</v>
      </c>
      <c r="V170" s="8" t="str">
        <f t="shared" si="23"/>
        <v>Feb</v>
      </c>
    </row>
    <row r="171" spans="1:22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6"/>
        <v>4.240815450643777</v>
      </c>
      <c r="G171" t="s">
        <v>20</v>
      </c>
      <c r="H171">
        <v>1267</v>
      </c>
      <c r="I171" s="10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8"/>
        <v>film &amp; video</v>
      </c>
      <c r="R171" t="str">
        <f t="shared" si="19"/>
        <v>shorts</v>
      </c>
      <c r="S171" s="9">
        <f t="shared" si="20"/>
        <v>41077.208333333336</v>
      </c>
      <c r="T171" s="9">
        <f t="shared" si="21"/>
        <v>41105.208333333336</v>
      </c>
      <c r="U171">
        <f t="shared" si="22"/>
        <v>2012</v>
      </c>
      <c r="V171" s="8" t="str">
        <f t="shared" si="23"/>
        <v>Jun</v>
      </c>
    </row>
    <row r="172" spans="1:22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6"/>
        <v>2.9388623072833599E-2</v>
      </c>
      <c r="G172" t="s">
        <v>14</v>
      </c>
      <c r="H172">
        <v>67</v>
      </c>
      <c r="I172" s="10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8"/>
        <v>music</v>
      </c>
      <c r="R172" t="str">
        <f t="shared" si="19"/>
        <v>indie rock</v>
      </c>
      <c r="S172" s="9">
        <f t="shared" si="20"/>
        <v>42950.208333333328</v>
      </c>
      <c r="T172" s="9">
        <f t="shared" si="21"/>
        <v>42957.208333333328</v>
      </c>
      <c r="U172">
        <f t="shared" si="22"/>
        <v>2017</v>
      </c>
      <c r="V172" s="8" t="str">
        <f t="shared" si="23"/>
        <v>Aug</v>
      </c>
    </row>
    <row r="173" spans="1:22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6"/>
        <v>0.1063265306122449</v>
      </c>
      <c r="G173" t="s">
        <v>14</v>
      </c>
      <c r="H173">
        <v>5</v>
      </c>
      <c r="I173" s="10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8"/>
        <v>publishing</v>
      </c>
      <c r="R173" t="str">
        <f t="shared" si="19"/>
        <v>translations</v>
      </c>
      <c r="S173" s="9">
        <f t="shared" si="20"/>
        <v>41718.208333333336</v>
      </c>
      <c r="T173" s="9">
        <f t="shared" si="21"/>
        <v>41740.208333333336</v>
      </c>
      <c r="U173">
        <f t="shared" si="22"/>
        <v>2014</v>
      </c>
      <c r="V173" s="8" t="str">
        <f t="shared" si="23"/>
        <v>Mar</v>
      </c>
    </row>
    <row r="174" spans="1:22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6"/>
        <v>0.82874999999999999</v>
      </c>
      <c r="G174" t="s">
        <v>14</v>
      </c>
      <c r="H174">
        <v>26</v>
      </c>
      <c r="I174" s="10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8"/>
        <v>film &amp; video</v>
      </c>
      <c r="R174" t="str">
        <f t="shared" si="19"/>
        <v>documentary</v>
      </c>
      <c r="S174" s="9">
        <f t="shared" si="20"/>
        <v>41839.208333333336</v>
      </c>
      <c r="T174" s="9">
        <f t="shared" si="21"/>
        <v>41854.208333333336</v>
      </c>
      <c r="U174">
        <f t="shared" si="22"/>
        <v>2014</v>
      </c>
      <c r="V174" s="8" t="str">
        <f t="shared" si="23"/>
        <v>Jul</v>
      </c>
    </row>
    <row r="175" spans="1:22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6"/>
        <v>1.6301447776628748</v>
      </c>
      <c r="G175" t="s">
        <v>20</v>
      </c>
      <c r="H175">
        <v>1561</v>
      </c>
      <c r="I175" s="10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8"/>
        <v>theater</v>
      </c>
      <c r="R175" t="str">
        <f t="shared" si="19"/>
        <v>plays</v>
      </c>
      <c r="S175" s="9">
        <f t="shared" si="20"/>
        <v>41412.208333333336</v>
      </c>
      <c r="T175" s="9">
        <f t="shared" si="21"/>
        <v>41418.208333333336</v>
      </c>
      <c r="U175">
        <f t="shared" si="22"/>
        <v>2013</v>
      </c>
      <c r="V175" s="8" t="str">
        <f t="shared" si="23"/>
        <v>May</v>
      </c>
    </row>
    <row r="176" spans="1:22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6"/>
        <v>8.9466666666666672</v>
      </c>
      <c r="G176" t="s">
        <v>20</v>
      </c>
      <c r="H176">
        <v>48</v>
      </c>
      <c r="I176" s="10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8"/>
        <v>technology</v>
      </c>
      <c r="R176" t="str">
        <f t="shared" si="19"/>
        <v>wearables</v>
      </c>
      <c r="S176" s="9">
        <f t="shared" si="20"/>
        <v>42282.208333333328</v>
      </c>
      <c r="T176" s="9">
        <f t="shared" si="21"/>
        <v>42283.208333333328</v>
      </c>
      <c r="U176">
        <f t="shared" si="22"/>
        <v>2015</v>
      </c>
      <c r="V176" s="8" t="str">
        <f t="shared" si="23"/>
        <v>Oct</v>
      </c>
    </row>
    <row r="177" spans="1:22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6"/>
        <v>0.26191501103752757</v>
      </c>
      <c r="G177" t="s">
        <v>14</v>
      </c>
      <c r="H177">
        <v>1130</v>
      </c>
      <c r="I177" s="10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8"/>
        <v>theater</v>
      </c>
      <c r="R177" t="str">
        <f t="shared" si="19"/>
        <v>plays</v>
      </c>
      <c r="S177" s="9">
        <f t="shared" si="20"/>
        <v>42613.208333333328</v>
      </c>
      <c r="T177" s="9">
        <f t="shared" si="21"/>
        <v>42632.208333333328</v>
      </c>
      <c r="U177">
        <f t="shared" si="22"/>
        <v>2016</v>
      </c>
      <c r="V177" s="8" t="str">
        <f t="shared" si="23"/>
        <v>Aug</v>
      </c>
    </row>
    <row r="178" spans="1:22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6"/>
        <v>0.74834782608695649</v>
      </c>
      <c r="G178" t="s">
        <v>14</v>
      </c>
      <c r="H178">
        <v>782</v>
      </c>
      <c r="I178" s="10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8"/>
        <v>theater</v>
      </c>
      <c r="R178" t="str">
        <f t="shared" si="19"/>
        <v>plays</v>
      </c>
      <c r="S178" s="9">
        <f t="shared" si="20"/>
        <v>42616.208333333328</v>
      </c>
      <c r="T178" s="9">
        <f t="shared" si="21"/>
        <v>42625.208333333328</v>
      </c>
      <c r="U178">
        <f t="shared" si="22"/>
        <v>2016</v>
      </c>
      <c r="V178" s="8" t="str">
        <f t="shared" si="23"/>
        <v>Sep</v>
      </c>
    </row>
    <row r="179" spans="1:22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6"/>
        <v>4.1647680412371137</v>
      </c>
      <c r="G179" t="s">
        <v>20</v>
      </c>
      <c r="H179">
        <v>2739</v>
      </c>
      <c r="I179" s="10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8"/>
        <v>theater</v>
      </c>
      <c r="R179" t="str">
        <f t="shared" si="19"/>
        <v>plays</v>
      </c>
      <c r="S179" s="9">
        <f t="shared" si="20"/>
        <v>40497.25</v>
      </c>
      <c r="T179" s="9">
        <f t="shared" si="21"/>
        <v>40522.25</v>
      </c>
      <c r="U179">
        <f t="shared" si="22"/>
        <v>2010</v>
      </c>
      <c r="V179" s="8" t="str">
        <f t="shared" si="23"/>
        <v>Nov</v>
      </c>
    </row>
    <row r="180" spans="1:22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6"/>
        <v>0.96208333333333329</v>
      </c>
      <c r="G180" t="s">
        <v>14</v>
      </c>
      <c r="H180">
        <v>210</v>
      </c>
      <c r="I180" s="10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8"/>
        <v>food</v>
      </c>
      <c r="R180" t="str">
        <f t="shared" si="19"/>
        <v>food trucks</v>
      </c>
      <c r="S180" s="9">
        <f t="shared" si="20"/>
        <v>42999.208333333328</v>
      </c>
      <c r="T180" s="9">
        <f t="shared" si="21"/>
        <v>43008.208333333328</v>
      </c>
      <c r="U180">
        <f t="shared" si="22"/>
        <v>2017</v>
      </c>
      <c r="V180" s="8" t="str">
        <f t="shared" si="23"/>
        <v>Sep</v>
      </c>
    </row>
    <row r="181" spans="1:22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6"/>
        <v>3.5771910112359548</v>
      </c>
      <c r="G181" t="s">
        <v>20</v>
      </c>
      <c r="H181">
        <v>3537</v>
      </c>
      <c r="I181" s="10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8"/>
        <v>theater</v>
      </c>
      <c r="R181" t="str">
        <f t="shared" si="19"/>
        <v>plays</v>
      </c>
      <c r="S181" s="9">
        <f t="shared" si="20"/>
        <v>41350.208333333336</v>
      </c>
      <c r="T181" s="9">
        <f t="shared" si="21"/>
        <v>41351.208333333336</v>
      </c>
      <c r="U181">
        <f t="shared" si="22"/>
        <v>2013</v>
      </c>
      <c r="V181" s="8" t="str">
        <f t="shared" si="23"/>
        <v>Mar</v>
      </c>
    </row>
    <row r="182" spans="1:22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6"/>
        <v>3.0845714285714285</v>
      </c>
      <c r="G182" t="s">
        <v>20</v>
      </c>
      <c r="H182">
        <v>2107</v>
      </c>
      <c r="I182" s="10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8"/>
        <v>technology</v>
      </c>
      <c r="R182" t="str">
        <f t="shared" si="19"/>
        <v>wearables</v>
      </c>
      <c r="S182" s="9">
        <f t="shared" si="20"/>
        <v>40259.208333333336</v>
      </c>
      <c r="T182" s="9">
        <f t="shared" si="21"/>
        <v>40264.208333333336</v>
      </c>
      <c r="U182">
        <f t="shared" si="22"/>
        <v>2010</v>
      </c>
      <c r="V182" s="8" t="str">
        <f t="shared" si="23"/>
        <v>Mar</v>
      </c>
    </row>
    <row r="183" spans="1:22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6"/>
        <v>0.61802325581395345</v>
      </c>
      <c r="G183" t="s">
        <v>14</v>
      </c>
      <c r="H183">
        <v>136</v>
      </c>
      <c r="I183" s="10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8"/>
        <v>technology</v>
      </c>
      <c r="R183" t="str">
        <f t="shared" si="19"/>
        <v>web</v>
      </c>
      <c r="S183" s="9">
        <f t="shared" si="20"/>
        <v>43012.208333333328</v>
      </c>
      <c r="T183" s="9">
        <f t="shared" si="21"/>
        <v>43030.208333333328</v>
      </c>
      <c r="U183">
        <f t="shared" si="22"/>
        <v>2017</v>
      </c>
      <c r="V183" s="8" t="str">
        <f t="shared" si="23"/>
        <v>Oct</v>
      </c>
    </row>
    <row r="184" spans="1:22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6"/>
        <v>7.2232472324723247</v>
      </c>
      <c r="G184" t="s">
        <v>20</v>
      </c>
      <c r="H184">
        <v>3318</v>
      </c>
      <c r="I184" s="10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8"/>
        <v>theater</v>
      </c>
      <c r="R184" t="str">
        <f t="shared" si="19"/>
        <v>plays</v>
      </c>
      <c r="S184" s="9">
        <f t="shared" si="20"/>
        <v>43631.208333333328</v>
      </c>
      <c r="T184" s="9">
        <f t="shared" si="21"/>
        <v>43647.208333333328</v>
      </c>
      <c r="U184">
        <f t="shared" si="22"/>
        <v>2019</v>
      </c>
      <c r="V184" s="8" t="str">
        <f t="shared" si="23"/>
        <v>Jun</v>
      </c>
    </row>
    <row r="185" spans="1:22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6"/>
        <v>0.69117647058823528</v>
      </c>
      <c r="G185" t="s">
        <v>14</v>
      </c>
      <c r="H185">
        <v>86</v>
      </c>
      <c r="I185" s="10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8"/>
        <v>music</v>
      </c>
      <c r="R185" t="str">
        <f t="shared" si="19"/>
        <v>rock</v>
      </c>
      <c r="S185" s="9">
        <f t="shared" si="20"/>
        <v>40430.208333333336</v>
      </c>
      <c r="T185" s="9">
        <f t="shared" si="21"/>
        <v>40443.208333333336</v>
      </c>
      <c r="U185">
        <f t="shared" si="22"/>
        <v>2010</v>
      </c>
      <c r="V185" s="8" t="str">
        <f t="shared" si="23"/>
        <v>Sep</v>
      </c>
    </row>
    <row r="186" spans="1:22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6"/>
        <v>2.9305555555555554</v>
      </c>
      <c r="G186" t="s">
        <v>20</v>
      </c>
      <c r="H186">
        <v>340</v>
      </c>
      <c r="I186" s="10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8"/>
        <v>theater</v>
      </c>
      <c r="R186" t="str">
        <f t="shared" si="19"/>
        <v>plays</v>
      </c>
      <c r="S186" s="9">
        <f t="shared" si="20"/>
        <v>43588.208333333328</v>
      </c>
      <c r="T186" s="9">
        <f t="shared" si="21"/>
        <v>43589.208333333328</v>
      </c>
      <c r="U186">
        <f t="shared" si="22"/>
        <v>2019</v>
      </c>
      <c r="V186" s="8" t="str">
        <f t="shared" si="23"/>
        <v>May</v>
      </c>
    </row>
    <row r="187" spans="1:22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6"/>
        <v>0.71799999999999997</v>
      </c>
      <c r="G187" t="s">
        <v>14</v>
      </c>
      <c r="H187">
        <v>19</v>
      </c>
      <c r="I187" s="10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8"/>
        <v>film &amp; video</v>
      </c>
      <c r="R187" t="str">
        <f t="shared" si="19"/>
        <v>television</v>
      </c>
      <c r="S187" s="9">
        <f t="shared" si="20"/>
        <v>43233.208333333328</v>
      </c>
      <c r="T187" s="9">
        <f t="shared" si="21"/>
        <v>43244.208333333328</v>
      </c>
      <c r="U187">
        <f t="shared" si="22"/>
        <v>2018</v>
      </c>
      <c r="V187" s="8" t="str">
        <f t="shared" si="23"/>
        <v>May</v>
      </c>
    </row>
    <row r="188" spans="1:22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6"/>
        <v>0.31934684684684683</v>
      </c>
      <c r="G188" t="s">
        <v>14</v>
      </c>
      <c r="H188">
        <v>886</v>
      </c>
      <c r="I188" s="10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8"/>
        <v>theater</v>
      </c>
      <c r="R188" t="str">
        <f t="shared" si="19"/>
        <v>plays</v>
      </c>
      <c r="S188" s="9">
        <f t="shared" si="20"/>
        <v>41782.208333333336</v>
      </c>
      <c r="T188" s="9">
        <f t="shared" si="21"/>
        <v>41797.208333333336</v>
      </c>
      <c r="U188">
        <f t="shared" si="22"/>
        <v>2014</v>
      </c>
      <c r="V188" s="8" t="str">
        <f t="shared" si="23"/>
        <v>May</v>
      </c>
    </row>
    <row r="189" spans="1:22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6"/>
        <v>2.2987375415282392</v>
      </c>
      <c r="G189" t="s">
        <v>20</v>
      </c>
      <c r="H189">
        <v>1442</v>
      </c>
      <c r="I189" s="10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8"/>
        <v>film &amp; video</v>
      </c>
      <c r="R189" t="str">
        <f t="shared" si="19"/>
        <v>shorts</v>
      </c>
      <c r="S189" s="9">
        <f t="shared" si="20"/>
        <v>41328.25</v>
      </c>
      <c r="T189" s="9">
        <f t="shared" si="21"/>
        <v>41356.208333333336</v>
      </c>
      <c r="U189">
        <f t="shared" si="22"/>
        <v>2013</v>
      </c>
      <c r="V189" s="8" t="str">
        <f t="shared" si="23"/>
        <v>Feb</v>
      </c>
    </row>
    <row r="190" spans="1:22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6"/>
        <v>0.3201219512195122</v>
      </c>
      <c r="G190" t="s">
        <v>14</v>
      </c>
      <c r="H190">
        <v>35</v>
      </c>
      <c r="I190" s="1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8"/>
        <v>theater</v>
      </c>
      <c r="R190" t="str">
        <f t="shared" si="19"/>
        <v>plays</v>
      </c>
      <c r="S190" s="9">
        <f t="shared" si="20"/>
        <v>41975.25</v>
      </c>
      <c r="T190" s="9">
        <f t="shared" si="21"/>
        <v>41976.25</v>
      </c>
      <c r="U190">
        <f t="shared" si="22"/>
        <v>2014</v>
      </c>
      <c r="V190" s="8" t="str">
        <f t="shared" si="23"/>
        <v>Dec</v>
      </c>
    </row>
    <row r="191" spans="1:22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6"/>
        <v>0.23525352848928385</v>
      </c>
      <c r="G191" t="s">
        <v>74</v>
      </c>
      <c r="H191">
        <v>441</v>
      </c>
      <c r="I191" s="10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8"/>
        <v>theater</v>
      </c>
      <c r="R191" t="str">
        <f t="shared" si="19"/>
        <v>plays</v>
      </c>
      <c r="S191" s="9">
        <f t="shared" si="20"/>
        <v>42433.25</v>
      </c>
      <c r="T191" s="9">
        <f t="shared" si="21"/>
        <v>42433.25</v>
      </c>
      <c r="U191">
        <f t="shared" si="22"/>
        <v>2016</v>
      </c>
      <c r="V191" s="8" t="str">
        <f t="shared" si="23"/>
        <v>Mar</v>
      </c>
    </row>
    <row r="192" spans="1:22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6"/>
        <v>0.68594594594594593</v>
      </c>
      <c r="G192" t="s">
        <v>14</v>
      </c>
      <c r="H192">
        <v>24</v>
      </c>
      <c r="I192" s="10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8"/>
        <v>theater</v>
      </c>
      <c r="R192" t="str">
        <f t="shared" si="19"/>
        <v>plays</v>
      </c>
      <c r="S192" s="9">
        <f t="shared" si="20"/>
        <v>41429.208333333336</v>
      </c>
      <c r="T192" s="9">
        <f t="shared" si="21"/>
        <v>41430.208333333336</v>
      </c>
      <c r="U192">
        <f t="shared" si="22"/>
        <v>2013</v>
      </c>
      <c r="V192" s="8" t="str">
        <f t="shared" si="23"/>
        <v>Jun</v>
      </c>
    </row>
    <row r="193" spans="1:22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6"/>
        <v>0.37952380952380954</v>
      </c>
      <c r="G193" t="s">
        <v>14</v>
      </c>
      <c r="H193">
        <v>86</v>
      </c>
      <c r="I193" s="10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8"/>
        <v>theater</v>
      </c>
      <c r="R193" t="str">
        <f t="shared" si="19"/>
        <v>plays</v>
      </c>
      <c r="S193" s="9">
        <f t="shared" si="20"/>
        <v>43536.208333333328</v>
      </c>
      <c r="T193" s="9">
        <f t="shared" si="21"/>
        <v>43539.208333333328</v>
      </c>
      <c r="U193">
        <f t="shared" si="22"/>
        <v>2019</v>
      </c>
      <c r="V193" s="8" t="str">
        <f t="shared" si="23"/>
        <v>Mar</v>
      </c>
    </row>
    <row r="194" spans="1:22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6"/>
        <v>0.19992957746478873</v>
      </c>
      <c r="G194" t="s">
        <v>14</v>
      </c>
      <c r="H194">
        <v>243</v>
      </c>
      <c r="I194" s="10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8"/>
        <v>music</v>
      </c>
      <c r="R194" t="str">
        <f t="shared" si="19"/>
        <v>rock</v>
      </c>
      <c r="S194" s="9">
        <f t="shared" si="20"/>
        <v>41817.208333333336</v>
      </c>
      <c r="T194" s="9">
        <f t="shared" si="21"/>
        <v>41821.208333333336</v>
      </c>
      <c r="U194">
        <f t="shared" si="22"/>
        <v>2014</v>
      </c>
      <c r="V194" s="8" t="str">
        <f t="shared" si="23"/>
        <v>Jun</v>
      </c>
    </row>
    <row r="195" spans="1:22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24">E195/D195</f>
        <v>0.45636363636363636</v>
      </c>
      <c r="G195" t="s">
        <v>14</v>
      </c>
      <c r="H195">
        <v>65</v>
      </c>
      <c r="I195" s="10">
        <f t="shared" ref="I195:I258" si="25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6">LEFT(P195,FIND("/",P195)-1)</f>
        <v>music</v>
      </c>
      <c r="R195" t="str">
        <f t="shared" ref="R195:R258" si="27">RIGHT(P195,LEN(P195)-FIND("/",P195))</f>
        <v>indie rock</v>
      </c>
      <c r="S195" s="9">
        <f t="shared" ref="S195:S258" si="28">(((L195/60)/60)/24)+DATE(1970,1,1)</f>
        <v>43198.208333333328</v>
      </c>
      <c r="T195" s="9">
        <f t="shared" ref="T195:T258" si="29">(((M195/60)/60)/24)+DATE(1970,1,1)</f>
        <v>43202.208333333328</v>
      </c>
      <c r="U195">
        <f t="shared" ref="U195:U258" si="30">YEAR(S195)</f>
        <v>2018</v>
      </c>
      <c r="V195" s="8" t="str">
        <f t="shared" ref="V195:V258" si="31">TEXT(S195,"mmm")</f>
        <v>Apr</v>
      </c>
    </row>
    <row r="196" spans="1:22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24"/>
        <v>1.227605633802817</v>
      </c>
      <c r="G196" t="s">
        <v>20</v>
      </c>
      <c r="H196">
        <v>126</v>
      </c>
      <c r="I196" s="10">
        <f t="shared" si="2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6"/>
        <v>music</v>
      </c>
      <c r="R196" t="str">
        <f t="shared" si="27"/>
        <v>metal</v>
      </c>
      <c r="S196" s="9">
        <f t="shared" si="28"/>
        <v>42261.208333333328</v>
      </c>
      <c r="T196" s="9">
        <f t="shared" si="29"/>
        <v>42277.208333333328</v>
      </c>
      <c r="U196">
        <f t="shared" si="30"/>
        <v>2015</v>
      </c>
      <c r="V196" s="8" t="str">
        <f t="shared" si="31"/>
        <v>Sep</v>
      </c>
    </row>
    <row r="197" spans="1:22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4"/>
        <v>3.61753164556962</v>
      </c>
      <c r="G197" t="s">
        <v>20</v>
      </c>
      <c r="H197">
        <v>524</v>
      </c>
      <c r="I197" s="10">
        <f t="shared" si="2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6"/>
        <v>music</v>
      </c>
      <c r="R197" t="str">
        <f t="shared" si="27"/>
        <v>electric music</v>
      </c>
      <c r="S197" s="9">
        <f t="shared" si="28"/>
        <v>43310.208333333328</v>
      </c>
      <c r="T197" s="9">
        <f t="shared" si="29"/>
        <v>43317.208333333328</v>
      </c>
      <c r="U197">
        <f t="shared" si="30"/>
        <v>2018</v>
      </c>
      <c r="V197" s="8" t="str">
        <f t="shared" si="31"/>
        <v>Jul</v>
      </c>
    </row>
    <row r="198" spans="1:22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4"/>
        <v>0.63146341463414635</v>
      </c>
      <c r="G198" t="s">
        <v>14</v>
      </c>
      <c r="H198">
        <v>100</v>
      </c>
      <c r="I198" s="10">
        <f t="shared" si="2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6"/>
        <v>technology</v>
      </c>
      <c r="R198" t="str">
        <f t="shared" si="27"/>
        <v>wearables</v>
      </c>
      <c r="S198" s="9">
        <f t="shared" si="28"/>
        <v>42616.208333333328</v>
      </c>
      <c r="T198" s="9">
        <f t="shared" si="29"/>
        <v>42635.208333333328</v>
      </c>
      <c r="U198">
        <f t="shared" si="30"/>
        <v>2016</v>
      </c>
      <c r="V198" s="8" t="str">
        <f t="shared" si="31"/>
        <v>Sep</v>
      </c>
    </row>
    <row r="199" spans="1:22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4"/>
        <v>2.9820475319926874</v>
      </c>
      <c r="G199" t="s">
        <v>20</v>
      </c>
      <c r="H199">
        <v>1989</v>
      </c>
      <c r="I199" s="10">
        <f t="shared" si="2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6"/>
        <v>film &amp; video</v>
      </c>
      <c r="R199" t="str">
        <f t="shared" si="27"/>
        <v>drama</v>
      </c>
      <c r="S199" s="9">
        <f t="shared" si="28"/>
        <v>42909.208333333328</v>
      </c>
      <c r="T199" s="9">
        <f t="shared" si="29"/>
        <v>42923.208333333328</v>
      </c>
      <c r="U199">
        <f t="shared" si="30"/>
        <v>2017</v>
      </c>
      <c r="V199" s="8" t="str">
        <f t="shared" si="31"/>
        <v>Jun</v>
      </c>
    </row>
    <row r="200" spans="1:22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4"/>
        <v>9.5585443037974685E-2</v>
      </c>
      <c r="G200" t="s">
        <v>14</v>
      </c>
      <c r="H200">
        <v>168</v>
      </c>
      <c r="I200" s="10">
        <f t="shared" si="2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6"/>
        <v>music</v>
      </c>
      <c r="R200" t="str">
        <f t="shared" si="27"/>
        <v>electric music</v>
      </c>
      <c r="S200" s="9">
        <f t="shared" si="28"/>
        <v>40396.208333333336</v>
      </c>
      <c r="T200" s="9">
        <f t="shared" si="29"/>
        <v>40425.208333333336</v>
      </c>
      <c r="U200">
        <f t="shared" si="30"/>
        <v>2010</v>
      </c>
      <c r="V200" s="8" t="str">
        <f t="shared" si="31"/>
        <v>Aug</v>
      </c>
    </row>
    <row r="201" spans="1:22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4"/>
        <v>0.5377777777777778</v>
      </c>
      <c r="G201" t="s">
        <v>14</v>
      </c>
      <c r="H201">
        <v>13</v>
      </c>
      <c r="I201" s="10">
        <f t="shared" si="2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6"/>
        <v>music</v>
      </c>
      <c r="R201" t="str">
        <f t="shared" si="27"/>
        <v>rock</v>
      </c>
      <c r="S201" s="9">
        <f t="shared" si="28"/>
        <v>42192.208333333328</v>
      </c>
      <c r="T201" s="9">
        <f t="shared" si="29"/>
        <v>42196.208333333328</v>
      </c>
      <c r="U201">
        <f t="shared" si="30"/>
        <v>2015</v>
      </c>
      <c r="V201" s="8" t="str">
        <f t="shared" si="31"/>
        <v>Jul</v>
      </c>
    </row>
    <row r="202" spans="1:22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4"/>
        <v>0.02</v>
      </c>
      <c r="G202" t="s">
        <v>14</v>
      </c>
      <c r="H202">
        <v>1</v>
      </c>
      <c r="I202" s="10">
        <f t="shared" si="2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6"/>
        <v>theater</v>
      </c>
      <c r="R202" t="str">
        <f t="shared" si="27"/>
        <v>plays</v>
      </c>
      <c r="S202" s="9">
        <f t="shared" si="28"/>
        <v>40262.208333333336</v>
      </c>
      <c r="T202" s="9">
        <f t="shared" si="29"/>
        <v>40273.208333333336</v>
      </c>
      <c r="U202">
        <f t="shared" si="30"/>
        <v>2010</v>
      </c>
      <c r="V202" s="8" t="str">
        <f t="shared" si="31"/>
        <v>Mar</v>
      </c>
    </row>
    <row r="203" spans="1:22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4"/>
        <v>6.8119047619047617</v>
      </c>
      <c r="G203" t="s">
        <v>20</v>
      </c>
      <c r="H203">
        <v>157</v>
      </c>
      <c r="I203" s="10">
        <f t="shared" si="2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6"/>
        <v>technology</v>
      </c>
      <c r="R203" t="str">
        <f t="shared" si="27"/>
        <v>web</v>
      </c>
      <c r="S203" s="9">
        <f t="shared" si="28"/>
        <v>41845.208333333336</v>
      </c>
      <c r="T203" s="9">
        <f t="shared" si="29"/>
        <v>41863.208333333336</v>
      </c>
      <c r="U203">
        <f t="shared" si="30"/>
        <v>2014</v>
      </c>
      <c r="V203" s="8" t="str">
        <f t="shared" si="31"/>
        <v>Jul</v>
      </c>
    </row>
    <row r="204" spans="1:22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4"/>
        <v>0.78831325301204824</v>
      </c>
      <c r="G204" t="s">
        <v>74</v>
      </c>
      <c r="H204">
        <v>82</v>
      </c>
      <c r="I204" s="10">
        <f t="shared" si="2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6"/>
        <v>food</v>
      </c>
      <c r="R204" t="str">
        <f t="shared" si="27"/>
        <v>food trucks</v>
      </c>
      <c r="S204" s="9">
        <f t="shared" si="28"/>
        <v>40818.208333333336</v>
      </c>
      <c r="T204" s="9">
        <f t="shared" si="29"/>
        <v>40822.208333333336</v>
      </c>
      <c r="U204">
        <f t="shared" si="30"/>
        <v>2011</v>
      </c>
      <c r="V204" s="8" t="str">
        <f t="shared" si="31"/>
        <v>Oct</v>
      </c>
    </row>
    <row r="205" spans="1:22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4"/>
        <v>1.3440792216817234</v>
      </c>
      <c r="G205" t="s">
        <v>20</v>
      </c>
      <c r="H205">
        <v>4498</v>
      </c>
      <c r="I205" s="10">
        <f t="shared" si="2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6"/>
        <v>theater</v>
      </c>
      <c r="R205" t="str">
        <f t="shared" si="27"/>
        <v>plays</v>
      </c>
      <c r="S205" s="9">
        <f t="shared" si="28"/>
        <v>42752.25</v>
      </c>
      <c r="T205" s="9">
        <f t="shared" si="29"/>
        <v>42754.25</v>
      </c>
      <c r="U205">
        <f t="shared" si="30"/>
        <v>2017</v>
      </c>
      <c r="V205" s="8" t="str">
        <f t="shared" si="31"/>
        <v>Jan</v>
      </c>
    </row>
    <row r="206" spans="1:22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4"/>
        <v>3.372E-2</v>
      </c>
      <c r="G206" t="s">
        <v>14</v>
      </c>
      <c r="H206">
        <v>40</v>
      </c>
      <c r="I206" s="10">
        <f t="shared" si="2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6"/>
        <v>music</v>
      </c>
      <c r="R206" t="str">
        <f t="shared" si="27"/>
        <v>jazz</v>
      </c>
      <c r="S206" s="9">
        <f t="shared" si="28"/>
        <v>40636.208333333336</v>
      </c>
      <c r="T206" s="9">
        <f t="shared" si="29"/>
        <v>40646.208333333336</v>
      </c>
      <c r="U206">
        <f t="shared" si="30"/>
        <v>2011</v>
      </c>
      <c r="V206" s="8" t="str">
        <f t="shared" si="31"/>
        <v>Apr</v>
      </c>
    </row>
    <row r="207" spans="1:22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4"/>
        <v>4.3184615384615386</v>
      </c>
      <c r="G207" t="s">
        <v>20</v>
      </c>
      <c r="H207">
        <v>80</v>
      </c>
      <c r="I207" s="10">
        <f t="shared" si="2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6"/>
        <v>theater</v>
      </c>
      <c r="R207" t="str">
        <f t="shared" si="27"/>
        <v>plays</v>
      </c>
      <c r="S207" s="9">
        <f t="shared" si="28"/>
        <v>43390.208333333328</v>
      </c>
      <c r="T207" s="9">
        <f t="shared" si="29"/>
        <v>43402.208333333328</v>
      </c>
      <c r="U207">
        <f t="shared" si="30"/>
        <v>2018</v>
      </c>
      <c r="V207" s="8" t="str">
        <f t="shared" si="31"/>
        <v>Oct</v>
      </c>
    </row>
    <row r="208" spans="1:22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4"/>
        <v>0.38844444444444443</v>
      </c>
      <c r="G208" t="s">
        <v>74</v>
      </c>
      <c r="H208">
        <v>57</v>
      </c>
      <c r="I208" s="10">
        <f t="shared" si="2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6"/>
        <v>publishing</v>
      </c>
      <c r="R208" t="str">
        <f t="shared" si="27"/>
        <v>fiction</v>
      </c>
      <c r="S208" s="9">
        <f t="shared" si="28"/>
        <v>40236.25</v>
      </c>
      <c r="T208" s="9">
        <f t="shared" si="29"/>
        <v>40245.25</v>
      </c>
      <c r="U208">
        <f t="shared" si="30"/>
        <v>2010</v>
      </c>
      <c r="V208" s="8" t="str">
        <f t="shared" si="31"/>
        <v>Feb</v>
      </c>
    </row>
    <row r="209" spans="1:22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4"/>
        <v>4.2569999999999997</v>
      </c>
      <c r="G209" t="s">
        <v>20</v>
      </c>
      <c r="H209">
        <v>43</v>
      </c>
      <c r="I209" s="10">
        <f t="shared" si="2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6"/>
        <v>music</v>
      </c>
      <c r="R209" t="str">
        <f t="shared" si="27"/>
        <v>rock</v>
      </c>
      <c r="S209" s="9">
        <f t="shared" si="28"/>
        <v>43340.208333333328</v>
      </c>
      <c r="T209" s="9">
        <f t="shared" si="29"/>
        <v>43360.208333333328</v>
      </c>
      <c r="U209">
        <f t="shared" si="30"/>
        <v>2018</v>
      </c>
      <c r="V209" s="8" t="str">
        <f t="shared" si="31"/>
        <v>Aug</v>
      </c>
    </row>
    <row r="210" spans="1:22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4"/>
        <v>1.0112239715591671</v>
      </c>
      <c r="G210" t="s">
        <v>20</v>
      </c>
      <c r="H210">
        <v>2053</v>
      </c>
      <c r="I210" s="10">
        <f t="shared" si="2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6"/>
        <v>film &amp; video</v>
      </c>
      <c r="R210" t="str">
        <f t="shared" si="27"/>
        <v>documentary</v>
      </c>
      <c r="S210" s="9">
        <f t="shared" si="28"/>
        <v>43048.25</v>
      </c>
      <c r="T210" s="9">
        <f t="shared" si="29"/>
        <v>43072.25</v>
      </c>
      <c r="U210">
        <f t="shared" si="30"/>
        <v>2017</v>
      </c>
      <c r="V210" s="8" t="str">
        <f t="shared" si="31"/>
        <v>Nov</v>
      </c>
    </row>
    <row r="211" spans="1:22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4"/>
        <v>0.21188688946015424</v>
      </c>
      <c r="G211" t="s">
        <v>47</v>
      </c>
      <c r="H211">
        <v>808</v>
      </c>
      <c r="I211" s="10">
        <f t="shared" si="2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6"/>
        <v>film &amp; video</v>
      </c>
      <c r="R211" t="str">
        <f t="shared" si="27"/>
        <v>documentary</v>
      </c>
      <c r="S211" s="9">
        <f t="shared" si="28"/>
        <v>42496.208333333328</v>
      </c>
      <c r="T211" s="9">
        <f t="shared" si="29"/>
        <v>42503.208333333328</v>
      </c>
      <c r="U211">
        <f t="shared" si="30"/>
        <v>2016</v>
      </c>
      <c r="V211" s="8" t="str">
        <f t="shared" si="31"/>
        <v>May</v>
      </c>
    </row>
    <row r="212" spans="1:22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4"/>
        <v>0.67425531914893622</v>
      </c>
      <c r="G212" t="s">
        <v>14</v>
      </c>
      <c r="H212">
        <v>226</v>
      </c>
      <c r="I212" s="10">
        <f t="shared" si="2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6"/>
        <v>film &amp; video</v>
      </c>
      <c r="R212" t="str">
        <f t="shared" si="27"/>
        <v>science fiction</v>
      </c>
      <c r="S212" s="9">
        <f t="shared" si="28"/>
        <v>42797.25</v>
      </c>
      <c r="T212" s="9">
        <f t="shared" si="29"/>
        <v>42824.208333333328</v>
      </c>
      <c r="U212">
        <f t="shared" si="30"/>
        <v>2017</v>
      </c>
      <c r="V212" s="8" t="str">
        <f t="shared" si="31"/>
        <v>Mar</v>
      </c>
    </row>
    <row r="213" spans="1:22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4"/>
        <v>0.9492337164750958</v>
      </c>
      <c r="G213" t="s">
        <v>14</v>
      </c>
      <c r="H213">
        <v>1625</v>
      </c>
      <c r="I213" s="10">
        <f t="shared" si="2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6"/>
        <v>theater</v>
      </c>
      <c r="R213" t="str">
        <f t="shared" si="27"/>
        <v>plays</v>
      </c>
      <c r="S213" s="9">
        <f t="shared" si="28"/>
        <v>41513.208333333336</v>
      </c>
      <c r="T213" s="9">
        <f t="shared" si="29"/>
        <v>41537.208333333336</v>
      </c>
      <c r="U213">
        <f t="shared" si="30"/>
        <v>2013</v>
      </c>
      <c r="V213" s="8" t="str">
        <f t="shared" si="31"/>
        <v>Aug</v>
      </c>
    </row>
    <row r="214" spans="1:22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4"/>
        <v>1.5185185185185186</v>
      </c>
      <c r="G214" t="s">
        <v>20</v>
      </c>
      <c r="H214">
        <v>168</v>
      </c>
      <c r="I214" s="10">
        <f t="shared" si="2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6"/>
        <v>theater</v>
      </c>
      <c r="R214" t="str">
        <f t="shared" si="27"/>
        <v>plays</v>
      </c>
      <c r="S214" s="9">
        <f t="shared" si="28"/>
        <v>43814.25</v>
      </c>
      <c r="T214" s="9">
        <f t="shared" si="29"/>
        <v>43860.25</v>
      </c>
      <c r="U214">
        <f t="shared" si="30"/>
        <v>2019</v>
      </c>
      <c r="V214" s="8" t="str">
        <f t="shared" si="31"/>
        <v>Dec</v>
      </c>
    </row>
    <row r="215" spans="1:22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4"/>
        <v>1.9516382252559727</v>
      </c>
      <c r="G215" t="s">
        <v>20</v>
      </c>
      <c r="H215">
        <v>4289</v>
      </c>
      <c r="I215" s="10">
        <f t="shared" si="2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6"/>
        <v>music</v>
      </c>
      <c r="R215" t="str">
        <f t="shared" si="27"/>
        <v>indie rock</v>
      </c>
      <c r="S215" s="9">
        <f t="shared" si="28"/>
        <v>40488.208333333336</v>
      </c>
      <c r="T215" s="9">
        <f t="shared" si="29"/>
        <v>40496.25</v>
      </c>
      <c r="U215">
        <f t="shared" si="30"/>
        <v>2010</v>
      </c>
      <c r="V215" s="8" t="str">
        <f t="shared" si="31"/>
        <v>Nov</v>
      </c>
    </row>
    <row r="216" spans="1:22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4"/>
        <v>10.231428571428571</v>
      </c>
      <c r="G216" t="s">
        <v>20</v>
      </c>
      <c r="H216">
        <v>165</v>
      </c>
      <c r="I216" s="10">
        <f t="shared" si="2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6"/>
        <v>music</v>
      </c>
      <c r="R216" t="str">
        <f t="shared" si="27"/>
        <v>rock</v>
      </c>
      <c r="S216" s="9">
        <f t="shared" si="28"/>
        <v>40409.208333333336</v>
      </c>
      <c r="T216" s="9">
        <f t="shared" si="29"/>
        <v>40415.208333333336</v>
      </c>
      <c r="U216">
        <f t="shared" si="30"/>
        <v>2010</v>
      </c>
      <c r="V216" s="8" t="str">
        <f t="shared" si="31"/>
        <v>Aug</v>
      </c>
    </row>
    <row r="217" spans="1:22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4"/>
        <v>3.8418367346938778E-2</v>
      </c>
      <c r="G217" t="s">
        <v>14</v>
      </c>
      <c r="H217">
        <v>143</v>
      </c>
      <c r="I217" s="10">
        <f t="shared" si="2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6"/>
        <v>theater</v>
      </c>
      <c r="R217" t="str">
        <f t="shared" si="27"/>
        <v>plays</v>
      </c>
      <c r="S217" s="9">
        <f t="shared" si="28"/>
        <v>43509.25</v>
      </c>
      <c r="T217" s="9">
        <f t="shared" si="29"/>
        <v>43511.25</v>
      </c>
      <c r="U217">
        <f t="shared" si="30"/>
        <v>2019</v>
      </c>
      <c r="V217" s="8" t="str">
        <f t="shared" si="31"/>
        <v>Feb</v>
      </c>
    </row>
    <row r="218" spans="1:22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4"/>
        <v>1.5507066557107643</v>
      </c>
      <c r="G218" t="s">
        <v>20</v>
      </c>
      <c r="H218">
        <v>1815</v>
      </c>
      <c r="I218" s="10">
        <f t="shared" si="2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6"/>
        <v>theater</v>
      </c>
      <c r="R218" t="str">
        <f t="shared" si="27"/>
        <v>plays</v>
      </c>
      <c r="S218" s="9">
        <f t="shared" si="28"/>
        <v>40869.25</v>
      </c>
      <c r="T218" s="9">
        <f t="shared" si="29"/>
        <v>40871.25</v>
      </c>
      <c r="U218">
        <f t="shared" si="30"/>
        <v>2011</v>
      </c>
      <c r="V218" s="8" t="str">
        <f t="shared" si="31"/>
        <v>Nov</v>
      </c>
    </row>
    <row r="219" spans="1:22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4"/>
        <v>0.44753477588871715</v>
      </c>
      <c r="G219" t="s">
        <v>14</v>
      </c>
      <c r="H219">
        <v>934</v>
      </c>
      <c r="I219" s="10">
        <f t="shared" si="2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6"/>
        <v>film &amp; video</v>
      </c>
      <c r="R219" t="str">
        <f t="shared" si="27"/>
        <v>science fiction</v>
      </c>
      <c r="S219" s="9">
        <f t="shared" si="28"/>
        <v>43583.208333333328</v>
      </c>
      <c r="T219" s="9">
        <f t="shared" si="29"/>
        <v>43592.208333333328</v>
      </c>
      <c r="U219">
        <f t="shared" si="30"/>
        <v>2019</v>
      </c>
      <c r="V219" s="8" t="str">
        <f t="shared" si="31"/>
        <v>Apr</v>
      </c>
    </row>
    <row r="220" spans="1:22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4"/>
        <v>2.1594736842105262</v>
      </c>
      <c r="G220" t="s">
        <v>20</v>
      </c>
      <c r="H220">
        <v>397</v>
      </c>
      <c r="I220" s="10">
        <f t="shared" si="2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6"/>
        <v>film &amp; video</v>
      </c>
      <c r="R220" t="str">
        <f t="shared" si="27"/>
        <v>shorts</v>
      </c>
      <c r="S220" s="9">
        <f t="shared" si="28"/>
        <v>40858.25</v>
      </c>
      <c r="T220" s="9">
        <f t="shared" si="29"/>
        <v>40892.25</v>
      </c>
      <c r="U220">
        <f t="shared" si="30"/>
        <v>2011</v>
      </c>
      <c r="V220" s="8" t="str">
        <f t="shared" si="31"/>
        <v>Nov</v>
      </c>
    </row>
    <row r="221" spans="1:22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4"/>
        <v>3.3212709832134291</v>
      </c>
      <c r="G221" t="s">
        <v>20</v>
      </c>
      <c r="H221">
        <v>1539</v>
      </c>
      <c r="I221" s="10">
        <f t="shared" si="2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6"/>
        <v>film &amp; video</v>
      </c>
      <c r="R221" t="str">
        <f t="shared" si="27"/>
        <v>animation</v>
      </c>
      <c r="S221" s="9">
        <f t="shared" si="28"/>
        <v>41137.208333333336</v>
      </c>
      <c r="T221" s="9">
        <f t="shared" si="29"/>
        <v>41149.208333333336</v>
      </c>
      <c r="U221">
        <f t="shared" si="30"/>
        <v>2012</v>
      </c>
      <c r="V221" s="8" t="str">
        <f t="shared" si="31"/>
        <v>Aug</v>
      </c>
    </row>
    <row r="222" spans="1:22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4"/>
        <v>8.4430379746835441E-2</v>
      </c>
      <c r="G222" t="s">
        <v>14</v>
      </c>
      <c r="H222">
        <v>17</v>
      </c>
      <c r="I222" s="10">
        <f t="shared" si="2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6"/>
        <v>theater</v>
      </c>
      <c r="R222" t="str">
        <f t="shared" si="27"/>
        <v>plays</v>
      </c>
      <c r="S222" s="9">
        <f t="shared" si="28"/>
        <v>40725.208333333336</v>
      </c>
      <c r="T222" s="9">
        <f t="shared" si="29"/>
        <v>40743.208333333336</v>
      </c>
      <c r="U222">
        <f t="shared" si="30"/>
        <v>2011</v>
      </c>
      <c r="V222" s="8" t="str">
        <f t="shared" si="31"/>
        <v>Jul</v>
      </c>
    </row>
    <row r="223" spans="1:22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4"/>
        <v>0.9862551440329218</v>
      </c>
      <c r="G223" t="s">
        <v>14</v>
      </c>
      <c r="H223">
        <v>2179</v>
      </c>
      <c r="I223" s="10">
        <f t="shared" si="2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6"/>
        <v>food</v>
      </c>
      <c r="R223" t="str">
        <f t="shared" si="27"/>
        <v>food trucks</v>
      </c>
      <c r="S223" s="9">
        <f t="shared" si="28"/>
        <v>41081.208333333336</v>
      </c>
      <c r="T223" s="9">
        <f t="shared" si="29"/>
        <v>41083.208333333336</v>
      </c>
      <c r="U223">
        <f t="shared" si="30"/>
        <v>2012</v>
      </c>
      <c r="V223" s="8" t="str">
        <f t="shared" si="31"/>
        <v>Jun</v>
      </c>
    </row>
    <row r="224" spans="1:22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4"/>
        <v>1.3797916666666667</v>
      </c>
      <c r="G224" t="s">
        <v>20</v>
      </c>
      <c r="H224">
        <v>138</v>
      </c>
      <c r="I224" s="10">
        <f t="shared" si="2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6"/>
        <v>photography</v>
      </c>
      <c r="R224" t="str">
        <f t="shared" si="27"/>
        <v>photography books</v>
      </c>
      <c r="S224" s="9">
        <f t="shared" si="28"/>
        <v>41914.208333333336</v>
      </c>
      <c r="T224" s="9">
        <f t="shared" si="29"/>
        <v>41915.208333333336</v>
      </c>
      <c r="U224">
        <f t="shared" si="30"/>
        <v>2014</v>
      </c>
      <c r="V224" s="8" t="str">
        <f t="shared" si="31"/>
        <v>Oct</v>
      </c>
    </row>
    <row r="225" spans="1:22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4"/>
        <v>0.93810996563573879</v>
      </c>
      <c r="G225" t="s">
        <v>14</v>
      </c>
      <c r="H225">
        <v>931</v>
      </c>
      <c r="I225" s="10">
        <f t="shared" si="2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6"/>
        <v>theater</v>
      </c>
      <c r="R225" t="str">
        <f t="shared" si="27"/>
        <v>plays</v>
      </c>
      <c r="S225" s="9">
        <f t="shared" si="28"/>
        <v>42445.208333333328</v>
      </c>
      <c r="T225" s="9">
        <f t="shared" si="29"/>
        <v>42459.208333333328</v>
      </c>
      <c r="U225">
        <f t="shared" si="30"/>
        <v>2016</v>
      </c>
      <c r="V225" s="8" t="str">
        <f t="shared" si="31"/>
        <v>Mar</v>
      </c>
    </row>
    <row r="226" spans="1:22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4"/>
        <v>4.0363930885529156</v>
      </c>
      <c r="G226" t="s">
        <v>20</v>
      </c>
      <c r="H226">
        <v>3594</v>
      </c>
      <c r="I226" s="10">
        <f t="shared" si="2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6"/>
        <v>film &amp; video</v>
      </c>
      <c r="R226" t="str">
        <f t="shared" si="27"/>
        <v>science fiction</v>
      </c>
      <c r="S226" s="9">
        <f t="shared" si="28"/>
        <v>41906.208333333336</v>
      </c>
      <c r="T226" s="9">
        <f t="shared" si="29"/>
        <v>41951.25</v>
      </c>
      <c r="U226">
        <f t="shared" si="30"/>
        <v>2014</v>
      </c>
      <c r="V226" s="8" t="str">
        <f t="shared" si="31"/>
        <v>Sep</v>
      </c>
    </row>
    <row r="227" spans="1:22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4"/>
        <v>2.6017404129793511</v>
      </c>
      <c r="G227" t="s">
        <v>20</v>
      </c>
      <c r="H227">
        <v>5880</v>
      </c>
      <c r="I227" s="10">
        <f t="shared" si="2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6"/>
        <v>music</v>
      </c>
      <c r="R227" t="str">
        <f t="shared" si="27"/>
        <v>rock</v>
      </c>
      <c r="S227" s="9">
        <f t="shared" si="28"/>
        <v>41762.208333333336</v>
      </c>
      <c r="T227" s="9">
        <f t="shared" si="29"/>
        <v>41762.208333333336</v>
      </c>
      <c r="U227">
        <f t="shared" si="30"/>
        <v>2014</v>
      </c>
      <c r="V227" s="8" t="str">
        <f t="shared" si="31"/>
        <v>May</v>
      </c>
    </row>
    <row r="228" spans="1:22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4"/>
        <v>3.6663333333333332</v>
      </c>
      <c r="G228" t="s">
        <v>20</v>
      </c>
      <c r="H228">
        <v>112</v>
      </c>
      <c r="I228" s="10">
        <f t="shared" si="2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6"/>
        <v>photography</v>
      </c>
      <c r="R228" t="str">
        <f t="shared" si="27"/>
        <v>photography books</v>
      </c>
      <c r="S228" s="9">
        <f t="shared" si="28"/>
        <v>40276.208333333336</v>
      </c>
      <c r="T228" s="9">
        <f t="shared" si="29"/>
        <v>40313.208333333336</v>
      </c>
      <c r="U228">
        <f t="shared" si="30"/>
        <v>2010</v>
      </c>
      <c r="V228" s="8" t="str">
        <f t="shared" si="31"/>
        <v>Apr</v>
      </c>
    </row>
    <row r="229" spans="1:22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4"/>
        <v>1.687208538587849</v>
      </c>
      <c r="G229" t="s">
        <v>20</v>
      </c>
      <c r="H229">
        <v>943</v>
      </c>
      <c r="I229" s="10">
        <f t="shared" si="2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6"/>
        <v>games</v>
      </c>
      <c r="R229" t="str">
        <f t="shared" si="27"/>
        <v>mobile games</v>
      </c>
      <c r="S229" s="9">
        <f t="shared" si="28"/>
        <v>42139.208333333328</v>
      </c>
      <c r="T229" s="9">
        <f t="shared" si="29"/>
        <v>42145.208333333328</v>
      </c>
      <c r="U229">
        <f t="shared" si="30"/>
        <v>2015</v>
      </c>
      <c r="V229" s="8" t="str">
        <f t="shared" si="31"/>
        <v>May</v>
      </c>
    </row>
    <row r="230" spans="1:22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4"/>
        <v>1.1990717911530093</v>
      </c>
      <c r="G230" t="s">
        <v>20</v>
      </c>
      <c r="H230">
        <v>2468</v>
      </c>
      <c r="I230" s="10">
        <f t="shared" si="2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6"/>
        <v>film &amp; video</v>
      </c>
      <c r="R230" t="str">
        <f t="shared" si="27"/>
        <v>animation</v>
      </c>
      <c r="S230" s="9">
        <f t="shared" si="28"/>
        <v>42613.208333333328</v>
      </c>
      <c r="T230" s="9">
        <f t="shared" si="29"/>
        <v>42638.208333333328</v>
      </c>
      <c r="U230">
        <f t="shared" si="30"/>
        <v>2016</v>
      </c>
      <c r="V230" s="8" t="str">
        <f t="shared" si="31"/>
        <v>Aug</v>
      </c>
    </row>
    <row r="231" spans="1:22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4"/>
        <v>1.936892523364486</v>
      </c>
      <c r="G231" t="s">
        <v>20</v>
      </c>
      <c r="H231">
        <v>2551</v>
      </c>
      <c r="I231" s="10">
        <f t="shared" si="2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6"/>
        <v>games</v>
      </c>
      <c r="R231" t="str">
        <f t="shared" si="27"/>
        <v>mobile games</v>
      </c>
      <c r="S231" s="9">
        <f t="shared" si="28"/>
        <v>42887.208333333328</v>
      </c>
      <c r="T231" s="9">
        <f t="shared" si="29"/>
        <v>42935.208333333328</v>
      </c>
      <c r="U231">
        <f t="shared" si="30"/>
        <v>2017</v>
      </c>
      <c r="V231" s="8" t="str">
        <f t="shared" si="31"/>
        <v>Jun</v>
      </c>
    </row>
    <row r="232" spans="1:22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4"/>
        <v>4.2016666666666671</v>
      </c>
      <c r="G232" t="s">
        <v>20</v>
      </c>
      <c r="H232">
        <v>101</v>
      </c>
      <c r="I232" s="10">
        <f t="shared" si="2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6"/>
        <v>games</v>
      </c>
      <c r="R232" t="str">
        <f t="shared" si="27"/>
        <v>video games</v>
      </c>
      <c r="S232" s="9">
        <f t="shared" si="28"/>
        <v>43805.25</v>
      </c>
      <c r="T232" s="9">
        <f t="shared" si="29"/>
        <v>43805.25</v>
      </c>
      <c r="U232">
        <f t="shared" si="30"/>
        <v>2019</v>
      </c>
      <c r="V232" s="8" t="str">
        <f t="shared" si="31"/>
        <v>Dec</v>
      </c>
    </row>
    <row r="233" spans="1:22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4"/>
        <v>0.76708333333333334</v>
      </c>
      <c r="G233" t="s">
        <v>74</v>
      </c>
      <c r="H233">
        <v>67</v>
      </c>
      <c r="I233" s="10">
        <f t="shared" si="2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6"/>
        <v>theater</v>
      </c>
      <c r="R233" t="str">
        <f t="shared" si="27"/>
        <v>plays</v>
      </c>
      <c r="S233" s="9">
        <f t="shared" si="28"/>
        <v>41415.208333333336</v>
      </c>
      <c r="T233" s="9">
        <f t="shared" si="29"/>
        <v>41473.208333333336</v>
      </c>
      <c r="U233">
        <f t="shared" si="30"/>
        <v>2013</v>
      </c>
      <c r="V233" s="8" t="str">
        <f t="shared" si="31"/>
        <v>May</v>
      </c>
    </row>
    <row r="234" spans="1:22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4"/>
        <v>1.7126470588235294</v>
      </c>
      <c r="G234" t="s">
        <v>20</v>
      </c>
      <c r="H234">
        <v>92</v>
      </c>
      <c r="I234" s="10">
        <f t="shared" si="2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6"/>
        <v>theater</v>
      </c>
      <c r="R234" t="str">
        <f t="shared" si="27"/>
        <v>plays</v>
      </c>
      <c r="S234" s="9">
        <f t="shared" si="28"/>
        <v>42576.208333333328</v>
      </c>
      <c r="T234" s="9">
        <f t="shared" si="29"/>
        <v>42577.208333333328</v>
      </c>
      <c r="U234">
        <f t="shared" si="30"/>
        <v>2016</v>
      </c>
      <c r="V234" s="8" t="str">
        <f t="shared" si="31"/>
        <v>Jul</v>
      </c>
    </row>
    <row r="235" spans="1:22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4"/>
        <v>1.5789473684210527</v>
      </c>
      <c r="G235" t="s">
        <v>20</v>
      </c>
      <c r="H235">
        <v>62</v>
      </c>
      <c r="I235" s="10">
        <f t="shared" si="2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6"/>
        <v>film &amp; video</v>
      </c>
      <c r="R235" t="str">
        <f t="shared" si="27"/>
        <v>animation</v>
      </c>
      <c r="S235" s="9">
        <f t="shared" si="28"/>
        <v>40706.208333333336</v>
      </c>
      <c r="T235" s="9">
        <f t="shared" si="29"/>
        <v>40722.208333333336</v>
      </c>
      <c r="U235">
        <f t="shared" si="30"/>
        <v>2011</v>
      </c>
      <c r="V235" s="8" t="str">
        <f t="shared" si="31"/>
        <v>Jun</v>
      </c>
    </row>
    <row r="236" spans="1:22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4"/>
        <v>1.0908</v>
      </c>
      <c r="G236" t="s">
        <v>20</v>
      </c>
      <c r="H236">
        <v>149</v>
      </c>
      <c r="I236" s="10">
        <f t="shared" si="2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6"/>
        <v>games</v>
      </c>
      <c r="R236" t="str">
        <f t="shared" si="27"/>
        <v>video games</v>
      </c>
      <c r="S236" s="9">
        <f t="shared" si="28"/>
        <v>42969.208333333328</v>
      </c>
      <c r="T236" s="9">
        <f t="shared" si="29"/>
        <v>42976.208333333328</v>
      </c>
      <c r="U236">
        <f t="shared" si="30"/>
        <v>2017</v>
      </c>
      <c r="V236" s="8" t="str">
        <f t="shared" si="31"/>
        <v>Aug</v>
      </c>
    </row>
    <row r="237" spans="1:22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4"/>
        <v>0.41732558139534881</v>
      </c>
      <c r="G237" t="s">
        <v>14</v>
      </c>
      <c r="H237">
        <v>92</v>
      </c>
      <c r="I237" s="10">
        <f t="shared" si="2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6"/>
        <v>film &amp; video</v>
      </c>
      <c r="R237" t="str">
        <f t="shared" si="27"/>
        <v>animation</v>
      </c>
      <c r="S237" s="9">
        <f t="shared" si="28"/>
        <v>42779.25</v>
      </c>
      <c r="T237" s="9">
        <f t="shared" si="29"/>
        <v>42784.25</v>
      </c>
      <c r="U237">
        <f t="shared" si="30"/>
        <v>2017</v>
      </c>
      <c r="V237" s="8" t="str">
        <f t="shared" si="31"/>
        <v>Feb</v>
      </c>
    </row>
    <row r="238" spans="1:22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4"/>
        <v>0.10944303797468355</v>
      </c>
      <c r="G238" t="s">
        <v>14</v>
      </c>
      <c r="H238">
        <v>57</v>
      </c>
      <c r="I238" s="10">
        <f t="shared" si="2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6"/>
        <v>music</v>
      </c>
      <c r="R238" t="str">
        <f t="shared" si="27"/>
        <v>rock</v>
      </c>
      <c r="S238" s="9">
        <f t="shared" si="28"/>
        <v>43641.208333333328</v>
      </c>
      <c r="T238" s="9">
        <f t="shared" si="29"/>
        <v>43648.208333333328</v>
      </c>
      <c r="U238">
        <f t="shared" si="30"/>
        <v>2019</v>
      </c>
      <c r="V238" s="8" t="str">
        <f t="shared" si="31"/>
        <v>Jun</v>
      </c>
    </row>
    <row r="239" spans="1:22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4"/>
        <v>1.593763440860215</v>
      </c>
      <c r="G239" t="s">
        <v>20</v>
      </c>
      <c r="H239">
        <v>329</v>
      </c>
      <c r="I239" s="10">
        <f t="shared" si="2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6"/>
        <v>film &amp; video</v>
      </c>
      <c r="R239" t="str">
        <f t="shared" si="27"/>
        <v>animation</v>
      </c>
      <c r="S239" s="9">
        <f t="shared" si="28"/>
        <v>41754.208333333336</v>
      </c>
      <c r="T239" s="9">
        <f t="shared" si="29"/>
        <v>41756.208333333336</v>
      </c>
      <c r="U239">
        <f t="shared" si="30"/>
        <v>2014</v>
      </c>
      <c r="V239" s="8" t="str">
        <f t="shared" si="31"/>
        <v>Apr</v>
      </c>
    </row>
    <row r="240" spans="1:22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4"/>
        <v>4.2241666666666671</v>
      </c>
      <c r="G240" t="s">
        <v>20</v>
      </c>
      <c r="H240">
        <v>97</v>
      </c>
      <c r="I240" s="10">
        <f t="shared" si="2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6"/>
        <v>theater</v>
      </c>
      <c r="R240" t="str">
        <f t="shared" si="27"/>
        <v>plays</v>
      </c>
      <c r="S240" s="9">
        <f t="shared" si="28"/>
        <v>43083.25</v>
      </c>
      <c r="T240" s="9">
        <f t="shared" si="29"/>
        <v>43108.25</v>
      </c>
      <c r="U240">
        <f t="shared" si="30"/>
        <v>2017</v>
      </c>
      <c r="V240" s="8" t="str">
        <f t="shared" si="31"/>
        <v>Dec</v>
      </c>
    </row>
    <row r="241" spans="1:22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4"/>
        <v>0.97718749999999999</v>
      </c>
      <c r="G241" t="s">
        <v>14</v>
      </c>
      <c r="H241">
        <v>41</v>
      </c>
      <c r="I241" s="10">
        <f t="shared" si="2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6"/>
        <v>technology</v>
      </c>
      <c r="R241" t="str">
        <f t="shared" si="27"/>
        <v>wearables</v>
      </c>
      <c r="S241" s="9">
        <f t="shared" si="28"/>
        <v>42245.208333333328</v>
      </c>
      <c r="T241" s="9">
        <f t="shared" si="29"/>
        <v>42249.208333333328</v>
      </c>
      <c r="U241">
        <f t="shared" si="30"/>
        <v>2015</v>
      </c>
      <c r="V241" s="8" t="str">
        <f t="shared" si="31"/>
        <v>Aug</v>
      </c>
    </row>
    <row r="242" spans="1:22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4"/>
        <v>4.1878911564625847</v>
      </c>
      <c r="G242" t="s">
        <v>20</v>
      </c>
      <c r="H242">
        <v>1784</v>
      </c>
      <c r="I242" s="10">
        <f t="shared" si="2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6"/>
        <v>theater</v>
      </c>
      <c r="R242" t="str">
        <f t="shared" si="27"/>
        <v>plays</v>
      </c>
      <c r="S242" s="9">
        <f t="shared" si="28"/>
        <v>40396.208333333336</v>
      </c>
      <c r="T242" s="9">
        <f t="shared" si="29"/>
        <v>40397.208333333336</v>
      </c>
      <c r="U242">
        <f t="shared" si="30"/>
        <v>2010</v>
      </c>
      <c r="V242" s="8" t="str">
        <f t="shared" si="31"/>
        <v>Aug</v>
      </c>
    </row>
    <row r="243" spans="1:22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4"/>
        <v>1.0191632047477746</v>
      </c>
      <c r="G243" t="s">
        <v>20</v>
      </c>
      <c r="H243">
        <v>1684</v>
      </c>
      <c r="I243" s="10">
        <f t="shared" si="2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6"/>
        <v>publishing</v>
      </c>
      <c r="R243" t="str">
        <f t="shared" si="27"/>
        <v>nonfiction</v>
      </c>
      <c r="S243" s="9">
        <f t="shared" si="28"/>
        <v>41742.208333333336</v>
      </c>
      <c r="T243" s="9">
        <f t="shared" si="29"/>
        <v>41752.208333333336</v>
      </c>
      <c r="U243">
        <f t="shared" si="30"/>
        <v>2014</v>
      </c>
      <c r="V243" s="8" t="str">
        <f t="shared" si="31"/>
        <v>Apr</v>
      </c>
    </row>
    <row r="244" spans="1:22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4"/>
        <v>1.2772619047619047</v>
      </c>
      <c r="G244" t="s">
        <v>20</v>
      </c>
      <c r="H244">
        <v>250</v>
      </c>
      <c r="I244" s="10">
        <f t="shared" si="2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6"/>
        <v>music</v>
      </c>
      <c r="R244" t="str">
        <f t="shared" si="27"/>
        <v>rock</v>
      </c>
      <c r="S244" s="9">
        <f t="shared" si="28"/>
        <v>42865.208333333328</v>
      </c>
      <c r="T244" s="9">
        <f t="shared" si="29"/>
        <v>42875.208333333328</v>
      </c>
      <c r="U244">
        <f t="shared" si="30"/>
        <v>2017</v>
      </c>
      <c r="V244" s="8" t="str">
        <f t="shared" si="31"/>
        <v>May</v>
      </c>
    </row>
    <row r="245" spans="1:22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4"/>
        <v>4.4521739130434783</v>
      </c>
      <c r="G245" t="s">
        <v>20</v>
      </c>
      <c r="H245">
        <v>238</v>
      </c>
      <c r="I245" s="10">
        <f t="shared" si="2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6"/>
        <v>theater</v>
      </c>
      <c r="R245" t="str">
        <f t="shared" si="27"/>
        <v>plays</v>
      </c>
      <c r="S245" s="9">
        <f t="shared" si="28"/>
        <v>43163.25</v>
      </c>
      <c r="T245" s="9">
        <f t="shared" si="29"/>
        <v>43166.25</v>
      </c>
      <c r="U245">
        <f t="shared" si="30"/>
        <v>2018</v>
      </c>
      <c r="V245" s="8" t="str">
        <f t="shared" si="31"/>
        <v>Mar</v>
      </c>
    </row>
    <row r="246" spans="1:22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4"/>
        <v>5.6971428571428575</v>
      </c>
      <c r="G246" t="s">
        <v>20</v>
      </c>
      <c r="H246">
        <v>53</v>
      </c>
      <c r="I246" s="10">
        <f t="shared" si="2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6"/>
        <v>theater</v>
      </c>
      <c r="R246" t="str">
        <f t="shared" si="27"/>
        <v>plays</v>
      </c>
      <c r="S246" s="9">
        <f t="shared" si="28"/>
        <v>41834.208333333336</v>
      </c>
      <c r="T246" s="9">
        <f t="shared" si="29"/>
        <v>41886.208333333336</v>
      </c>
      <c r="U246">
        <f t="shared" si="30"/>
        <v>2014</v>
      </c>
      <c r="V246" s="8" t="str">
        <f t="shared" si="31"/>
        <v>Jul</v>
      </c>
    </row>
    <row r="247" spans="1:22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4"/>
        <v>5.0934482758620687</v>
      </c>
      <c r="G247" t="s">
        <v>20</v>
      </c>
      <c r="H247">
        <v>214</v>
      </c>
      <c r="I247" s="10">
        <f t="shared" si="2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6"/>
        <v>theater</v>
      </c>
      <c r="R247" t="str">
        <f t="shared" si="27"/>
        <v>plays</v>
      </c>
      <c r="S247" s="9">
        <f t="shared" si="28"/>
        <v>41736.208333333336</v>
      </c>
      <c r="T247" s="9">
        <f t="shared" si="29"/>
        <v>41737.208333333336</v>
      </c>
      <c r="U247">
        <f t="shared" si="30"/>
        <v>2014</v>
      </c>
      <c r="V247" s="8" t="str">
        <f t="shared" si="31"/>
        <v>Apr</v>
      </c>
    </row>
    <row r="248" spans="1:22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4"/>
        <v>3.2553333333333332</v>
      </c>
      <c r="G248" t="s">
        <v>20</v>
      </c>
      <c r="H248">
        <v>222</v>
      </c>
      <c r="I248" s="10">
        <f t="shared" si="2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6"/>
        <v>technology</v>
      </c>
      <c r="R248" t="str">
        <f t="shared" si="27"/>
        <v>web</v>
      </c>
      <c r="S248" s="9">
        <f t="shared" si="28"/>
        <v>41491.208333333336</v>
      </c>
      <c r="T248" s="9">
        <f t="shared" si="29"/>
        <v>41495.208333333336</v>
      </c>
      <c r="U248">
        <f t="shared" si="30"/>
        <v>2013</v>
      </c>
      <c r="V248" s="8" t="str">
        <f t="shared" si="31"/>
        <v>Aug</v>
      </c>
    </row>
    <row r="249" spans="1:22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4"/>
        <v>9.3261616161616168</v>
      </c>
      <c r="G249" t="s">
        <v>20</v>
      </c>
      <c r="H249">
        <v>1884</v>
      </c>
      <c r="I249" s="10">
        <f t="shared" si="2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6"/>
        <v>publishing</v>
      </c>
      <c r="R249" t="str">
        <f t="shared" si="27"/>
        <v>fiction</v>
      </c>
      <c r="S249" s="9">
        <f t="shared" si="28"/>
        <v>42726.25</v>
      </c>
      <c r="T249" s="9">
        <f t="shared" si="29"/>
        <v>42741.25</v>
      </c>
      <c r="U249">
        <f t="shared" si="30"/>
        <v>2016</v>
      </c>
      <c r="V249" s="8" t="str">
        <f t="shared" si="31"/>
        <v>Dec</v>
      </c>
    </row>
    <row r="250" spans="1:22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4"/>
        <v>2.1133870967741935</v>
      </c>
      <c r="G250" t="s">
        <v>20</v>
      </c>
      <c r="H250">
        <v>218</v>
      </c>
      <c r="I250" s="10">
        <f t="shared" si="2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6"/>
        <v>games</v>
      </c>
      <c r="R250" t="str">
        <f t="shared" si="27"/>
        <v>mobile games</v>
      </c>
      <c r="S250" s="9">
        <f t="shared" si="28"/>
        <v>42004.25</v>
      </c>
      <c r="T250" s="9">
        <f t="shared" si="29"/>
        <v>42009.25</v>
      </c>
      <c r="U250">
        <f t="shared" si="30"/>
        <v>2014</v>
      </c>
      <c r="V250" s="8" t="str">
        <f t="shared" si="31"/>
        <v>Dec</v>
      </c>
    </row>
    <row r="251" spans="1:22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4"/>
        <v>2.7332520325203253</v>
      </c>
      <c r="G251" t="s">
        <v>20</v>
      </c>
      <c r="H251">
        <v>6465</v>
      </c>
      <c r="I251" s="10">
        <f t="shared" si="2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6"/>
        <v>publishing</v>
      </c>
      <c r="R251" t="str">
        <f t="shared" si="27"/>
        <v>translations</v>
      </c>
      <c r="S251" s="9">
        <f t="shared" si="28"/>
        <v>42006.25</v>
      </c>
      <c r="T251" s="9">
        <f t="shared" si="29"/>
        <v>42013.25</v>
      </c>
      <c r="U251">
        <f t="shared" si="30"/>
        <v>2015</v>
      </c>
      <c r="V251" s="8" t="str">
        <f t="shared" si="31"/>
        <v>Jan</v>
      </c>
    </row>
    <row r="252" spans="1:22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4"/>
        <v>0.03</v>
      </c>
      <c r="G252" t="s">
        <v>14</v>
      </c>
      <c r="H252">
        <v>1</v>
      </c>
      <c r="I252" s="10">
        <f t="shared" si="2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6"/>
        <v>music</v>
      </c>
      <c r="R252" t="str">
        <f t="shared" si="27"/>
        <v>rock</v>
      </c>
      <c r="S252" s="9">
        <f t="shared" si="28"/>
        <v>40203.25</v>
      </c>
      <c r="T252" s="9">
        <f t="shared" si="29"/>
        <v>40238.25</v>
      </c>
      <c r="U252">
        <f t="shared" si="30"/>
        <v>2010</v>
      </c>
      <c r="V252" s="8" t="str">
        <f t="shared" si="31"/>
        <v>Jan</v>
      </c>
    </row>
    <row r="253" spans="1:22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4"/>
        <v>0.54084507042253516</v>
      </c>
      <c r="G253" t="s">
        <v>14</v>
      </c>
      <c r="H253">
        <v>101</v>
      </c>
      <c r="I253" s="10">
        <f t="shared" si="2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6"/>
        <v>theater</v>
      </c>
      <c r="R253" t="str">
        <f t="shared" si="27"/>
        <v>plays</v>
      </c>
      <c r="S253" s="9">
        <f t="shared" si="28"/>
        <v>41252.25</v>
      </c>
      <c r="T253" s="9">
        <f t="shared" si="29"/>
        <v>41254.25</v>
      </c>
      <c r="U253">
        <f t="shared" si="30"/>
        <v>2012</v>
      </c>
      <c r="V253" s="8" t="str">
        <f t="shared" si="31"/>
        <v>Dec</v>
      </c>
    </row>
    <row r="254" spans="1:22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4"/>
        <v>6.2629999999999999</v>
      </c>
      <c r="G254" t="s">
        <v>20</v>
      </c>
      <c r="H254">
        <v>59</v>
      </c>
      <c r="I254" s="10">
        <f t="shared" si="2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6"/>
        <v>theater</v>
      </c>
      <c r="R254" t="str">
        <f t="shared" si="27"/>
        <v>plays</v>
      </c>
      <c r="S254" s="9">
        <f t="shared" si="28"/>
        <v>41572.208333333336</v>
      </c>
      <c r="T254" s="9">
        <f t="shared" si="29"/>
        <v>41577.208333333336</v>
      </c>
      <c r="U254">
        <f t="shared" si="30"/>
        <v>2013</v>
      </c>
      <c r="V254" s="8" t="str">
        <f t="shared" si="31"/>
        <v>Oct</v>
      </c>
    </row>
    <row r="255" spans="1:22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4"/>
        <v>0.8902139917695473</v>
      </c>
      <c r="G255" t="s">
        <v>14</v>
      </c>
      <c r="H255">
        <v>1335</v>
      </c>
      <c r="I255" s="10">
        <f t="shared" si="2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6"/>
        <v>film &amp; video</v>
      </c>
      <c r="R255" t="str">
        <f t="shared" si="27"/>
        <v>drama</v>
      </c>
      <c r="S255" s="9">
        <f t="shared" si="28"/>
        <v>40641.208333333336</v>
      </c>
      <c r="T255" s="9">
        <f t="shared" si="29"/>
        <v>40653.208333333336</v>
      </c>
      <c r="U255">
        <f t="shared" si="30"/>
        <v>2011</v>
      </c>
      <c r="V255" s="8" t="str">
        <f t="shared" si="31"/>
        <v>Apr</v>
      </c>
    </row>
    <row r="256" spans="1:22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4"/>
        <v>1.8489130434782608</v>
      </c>
      <c r="G256" t="s">
        <v>20</v>
      </c>
      <c r="H256">
        <v>88</v>
      </c>
      <c r="I256" s="10">
        <f t="shared" si="2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6"/>
        <v>publishing</v>
      </c>
      <c r="R256" t="str">
        <f t="shared" si="27"/>
        <v>nonfiction</v>
      </c>
      <c r="S256" s="9">
        <f t="shared" si="28"/>
        <v>42787.25</v>
      </c>
      <c r="T256" s="9">
        <f t="shared" si="29"/>
        <v>42789.25</v>
      </c>
      <c r="U256">
        <f t="shared" si="30"/>
        <v>2017</v>
      </c>
      <c r="V256" s="8" t="str">
        <f t="shared" si="31"/>
        <v>Feb</v>
      </c>
    </row>
    <row r="257" spans="1:22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4"/>
        <v>1.2016770186335404</v>
      </c>
      <c r="G257" t="s">
        <v>20</v>
      </c>
      <c r="H257">
        <v>1697</v>
      </c>
      <c r="I257" s="10">
        <f t="shared" si="2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6"/>
        <v>music</v>
      </c>
      <c r="R257" t="str">
        <f t="shared" si="27"/>
        <v>rock</v>
      </c>
      <c r="S257" s="9">
        <f t="shared" si="28"/>
        <v>40590.25</v>
      </c>
      <c r="T257" s="9">
        <f t="shared" si="29"/>
        <v>40595.25</v>
      </c>
      <c r="U257">
        <f t="shared" si="30"/>
        <v>2011</v>
      </c>
      <c r="V257" s="8" t="str">
        <f t="shared" si="31"/>
        <v>Feb</v>
      </c>
    </row>
    <row r="258" spans="1:22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24"/>
        <v>0.23390243902439026</v>
      </c>
      <c r="G258" t="s">
        <v>14</v>
      </c>
      <c r="H258">
        <v>15</v>
      </c>
      <c r="I258" s="10">
        <f t="shared" si="2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6"/>
        <v>music</v>
      </c>
      <c r="R258" t="str">
        <f t="shared" si="27"/>
        <v>rock</v>
      </c>
      <c r="S258" s="9">
        <f t="shared" si="28"/>
        <v>42393.25</v>
      </c>
      <c r="T258" s="9">
        <f t="shared" si="29"/>
        <v>42430.25</v>
      </c>
      <c r="U258">
        <f t="shared" si="30"/>
        <v>2016</v>
      </c>
      <c r="V258" s="8" t="str">
        <f t="shared" si="31"/>
        <v>Jan</v>
      </c>
    </row>
    <row r="259" spans="1:22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32">E259/D259</f>
        <v>1.46</v>
      </c>
      <c r="G259" t="s">
        <v>20</v>
      </c>
      <c r="H259">
        <v>92</v>
      </c>
      <c r="I259" s="10">
        <f t="shared" ref="I259:I322" si="33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34">LEFT(P259,FIND("/",P259)-1)</f>
        <v>theater</v>
      </c>
      <c r="R259" t="str">
        <f t="shared" ref="R259:R322" si="35">RIGHT(P259,LEN(P259)-FIND("/",P259))</f>
        <v>plays</v>
      </c>
      <c r="S259" s="9">
        <f t="shared" ref="S259:S322" si="36">(((L259/60)/60)/24)+DATE(1970,1,1)</f>
        <v>41338.25</v>
      </c>
      <c r="T259" s="9">
        <f t="shared" ref="T259:T322" si="37">(((M259/60)/60)/24)+DATE(1970,1,1)</f>
        <v>41352.208333333336</v>
      </c>
      <c r="U259">
        <f t="shared" ref="U259:U322" si="38">YEAR(S259)</f>
        <v>2013</v>
      </c>
      <c r="V259" s="8" t="str">
        <f t="shared" ref="V259:V322" si="39">TEXT(S259,"mmm")</f>
        <v>Mar</v>
      </c>
    </row>
    <row r="260" spans="1:22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32"/>
        <v>2.6848000000000001</v>
      </c>
      <c r="G260" t="s">
        <v>20</v>
      </c>
      <c r="H260">
        <v>186</v>
      </c>
      <c r="I260" s="10">
        <f t="shared" si="3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34"/>
        <v>theater</v>
      </c>
      <c r="R260" t="str">
        <f t="shared" si="35"/>
        <v>plays</v>
      </c>
      <c r="S260" s="9">
        <f t="shared" si="36"/>
        <v>42712.25</v>
      </c>
      <c r="T260" s="9">
        <f t="shared" si="37"/>
        <v>42732.25</v>
      </c>
      <c r="U260">
        <f t="shared" si="38"/>
        <v>2016</v>
      </c>
      <c r="V260" s="8" t="str">
        <f t="shared" si="39"/>
        <v>Dec</v>
      </c>
    </row>
    <row r="261" spans="1:22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32"/>
        <v>5.9749999999999996</v>
      </c>
      <c r="G261" t="s">
        <v>20</v>
      </c>
      <c r="H261">
        <v>138</v>
      </c>
      <c r="I261" s="10">
        <f t="shared" si="3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34"/>
        <v>photography</v>
      </c>
      <c r="R261" t="str">
        <f t="shared" si="35"/>
        <v>photography books</v>
      </c>
      <c r="S261" s="9">
        <f t="shared" si="36"/>
        <v>41251.25</v>
      </c>
      <c r="T261" s="9">
        <f t="shared" si="37"/>
        <v>41270.25</v>
      </c>
      <c r="U261">
        <f t="shared" si="38"/>
        <v>2012</v>
      </c>
      <c r="V261" s="8" t="str">
        <f t="shared" si="39"/>
        <v>Dec</v>
      </c>
    </row>
    <row r="262" spans="1:22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32"/>
        <v>1.5769841269841269</v>
      </c>
      <c r="G262" t="s">
        <v>20</v>
      </c>
      <c r="H262">
        <v>261</v>
      </c>
      <c r="I262" s="10">
        <f t="shared" si="3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34"/>
        <v>music</v>
      </c>
      <c r="R262" t="str">
        <f t="shared" si="35"/>
        <v>rock</v>
      </c>
      <c r="S262" s="9">
        <f t="shared" si="36"/>
        <v>41180.208333333336</v>
      </c>
      <c r="T262" s="9">
        <f t="shared" si="37"/>
        <v>41192.208333333336</v>
      </c>
      <c r="U262">
        <f t="shared" si="38"/>
        <v>2012</v>
      </c>
      <c r="V262" s="8" t="str">
        <f t="shared" si="39"/>
        <v>Sep</v>
      </c>
    </row>
    <row r="263" spans="1:22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32"/>
        <v>0.31201660735468567</v>
      </c>
      <c r="G263" t="s">
        <v>14</v>
      </c>
      <c r="H263">
        <v>454</v>
      </c>
      <c r="I263" s="10">
        <f t="shared" si="3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34"/>
        <v>music</v>
      </c>
      <c r="R263" t="str">
        <f t="shared" si="35"/>
        <v>rock</v>
      </c>
      <c r="S263" s="9">
        <f t="shared" si="36"/>
        <v>40415.208333333336</v>
      </c>
      <c r="T263" s="9">
        <f t="shared" si="37"/>
        <v>40419.208333333336</v>
      </c>
      <c r="U263">
        <f t="shared" si="38"/>
        <v>2010</v>
      </c>
      <c r="V263" s="8" t="str">
        <f t="shared" si="39"/>
        <v>Aug</v>
      </c>
    </row>
    <row r="264" spans="1:22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32"/>
        <v>3.1341176470588237</v>
      </c>
      <c r="G264" t="s">
        <v>20</v>
      </c>
      <c r="H264">
        <v>107</v>
      </c>
      <c r="I264" s="10">
        <f t="shared" si="3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34"/>
        <v>music</v>
      </c>
      <c r="R264" t="str">
        <f t="shared" si="35"/>
        <v>indie rock</v>
      </c>
      <c r="S264" s="9">
        <f t="shared" si="36"/>
        <v>40638.208333333336</v>
      </c>
      <c r="T264" s="9">
        <f t="shared" si="37"/>
        <v>40664.208333333336</v>
      </c>
      <c r="U264">
        <f t="shared" si="38"/>
        <v>2011</v>
      </c>
      <c r="V264" s="8" t="str">
        <f t="shared" si="39"/>
        <v>Apr</v>
      </c>
    </row>
    <row r="265" spans="1:22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32"/>
        <v>3.7089655172413791</v>
      </c>
      <c r="G265" t="s">
        <v>20</v>
      </c>
      <c r="H265">
        <v>199</v>
      </c>
      <c r="I265" s="10">
        <f t="shared" si="3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34"/>
        <v>photography</v>
      </c>
      <c r="R265" t="str">
        <f t="shared" si="35"/>
        <v>photography books</v>
      </c>
      <c r="S265" s="9">
        <f t="shared" si="36"/>
        <v>40187.25</v>
      </c>
      <c r="T265" s="9">
        <f t="shared" si="37"/>
        <v>40187.25</v>
      </c>
      <c r="U265">
        <f t="shared" si="38"/>
        <v>2010</v>
      </c>
      <c r="V265" s="8" t="str">
        <f t="shared" si="39"/>
        <v>Jan</v>
      </c>
    </row>
    <row r="266" spans="1:22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32"/>
        <v>3.6266447368421053</v>
      </c>
      <c r="G266" t="s">
        <v>20</v>
      </c>
      <c r="H266">
        <v>5512</v>
      </c>
      <c r="I266" s="10">
        <f t="shared" si="3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34"/>
        <v>theater</v>
      </c>
      <c r="R266" t="str">
        <f t="shared" si="35"/>
        <v>plays</v>
      </c>
      <c r="S266" s="9">
        <f t="shared" si="36"/>
        <v>41317.25</v>
      </c>
      <c r="T266" s="9">
        <f t="shared" si="37"/>
        <v>41333.25</v>
      </c>
      <c r="U266">
        <f t="shared" si="38"/>
        <v>2013</v>
      </c>
      <c r="V266" s="8" t="str">
        <f t="shared" si="39"/>
        <v>Feb</v>
      </c>
    </row>
    <row r="267" spans="1:22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32"/>
        <v>1.2308163265306122</v>
      </c>
      <c r="G267" t="s">
        <v>20</v>
      </c>
      <c r="H267">
        <v>86</v>
      </c>
      <c r="I267" s="10">
        <f t="shared" si="3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34"/>
        <v>theater</v>
      </c>
      <c r="R267" t="str">
        <f t="shared" si="35"/>
        <v>plays</v>
      </c>
      <c r="S267" s="9">
        <f t="shared" si="36"/>
        <v>42372.25</v>
      </c>
      <c r="T267" s="9">
        <f t="shared" si="37"/>
        <v>42416.25</v>
      </c>
      <c r="U267">
        <f t="shared" si="38"/>
        <v>2016</v>
      </c>
      <c r="V267" s="8" t="str">
        <f t="shared" si="39"/>
        <v>Jan</v>
      </c>
    </row>
    <row r="268" spans="1:22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32"/>
        <v>0.76766756032171579</v>
      </c>
      <c r="G268" t="s">
        <v>14</v>
      </c>
      <c r="H268">
        <v>3182</v>
      </c>
      <c r="I268" s="10">
        <f t="shared" si="3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34"/>
        <v>music</v>
      </c>
      <c r="R268" t="str">
        <f t="shared" si="35"/>
        <v>jazz</v>
      </c>
      <c r="S268" s="9">
        <f t="shared" si="36"/>
        <v>41950.25</v>
      </c>
      <c r="T268" s="9">
        <f t="shared" si="37"/>
        <v>41983.25</v>
      </c>
      <c r="U268">
        <f t="shared" si="38"/>
        <v>2014</v>
      </c>
      <c r="V268" s="8" t="str">
        <f t="shared" si="39"/>
        <v>Nov</v>
      </c>
    </row>
    <row r="269" spans="1:22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32"/>
        <v>2.3362012987012988</v>
      </c>
      <c r="G269" t="s">
        <v>20</v>
      </c>
      <c r="H269">
        <v>2768</v>
      </c>
      <c r="I269" s="10">
        <f t="shared" si="3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34"/>
        <v>theater</v>
      </c>
      <c r="R269" t="str">
        <f t="shared" si="35"/>
        <v>plays</v>
      </c>
      <c r="S269" s="9">
        <f t="shared" si="36"/>
        <v>41206.208333333336</v>
      </c>
      <c r="T269" s="9">
        <f t="shared" si="37"/>
        <v>41222.25</v>
      </c>
      <c r="U269">
        <f t="shared" si="38"/>
        <v>2012</v>
      </c>
      <c r="V269" s="8" t="str">
        <f t="shared" si="39"/>
        <v>Oct</v>
      </c>
    </row>
    <row r="270" spans="1:22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32"/>
        <v>1.8053333333333332</v>
      </c>
      <c r="G270" t="s">
        <v>20</v>
      </c>
      <c r="H270">
        <v>48</v>
      </c>
      <c r="I270" s="10">
        <f t="shared" si="3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34"/>
        <v>film &amp; video</v>
      </c>
      <c r="R270" t="str">
        <f t="shared" si="35"/>
        <v>documentary</v>
      </c>
      <c r="S270" s="9">
        <f t="shared" si="36"/>
        <v>41186.208333333336</v>
      </c>
      <c r="T270" s="9">
        <f t="shared" si="37"/>
        <v>41232.25</v>
      </c>
      <c r="U270">
        <f t="shared" si="38"/>
        <v>2012</v>
      </c>
      <c r="V270" s="8" t="str">
        <f t="shared" si="39"/>
        <v>Oct</v>
      </c>
    </row>
    <row r="271" spans="1:22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32"/>
        <v>2.5262857142857142</v>
      </c>
      <c r="G271" t="s">
        <v>20</v>
      </c>
      <c r="H271">
        <v>87</v>
      </c>
      <c r="I271" s="10">
        <f t="shared" si="3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34"/>
        <v>film &amp; video</v>
      </c>
      <c r="R271" t="str">
        <f t="shared" si="35"/>
        <v>television</v>
      </c>
      <c r="S271" s="9">
        <f t="shared" si="36"/>
        <v>43496.25</v>
      </c>
      <c r="T271" s="9">
        <f t="shared" si="37"/>
        <v>43517.25</v>
      </c>
      <c r="U271">
        <f t="shared" si="38"/>
        <v>2019</v>
      </c>
      <c r="V271" s="8" t="str">
        <f t="shared" si="39"/>
        <v>Jan</v>
      </c>
    </row>
    <row r="272" spans="1:22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32"/>
        <v>0.27176538240368026</v>
      </c>
      <c r="G272" t="s">
        <v>74</v>
      </c>
      <c r="H272">
        <v>1890</v>
      </c>
      <c r="I272" s="10">
        <f t="shared" si="3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34"/>
        <v>games</v>
      </c>
      <c r="R272" t="str">
        <f t="shared" si="35"/>
        <v>video games</v>
      </c>
      <c r="S272" s="9">
        <f t="shared" si="36"/>
        <v>40514.25</v>
      </c>
      <c r="T272" s="9">
        <f t="shared" si="37"/>
        <v>40516.25</v>
      </c>
      <c r="U272">
        <f t="shared" si="38"/>
        <v>2010</v>
      </c>
      <c r="V272" s="8" t="str">
        <f t="shared" si="39"/>
        <v>Dec</v>
      </c>
    </row>
    <row r="273" spans="1:22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32"/>
        <v>1.2706571242680547E-2</v>
      </c>
      <c r="G273" t="s">
        <v>47</v>
      </c>
      <c r="H273">
        <v>61</v>
      </c>
      <c r="I273" s="10">
        <f t="shared" si="3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34"/>
        <v>photography</v>
      </c>
      <c r="R273" t="str">
        <f t="shared" si="35"/>
        <v>photography books</v>
      </c>
      <c r="S273" s="9">
        <f t="shared" si="36"/>
        <v>42345.25</v>
      </c>
      <c r="T273" s="9">
        <f t="shared" si="37"/>
        <v>42376.25</v>
      </c>
      <c r="U273">
        <f t="shared" si="38"/>
        <v>2015</v>
      </c>
      <c r="V273" s="8" t="str">
        <f t="shared" si="39"/>
        <v>Dec</v>
      </c>
    </row>
    <row r="274" spans="1:22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32"/>
        <v>3.0400978473581213</v>
      </c>
      <c r="G274" t="s">
        <v>20</v>
      </c>
      <c r="H274">
        <v>1894</v>
      </c>
      <c r="I274" s="10">
        <f t="shared" si="3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34"/>
        <v>theater</v>
      </c>
      <c r="R274" t="str">
        <f t="shared" si="35"/>
        <v>plays</v>
      </c>
      <c r="S274" s="9">
        <f t="shared" si="36"/>
        <v>43656.208333333328</v>
      </c>
      <c r="T274" s="9">
        <f t="shared" si="37"/>
        <v>43681.208333333328</v>
      </c>
      <c r="U274">
        <f t="shared" si="38"/>
        <v>2019</v>
      </c>
      <c r="V274" s="8" t="str">
        <f t="shared" si="39"/>
        <v>Jul</v>
      </c>
    </row>
    <row r="275" spans="1:22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32"/>
        <v>1.3723076923076922</v>
      </c>
      <c r="G275" t="s">
        <v>20</v>
      </c>
      <c r="H275">
        <v>282</v>
      </c>
      <c r="I275" s="10">
        <f t="shared" si="3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34"/>
        <v>theater</v>
      </c>
      <c r="R275" t="str">
        <f t="shared" si="35"/>
        <v>plays</v>
      </c>
      <c r="S275" s="9">
        <f t="shared" si="36"/>
        <v>42995.208333333328</v>
      </c>
      <c r="T275" s="9">
        <f t="shared" si="37"/>
        <v>42998.208333333328</v>
      </c>
      <c r="U275">
        <f t="shared" si="38"/>
        <v>2017</v>
      </c>
      <c r="V275" s="8" t="str">
        <f t="shared" si="39"/>
        <v>Sep</v>
      </c>
    </row>
    <row r="276" spans="1:22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32"/>
        <v>0.32208333333333333</v>
      </c>
      <c r="G276" t="s">
        <v>14</v>
      </c>
      <c r="H276">
        <v>15</v>
      </c>
      <c r="I276" s="10">
        <f t="shared" si="3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34"/>
        <v>theater</v>
      </c>
      <c r="R276" t="str">
        <f t="shared" si="35"/>
        <v>plays</v>
      </c>
      <c r="S276" s="9">
        <f t="shared" si="36"/>
        <v>43045.25</v>
      </c>
      <c r="T276" s="9">
        <f t="shared" si="37"/>
        <v>43050.25</v>
      </c>
      <c r="U276">
        <f t="shared" si="38"/>
        <v>2017</v>
      </c>
      <c r="V276" s="8" t="str">
        <f t="shared" si="39"/>
        <v>Nov</v>
      </c>
    </row>
    <row r="277" spans="1:22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32"/>
        <v>2.4151282051282053</v>
      </c>
      <c r="G277" t="s">
        <v>20</v>
      </c>
      <c r="H277">
        <v>116</v>
      </c>
      <c r="I277" s="10">
        <f t="shared" si="3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34"/>
        <v>publishing</v>
      </c>
      <c r="R277" t="str">
        <f t="shared" si="35"/>
        <v>translations</v>
      </c>
      <c r="S277" s="9">
        <f t="shared" si="36"/>
        <v>43561.208333333328</v>
      </c>
      <c r="T277" s="9">
        <f t="shared" si="37"/>
        <v>43569.208333333328</v>
      </c>
      <c r="U277">
        <f t="shared" si="38"/>
        <v>2019</v>
      </c>
      <c r="V277" s="8" t="str">
        <f t="shared" si="39"/>
        <v>Apr</v>
      </c>
    </row>
    <row r="278" spans="1:22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32"/>
        <v>0.96799999999999997</v>
      </c>
      <c r="G278" t="s">
        <v>14</v>
      </c>
      <c r="H278">
        <v>133</v>
      </c>
      <c r="I278" s="10">
        <f t="shared" si="3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34"/>
        <v>games</v>
      </c>
      <c r="R278" t="str">
        <f t="shared" si="35"/>
        <v>video games</v>
      </c>
      <c r="S278" s="9">
        <f t="shared" si="36"/>
        <v>41018.208333333336</v>
      </c>
      <c r="T278" s="9">
        <f t="shared" si="37"/>
        <v>41023.208333333336</v>
      </c>
      <c r="U278">
        <f t="shared" si="38"/>
        <v>2012</v>
      </c>
      <c r="V278" s="8" t="str">
        <f t="shared" si="39"/>
        <v>Apr</v>
      </c>
    </row>
    <row r="279" spans="1:22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32"/>
        <v>10.664285714285715</v>
      </c>
      <c r="G279" t="s">
        <v>20</v>
      </c>
      <c r="H279">
        <v>83</v>
      </c>
      <c r="I279" s="10">
        <f t="shared" si="3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34"/>
        <v>theater</v>
      </c>
      <c r="R279" t="str">
        <f t="shared" si="35"/>
        <v>plays</v>
      </c>
      <c r="S279" s="9">
        <f t="shared" si="36"/>
        <v>40378.208333333336</v>
      </c>
      <c r="T279" s="9">
        <f t="shared" si="37"/>
        <v>40380.208333333336</v>
      </c>
      <c r="U279">
        <f t="shared" si="38"/>
        <v>2010</v>
      </c>
      <c r="V279" s="8" t="str">
        <f t="shared" si="39"/>
        <v>Jul</v>
      </c>
    </row>
    <row r="280" spans="1:22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32"/>
        <v>3.2588888888888889</v>
      </c>
      <c r="G280" t="s">
        <v>20</v>
      </c>
      <c r="H280">
        <v>91</v>
      </c>
      <c r="I280" s="10">
        <f t="shared" si="3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34"/>
        <v>technology</v>
      </c>
      <c r="R280" t="str">
        <f t="shared" si="35"/>
        <v>web</v>
      </c>
      <c r="S280" s="9">
        <f t="shared" si="36"/>
        <v>41239.25</v>
      </c>
      <c r="T280" s="9">
        <f t="shared" si="37"/>
        <v>41264.25</v>
      </c>
      <c r="U280">
        <f t="shared" si="38"/>
        <v>2012</v>
      </c>
      <c r="V280" s="8" t="str">
        <f t="shared" si="39"/>
        <v>Nov</v>
      </c>
    </row>
    <row r="281" spans="1:22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32"/>
        <v>1.7070000000000001</v>
      </c>
      <c r="G281" t="s">
        <v>20</v>
      </c>
      <c r="H281">
        <v>546</v>
      </c>
      <c r="I281" s="10">
        <f t="shared" si="3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34"/>
        <v>theater</v>
      </c>
      <c r="R281" t="str">
        <f t="shared" si="35"/>
        <v>plays</v>
      </c>
      <c r="S281" s="9">
        <f t="shared" si="36"/>
        <v>43346.208333333328</v>
      </c>
      <c r="T281" s="9">
        <f t="shared" si="37"/>
        <v>43349.208333333328</v>
      </c>
      <c r="U281">
        <f t="shared" si="38"/>
        <v>2018</v>
      </c>
      <c r="V281" s="8" t="str">
        <f t="shared" si="39"/>
        <v>Sep</v>
      </c>
    </row>
    <row r="282" spans="1:22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32"/>
        <v>5.8144</v>
      </c>
      <c r="G282" t="s">
        <v>20</v>
      </c>
      <c r="H282">
        <v>393</v>
      </c>
      <c r="I282" s="10">
        <f t="shared" si="3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34"/>
        <v>film &amp; video</v>
      </c>
      <c r="R282" t="str">
        <f t="shared" si="35"/>
        <v>animation</v>
      </c>
      <c r="S282" s="9">
        <f t="shared" si="36"/>
        <v>43060.25</v>
      </c>
      <c r="T282" s="9">
        <f t="shared" si="37"/>
        <v>43066.25</v>
      </c>
      <c r="U282">
        <f t="shared" si="38"/>
        <v>2017</v>
      </c>
      <c r="V282" s="8" t="str">
        <f t="shared" si="39"/>
        <v>Nov</v>
      </c>
    </row>
    <row r="283" spans="1:22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32"/>
        <v>0.91520972644376897</v>
      </c>
      <c r="G283" t="s">
        <v>14</v>
      </c>
      <c r="H283">
        <v>2062</v>
      </c>
      <c r="I283" s="10">
        <f t="shared" si="3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34"/>
        <v>theater</v>
      </c>
      <c r="R283" t="str">
        <f t="shared" si="35"/>
        <v>plays</v>
      </c>
      <c r="S283" s="9">
        <f t="shared" si="36"/>
        <v>40979.25</v>
      </c>
      <c r="T283" s="9">
        <f t="shared" si="37"/>
        <v>41000.208333333336</v>
      </c>
      <c r="U283">
        <f t="shared" si="38"/>
        <v>2012</v>
      </c>
      <c r="V283" s="8" t="str">
        <f t="shared" si="39"/>
        <v>Mar</v>
      </c>
    </row>
    <row r="284" spans="1:22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32"/>
        <v>1.0804761904761904</v>
      </c>
      <c r="G284" t="s">
        <v>20</v>
      </c>
      <c r="H284">
        <v>133</v>
      </c>
      <c r="I284" s="10">
        <f t="shared" si="3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34"/>
        <v>film &amp; video</v>
      </c>
      <c r="R284" t="str">
        <f t="shared" si="35"/>
        <v>television</v>
      </c>
      <c r="S284" s="9">
        <f t="shared" si="36"/>
        <v>42701.25</v>
      </c>
      <c r="T284" s="9">
        <f t="shared" si="37"/>
        <v>42707.25</v>
      </c>
      <c r="U284">
        <f t="shared" si="38"/>
        <v>2016</v>
      </c>
      <c r="V284" s="8" t="str">
        <f t="shared" si="39"/>
        <v>Nov</v>
      </c>
    </row>
    <row r="285" spans="1:22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32"/>
        <v>0.18728395061728395</v>
      </c>
      <c r="G285" t="s">
        <v>14</v>
      </c>
      <c r="H285">
        <v>29</v>
      </c>
      <c r="I285" s="10">
        <f t="shared" si="3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34"/>
        <v>music</v>
      </c>
      <c r="R285" t="str">
        <f t="shared" si="35"/>
        <v>rock</v>
      </c>
      <c r="S285" s="9">
        <f t="shared" si="36"/>
        <v>42520.208333333328</v>
      </c>
      <c r="T285" s="9">
        <f t="shared" si="37"/>
        <v>42525.208333333328</v>
      </c>
      <c r="U285">
        <f t="shared" si="38"/>
        <v>2016</v>
      </c>
      <c r="V285" s="8" t="str">
        <f t="shared" si="39"/>
        <v>May</v>
      </c>
    </row>
    <row r="286" spans="1:22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32"/>
        <v>0.83193877551020412</v>
      </c>
      <c r="G286" t="s">
        <v>14</v>
      </c>
      <c r="H286">
        <v>132</v>
      </c>
      <c r="I286" s="10">
        <f t="shared" si="3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34"/>
        <v>technology</v>
      </c>
      <c r="R286" t="str">
        <f t="shared" si="35"/>
        <v>web</v>
      </c>
      <c r="S286" s="9">
        <f t="shared" si="36"/>
        <v>41030.208333333336</v>
      </c>
      <c r="T286" s="9">
        <f t="shared" si="37"/>
        <v>41035.208333333336</v>
      </c>
      <c r="U286">
        <f t="shared" si="38"/>
        <v>2012</v>
      </c>
      <c r="V286" s="8" t="str">
        <f t="shared" si="39"/>
        <v>May</v>
      </c>
    </row>
    <row r="287" spans="1:22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32"/>
        <v>7.0633333333333335</v>
      </c>
      <c r="G287" t="s">
        <v>20</v>
      </c>
      <c r="H287">
        <v>254</v>
      </c>
      <c r="I287" s="10">
        <f t="shared" si="3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34"/>
        <v>theater</v>
      </c>
      <c r="R287" t="str">
        <f t="shared" si="35"/>
        <v>plays</v>
      </c>
      <c r="S287" s="9">
        <f t="shared" si="36"/>
        <v>42623.208333333328</v>
      </c>
      <c r="T287" s="9">
        <f t="shared" si="37"/>
        <v>42661.208333333328</v>
      </c>
      <c r="U287">
        <f t="shared" si="38"/>
        <v>2016</v>
      </c>
      <c r="V287" s="8" t="str">
        <f t="shared" si="39"/>
        <v>Sep</v>
      </c>
    </row>
    <row r="288" spans="1:22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32"/>
        <v>0.17446030330062445</v>
      </c>
      <c r="G288" t="s">
        <v>74</v>
      </c>
      <c r="H288">
        <v>184</v>
      </c>
      <c r="I288" s="10">
        <f t="shared" si="3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34"/>
        <v>theater</v>
      </c>
      <c r="R288" t="str">
        <f t="shared" si="35"/>
        <v>plays</v>
      </c>
      <c r="S288" s="9">
        <f t="shared" si="36"/>
        <v>42697.25</v>
      </c>
      <c r="T288" s="9">
        <f t="shared" si="37"/>
        <v>42704.25</v>
      </c>
      <c r="U288">
        <f t="shared" si="38"/>
        <v>2016</v>
      </c>
      <c r="V288" s="8" t="str">
        <f t="shared" si="39"/>
        <v>Nov</v>
      </c>
    </row>
    <row r="289" spans="1:22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32"/>
        <v>2.0973015873015872</v>
      </c>
      <c r="G289" t="s">
        <v>20</v>
      </c>
      <c r="H289">
        <v>176</v>
      </c>
      <c r="I289" s="10">
        <f t="shared" si="3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34"/>
        <v>music</v>
      </c>
      <c r="R289" t="str">
        <f t="shared" si="35"/>
        <v>electric music</v>
      </c>
      <c r="S289" s="9">
        <f t="shared" si="36"/>
        <v>42122.208333333328</v>
      </c>
      <c r="T289" s="9">
        <f t="shared" si="37"/>
        <v>42122.208333333328</v>
      </c>
      <c r="U289">
        <f t="shared" si="38"/>
        <v>2015</v>
      </c>
      <c r="V289" s="8" t="str">
        <f t="shared" si="39"/>
        <v>Apr</v>
      </c>
    </row>
    <row r="290" spans="1:22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32"/>
        <v>0.97785714285714287</v>
      </c>
      <c r="G290" t="s">
        <v>14</v>
      </c>
      <c r="H290">
        <v>137</v>
      </c>
      <c r="I290" s="10">
        <f t="shared" si="3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34"/>
        <v>music</v>
      </c>
      <c r="R290" t="str">
        <f t="shared" si="35"/>
        <v>metal</v>
      </c>
      <c r="S290" s="9">
        <f t="shared" si="36"/>
        <v>40982.208333333336</v>
      </c>
      <c r="T290" s="9">
        <f t="shared" si="37"/>
        <v>40983.208333333336</v>
      </c>
      <c r="U290">
        <f t="shared" si="38"/>
        <v>2012</v>
      </c>
      <c r="V290" s="8" t="str">
        <f t="shared" si="39"/>
        <v>Mar</v>
      </c>
    </row>
    <row r="291" spans="1:22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32"/>
        <v>16.842500000000001</v>
      </c>
      <c r="G291" t="s">
        <v>20</v>
      </c>
      <c r="H291">
        <v>337</v>
      </c>
      <c r="I291" s="10">
        <f t="shared" si="3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34"/>
        <v>theater</v>
      </c>
      <c r="R291" t="str">
        <f t="shared" si="35"/>
        <v>plays</v>
      </c>
      <c r="S291" s="9">
        <f t="shared" si="36"/>
        <v>42219.208333333328</v>
      </c>
      <c r="T291" s="9">
        <f t="shared" si="37"/>
        <v>42222.208333333328</v>
      </c>
      <c r="U291">
        <f t="shared" si="38"/>
        <v>2015</v>
      </c>
      <c r="V291" s="8" t="str">
        <f t="shared" si="39"/>
        <v>Aug</v>
      </c>
    </row>
    <row r="292" spans="1:22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32"/>
        <v>0.54402135231316728</v>
      </c>
      <c r="G292" t="s">
        <v>14</v>
      </c>
      <c r="H292">
        <v>908</v>
      </c>
      <c r="I292" s="10">
        <f t="shared" si="3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34"/>
        <v>film &amp; video</v>
      </c>
      <c r="R292" t="str">
        <f t="shared" si="35"/>
        <v>documentary</v>
      </c>
      <c r="S292" s="9">
        <f t="shared" si="36"/>
        <v>41404.208333333336</v>
      </c>
      <c r="T292" s="9">
        <f t="shared" si="37"/>
        <v>41436.208333333336</v>
      </c>
      <c r="U292">
        <f t="shared" si="38"/>
        <v>2013</v>
      </c>
      <c r="V292" s="8" t="str">
        <f t="shared" si="39"/>
        <v>May</v>
      </c>
    </row>
    <row r="293" spans="1:22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32"/>
        <v>4.5661111111111108</v>
      </c>
      <c r="G293" t="s">
        <v>20</v>
      </c>
      <c r="H293">
        <v>107</v>
      </c>
      <c r="I293" s="10">
        <f t="shared" si="3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34"/>
        <v>technology</v>
      </c>
      <c r="R293" t="str">
        <f t="shared" si="35"/>
        <v>web</v>
      </c>
      <c r="S293" s="9">
        <f t="shared" si="36"/>
        <v>40831.208333333336</v>
      </c>
      <c r="T293" s="9">
        <f t="shared" si="37"/>
        <v>40835.208333333336</v>
      </c>
      <c r="U293">
        <f t="shared" si="38"/>
        <v>2011</v>
      </c>
      <c r="V293" s="8" t="str">
        <f t="shared" si="39"/>
        <v>Oct</v>
      </c>
    </row>
    <row r="294" spans="1:22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32"/>
        <v>9.8219178082191785E-2</v>
      </c>
      <c r="G294" t="s">
        <v>14</v>
      </c>
      <c r="H294">
        <v>10</v>
      </c>
      <c r="I294" s="10">
        <f t="shared" si="33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34"/>
        <v>food</v>
      </c>
      <c r="R294" t="str">
        <f t="shared" si="35"/>
        <v>food trucks</v>
      </c>
      <c r="S294" s="9">
        <f t="shared" si="36"/>
        <v>40984.208333333336</v>
      </c>
      <c r="T294" s="9">
        <f t="shared" si="37"/>
        <v>41002.208333333336</v>
      </c>
      <c r="U294">
        <f t="shared" si="38"/>
        <v>2012</v>
      </c>
      <c r="V294" s="8" t="str">
        <f t="shared" si="39"/>
        <v>Mar</v>
      </c>
    </row>
    <row r="295" spans="1:22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32"/>
        <v>0.16384615384615384</v>
      </c>
      <c r="G295" t="s">
        <v>74</v>
      </c>
      <c r="H295">
        <v>32</v>
      </c>
      <c r="I295" s="10">
        <f t="shared" si="3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34"/>
        <v>theater</v>
      </c>
      <c r="R295" t="str">
        <f t="shared" si="35"/>
        <v>plays</v>
      </c>
      <c r="S295" s="9">
        <f t="shared" si="36"/>
        <v>40456.208333333336</v>
      </c>
      <c r="T295" s="9">
        <f t="shared" si="37"/>
        <v>40465.208333333336</v>
      </c>
      <c r="U295">
        <f t="shared" si="38"/>
        <v>2010</v>
      </c>
      <c r="V295" s="8" t="str">
        <f t="shared" si="39"/>
        <v>Oct</v>
      </c>
    </row>
    <row r="296" spans="1:22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32"/>
        <v>13.396666666666667</v>
      </c>
      <c r="G296" t="s">
        <v>20</v>
      </c>
      <c r="H296">
        <v>183</v>
      </c>
      <c r="I296" s="10">
        <f t="shared" si="3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34"/>
        <v>theater</v>
      </c>
      <c r="R296" t="str">
        <f t="shared" si="35"/>
        <v>plays</v>
      </c>
      <c r="S296" s="9">
        <f t="shared" si="36"/>
        <v>43399.208333333328</v>
      </c>
      <c r="T296" s="9">
        <f t="shared" si="37"/>
        <v>43411.25</v>
      </c>
      <c r="U296">
        <f t="shared" si="38"/>
        <v>2018</v>
      </c>
      <c r="V296" s="8" t="str">
        <f t="shared" si="39"/>
        <v>Oct</v>
      </c>
    </row>
    <row r="297" spans="1:22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32"/>
        <v>0.35650077760497667</v>
      </c>
      <c r="G297" t="s">
        <v>14</v>
      </c>
      <c r="H297">
        <v>1910</v>
      </c>
      <c r="I297" s="10">
        <f t="shared" si="3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34"/>
        <v>theater</v>
      </c>
      <c r="R297" t="str">
        <f t="shared" si="35"/>
        <v>plays</v>
      </c>
      <c r="S297" s="9">
        <f t="shared" si="36"/>
        <v>41562.208333333336</v>
      </c>
      <c r="T297" s="9">
        <f t="shared" si="37"/>
        <v>41587.25</v>
      </c>
      <c r="U297">
        <f t="shared" si="38"/>
        <v>2013</v>
      </c>
      <c r="V297" s="8" t="str">
        <f t="shared" si="39"/>
        <v>Oct</v>
      </c>
    </row>
    <row r="298" spans="1:22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32"/>
        <v>0.54950819672131146</v>
      </c>
      <c r="G298" t="s">
        <v>14</v>
      </c>
      <c r="H298">
        <v>38</v>
      </c>
      <c r="I298" s="10">
        <f t="shared" si="3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34"/>
        <v>theater</v>
      </c>
      <c r="R298" t="str">
        <f t="shared" si="35"/>
        <v>plays</v>
      </c>
      <c r="S298" s="9">
        <f t="shared" si="36"/>
        <v>43493.25</v>
      </c>
      <c r="T298" s="9">
        <f t="shared" si="37"/>
        <v>43515.25</v>
      </c>
      <c r="U298">
        <f t="shared" si="38"/>
        <v>2019</v>
      </c>
      <c r="V298" s="8" t="str">
        <f t="shared" si="39"/>
        <v>Jan</v>
      </c>
    </row>
    <row r="299" spans="1:22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32"/>
        <v>0.94236111111111109</v>
      </c>
      <c r="G299" t="s">
        <v>14</v>
      </c>
      <c r="H299">
        <v>104</v>
      </c>
      <c r="I299" s="10">
        <f t="shared" si="3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34"/>
        <v>theater</v>
      </c>
      <c r="R299" t="str">
        <f t="shared" si="35"/>
        <v>plays</v>
      </c>
      <c r="S299" s="9">
        <f t="shared" si="36"/>
        <v>41653.25</v>
      </c>
      <c r="T299" s="9">
        <f t="shared" si="37"/>
        <v>41662.25</v>
      </c>
      <c r="U299">
        <f t="shared" si="38"/>
        <v>2014</v>
      </c>
      <c r="V299" s="8" t="str">
        <f t="shared" si="39"/>
        <v>Jan</v>
      </c>
    </row>
    <row r="300" spans="1:22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32"/>
        <v>1.4391428571428571</v>
      </c>
      <c r="G300" t="s">
        <v>20</v>
      </c>
      <c r="H300">
        <v>72</v>
      </c>
      <c r="I300" s="10">
        <f t="shared" si="3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34"/>
        <v>music</v>
      </c>
      <c r="R300" t="str">
        <f t="shared" si="35"/>
        <v>rock</v>
      </c>
      <c r="S300" s="9">
        <f t="shared" si="36"/>
        <v>42426.25</v>
      </c>
      <c r="T300" s="9">
        <f t="shared" si="37"/>
        <v>42444.208333333328</v>
      </c>
      <c r="U300">
        <f t="shared" si="38"/>
        <v>2016</v>
      </c>
      <c r="V300" s="8" t="str">
        <f t="shared" si="39"/>
        <v>Feb</v>
      </c>
    </row>
    <row r="301" spans="1:22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32"/>
        <v>0.51421052631578945</v>
      </c>
      <c r="G301" t="s">
        <v>14</v>
      </c>
      <c r="H301">
        <v>49</v>
      </c>
      <c r="I301" s="10">
        <f t="shared" si="3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34"/>
        <v>food</v>
      </c>
      <c r="R301" t="str">
        <f t="shared" si="35"/>
        <v>food trucks</v>
      </c>
      <c r="S301" s="9">
        <f t="shared" si="36"/>
        <v>42432.25</v>
      </c>
      <c r="T301" s="9">
        <f t="shared" si="37"/>
        <v>42488.208333333328</v>
      </c>
      <c r="U301">
        <f t="shared" si="38"/>
        <v>2016</v>
      </c>
      <c r="V301" s="8" t="str">
        <f t="shared" si="39"/>
        <v>Mar</v>
      </c>
    </row>
    <row r="302" spans="1:22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32"/>
        <v>0.05</v>
      </c>
      <c r="G302" t="s">
        <v>14</v>
      </c>
      <c r="H302">
        <v>1</v>
      </c>
      <c r="I302" s="10">
        <f t="shared" si="33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34"/>
        <v>publishing</v>
      </c>
      <c r="R302" t="str">
        <f t="shared" si="35"/>
        <v>nonfiction</v>
      </c>
      <c r="S302" s="9">
        <f t="shared" si="36"/>
        <v>42977.208333333328</v>
      </c>
      <c r="T302" s="9">
        <f t="shared" si="37"/>
        <v>42978.208333333328</v>
      </c>
      <c r="U302">
        <f t="shared" si="38"/>
        <v>2017</v>
      </c>
      <c r="V302" s="8" t="str">
        <f t="shared" si="39"/>
        <v>Aug</v>
      </c>
    </row>
    <row r="303" spans="1:22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32"/>
        <v>13.446666666666667</v>
      </c>
      <c r="G303" t="s">
        <v>20</v>
      </c>
      <c r="H303">
        <v>295</v>
      </c>
      <c r="I303" s="10">
        <f t="shared" si="3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34"/>
        <v>film &amp; video</v>
      </c>
      <c r="R303" t="str">
        <f t="shared" si="35"/>
        <v>documentary</v>
      </c>
      <c r="S303" s="9">
        <f t="shared" si="36"/>
        <v>42061.25</v>
      </c>
      <c r="T303" s="9">
        <f t="shared" si="37"/>
        <v>42078.208333333328</v>
      </c>
      <c r="U303">
        <f t="shared" si="38"/>
        <v>2015</v>
      </c>
      <c r="V303" s="8" t="str">
        <f t="shared" si="39"/>
        <v>Feb</v>
      </c>
    </row>
    <row r="304" spans="1:22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32"/>
        <v>0.31844940867279897</v>
      </c>
      <c r="G304" t="s">
        <v>14</v>
      </c>
      <c r="H304">
        <v>245</v>
      </c>
      <c r="I304" s="10">
        <f t="shared" si="3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34"/>
        <v>theater</v>
      </c>
      <c r="R304" t="str">
        <f t="shared" si="35"/>
        <v>plays</v>
      </c>
      <c r="S304" s="9">
        <f t="shared" si="36"/>
        <v>43345.208333333328</v>
      </c>
      <c r="T304" s="9">
        <f t="shared" si="37"/>
        <v>43359.208333333328</v>
      </c>
      <c r="U304">
        <f t="shared" si="38"/>
        <v>2018</v>
      </c>
      <c r="V304" s="8" t="str">
        <f t="shared" si="39"/>
        <v>Sep</v>
      </c>
    </row>
    <row r="305" spans="1:22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32"/>
        <v>0.82617647058823529</v>
      </c>
      <c r="G305" t="s">
        <v>14</v>
      </c>
      <c r="H305">
        <v>32</v>
      </c>
      <c r="I305" s="10">
        <f t="shared" si="33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34"/>
        <v>music</v>
      </c>
      <c r="R305" t="str">
        <f t="shared" si="35"/>
        <v>indie rock</v>
      </c>
      <c r="S305" s="9">
        <f t="shared" si="36"/>
        <v>42376.25</v>
      </c>
      <c r="T305" s="9">
        <f t="shared" si="37"/>
        <v>42381.25</v>
      </c>
      <c r="U305">
        <f t="shared" si="38"/>
        <v>2016</v>
      </c>
      <c r="V305" s="8" t="str">
        <f t="shared" si="39"/>
        <v>Jan</v>
      </c>
    </row>
    <row r="306" spans="1:22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32"/>
        <v>5.4614285714285717</v>
      </c>
      <c r="G306" t="s">
        <v>20</v>
      </c>
      <c r="H306">
        <v>142</v>
      </c>
      <c r="I306" s="10">
        <f t="shared" si="3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34"/>
        <v>film &amp; video</v>
      </c>
      <c r="R306" t="str">
        <f t="shared" si="35"/>
        <v>documentary</v>
      </c>
      <c r="S306" s="9">
        <f t="shared" si="36"/>
        <v>42589.208333333328</v>
      </c>
      <c r="T306" s="9">
        <f t="shared" si="37"/>
        <v>42630.208333333328</v>
      </c>
      <c r="U306">
        <f t="shared" si="38"/>
        <v>2016</v>
      </c>
      <c r="V306" s="8" t="str">
        <f t="shared" si="39"/>
        <v>Aug</v>
      </c>
    </row>
    <row r="307" spans="1:22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32"/>
        <v>2.8621428571428571</v>
      </c>
      <c r="G307" t="s">
        <v>20</v>
      </c>
      <c r="H307">
        <v>85</v>
      </c>
      <c r="I307" s="10">
        <f t="shared" si="3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34"/>
        <v>theater</v>
      </c>
      <c r="R307" t="str">
        <f t="shared" si="35"/>
        <v>plays</v>
      </c>
      <c r="S307" s="9">
        <f t="shared" si="36"/>
        <v>42448.208333333328</v>
      </c>
      <c r="T307" s="9">
        <f t="shared" si="37"/>
        <v>42489.208333333328</v>
      </c>
      <c r="U307">
        <f t="shared" si="38"/>
        <v>2016</v>
      </c>
      <c r="V307" s="8" t="str">
        <f t="shared" si="39"/>
        <v>Mar</v>
      </c>
    </row>
    <row r="308" spans="1:22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32"/>
        <v>7.9076923076923072E-2</v>
      </c>
      <c r="G308" t="s">
        <v>14</v>
      </c>
      <c r="H308">
        <v>7</v>
      </c>
      <c r="I308" s="10">
        <f t="shared" si="3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34"/>
        <v>theater</v>
      </c>
      <c r="R308" t="str">
        <f t="shared" si="35"/>
        <v>plays</v>
      </c>
      <c r="S308" s="9">
        <f t="shared" si="36"/>
        <v>42930.208333333328</v>
      </c>
      <c r="T308" s="9">
        <f t="shared" si="37"/>
        <v>42933.208333333328</v>
      </c>
      <c r="U308">
        <f t="shared" si="38"/>
        <v>2017</v>
      </c>
      <c r="V308" s="8" t="str">
        <f t="shared" si="39"/>
        <v>Jul</v>
      </c>
    </row>
    <row r="309" spans="1:22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32"/>
        <v>1.3213677811550153</v>
      </c>
      <c r="G309" t="s">
        <v>20</v>
      </c>
      <c r="H309">
        <v>659</v>
      </c>
      <c r="I309" s="10">
        <f t="shared" si="3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34"/>
        <v>publishing</v>
      </c>
      <c r="R309" t="str">
        <f t="shared" si="35"/>
        <v>fiction</v>
      </c>
      <c r="S309" s="9">
        <f t="shared" si="36"/>
        <v>41066.208333333336</v>
      </c>
      <c r="T309" s="9">
        <f t="shared" si="37"/>
        <v>41086.208333333336</v>
      </c>
      <c r="U309">
        <f t="shared" si="38"/>
        <v>2012</v>
      </c>
      <c r="V309" s="8" t="str">
        <f t="shared" si="39"/>
        <v>Jun</v>
      </c>
    </row>
    <row r="310" spans="1:22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32"/>
        <v>0.74077834179357027</v>
      </c>
      <c r="G310" t="s">
        <v>14</v>
      </c>
      <c r="H310">
        <v>803</v>
      </c>
      <c r="I310" s="10">
        <f t="shared" si="3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34"/>
        <v>theater</v>
      </c>
      <c r="R310" t="str">
        <f t="shared" si="35"/>
        <v>plays</v>
      </c>
      <c r="S310" s="9">
        <f t="shared" si="36"/>
        <v>40651.208333333336</v>
      </c>
      <c r="T310" s="9">
        <f t="shared" si="37"/>
        <v>40652.208333333336</v>
      </c>
      <c r="U310">
        <f t="shared" si="38"/>
        <v>2011</v>
      </c>
      <c r="V310" s="8" t="str">
        <f t="shared" si="39"/>
        <v>Apr</v>
      </c>
    </row>
    <row r="311" spans="1:22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32"/>
        <v>0.75292682926829269</v>
      </c>
      <c r="G311" t="s">
        <v>74</v>
      </c>
      <c r="H311">
        <v>75</v>
      </c>
      <c r="I311" s="10">
        <f t="shared" si="33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34"/>
        <v>music</v>
      </c>
      <c r="R311" t="str">
        <f t="shared" si="35"/>
        <v>indie rock</v>
      </c>
      <c r="S311" s="9">
        <f t="shared" si="36"/>
        <v>40807.208333333336</v>
      </c>
      <c r="T311" s="9">
        <f t="shared" si="37"/>
        <v>40827.208333333336</v>
      </c>
      <c r="U311">
        <f t="shared" si="38"/>
        <v>2011</v>
      </c>
      <c r="V311" s="8" t="str">
        <f t="shared" si="39"/>
        <v>Sep</v>
      </c>
    </row>
    <row r="312" spans="1:22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32"/>
        <v>0.20333333333333334</v>
      </c>
      <c r="G312" t="s">
        <v>14</v>
      </c>
      <c r="H312">
        <v>16</v>
      </c>
      <c r="I312" s="10">
        <f t="shared" si="33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34"/>
        <v>games</v>
      </c>
      <c r="R312" t="str">
        <f t="shared" si="35"/>
        <v>video games</v>
      </c>
      <c r="S312" s="9">
        <f t="shared" si="36"/>
        <v>40277.208333333336</v>
      </c>
      <c r="T312" s="9">
        <f t="shared" si="37"/>
        <v>40293.208333333336</v>
      </c>
      <c r="U312">
        <f t="shared" si="38"/>
        <v>2010</v>
      </c>
      <c r="V312" s="8" t="str">
        <f t="shared" si="39"/>
        <v>Apr</v>
      </c>
    </row>
    <row r="313" spans="1:22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32"/>
        <v>2.0336507936507937</v>
      </c>
      <c r="G313" t="s">
        <v>20</v>
      </c>
      <c r="H313">
        <v>121</v>
      </c>
      <c r="I313" s="10">
        <f t="shared" si="3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34"/>
        <v>theater</v>
      </c>
      <c r="R313" t="str">
        <f t="shared" si="35"/>
        <v>plays</v>
      </c>
      <c r="S313" s="9">
        <f t="shared" si="36"/>
        <v>40590.25</v>
      </c>
      <c r="T313" s="9">
        <f t="shared" si="37"/>
        <v>40602.25</v>
      </c>
      <c r="U313">
        <f t="shared" si="38"/>
        <v>2011</v>
      </c>
      <c r="V313" s="8" t="str">
        <f t="shared" si="39"/>
        <v>Feb</v>
      </c>
    </row>
    <row r="314" spans="1:22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32"/>
        <v>3.1022842639593908</v>
      </c>
      <c r="G314" t="s">
        <v>20</v>
      </c>
      <c r="H314">
        <v>3742</v>
      </c>
      <c r="I314" s="10">
        <f t="shared" si="3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34"/>
        <v>theater</v>
      </c>
      <c r="R314" t="str">
        <f t="shared" si="35"/>
        <v>plays</v>
      </c>
      <c r="S314" s="9">
        <f t="shared" si="36"/>
        <v>41572.208333333336</v>
      </c>
      <c r="T314" s="9">
        <f t="shared" si="37"/>
        <v>41579.208333333336</v>
      </c>
      <c r="U314">
        <f t="shared" si="38"/>
        <v>2013</v>
      </c>
      <c r="V314" s="8" t="str">
        <f t="shared" si="39"/>
        <v>Oct</v>
      </c>
    </row>
    <row r="315" spans="1:22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32"/>
        <v>3.9531818181818181</v>
      </c>
      <c r="G315" t="s">
        <v>20</v>
      </c>
      <c r="H315">
        <v>223</v>
      </c>
      <c r="I315" s="10">
        <f t="shared" si="33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34"/>
        <v>music</v>
      </c>
      <c r="R315" t="str">
        <f t="shared" si="35"/>
        <v>rock</v>
      </c>
      <c r="S315" s="9">
        <f t="shared" si="36"/>
        <v>40966.25</v>
      </c>
      <c r="T315" s="9">
        <f t="shared" si="37"/>
        <v>40968.25</v>
      </c>
      <c r="U315">
        <f t="shared" si="38"/>
        <v>2012</v>
      </c>
      <c r="V315" s="8" t="str">
        <f t="shared" si="39"/>
        <v>Feb</v>
      </c>
    </row>
    <row r="316" spans="1:22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32"/>
        <v>2.9471428571428571</v>
      </c>
      <c r="G316" t="s">
        <v>20</v>
      </c>
      <c r="H316">
        <v>133</v>
      </c>
      <c r="I316" s="10">
        <f t="shared" si="3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34"/>
        <v>film &amp; video</v>
      </c>
      <c r="R316" t="str">
        <f t="shared" si="35"/>
        <v>documentary</v>
      </c>
      <c r="S316" s="9">
        <f t="shared" si="36"/>
        <v>43536.208333333328</v>
      </c>
      <c r="T316" s="9">
        <f t="shared" si="37"/>
        <v>43541.208333333328</v>
      </c>
      <c r="U316">
        <f t="shared" si="38"/>
        <v>2019</v>
      </c>
      <c r="V316" s="8" t="str">
        <f t="shared" si="39"/>
        <v>Mar</v>
      </c>
    </row>
    <row r="317" spans="1:22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32"/>
        <v>0.33894736842105261</v>
      </c>
      <c r="G317" t="s">
        <v>14</v>
      </c>
      <c r="H317">
        <v>31</v>
      </c>
      <c r="I317" s="10">
        <f t="shared" si="3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34"/>
        <v>theater</v>
      </c>
      <c r="R317" t="str">
        <f t="shared" si="35"/>
        <v>plays</v>
      </c>
      <c r="S317" s="9">
        <f t="shared" si="36"/>
        <v>41783.208333333336</v>
      </c>
      <c r="T317" s="9">
        <f t="shared" si="37"/>
        <v>41812.208333333336</v>
      </c>
      <c r="U317">
        <f t="shared" si="38"/>
        <v>2014</v>
      </c>
      <c r="V317" s="8" t="str">
        <f t="shared" si="39"/>
        <v>May</v>
      </c>
    </row>
    <row r="318" spans="1:22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32"/>
        <v>0.66677083333333331</v>
      </c>
      <c r="G318" t="s">
        <v>14</v>
      </c>
      <c r="H318">
        <v>108</v>
      </c>
      <c r="I318" s="10">
        <f t="shared" si="3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34"/>
        <v>food</v>
      </c>
      <c r="R318" t="str">
        <f t="shared" si="35"/>
        <v>food trucks</v>
      </c>
      <c r="S318" s="9">
        <f t="shared" si="36"/>
        <v>43788.25</v>
      </c>
      <c r="T318" s="9">
        <f t="shared" si="37"/>
        <v>43789.25</v>
      </c>
      <c r="U318">
        <f t="shared" si="38"/>
        <v>2019</v>
      </c>
      <c r="V318" s="8" t="str">
        <f t="shared" si="39"/>
        <v>Nov</v>
      </c>
    </row>
    <row r="319" spans="1:22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32"/>
        <v>0.19227272727272726</v>
      </c>
      <c r="G319" t="s">
        <v>14</v>
      </c>
      <c r="H319">
        <v>30</v>
      </c>
      <c r="I319" s="10">
        <f t="shared" si="33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34"/>
        <v>theater</v>
      </c>
      <c r="R319" t="str">
        <f t="shared" si="35"/>
        <v>plays</v>
      </c>
      <c r="S319" s="9">
        <f t="shared" si="36"/>
        <v>42869.208333333328</v>
      </c>
      <c r="T319" s="9">
        <f t="shared" si="37"/>
        <v>42882.208333333328</v>
      </c>
      <c r="U319">
        <f t="shared" si="38"/>
        <v>2017</v>
      </c>
      <c r="V319" s="8" t="str">
        <f t="shared" si="39"/>
        <v>May</v>
      </c>
    </row>
    <row r="320" spans="1:22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32"/>
        <v>0.15842105263157893</v>
      </c>
      <c r="G320" t="s">
        <v>14</v>
      </c>
      <c r="H320">
        <v>17</v>
      </c>
      <c r="I320" s="10">
        <f t="shared" si="3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34"/>
        <v>music</v>
      </c>
      <c r="R320" t="str">
        <f t="shared" si="35"/>
        <v>rock</v>
      </c>
      <c r="S320" s="9">
        <f t="shared" si="36"/>
        <v>41684.25</v>
      </c>
      <c r="T320" s="9">
        <f t="shared" si="37"/>
        <v>41686.25</v>
      </c>
      <c r="U320">
        <f t="shared" si="38"/>
        <v>2014</v>
      </c>
      <c r="V320" s="8" t="str">
        <f t="shared" si="39"/>
        <v>Feb</v>
      </c>
    </row>
    <row r="321" spans="1:22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32"/>
        <v>0.38702380952380955</v>
      </c>
      <c r="G321" t="s">
        <v>74</v>
      </c>
      <c r="H321">
        <v>64</v>
      </c>
      <c r="I321" s="10">
        <f t="shared" si="33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34"/>
        <v>technology</v>
      </c>
      <c r="R321" t="str">
        <f t="shared" si="35"/>
        <v>web</v>
      </c>
      <c r="S321" s="9">
        <f t="shared" si="36"/>
        <v>40402.208333333336</v>
      </c>
      <c r="T321" s="9">
        <f t="shared" si="37"/>
        <v>40426.208333333336</v>
      </c>
      <c r="U321">
        <f t="shared" si="38"/>
        <v>2010</v>
      </c>
      <c r="V321" s="8" t="str">
        <f t="shared" si="39"/>
        <v>Aug</v>
      </c>
    </row>
    <row r="322" spans="1:22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32"/>
        <v>9.5876777251184833E-2</v>
      </c>
      <c r="G322" t="s">
        <v>14</v>
      </c>
      <c r="H322">
        <v>80</v>
      </c>
      <c r="I322" s="10">
        <f t="shared" si="33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34"/>
        <v>publishing</v>
      </c>
      <c r="R322" t="str">
        <f t="shared" si="35"/>
        <v>fiction</v>
      </c>
      <c r="S322" s="9">
        <f t="shared" si="36"/>
        <v>40673.208333333336</v>
      </c>
      <c r="T322" s="9">
        <f t="shared" si="37"/>
        <v>40682.208333333336</v>
      </c>
      <c r="U322">
        <f t="shared" si="38"/>
        <v>2011</v>
      </c>
      <c r="V322" s="8" t="str">
        <f t="shared" si="39"/>
        <v>May</v>
      </c>
    </row>
    <row r="323" spans="1:22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40">E323/D323</f>
        <v>0.94144366197183094</v>
      </c>
      <c r="G323" t="s">
        <v>14</v>
      </c>
      <c r="H323">
        <v>2468</v>
      </c>
      <c r="I323" s="10">
        <f t="shared" ref="I323:I386" si="4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42">LEFT(P323,FIND("/",P323)-1)</f>
        <v>film &amp; video</v>
      </c>
      <c r="R323" t="str">
        <f t="shared" ref="R323:R386" si="43">RIGHT(P323,LEN(P323)-FIND("/",P323))</f>
        <v>shorts</v>
      </c>
      <c r="S323" s="9">
        <f t="shared" ref="S323:S386" si="44">(((L323/60)/60)/24)+DATE(1970,1,1)</f>
        <v>40634.208333333336</v>
      </c>
      <c r="T323" s="9">
        <f t="shared" ref="T323:T386" si="45">(((M323/60)/60)/24)+DATE(1970,1,1)</f>
        <v>40642.208333333336</v>
      </c>
      <c r="U323">
        <f t="shared" ref="U323:U386" si="46">YEAR(S323)</f>
        <v>2011</v>
      </c>
      <c r="V323" s="8" t="str">
        <f t="shared" ref="V323:V386" si="47">TEXT(S323,"mmm")</f>
        <v>Apr</v>
      </c>
    </row>
    <row r="324" spans="1:22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40"/>
        <v>1.6656234096692113</v>
      </c>
      <c r="G324" t="s">
        <v>20</v>
      </c>
      <c r="H324">
        <v>5168</v>
      </c>
      <c r="I324" s="10">
        <f t="shared" si="4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42"/>
        <v>theater</v>
      </c>
      <c r="R324" t="str">
        <f t="shared" si="43"/>
        <v>plays</v>
      </c>
      <c r="S324" s="9">
        <f t="shared" si="44"/>
        <v>40507.25</v>
      </c>
      <c r="T324" s="9">
        <f t="shared" si="45"/>
        <v>40520.25</v>
      </c>
      <c r="U324">
        <f t="shared" si="46"/>
        <v>2010</v>
      </c>
      <c r="V324" s="8" t="str">
        <f t="shared" si="47"/>
        <v>Nov</v>
      </c>
    </row>
    <row r="325" spans="1:22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40"/>
        <v>0.24134831460674158</v>
      </c>
      <c r="G325" t="s">
        <v>14</v>
      </c>
      <c r="H325">
        <v>26</v>
      </c>
      <c r="I325" s="10">
        <f t="shared" si="4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42"/>
        <v>film &amp; video</v>
      </c>
      <c r="R325" t="str">
        <f t="shared" si="43"/>
        <v>documentary</v>
      </c>
      <c r="S325" s="9">
        <f t="shared" si="44"/>
        <v>41725.208333333336</v>
      </c>
      <c r="T325" s="9">
        <f t="shared" si="45"/>
        <v>41727.208333333336</v>
      </c>
      <c r="U325">
        <f t="shared" si="46"/>
        <v>2014</v>
      </c>
      <c r="V325" s="8" t="str">
        <f t="shared" si="47"/>
        <v>Mar</v>
      </c>
    </row>
    <row r="326" spans="1:22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40"/>
        <v>1.6405633802816901</v>
      </c>
      <c r="G326" t="s">
        <v>20</v>
      </c>
      <c r="H326">
        <v>307</v>
      </c>
      <c r="I326" s="10">
        <f t="shared" si="4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42"/>
        <v>theater</v>
      </c>
      <c r="R326" t="str">
        <f t="shared" si="43"/>
        <v>plays</v>
      </c>
      <c r="S326" s="9">
        <f t="shared" si="44"/>
        <v>42176.208333333328</v>
      </c>
      <c r="T326" s="9">
        <f t="shared" si="45"/>
        <v>42188.208333333328</v>
      </c>
      <c r="U326">
        <f t="shared" si="46"/>
        <v>2015</v>
      </c>
      <c r="V326" s="8" t="str">
        <f t="shared" si="47"/>
        <v>Jun</v>
      </c>
    </row>
    <row r="327" spans="1:22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40"/>
        <v>0.90723076923076929</v>
      </c>
      <c r="G327" t="s">
        <v>14</v>
      </c>
      <c r="H327">
        <v>73</v>
      </c>
      <c r="I327" s="10">
        <f t="shared" si="4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42"/>
        <v>theater</v>
      </c>
      <c r="R327" t="str">
        <f t="shared" si="43"/>
        <v>plays</v>
      </c>
      <c r="S327" s="9">
        <f t="shared" si="44"/>
        <v>43267.208333333328</v>
      </c>
      <c r="T327" s="9">
        <f t="shared" si="45"/>
        <v>43290.208333333328</v>
      </c>
      <c r="U327">
        <f t="shared" si="46"/>
        <v>2018</v>
      </c>
      <c r="V327" s="8" t="str">
        <f t="shared" si="47"/>
        <v>Jun</v>
      </c>
    </row>
    <row r="328" spans="1:22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40"/>
        <v>0.46194444444444444</v>
      </c>
      <c r="G328" t="s">
        <v>14</v>
      </c>
      <c r="H328">
        <v>128</v>
      </c>
      <c r="I328" s="10">
        <f t="shared" si="4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42"/>
        <v>film &amp; video</v>
      </c>
      <c r="R328" t="str">
        <f t="shared" si="43"/>
        <v>animation</v>
      </c>
      <c r="S328" s="9">
        <f t="shared" si="44"/>
        <v>42364.25</v>
      </c>
      <c r="T328" s="9">
        <f t="shared" si="45"/>
        <v>42370.25</v>
      </c>
      <c r="U328">
        <f t="shared" si="46"/>
        <v>2015</v>
      </c>
      <c r="V328" s="8" t="str">
        <f t="shared" si="47"/>
        <v>Dec</v>
      </c>
    </row>
    <row r="329" spans="1:22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40"/>
        <v>0.38538461538461538</v>
      </c>
      <c r="G329" t="s">
        <v>14</v>
      </c>
      <c r="H329">
        <v>33</v>
      </c>
      <c r="I329" s="10">
        <f t="shared" si="4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42"/>
        <v>theater</v>
      </c>
      <c r="R329" t="str">
        <f t="shared" si="43"/>
        <v>plays</v>
      </c>
      <c r="S329" s="9">
        <f t="shared" si="44"/>
        <v>43705.208333333328</v>
      </c>
      <c r="T329" s="9">
        <f t="shared" si="45"/>
        <v>43709.208333333328</v>
      </c>
      <c r="U329">
        <f t="shared" si="46"/>
        <v>2019</v>
      </c>
      <c r="V329" s="8" t="str">
        <f t="shared" si="47"/>
        <v>Aug</v>
      </c>
    </row>
    <row r="330" spans="1:22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40"/>
        <v>1.3356231003039514</v>
      </c>
      <c r="G330" t="s">
        <v>20</v>
      </c>
      <c r="H330">
        <v>2441</v>
      </c>
      <c r="I330" s="10">
        <f t="shared" si="4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42"/>
        <v>music</v>
      </c>
      <c r="R330" t="str">
        <f t="shared" si="43"/>
        <v>rock</v>
      </c>
      <c r="S330" s="9">
        <f t="shared" si="44"/>
        <v>43434.25</v>
      </c>
      <c r="T330" s="9">
        <f t="shared" si="45"/>
        <v>43445.25</v>
      </c>
      <c r="U330">
        <f t="shared" si="46"/>
        <v>2018</v>
      </c>
      <c r="V330" s="8" t="str">
        <f t="shared" si="47"/>
        <v>Nov</v>
      </c>
    </row>
    <row r="331" spans="1:22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40"/>
        <v>0.22896588486140726</v>
      </c>
      <c r="G331" t="s">
        <v>47</v>
      </c>
      <c r="H331">
        <v>211</v>
      </c>
      <c r="I331" s="10">
        <f t="shared" si="4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42"/>
        <v>games</v>
      </c>
      <c r="R331" t="str">
        <f t="shared" si="43"/>
        <v>video games</v>
      </c>
      <c r="S331" s="9">
        <f t="shared" si="44"/>
        <v>42716.25</v>
      </c>
      <c r="T331" s="9">
        <f t="shared" si="45"/>
        <v>42727.25</v>
      </c>
      <c r="U331">
        <f t="shared" si="46"/>
        <v>2016</v>
      </c>
      <c r="V331" s="8" t="str">
        <f t="shared" si="47"/>
        <v>Dec</v>
      </c>
    </row>
    <row r="332" spans="1:22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40"/>
        <v>1.8495548961424333</v>
      </c>
      <c r="G332" t="s">
        <v>20</v>
      </c>
      <c r="H332">
        <v>1385</v>
      </c>
      <c r="I332" s="10">
        <f t="shared" si="4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42"/>
        <v>film &amp; video</v>
      </c>
      <c r="R332" t="str">
        <f t="shared" si="43"/>
        <v>documentary</v>
      </c>
      <c r="S332" s="9">
        <f t="shared" si="44"/>
        <v>43077.25</v>
      </c>
      <c r="T332" s="9">
        <f t="shared" si="45"/>
        <v>43078.25</v>
      </c>
      <c r="U332">
        <f t="shared" si="46"/>
        <v>2017</v>
      </c>
      <c r="V332" s="8" t="str">
        <f t="shared" si="47"/>
        <v>Dec</v>
      </c>
    </row>
    <row r="333" spans="1:22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40"/>
        <v>4.4372727272727275</v>
      </c>
      <c r="G333" t="s">
        <v>20</v>
      </c>
      <c r="H333">
        <v>190</v>
      </c>
      <c r="I333" s="10">
        <f t="shared" si="4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42"/>
        <v>food</v>
      </c>
      <c r="R333" t="str">
        <f t="shared" si="43"/>
        <v>food trucks</v>
      </c>
      <c r="S333" s="9">
        <f t="shared" si="44"/>
        <v>40896.25</v>
      </c>
      <c r="T333" s="9">
        <f t="shared" si="45"/>
        <v>40897.25</v>
      </c>
      <c r="U333">
        <f t="shared" si="46"/>
        <v>2011</v>
      </c>
      <c r="V333" s="8" t="str">
        <f t="shared" si="47"/>
        <v>Dec</v>
      </c>
    </row>
    <row r="334" spans="1:22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40"/>
        <v>1.999806763285024</v>
      </c>
      <c r="G334" t="s">
        <v>20</v>
      </c>
      <c r="H334">
        <v>470</v>
      </c>
      <c r="I334" s="10">
        <f t="shared" si="4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42"/>
        <v>technology</v>
      </c>
      <c r="R334" t="str">
        <f t="shared" si="43"/>
        <v>wearables</v>
      </c>
      <c r="S334" s="9">
        <f t="shared" si="44"/>
        <v>41361.208333333336</v>
      </c>
      <c r="T334" s="9">
        <f t="shared" si="45"/>
        <v>41362.208333333336</v>
      </c>
      <c r="U334">
        <f t="shared" si="46"/>
        <v>2013</v>
      </c>
      <c r="V334" s="8" t="str">
        <f t="shared" si="47"/>
        <v>Mar</v>
      </c>
    </row>
    <row r="335" spans="1:22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40"/>
        <v>1.2395833333333333</v>
      </c>
      <c r="G335" t="s">
        <v>20</v>
      </c>
      <c r="H335">
        <v>253</v>
      </c>
      <c r="I335" s="10">
        <f t="shared" si="4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42"/>
        <v>theater</v>
      </c>
      <c r="R335" t="str">
        <f t="shared" si="43"/>
        <v>plays</v>
      </c>
      <c r="S335" s="9">
        <f t="shared" si="44"/>
        <v>43424.25</v>
      </c>
      <c r="T335" s="9">
        <f t="shared" si="45"/>
        <v>43452.25</v>
      </c>
      <c r="U335">
        <f t="shared" si="46"/>
        <v>2018</v>
      </c>
      <c r="V335" s="8" t="str">
        <f t="shared" si="47"/>
        <v>Nov</v>
      </c>
    </row>
    <row r="336" spans="1:22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40"/>
        <v>1.8661329305135952</v>
      </c>
      <c r="G336" t="s">
        <v>20</v>
      </c>
      <c r="H336">
        <v>1113</v>
      </c>
      <c r="I336" s="10">
        <f t="shared" si="4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42"/>
        <v>music</v>
      </c>
      <c r="R336" t="str">
        <f t="shared" si="43"/>
        <v>rock</v>
      </c>
      <c r="S336" s="9">
        <f t="shared" si="44"/>
        <v>43110.25</v>
      </c>
      <c r="T336" s="9">
        <f t="shared" si="45"/>
        <v>43117.25</v>
      </c>
      <c r="U336">
        <f t="shared" si="46"/>
        <v>2018</v>
      </c>
      <c r="V336" s="8" t="str">
        <f t="shared" si="47"/>
        <v>Jan</v>
      </c>
    </row>
    <row r="337" spans="1:22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40"/>
        <v>1.1428538550057536</v>
      </c>
      <c r="G337" t="s">
        <v>20</v>
      </c>
      <c r="H337">
        <v>2283</v>
      </c>
      <c r="I337" s="10">
        <f t="shared" si="4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42"/>
        <v>music</v>
      </c>
      <c r="R337" t="str">
        <f t="shared" si="43"/>
        <v>rock</v>
      </c>
      <c r="S337" s="9">
        <f t="shared" si="44"/>
        <v>43784.25</v>
      </c>
      <c r="T337" s="9">
        <f t="shared" si="45"/>
        <v>43797.25</v>
      </c>
      <c r="U337">
        <f t="shared" si="46"/>
        <v>2019</v>
      </c>
      <c r="V337" s="8" t="str">
        <f t="shared" si="47"/>
        <v>Nov</v>
      </c>
    </row>
    <row r="338" spans="1:22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40"/>
        <v>0.97032531824611035</v>
      </c>
      <c r="G338" t="s">
        <v>14</v>
      </c>
      <c r="H338">
        <v>1072</v>
      </c>
      <c r="I338" s="10">
        <f t="shared" si="4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42"/>
        <v>music</v>
      </c>
      <c r="R338" t="str">
        <f t="shared" si="43"/>
        <v>rock</v>
      </c>
      <c r="S338" s="9">
        <f t="shared" si="44"/>
        <v>40527.25</v>
      </c>
      <c r="T338" s="9">
        <f t="shared" si="45"/>
        <v>40528.25</v>
      </c>
      <c r="U338">
        <f t="shared" si="46"/>
        <v>2010</v>
      </c>
      <c r="V338" s="8" t="str">
        <f t="shared" si="47"/>
        <v>Dec</v>
      </c>
    </row>
    <row r="339" spans="1:22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40"/>
        <v>1.2281904761904763</v>
      </c>
      <c r="G339" t="s">
        <v>20</v>
      </c>
      <c r="H339">
        <v>1095</v>
      </c>
      <c r="I339" s="10">
        <f t="shared" si="4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42"/>
        <v>theater</v>
      </c>
      <c r="R339" t="str">
        <f t="shared" si="43"/>
        <v>plays</v>
      </c>
      <c r="S339" s="9">
        <f t="shared" si="44"/>
        <v>43780.25</v>
      </c>
      <c r="T339" s="9">
        <f t="shared" si="45"/>
        <v>43781.25</v>
      </c>
      <c r="U339">
        <f t="shared" si="46"/>
        <v>2019</v>
      </c>
      <c r="V339" s="8" t="str">
        <f t="shared" si="47"/>
        <v>Nov</v>
      </c>
    </row>
    <row r="340" spans="1:22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40"/>
        <v>1.7914326647564469</v>
      </c>
      <c r="G340" t="s">
        <v>20</v>
      </c>
      <c r="H340">
        <v>1690</v>
      </c>
      <c r="I340" s="10">
        <f t="shared" si="4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42"/>
        <v>theater</v>
      </c>
      <c r="R340" t="str">
        <f t="shared" si="43"/>
        <v>plays</v>
      </c>
      <c r="S340" s="9">
        <f t="shared" si="44"/>
        <v>40821.208333333336</v>
      </c>
      <c r="T340" s="9">
        <f t="shared" si="45"/>
        <v>40851.208333333336</v>
      </c>
      <c r="U340">
        <f t="shared" si="46"/>
        <v>2011</v>
      </c>
      <c r="V340" s="8" t="str">
        <f t="shared" si="47"/>
        <v>Oct</v>
      </c>
    </row>
    <row r="341" spans="1:22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40"/>
        <v>0.79951577402787966</v>
      </c>
      <c r="G341" t="s">
        <v>74</v>
      </c>
      <c r="H341">
        <v>1297</v>
      </c>
      <c r="I341" s="10">
        <f t="shared" si="4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42"/>
        <v>theater</v>
      </c>
      <c r="R341" t="str">
        <f t="shared" si="43"/>
        <v>plays</v>
      </c>
      <c r="S341" s="9">
        <f t="shared" si="44"/>
        <v>42949.208333333328</v>
      </c>
      <c r="T341" s="9">
        <f t="shared" si="45"/>
        <v>42963.208333333328</v>
      </c>
      <c r="U341">
        <f t="shared" si="46"/>
        <v>2017</v>
      </c>
      <c r="V341" s="8" t="str">
        <f t="shared" si="47"/>
        <v>Aug</v>
      </c>
    </row>
    <row r="342" spans="1:22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40"/>
        <v>0.94242587601078165</v>
      </c>
      <c r="G342" t="s">
        <v>14</v>
      </c>
      <c r="H342">
        <v>393</v>
      </c>
      <c r="I342" s="10">
        <f t="shared" si="4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42"/>
        <v>photography</v>
      </c>
      <c r="R342" t="str">
        <f t="shared" si="43"/>
        <v>photography books</v>
      </c>
      <c r="S342" s="9">
        <f t="shared" si="44"/>
        <v>40889.25</v>
      </c>
      <c r="T342" s="9">
        <f t="shared" si="45"/>
        <v>40890.25</v>
      </c>
      <c r="U342">
        <f t="shared" si="46"/>
        <v>2011</v>
      </c>
      <c r="V342" s="8" t="str">
        <f t="shared" si="47"/>
        <v>Dec</v>
      </c>
    </row>
    <row r="343" spans="1:22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40"/>
        <v>0.84669291338582675</v>
      </c>
      <c r="G343" t="s">
        <v>14</v>
      </c>
      <c r="H343">
        <v>1257</v>
      </c>
      <c r="I343" s="10">
        <f t="shared" si="4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42"/>
        <v>music</v>
      </c>
      <c r="R343" t="str">
        <f t="shared" si="43"/>
        <v>indie rock</v>
      </c>
      <c r="S343" s="9">
        <f t="shared" si="44"/>
        <v>42244.208333333328</v>
      </c>
      <c r="T343" s="9">
        <f t="shared" si="45"/>
        <v>42251.208333333328</v>
      </c>
      <c r="U343">
        <f t="shared" si="46"/>
        <v>2015</v>
      </c>
      <c r="V343" s="8" t="str">
        <f t="shared" si="47"/>
        <v>Aug</v>
      </c>
    </row>
    <row r="344" spans="1:22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40"/>
        <v>0.66521920668058454</v>
      </c>
      <c r="G344" t="s">
        <v>14</v>
      </c>
      <c r="H344">
        <v>328</v>
      </c>
      <c r="I344" s="10">
        <f t="shared" si="4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42"/>
        <v>theater</v>
      </c>
      <c r="R344" t="str">
        <f t="shared" si="43"/>
        <v>plays</v>
      </c>
      <c r="S344" s="9">
        <f t="shared" si="44"/>
        <v>41475.208333333336</v>
      </c>
      <c r="T344" s="9">
        <f t="shared" si="45"/>
        <v>41487.208333333336</v>
      </c>
      <c r="U344">
        <f t="shared" si="46"/>
        <v>2013</v>
      </c>
      <c r="V344" s="8" t="str">
        <f t="shared" si="47"/>
        <v>Jul</v>
      </c>
    </row>
    <row r="345" spans="1:22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40"/>
        <v>0.53922222222222227</v>
      </c>
      <c r="G345" t="s">
        <v>14</v>
      </c>
      <c r="H345">
        <v>147</v>
      </c>
      <c r="I345" s="10">
        <f t="shared" si="4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42"/>
        <v>theater</v>
      </c>
      <c r="R345" t="str">
        <f t="shared" si="43"/>
        <v>plays</v>
      </c>
      <c r="S345" s="9">
        <f t="shared" si="44"/>
        <v>41597.25</v>
      </c>
      <c r="T345" s="9">
        <f t="shared" si="45"/>
        <v>41650.25</v>
      </c>
      <c r="U345">
        <f t="shared" si="46"/>
        <v>2013</v>
      </c>
      <c r="V345" s="8" t="str">
        <f t="shared" si="47"/>
        <v>Nov</v>
      </c>
    </row>
    <row r="346" spans="1:22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40"/>
        <v>0.41983299595141699</v>
      </c>
      <c r="G346" t="s">
        <v>14</v>
      </c>
      <c r="H346">
        <v>830</v>
      </c>
      <c r="I346" s="10">
        <f t="shared" si="4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42"/>
        <v>games</v>
      </c>
      <c r="R346" t="str">
        <f t="shared" si="43"/>
        <v>video games</v>
      </c>
      <c r="S346" s="9">
        <f t="shared" si="44"/>
        <v>43122.25</v>
      </c>
      <c r="T346" s="9">
        <f t="shared" si="45"/>
        <v>43162.25</v>
      </c>
      <c r="U346">
        <f t="shared" si="46"/>
        <v>2018</v>
      </c>
      <c r="V346" s="8" t="str">
        <f t="shared" si="47"/>
        <v>Jan</v>
      </c>
    </row>
    <row r="347" spans="1:22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40"/>
        <v>0.14694796954314721</v>
      </c>
      <c r="G347" t="s">
        <v>14</v>
      </c>
      <c r="H347">
        <v>331</v>
      </c>
      <c r="I347" s="10">
        <f t="shared" si="4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42"/>
        <v>film &amp; video</v>
      </c>
      <c r="R347" t="str">
        <f t="shared" si="43"/>
        <v>drama</v>
      </c>
      <c r="S347" s="9">
        <f t="shared" si="44"/>
        <v>42194.208333333328</v>
      </c>
      <c r="T347" s="9">
        <f t="shared" si="45"/>
        <v>42195.208333333328</v>
      </c>
      <c r="U347">
        <f t="shared" si="46"/>
        <v>2015</v>
      </c>
      <c r="V347" s="8" t="str">
        <f t="shared" si="47"/>
        <v>Jul</v>
      </c>
    </row>
    <row r="348" spans="1:22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40"/>
        <v>0.34475</v>
      </c>
      <c r="G348" t="s">
        <v>14</v>
      </c>
      <c r="H348">
        <v>25</v>
      </c>
      <c r="I348" s="10">
        <f t="shared" si="4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42"/>
        <v>music</v>
      </c>
      <c r="R348" t="str">
        <f t="shared" si="43"/>
        <v>indie rock</v>
      </c>
      <c r="S348" s="9">
        <f t="shared" si="44"/>
        <v>42971.208333333328</v>
      </c>
      <c r="T348" s="9">
        <f t="shared" si="45"/>
        <v>43026.208333333328</v>
      </c>
      <c r="U348">
        <f t="shared" si="46"/>
        <v>2017</v>
      </c>
      <c r="V348" s="8" t="str">
        <f t="shared" si="47"/>
        <v>Aug</v>
      </c>
    </row>
    <row r="349" spans="1:22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40"/>
        <v>14.007777777777777</v>
      </c>
      <c r="G349" t="s">
        <v>20</v>
      </c>
      <c r="H349">
        <v>191</v>
      </c>
      <c r="I349" s="10">
        <f t="shared" si="4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42"/>
        <v>technology</v>
      </c>
      <c r="R349" t="str">
        <f t="shared" si="43"/>
        <v>web</v>
      </c>
      <c r="S349" s="9">
        <f t="shared" si="44"/>
        <v>42046.25</v>
      </c>
      <c r="T349" s="9">
        <f t="shared" si="45"/>
        <v>42070.25</v>
      </c>
      <c r="U349">
        <f t="shared" si="46"/>
        <v>2015</v>
      </c>
      <c r="V349" s="8" t="str">
        <f t="shared" si="47"/>
        <v>Feb</v>
      </c>
    </row>
    <row r="350" spans="1:22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40"/>
        <v>0.71770351758793971</v>
      </c>
      <c r="G350" t="s">
        <v>14</v>
      </c>
      <c r="H350">
        <v>3483</v>
      </c>
      <c r="I350" s="10">
        <f t="shared" si="4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42"/>
        <v>food</v>
      </c>
      <c r="R350" t="str">
        <f t="shared" si="43"/>
        <v>food trucks</v>
      </c>
      <c r="S350" s="9">
        <f t="shared" si="44"/>
        <v>42782.25</v>
      </c>
      <c r="T350" s="9">
        <f t="shared" si="45"/>
        <v>42795.25</v>
      </c>
      <c r="U350">
        <f t="shared" si="46"/>
        <v>2017</v>
      </c>
      <c r="V350" s="8" t="str">
        <f t="shared" si="47"/>
        <v>Feb</v>
      </c>
    </row>
    <row r="351" spans="1:22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40"/>
        <v>0.53074115044247783</v>
      </c>
      <c r="G351" t="s">
        <v>14</v>
      </c>
      <c r="H351">
        <v>923</v>
      </c>
      <c r="I351" s="10">
        <f t="shared" si="4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42"/>
        <v>theater</v>
      </c>
      <c r="R351" t="str">
        <f t="shared" si="43"/>
        <v>plays</v>
      </c>
      <c r="S351" s="9">
        <f t="shared" si="44"/>
        <v>42930.208333333328</v>
      </c>
      <c r="T351" s="9">
        <f t="shared" si="45"/>
        <v>42960.208333333328</v>
      </c>
      <c r="U351">
        <f t="shared" si="46"/>
        <v>2017</v>
      </c>
      <c r="V351" s="8" t="str">
        <f t="shared" si="47"/>
        <v>Jul</v>
      </c>
    </row>
    <row r="352" spans="1:22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40"/>
        <v>0.05</v>
      </c>
      <c r="G352" t="s">
        <v>14</v>
      </c>
      <c r="H352">
        <v>1</v>
      </c>
      <c r="I352" s="10">
        <f t="shared" si="4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42"/>
        <v>music</v>
      </c>
      <c r="R352" t="str">
        <f t="shared" si="43"/>
        <v>jazz</v>
      </c>
      <c r="S352" s="9">
        <f t="shared" si="44"/>
        <v>42144.208333333328</v>
      </c>
      <c r="T352" s="9">
        <f t="shared" si="45"/>
        <v>42162.208333333328</v>
      </c>
      <c r="U352">
        <f t="shared" si="46"/>
        <v>2015</v>
      </c>
      <c r="V352" s="8" t="str">
        <f t="shared" si="47"/>
        <v>May</v>
      </c>
    </row>
    <row r="353" spans="1:22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40"/>
        <v>1.2770715249662619</v>
      </c>
      <c r="G353" t="s">
        <v>20</v>
      </c>
      <c r="H353">
        <v>2013</v>
      </c>
      <c r="I353" s="10">
        <f t="shared" si="4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42"/>
        <v>music</v>
      </c>
      <c r="R353" t="str">
        <f t="shared" si="43"/>
        <v>rock</v>
      </c>
      <c r="S353" s="9">
        <f t="shared" si="44"/>
        <v>42240.208333333328</v>
      </c>
      <c r="T353" s="9">
        <f t="shared" si="45"/>
        <v>42254.208333333328</v>
      </c>
      <c r="U353">
        <f t="shared" si="46"/>
        <v>2015</v>
      </c>
      <c r="V353" s="8" t="str">
        <f t="shared" si="47"/>
        <v>Aug</v>
      </c>
    </row>
    <row r="354" spans="1:22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40"/>
        <v>0.34892857142857142</v>
      </c>
      <c r="G354" t="s">
        <v>14</v>
      </c>
      <c r="H354">
        <v>33</v>
      </c>
      <c r="I354" s="10">
        <f t="shared" si="4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42"/>
        <v>theater</v>
      </c>
      <c r="R354" t="str">
        <f t="shared" si="43"/>
        <v>plays</v>
      </c>
      <c r="S354" s="9">
        <f t="shared" si="44"/>
        <v>42315.25</v>
      </c>
      <c r="T354" s="9">
        <f t="shared" si="45"/>
        <v>42323.25</v>
      </c>
      <c r="U354">
        <f t="shared" si="46"/>
        <v>2015</v>
      </c>
      <c r="V354" s="8" t="str">
        <f t="shared" si="47"/>
        <v>Nov</v>
      </c>
    </row>
    <row r="355" spans="1:22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40"/>
        <v>4.105982142857143</v>
      </c>
      <c r="G355" t="s">
        <v>20</v>
      </c>
      <c r="H355">
        <v>1703</v>
      </c>
      <c r="I355" s="10">
        <f t="shared" si="4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42"/>
        <v>theater</v>
      </c>
      <c r="R355" t="str">
        <f t="shared" si="43"/>
        <v>plays</v>
      </c>
      <c r="S355" s="9">
        <f t="shared" si="44"/>
        <v>43651.208333333328</v>
      </c>
      <c r="T355" s="9">
        <f t="shared" si="45"/>
        <v>43652.208333333328</v>
      </c>
      <c r="U355">
        <f t="shared" si="46"/>
        <v>2019</v>
      </c>
      <c r="V355" s="8" t="str">
        <f t="shared" si="47"/>
        <v>Jul</v>
      </c>
    </row>
    <row r="356" spans="1:22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40"/>
        <v>1.2373770491803278</v>
      </c>
      <c r="G356" t="s">
        <v>20</v>
      </c>
      <c r="H356">
        <v>80</v>
      </c>
      <c r="I356" s="10">
        <f t="shared" si="4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42"/>
        <v>film &amp; video</v>
      </c>
      <c r="R356" t="str">
        <f t="shared" si="43"/>
        <v>documentary</v>
      </c>
      <c r="S356" s="9">
        <f t="shared" si="44"/>
        <v>41520.208333333336</v>
      </c>
      <c r="T356" s="9">
        <f t="shared" si="45"/>
        <v>41527.208333333336</v>
      </c>
      <c r="U356">
        <f t="shared" si="46"/>
        <v>2013</v>
      </c>
      <c r="V356" s="8" t="str">
        <f t="shared" si="47"/>
        <v>Sep</v>
      </c>
    </row>
    <row r="357" spans="1:22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40"/>
        <v>0.58973684210526311</v>
      </c>
      <c r="G357" t="s">
        <v>47</v>
      </c>
      <c r="H357">
        <v>86</v>
      </c>
      <c r="I357" s="10">
        <f t="shared" si="4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42"/>
        <v>technology</v>
      </c>
      <c r="R357" t="str">
        <f t="shared" si="43"/>
        <v>wearables</v>
      </c>
      <c r="S357" s="9">
        <f t="shared" si="44"/>
        <v>42757.25</v>
      </c>
      <c r="T357" s="9">
        <f t="shared" si="45"/>
        <v>42797.25</v>
      </c>
      <c r="U357">
        <f t="shared" si="46"/>
        <v>2017</v>
      </c>
      <c r="V357" s="8" t="str">
        <f t="shared" si="47"/>
        <v>Jan</v>
      </c>
    </row>
    <row r="358" spans="1:22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40"/>
        <v>0.36892473118279567</v>
      </c>
      <c r="G358" t="s">
        <v>14</v>
      </c>
      <c r="H358">
        <v>40</v>
      </c>
      <c r="I358" s="10">
        <f t="shared" si="4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42"/>
        <v>theater</v>
      </c>
      <c r="R358" t="str">
        <f t="shared" si="43"/>
        <v>plays</v>
      </c>
      <c r="S358" s="9">
        <f t="shared" si="44"/>
        <v>40922.25</v>
      </c>
      <c r="T358" s="9">
        <f t="shared" si="45"/>
        <v>40931.25</v>
      </c>
      <c r="U358">
        <f t="shared" si="46"/>
        <v>2012</v>
      </c>
      <c r="V358" s="8" t="str">
        <f t="shared" si="47"/>
        <v>Jan</v>
      </c>
    </row>
    <row r="359" spans="1:22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40"/>
        <v>1.8491304347826087</v>
      </c>
      <c r="G359" t="s">
        <v>20</v>
      </c>
      <c r="H359">
        <v>41</v>
      </c>
      <c r="I359" s="10">
        <f t="shared" si="4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42"/>
        <v>games</v>
      </c>
      <c r="R359" t="str">
        <f t="shared" si="43"/>
        <v>video games</v>
      </c>
      <c r="S359" s="9">
        <f t="shared" si="44"/>
        <v>42250.208333333328</v>
      </c>
      <c r="T359" s="9">
        <f t="shared" si="45"/>
        <v>42275.208333333328</v>
      </c>
      <c r="U359">
        <f t="shared" si="46"/>
        <v>2015</v>
      </c>
      <c r="V359" s="8" t="str">
        <f t="shared" si="47"/>
        <v>Sep</v>
      </c>
    </row>
    <row r="360" spans="1:22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40"/>
        <v>0.11814432989690722</v>
      </c>
      <c r="G360" t="s">
        <v>14</v>
      </c>
      <c r="H360">
        <v>23</v>
      </c>
      <c r="I360" s="10">
        <f t="shared" si="4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42"/>
        <v>photography</v>
      </c>
      <c r="R360" t="str">
        <f t="shared" si="43"/>
        <v>photography books</v>
      </c>
      <c r="S360" s="9">
        <f t="shared" si="44"/>
        <v>43322.208333333328</v>
      </c>
      <c r="T360" s="9">
        <f t="shared" si="45"/>
        <v>43325.208333333328</v>
      </c>
      <c r="U360">
        <f t="shared" si="46"/>
        <v>2018</v>
      </c>
      <c r="V360" s="8" t="str">
        <f t="shared" si="47"/>
        <v>Aug</v>
      </c>
    </row>
    <row r="361" spans="1:22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40"/>
        <v>2.9870000000000001</v>
      </c>
      <c r="G361" t="s">
        <v>20</v>
      </c>
      <c r="H361">
        <v>187</v>
      </c>
      <c r="I361" s="10">
        <f t="shared" si="4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42"/>
        <v>film &amp; video</v>
      </c>
      <c r="R361" t="str">
        <f t="shared" si="43"/>
        <v>animation</v>
      </c>
      <c r="S361" s="9">
        <f t="shared" si="44"/>
        <v>40782.208333333336</v>
      </c>
      <c r="T361" s="9">
        <f t="shared" si="45"/>
        <v>40789.208333333336</v>
      </c>
      <c r="U361">
        <f t="shared" si="46"/>
        <v>2011</v>
      </c>
      <c r="V361" s="8" t="str">
        <f t="shared" si="47"/>
        <v>Aug</v>
      </c>
    </row>
    <row r="362" spans="1:22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40"/>
        <v>2.2635175879396985</v>
      </c>
      <c r="G362" t="s">
        <v>20</v>
      </c>
      <c r="H362">
        <v>2875</v>
      </c>
      <c r="I362" s="10">
        <f t="shared" si="4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42"/>
        <v>theater</v>
      </c>
      <c r="R362" t="str">
        <f t="shared" si="43"/>
        <v>plays</v>
      </c>
      <c r="S362" s="9">
        <f t="shared" si="44"/>
        <v>40544.25</v>
      </c>
      <c r="T362" s="9">
        <f t="shared" si="45"/>
        <v>40558.25</v>
      </c>
      <c r="U362">
        <f t="shared" si="46"/>
        <v>2011</v>
      </c>
      <c r="V362" s="8" t="str">
        <f t="shared" si="47"/>
        <v>Jan</v>
      </c>
    </row>
    <row r="363" spans="1:22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40"/>
        <v>1.7356363636363636</v>
      </c>
      <c r="G363" t="s">
        <v>20</v>
      </c>
      <c r="H363">
        <v>88</v>
      </c>
      <c r="I363" s="10">
        <f t="shared" si="4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42"/>
        <v>theater</v>
      </c>
      <c r="R363" t="str">
        <f t="shared" si="43"/>
        <v>plays</v>
      </c>
      <c r="S363" s="9">
        <f t="shared" si="44"/>
        <v>43015.208333333328</v>
      </c>
      <c r="T363" s="9">
        <f t="shared" si="45"/>
        <v>43039.208333333328</v>
      </c>
      <c r="U363">
        <f t="shared" si="46"/>
        <v>2017</v>
      </c>
      <c r="V363" s="8" t="str">
        <f t="shared" si="47"/>
        <v>Oct</v>
      </c>
    </row>
    <row r="364" spans="1:22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40"/>
        <v>3.7175675675675675</v>
      </c>
      <c r="G364" t="s">
        <v>20</v>
      </c>
      <c r="H364">
        <v>191</v>
      </c>
      <c r="I364" s="10">
        <f t="shared" si="4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42"/>
        <v>music</v>
      </c>
      <c r="R364" t="str">
        <f t="shared" si="43"/>
        <v>rock</v>
      </c>
      <c r="S364" s="9">
        <f t="shared" si="44"/>
        <v>40570.25</v>
      </c>
      <c r="T364" s="9">
        <f t="shared" si="45"/>
        <v>40608.25</v>
      </c>
      <c r="U364">
        <f t="shared" si="46"/>
        <v>2011</v>
      </c>
      <c r="V364" s="8" t="str">
        <f t="shared" si="47"/>
        <v>Jan</v>
      </c>
    </row>
    <row r="365" spans="1:22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40"/>
        <v>1.601923076923077</v>
      </c>
      <c r="G365" t="s">
        <v>20</v>
      </c>
      <c r="H365">
        <v>139</v>
      </c>
      <c r="I365" s="10">
        <f t="shared" si="4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42"/>
        <v>music</v>
      </c>
      <c r="R365" t="str">
        <f t="shared" si="43"/>
        <v>rock</v>
      </c>
      <c r="S365" s="9">
        <f t="shared" si="44"/>
        <v>40904.25</v>
      </c>
      <c r="T365" s="9">
        <f t="shared" si="45"/>
        <v>40905.25</v>
      </c>
      <c r="U365">
        <f t="shared" si="46"/>
        <v>2011</v>
      </c>
      <c r="V365" s="8" t="str">
        <f t="shared" si="47"/>
        <v>Dec</v>
      </c>
    </row>
    <row r="366" spans="1:22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40"/>
        <v>16.163333333333334</v>
      </c>
      <c r="G366" t="s">
        <v>20</v>
      </c>
      <c r="H366">
        <v>186</v>
      </c>
      <c r="I366" s="10">
        <f t="shared" si="4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42"/>
        <v>music</v>
      </c>
      <c r="R366" t="str">
        <f t="shared" si="43"/>
        <v>indie rock</v>
      </c>
      <c r="S366" s="9">
        <f t="shared" si="44"/>
        <v>43164.25</v>
      </c>
      <c r="T366" s="9">
        <f t="shared" si="45"/>
        <v>43194.208333333328</v>
      </c>
      <c r="U366">
        <f t="shared" si="46"/>
        <v>2018</v>
      </c>
      <c r="V366" s="8" t="str">
        <f t="shared" si="47"/>
        <v>Mar</v>
      </c>
    </row>
    <row r="367" spans="1:22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40"/>
        <v>7.3343749999999996</v>
      </c>
      <c r="G367" t="s">
        <v>20</v>
      </c>
      <c r="H367">
        <v>112</v>
      </c>
      <c r="I367" s="10">
        <f t="shared" si="4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42"/>
        <v>theater</v>
      </c>
      <c r="R367" t="str">
        <f t="shared" si="43"/>
        <v>plays</v>
      </c>
      <c r="S367" s="9">
        <f t="shared" si="44"/>
        <v>42733.25</v>
      </c>
      <c r="T367" s="9">
        <f t="shared" si="45"/>
        <v>42760.25</v>
      </c>
      <c r="U367">
        <f t="shared" si="46"/>
        <v>2016</v>
      </c>
      <c r="V367" s="8" t="str">
        <f t="shared" si="47"/>
        <v>Dec</v>
      </c>
    </row>
    <row r="368" spans="1:22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40"/>
        <v>5.9211111111111112</v>
      </c>
      <c r="G368" t="s">
        <v>20</v>
      </c>
      <c r="H368">
        <v>101</v>
      </c>
      <c r="I368" s="10">
        <f t="shared" si="4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42"/>
        <v>theater</v>
      </c>
      <c r="R368" t="str">
        <f t="shared" si="43"/>
        <v>plays</v>
      </c>
      <c r="S368" s="9">
        <f t="shared" si="44"/>
        <v>40546.25</v>
      </c>
      <c r="T368" s="9">
        <f t="shared" si="45"/>
        <v>40547.25</v>
      </c>
      <c r="U368">
        <f t="shared" si="46"/>
        <v>2011</v>
      </c>
      <c r="V368" s="8" t="str">
        <f t="shared" si="47"/>
        <v>Jan</v>
      </c>
    </row>
    <row r="369" spans="1:22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40"/>
        <v>0.18888888888888888</v>
      </c>
      <c r="G369" t="s">
        <v>14</v>
      </c>
      <c r="H369">
        <v>75</v>
      </c>
      <c r="I369" s="10">
        <f t="shared" si="4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42"/>
        <v>theater</v>
      </c>
      <c r="R369" t="str">
        <f t="shared" si="43"/>
        <v>plays</v>
      </c>
      <c r="S369" s="9">
        <f t="shared" si="44"/>
        <v>41930.208333333336</v>
      </c>
      <c r="T369" s="9">
        <f t="shared" si="45"/>
        <v>41954.25</v>
      </c>
      <c r="U369">
        <f t="shared" si="46"/>
        <v>2014</v>
      </c>
      <c r="V369" s="8" t="str">
        <f t="shared" si="47"/>
        <v>Oct</v>
      </c>
    </row>
    <row r="370" spans="1:22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40"/>
        <v>2.7680769230769231</v>
      </c>
      <c r="G370" t="s">
        <v>20</v>
      </c>
      <c r="H370">
        <v>206</v>
      </c>
      <c r="I370" s="10">
        <f t="shared" si="4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42"/>
        <v>film &amp; video</v>
      </c>
      <c r="R370" t="str">
        <f t="shared" si="43"/>
        <v>documentary</v>
      </c>
      <c r="S370" s="9">
        <f t="shared" si="44"/>
        <v>40464.208333333336</v>
      </c>
      <c r="T370" s="9">
        <f t="shared" si="45"/>
        <v>40487.208333333336</v>
      </c>
      <c r="U370">
        <f t="shared" si="46"/>
        <v>2010</v>
      </c>
      <c r="V370" s="8" t="str">
        <f t="shared" si="47"/>
        <v>Oct</v>
      </c>
    </row>
    <row r="371" spans="1:22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40"/>
        <v>2.730185185185185</v>
      </c>
      <c r="G371" t="s">
        <v>20</v>
      </c>
      <c r="H371">
        <v>154</v>
      </c>
      <c r="I371" s="10">
        <f t="shared" si="4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42"/>
        <v>film &amp; video</v>
      </c>
      <c r="R371" t="str">
        <f t="shared" si="43"/>
        <v>television</v>
      </c>
      <c r="S371" s="9">
        <f t="shared" si="44"/>
        <v>41308.25</v>
      </c>
      <c r="T371" s="9">
        <f t="shared" si="45"/>
        <v>41347.208333333336</v>
      </c>
      <c r="U371">
        <f t="shared" si="46"/>
        <v>2013</v>
      </c>
      <c r="V371" s="8" t="str">
        <f t="shared" si="47"/>
        <v>Feb</v>
      </c>
    </row>
    <row r="372" spans="1:22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40"/>
        <v>1.593633125556545</v>
      </c>
      <c r="G372" t="s">
        <v>20</v>
      </c>
      <c r="H372">
        <v>5966</v>
      </c>
      <c r="I372" s="10">
        <f t="shared" si="4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42"/>
        <v>theater</v>
      </c>
      <c r="R372" t="str">
        <f t="shared" si="43"/>
        <v>plays</v>
      </c>
      <c r="S372" s="9">
        <f t="shared" si="44"/>
        <v>43570.208333333328</v>
      </c>
      <c r="T372" s="9">
        <f t="shared" si="45"/>
        <v>43576.208333333328</v>
      </c>
      <c r="U372">
        <f t="shared" si="46"/>
        <v>2019</v>
      </c>
      <c r="V372" s="8" t="str">
        <f t="shared" si="47"/>
        <v>Apr</v>
      </c>
    </row>
    <row r="373" spans="1:22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40"/>
        <v>0.67869978858350954</v>
      </c>
      <c r="G373" t="s">
        <v>14</v>
      </c>
      <c r="H373">
        <v>2176</v>
      </c>
      <c r="I373" s="10">
        <f t="shared" si="4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42"/>
        <v>theater</v>
      </c>
      <c r="R373" t="str">
        <f t="shared" si="43"/>
        <v>plays</v>
      </c>
      <c r="S373" s="9">
        <f t="shared" si="44"/>
        <v>42043.25</v>
      </c>
      <c r="T373" s="9">
        <f t="shared" si="45"/>
        <v>42094.208333333328</v>
      </c>
      <c r="U373">
        <f t="shared" si="46"/>
        <v>2015</v>
      </c>
      <c r="V373" s="8" t="str">
        <f t="shared" si="47"/>
        <v>Feb</v>
      </c>
    </row>
    <row r="374" spans="1:22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40"/>
        <v>15.915555555555555</v>
      </c>
      <c r="G374" t="s">
        <v>20</v>
      </c>
      <c r="H374">
        <v>169</v>
      </c>
      <c r="I374" s="10">
        <f t="shared" si="4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42"/>
        <v>film &amp; video</v>
      </c>
      <c r="R374" t="str">
        <f t="shared" si="43"/>
        <v>documentary</v>
      </c>
      <c r="S374" s="9">
        <f t="shared" si="44"/>
        <v>42012.25</v>
      </c>
      <c r="T374" s="9">
        <f t="shared" si="45"/>
        <v>42032.25</v>
      </c>
      <c r="U374">
        <f t="shared" si="46"/>
        <v>2015</v>
      </c>
      <c r="V374" s="8" t="str">
        <f t="shared" si="47"/>
        <v>Jan</v>
      </c>
    </row>
    <row r="375" spans="1:22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40"/>
        <v>7.3018222222222224</v>
      </c>
      <c r="G375" t="s">
        <v>20</v>
      </c>
      <c r="H375">
        <v>2106</v>
      </c>
      <c r="I375" s="10">
        <f t="shared" si="4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42"/>
        <v>theater</v>
      </c>
      <c r="R375" t="str">
        <f t="shared" si="43"/>
        <v>plays</v>
      </c>
      <c r="S375" s="9">
        <f t="shared" si="44"/>
        <v>42964.208333333328</v>
      </c>
      <c r="T375" s="9">
        <f t="shared" si="45"/>
        <v>42972.208333333328</v>
      </c>
      <c r="U375">
        <f t="shared" si="46"/>
        <v>2017</v>
      </c>
      <c r="V375" s="8" t="str">
        <f t="shared" si="47"/>
        <v>Aug</v>
      </c>
    </row>
    <row r="376" spans="1:22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40"/>
        <v>0.13185782556750297</v>
      </c>
      <c r="G376" t="s">
        <v>14</v>
      </c>
      <c r="H376">
        <v>441</v>
      </c>
      <c r="I376" s="10">
        <f t="shared" si="4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42"/>
        <v>film &amp; video</v>
      </c>
      <c r="R376" t="str">
        <f t="shared" si="43"/>
        <v>documentary</v>
      </c>
      <c r="S376" s="9">
        <f t="shared" si="44"/>
        <v>43476.25</v>
      </c>
      <c r="T376" s="9">
        <f t="shared" si="45"/>
        <v>43481.25</v>
      </c>
      <c r="U376">
        <f t="shared" si="46"/>
        <v>2019</v>
      </c>
      <c r="V376" s="8" t="str">
        <f t="shared" si="47"/>
        <v>Jan</v>
      </c>
    </row>
    <row r="377" spans="1:22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40"/>
        <v>0.54777777777777781</v>
      </c>
      <c r="G377" t="s">
        <v>14</v>
      </c>
      <c r="H377">
        <v>25</v>
      </c>
      <c r="I377" s="10">
        <f t="shared" si="4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42"/>
        <v>music</v>
      </c>
      <c r="R377" t="str">
        <f t="shared" si="43"/>
        <v>indie rock</v>
      </c>
      <c r="S377" s="9">
        <f t="shared" si="44"/>
        <v>42293.208333333328</v>
      </c>
      <c r="T377" s="9">
        <f t="shared" si="45"/>
        <v>42350.25</v>
      </c>
      <c r="U377">
        <f t="shared" si="46"/>
        <v>2015</v>
      </c>
      <c r="V377" s="8" t="str">
        <f t="shared" si="47"/>
        <v>Oct</v>
      </c>
    </row>
    <row r="378" spans="1:22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40"/>
        <v>3.6102941176470589</v>
      </c>
      <c r="G378" t="s">
        <v>20</v>
      </c>
      <c r="H378">
        <v>131</v>
      </c>
      <c r="I378" s="10">
        <f t="shared" si="4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42"/>
        <v>music</v>
      </c>
      <c r="R378" t="str">
        <f t="shared" si="43"/>
        <v>rock</v>
      </c>
      <c r="S378" s="9">
        <f t="shared" si="44"/>
        <v>41826.208333333336</v>
      </c>
      <c r="T378" s="9">
        <f t="shared" si="45"/>
        <v>41832.208333333336</v>
      </c>
      <c r="U378">
        <f t="shared" si="46"/>
        <v>2014</v>
      </c>
      <c r="V378" s="8" t="str">
        <f t="shared" si="47"/>
        <v>Jul</v>
      </c>
    </row>
    <row r="379" spans="1:22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40"/>
        <v>0.10257545271629778</v>
      </c>
      <c r="G379" t="s">
        <v>14</v>
      </c>
      <c r="H379">
        <v>127</v>
      </c>
      <c r="I379" s="10">
        <f t="shared" si="4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42"/>
        <v>theater</v>
      </c>
      <c r="R379" t="str">
        <f t="shared" si="43"/>
        <v>plays</v>
      </c>
      <c r="S379" s="9">
        <f t="shared" si="44"/>
        <v>43760.208333333328</v>
      </c>
      <c r="T379" s="9">
        <f t="shared" si="45"/>
        <v>43774.25</v>
      </c>
      <c r="U379">
        <f t="shared" si="46"/>
        <v>2019</v>
      </c>
      <c r="V379" s="8" t="str">
        <f t="shared" si="47"/>
        <v>Oct</v>
      </c>
    </row>
    <row r="380" spans="1:22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40"/>
        <v>0.13962962962962963</v>
      </c>
      <c r="G380" t="s">
        <v>14</v>
      </c>
      <c r="H380">
        <v>355</v>
      </c>
      <c r="I380" s="10">
        <f t="shared" si="4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42"/>
        <v>film &amp; video</v>
      </c>
      <c r="R380" t="str">
        <f t="shared" si="43"/>
        <v>documentary</v>
      </c>
      <c r="S380" s="9">
        <f t="shared" si="44"/>
        <v>43241.208333333328</v>
      </c>
      <c r="T380" s="9">
        <f t="shared" si="45"/>
        <v>43279.208333333328</v>
      </c>
      <c r="U380">
        <f t="shared" si="46"/>
        <v>2018</v>
      </c>
      <c r="V380" s="8" t="str">
        <f t="shared" si="47"/>
        <v>May</v>
      </c>
    </row>
    <row r="381" spans="1:22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40"/>
        <v>0.40444444444444444</v>
      </c>
      <c r="G381" t="s">
        <v>14</v>
      </c>
      <c r="H381">
        <v>44</v>
      </c>
      <c r="I381" s="10">
        <f t="shared" si="4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42"/>
        <v>theater</v>
      </c>
      <c r="R381" t="str">
        <f t="shared" si="43"/>
        <v>plays</v>
      </c>
      <c r="S381" s="9">
        <f t="shared" si="44"/>
        <v>40843.208333333336</v>
      </c>
      <c r="T381" s="9">
        <f t="shared" si="45"/>
        <v>40857.25</v>
      </c>
      <c r="U381">
        <f t="shared" si="46"/>
        <v>2011</v>
      </c>
      <c r="V381" s="8" t="str">
        <f t="shared" si="47"/>
        <v>Oct</v>
      </c>
    </row>
    <row r="382" spans="1:22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40"/>
        <v>1.6032</v>
      </c>
      <c r="G382" t="s">
        <v>20</v>
      </c>
      <c r="H382">
        <v>84</v>
      </c>
      <c r="I382" s="10">
        <f t="shared" si="4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42"/>
        <v>theater</v>
      </c>
      <c r="R382" t="str">
        <f t="shared" si="43"/>
        <v>plays</v>
      </c>
      <c r="S382" s="9">
        <f t="shared" si="44"/>
        <v>41448.208333333336</v>
      </c>
      <c r="T382" s="9">
        <f t="shared" si="45"/>
        <v>41453.208333333336</v>
      </c>
      <c r="U382">
        <f t="shared" si="46"/>
        <v>2013</v>
      </c>
      <c r="V382" s="8" t="str">
        <f t="shared" si="47"/>
        <v>Jun</v>
      </c>
    </row>
    <row r="383" spans="1:22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40"/>
        <v>1.8394339622641509</v>
      </c>
      <c r="G383" t="s">
        <v>20</v>
      </c>
      <c r="H383">
        <v>155</v>
      </c>
      <c r="I383" s="10">
        <f t="shared" si="4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42"/>
        <v>theater</v>
      </c>
      <c r="R383" t="str">
        <f t="shared" si="43"/>
        <v>plays</v>
      </c>
      <c r="S383" s="9">
        <f t="shared" si="44"/>
        <v>42163.208333333328</v>
      </c>
      <c r="T383" s="9">
        <f t="shared" si="45"/>
        <v>42209.208333333328</v>
      </c>
      <c r="U383">
        <f t="shared" si="46"/>
        <v>2015</v>
      </c>
      <c r="V383" s="8" t="str">
        <f t="shared" si="47"/>
        <v>Jun</v>
      </c>
    </row>
    <row r="384" spans="1:22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40"/>
        <v>0.63769230769230767</v>
      </c>
      <c r="G384" t="s">
        <v>14</v>
      </c>
      <c r="H384">
        <v>67</v>
      </c>
      <c r="I384" s="10">
        <f t="shared" si="4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42"/>
        <v>photography</v>
      </c>
      <c r="R384" t="str">
        <f t="shared" si="43"/>
        <v>photography books</v>
      </c>
      <c r="S384" s="9">
        <f t="shared" si="44"/>
        <v>43024.208333333328</v>
      </c>
      <c r="T384" s="9">
        <f t="shared" si="45"/>
        <v>43043.208333333328</v>
      </c>
      <c r="U384">
        <f t="shared" si="46"/>
        <v>2017</v>
      </c>
      <c r="V384" s="8" t="str">
        <f t="shared" si="47"/>
        <v>Oct</v>
      </c>
    </row>
    <row r="385" spans="1:22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40"/>
        <v>2.2538095238095237</v>
      </c>
      <c r="G385" t="s">
        <v>20</v>
      </c>
      <c r="H385">
        <v>189</v>
      </c>
      <c r="I385" s="10">
        <f t="shared" si="4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42"/>
        <v>food</v>
      </c>
      <c r="R385" t="str">
        <f t="shared" si="43"/>
        <v>food trucks</v>
      </c>
      <c r="S385" s="9">
        <f t="shared" si="44"/>
        <v>43509.25</v>
      </c>
      <c r="T385" s="9">
        <f t="shared" si="45"/>
        <v>43515.25</v>
      </c>
      <c r="U385">
        <f t="shared" si="46"/>
        <v>2019</v>
      </c>
      <c r="V385" s="8" t="str">
        <f t="shared" si="47"/>
        <v>Feb</v>
      </c>
    </row>
    <row r="386" spans="1:22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40"/>
        <v>1.7200961538461539</v>
      </c>
      <c r="G386" t="s">
        <v>20</v>
      </c>
      <c r="H386">
        <v>4799</v>
      </c>
      <c r="I386" s="10">
        <f t="shared" si="4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42"/>
        <v>film &amp; video</v>
      </c>
      <c r="R386" t="str">
        <f t="shared" si="43"/>
        <v>documentary</v>
      </c>
      <c r="S386" s="9">
        <f t="shared" si="44"/>
        <v>42776.25</v>
      </c>
      <c r="T386" s="9">
        <f t="shared" si="45"/>
        <v>42803.25</v>
      </c>
      <c r="U386">
        <f t="shared" si="46"/>
        <v>2017</v>
      </c>
      <c r="V386" s="8" t="str">
        <f t="shared" si="47"/>
        <v>Feb</v>
      </c>
    </row>
    <row r="387" spans="1:22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48">E387/D387</f>
        <v>1.4616709511568124</v>
      </c>
      <c r="G387" t="s">
        <v>20</v>
      </c>
      <c r="H387">
        <v>1137</v>
      </c>
      <c r="I387" s="10">
        <f t="shared" ref="I387:I450" si="49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50">LEFT(P387,FIND("/",P387)-1)</f>
        <v>publishing</v>
      </c>
      <c r="R387" t="str">
        <f t="shared" ref="R387:R450" si="51">RIGHT(P387,LEN(P387)-FIND("/",P387))</f>
        <v>nonfiction</v>
      </c>
      <c r="S387" s="9">
        <f t="shared" ref="S387:S450" si="52">(((L387/60)/60)/24)+DATE(1970,1,1)</f>
        <v>43553.208333333328</v>
      </c>
      <c r="T387" s="9">
        <f t="shared" ref="T387:T450" si="53">(((M387/60)/60)/24)+DATE(1970,1,1)</f>
        <v>43585.208333333328</v>
      </c>
      <c r="U387">
        <f t="shared" ref="U387:U450" si="54">YEAR(S387)</f>
        <v>2019</v>
      </c>
      <c r="V387" s="8" t="str">
        <f t="shared" ref="V387:V450" si="55">TEXT(S387,"mmm")</f>
        <v>Mar</v>
      </c>
    </row>
    <row r="388" spans="1:22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48"/>
        <v>0.76423616236162362</v>
      </c>
      <c r="G388" t="s">
        <v>14</v>
      </c>
      <c r="H388">
        <v>1068</v>
      </c>
      <c r="I388" s="10">
        <f t="shared" si="4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50"/>
        <v>theater</v>
      </c>
      <c r="R388" t="str">
        <f t="shared" si="51"/>
        <v>plays</v>
      </c>
      <c r="S388" s="9">
        <f t="shared" si="52"/>
        <v>40355.208333333336</v>
      </c>
      <c r="T388" s="9">
        <f t="shared" si="53"/>
        <v>40367.208333333336</v>
      </c>
      <c r="U388">
        <f t="shared" si="54"/>
        <v>2010</v>
      </c>
      <c r="V388" s="8" t="str">
        <f t="shared" si="55"/>
        <v>Jun</v>
      </c>
    </row>
    <row r="389" spans="1:22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48"/>
        <v>0.39261467889908258</v>
      </c>
      <c r="G389" t="s">
        <v>14</v>
      </c>
      <c r="H389">
        <v>424</v>
      </c>
      <c r="I389" s="10">
        <f t="shared" si="4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50"/>
        <v>technology</v>
      </c>
      <c r="R389" t="str">
        <f t="shared" si="51"/>
        <v>wearables</v>
      </c>
      <c r="S389" s="9">
        <f t="shared" si="52"/>
        <v>41072.208333333336</v>
      </c>
      <c r="T389" s="9">
        <f t="shared" si="53"/>
        <v>41077.208333333336</v>
      </c>
      <c r="U389">
        <f t="shared" si="54"/>
        <v>2012</v>
      </c>
      <c r="V389" s="8" t="str">
        <f t="shared" si="55"/>
        <v>Jun</v>
      </c>
    </row>
    <row r="390" spans="1:22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48"/>
        <v>0.11270034843205574</v>
      </c>
      <c r="G390" t="s">
        <v>74</v>
      </c>
      <c r="H390">
        <v>145</v>
      </c>
      <c r="I390" s="10">
        <f t="shared" si="4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50"/>
        <v>music</v>
      </c>
      <c r="R390" t="str">
        <f t="shared" si="51"/>
        <v>indie rock</v>
      </c>
      <c r="S390" s="9">
        <f t="shared" si="52"/>
        <v>40912.25</v>
      </c>
      <c r="T390" s="9">
        <f t="shared" si="53"/>
        <v>40914.25</v>
      </c>
      <c r="U390">
        <f t="shared" si="54"/>
        <v>2012</v>
      </c>
      <c r="V390" s="8" t="str">
        <f t="shared" si="55"/>
        <v>Jan</v>
      </c>
    </row>
    <row r="391" spans="1:22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48"/>
        <v>1.2211084337349398</v>
      </c>
      <c r="G391" t="s">
        <v>20</v>
      </c>
      <c r="H391">
        <v>1152</v>
      </c>
      <c r="I391" s="10">
        <f t="shared" si="4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50"/>
        <v>theater</v>
      </c>
      <c r="R391" t="str">
        <f t="shared" si="51"/>
        <v>plays</v>
      </c>
      <c r="S391" s="9">
        <f t="shared" si="52"/>
        <v>40479.208333333336</v>
      </c>
      <c r="T391" s="9">
        <f t="shared" si="53"/>
        <v>40506.25</v>
      </c>
      <c r="U391">
        <f t="shared" si="54"/>
        <v>2010</v>
      </c>
      <c r="V391" s="8" t="str">
        <f t="shared" si="55"/>
        <v>Oct</v>
      </c>
    </row>
    <row r="392" spans="1:22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48"/>
        <v>1.8654166666666667</v>
      </c>
      <c r="G392" t="s">
        <v>20</v>
      </c>
      <c r="H392">
        <v>50</v>
      </c>
      <c r="I392" s="10">
        <f t="shared" si="49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50"/>
        <v>photography</v>
      </c>
      <c r="R392" t="str">
        <f t="shared" si="51"/>
        <v>photography books</v>
      </c>
      <c r="S392" s="9">
        <f t="shared" si="52"/>
        <v>41530.208333333336</v>
      </c>
      <c r="T392" s="9">
        <f t="shared" si="53"/>
        <v>41545.208333333336</v>
      </c>
      <c r="U392">
        <f t="shared" si="54"/>
        <v>2013</v>
      </c>
      <c r="V392" s="8" t="str">
        <f t="shared" si="55"/>
        <v>Sep</v>
      </c>
    </row>
    <row r="393" spans="1:22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48"/>
        <v>7.27317880794702E-2</v>
      </c>
      <c r="G393" t="s">
        <v>14</v>
      </c>
      <c r="H393">
        <v>151</v>
      </c>
      <c r="I393" s="10">
        <f t="shared" si="4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50"/>
        <v>publishing</v>
      </c>
      <c r="R393" t="str">
        <f t="shared" si="51"/>
        <v>nonfiction</v>
      </c>
      <c r="S393" s="9">
        <f t="shared" si="52"/>
        <v>41653.25</v>
      </c>
      <c r="T393" s="9">
        <f t="shared" si="53"/>
        <v>41655.25</v>
      </c>
      <c r="U393">
        <f t="shared" si="54"/>
        <v>2014</v>
      </c>
      <c r="V393" s="8" t="str">
        <f t="shared" si="55"/>
        <v>Jan</v>
      </c>
    </row>
    <row r="394" spans="1:22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48"/>
        <v>0.65642371234207963</v>
      </c>
      <c r="G394" t="s">
        <v>14</v>
      </c>
      <c r="H394">
        <v>1608</v>
      </c>
      <c r="I394" s="10">
        <f t="shared" si="4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50"/>
        <v>technology</v>
      </c>
      <c r="R394" t="str">
        <f t="shared" si="51"/>
        <v>wearables</v>
      </c>
      <c r="S394" s="9">
        <f t="shared" si="52"/>
        <v>40549.25</v>
      </c>
      <c r="T394" s="9">
        <f t="shared" si="53"/>
        <v>40551.25</v>
      </c>
      <c r="U394">
        <f t="shared" si="54"/>
        <v>2011</v>
      </c>
      <c r="V394" s="8" t="str">
        <f t="shared" si="55"/>
        <v>Jan</v>
      </c>
    </row>
    <row r="395" spans="1:22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48"/>
        <v>2.2896178343949045</v>
      </c>
      <c r="G395" t="s">
        <v>20</v>
      </c>
      <c r="H395">
        <v>3059</v>
      </c>
      <c r="I395" s="10">
        <f t="shared" si="4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50"/>
        <v>music</v>
      </c>
      <c r="R395" t="str">
        <f t="shared" si="51"/>
        <v>jazz</v>
      </c>
      <c r="S395" s="9">
        <f t="shared" si="52"/>
        <v>42933.208333333328</v>
      </c>
      <c r="T395" s="9">
        <f t="shared" si="53"/>
        <v>42934.208333333328</v>
      </c>
      <c r="U395">
        <f t="shared" si="54"/>
        <v>2017</v>
      </c>
      <c r="V395" s="8" t="str">
        <f t="shared" si="55"/>
        <v>Jul</v>
      </c>
    </row>
    <row r="396" spans="1:22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48"/>
        <v>4.6937499999999996</v>
      </c>
      <c r="G396" t="s">
        <v>20</v>
      </c>
      <c r="H396">
        <v>34</v>
      </c>
      <c r="I396" s="10">
        <f t="shared" si="4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50"/>
        <v>film &amp; video</v>
      </c>
      <c r="R396" t="str">
        <f t="shared" si="51"/>
        <v>documentary</v>
      </c>
      <c r="S396" s="9">
        <f t="shared" si="52"/>
        <v>41484.208333333336</v>
      </c>
      <c r="T396" s="9">
        <f t="shared" si="53"/>
        <v>41494.208333333336</v>
      </c>
      <c r="U396">
        <f t="shared" si="54"/>
        <v>2013</v>
      </c>
      <c r="V396" s="8" t="str">
        <f t="shared" si="55"/>
        <v>Jul</v>
      </c>
    </row>
    <row r="397" spans="1:22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48"/>
        <v>1.3011267605633803</v>
      </c>
      <c r="G397" t="s">
        <v>20</v>
      </c>
      <c r="H397">
        <v>220</v>
      </c>
      <c r="I397" s="10">
        <f t="shared" si="4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50"/>
        <v>theater</v>
      </c>
      <c r="R397" t="str">
        <f t="shared" si="51"/>
        <v>plays</v>
      </c>
      <c r="S397" s="9">
        <f t="shared" si="52"/>
        <v>40885.25</v>
      </c>
      <c r="T397" s="9">
        <f t="shared" si="53"/>
        <v>40886.25</v>
      </c>
      <c r="U397">
        <f t="shared" si="54"/>
        <v>2011</v>
      </c>
      <c r="V397" s="8" t="str">
        <f t="shared" si="55"/>
        <v>Dec</v>
      </c>
    </row>
    <row r="398" spans="1:22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48"/>
        <v>1.6705422993492407</v>
      </c>
      <c r="G398" t="s">
        <v>20</v>
      </c>
      <c r="H398">
        <v>1604</v>
      </c>
      <c r="I398" s="10">
        <f t="shared" si="4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50"/>
        <v>film &amp; video</v>
      </c>
      <c r="R398" t="str">
        <f t="shared" si="51"/>
        <v>drama</v>
      </c>
      <c r="S398" s="9">
        <f t="shared" si="52"/>
        <v>43378.208333333328</v>
      </c>
      <c r="T398" s="9">
        <f t="shared" si="53"/>
        <v>43386.208333333328</v>
      </c>
      <c r="U398">
        <f t="shared" si="54"/>
        <v>2018</v>
      </c>
      <c r="V398" s="8" t="str">
        <f t="shared" si="55"/>
        <v>Oct</v>
      </c>
    </row>
    <row r="399" spans="1:22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48"/>
        <v>1.738641975308642</v>
      </c>
      <c r="G399" t="s">
        <v>20</v>
      </c>
      <c r="H399">
        <v>454</v>
      </c>
      <c r="I399" s="10">
        <f t="shared" si="4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50"/>
        <v>music</v>
      </c>
      <c r="R399" t="str">
        <f t="shared" si="51"/>
        <v>rock</v>
      </c>
      <c r="S399" s="9">
        <f t="shared" si="52"/>
        <v>41417.208333333336</v>
      </c>
      <c r="T399" s="9">
        <f t="shared" si="53"/>
        <v>41423.208333333336</v>
      </c>
      <c r="U399">
        <f t="shared" si="54"/>
        <v>2013</v>
      </c>
      <c r="V399" s="8" t="str">
        <f t="shared" si="55"/>
        <v>May</v>
      </c>
    </row>
    <row r="400" spans="1:22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48"/>
        <v>7.1776470588235295</v>
      </c>
      <c r="G400" t="s">
        <v>20</v>
      </c>
      <c r="H400">
        <v>123</v>
      </c>
      <c r="I400" s="10">
        <f t="shared" si="4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50"/>
        <v>film &amp; video</v>
      </c>
      <c r="R400" t="str">
        <f t="shared" si="51"/>
        <v>animation</v>
      </c>
      <c r="S400" s="9">
        <f t="shared" si="52"/>
        <v>43228.208333333328</v>
      </c>
      <c r="T400" s="9">
        <f t="shared" si="53"/>
        <v>43230.208333333328</v>
      </c>
      <c r="U400">
        <f t="shared" si="54"/>
        <v>2018</v>
      </c>
      <c r="V400" s="8" t="str">
        <f t="shared" si="55"/>
        <v>May</v>
      </c>
    </row>
    <row r="401" spans="1:22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48"/>
        <v>0.63850976361767731</v>
      </c>
      <c r="G401" t="s">
        <v>14</v>
      </c>
      <c r="H401">
        <v>941</v>
      </c>
      <c r="I401" s="10">
        <f t="shared" si="4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50"/>
        <v>music</v>
      </c>
      <c r="R401" t="str">
        <f t="shared" si="51"/>
        <v>indie rock</v>
      </c>
      <c r="S401" s="9">
        <f t="shared" si="52"/>
        <v>40576.25</v>
      </c>
      <c r="T401" s="9">
        <f t="shared" si="53"/>
        <v>40583.25</v>
      </c>
      <c r="U401">
        <f t="shared" si="54"/>
        <v>2011</v>
      </c>
      <c r="V401" s="8" t="str">
        <f t="shared" si="55"/>
        <v>Feb</v>
      </c>
    </row>
    <row r="402" spans="1:22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48"/>
        <v>0.02</v>
      </c>
      <c r="G402" t="s">
        <v>14</v>
      </c>
      <c r="H402">
        <v>1</v>
      </c>
      <c r="I402" s="10">
        <f t="shared" si="49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50"/>
        <v>photography</v>
      </c>
      <c r="R402" t="str">
        <f t="shared" si="51"/>
        <v>photography books</v>
      </c>
      <c r="S402" s="9">
        <f t="shared" si="52"/>
        <v>41502.208333333336</v>
      </c>
      <c r="T402" s="9">
        <f t="shared" si="53"/>
        <v>41524.208333333336</v>
      </c>
      <c r="U402">
        <f t="shared" si="54"/>
        <v>2013</v>
      </c>
      <c r="V402" s="8" t="str">
        <f t="shared" si="55"/>
        <v>Aug</v>
      </c>
    </row>
    <row r="403" spans="1:22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48"/>
        <v>15.302222222222222</v>
      </c>
      <c r="G403" t="s">
        <v>20</v>
      </c>
      <c r="H403">
        <v>299</v>
      </c>
      <c r="I403" s="10">
        <f t="shared" si="4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50"/>
        <v>theater</v>
      </c>
      <c r="R403" t="str">
        <f t="shared" si="51"/>
        <v>plays</v>
      </c>
      <c r="S403" s="9">
        <f t="shared" si="52"/>
        <v>43765.208333333328</v>
      </c>
      <c r="T403" s="9">
        <f t="shared" si="53"/>
        <v>43765.208333333328</v>
      </c>
      <c r="U403">
        <f t="shared" si="54"/>
        <v>2019</v>
      </c>
      <c r="V403" s="8" t="str">
        <f t="shared" si="55"/>
        <v>Oct</v>
      </c>
    </row>
    <row r="404" spans="1:22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48"/>
        <v>0.40356164383561643</v>
      </c>
      <c r="G404" t="s">
        <v>14</v>
      </c>
      <c r="H404">
        <v>40</v>
      </c>
      <c r="I404" s="10">
        <f t="shared" si="4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50"/>
        <v>film &amp; video</v>
      </c>
      <c r="R404" t="str">
        <f t="shared" si="51"/>
        <v>shorts</v>
      </c>
      <c r="S404" s="9">
        <f t="shared" si="52"/>
        <v>40914.25</v>
      </c>
      <c r="T404" s="9">
        <f t="shared" si="53"/>
        <v>40961.25</v>
      </c>
      <c r="U404">
        <f t="shared" si="54"/>
        <v>2012</v>
      </c>
      <c r="V404" s="8" t="str">
        <f t="shared" si="55"/>
        <v>Jan</v>
      </c>
    </row>
    <row r="405" spans="1:22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48"/>
        <v>0.86220633299284988</v>
      </c>
      <c r="G405" t="s">
        <v>14</v>
      </c>
      <c r="H405">
        <v>3015</v>
      </c>
      <c r="I405" s="10">
        <f t="shared" si="4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50"/>
        <v>theater</v>
      </c>
      <c r="R405" t="str">
        <f t="shared" si="51"/>
        <v>plays</v>
      </c>
      <c r="S405" s="9">
        <f t="shared" si="52"/>
        <v>40310.208333333336</v>
      </c>
      <c r="T405" s="9">
        <f t="shared" si="53"/>
        <v>40346.208333333336</v>
      </c>
      <c r="U405">
        <f t="shared" si="54"/>
        <v>2010</v>
      </c>
      <c r="V405" s="8" t="str">
        <f t="shared" si="55"/>
        <v>May</v>
      </c>
    </row>
    <row r="406" spans="1:22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48"/>
        <v>3.1558486707566464</v>
      </c>
      <c r="G406" t="s">
        <v>20</v>
      </c>
      <c r="H406">
        <v>2237</v>
      </c>
      <c r="I406" s="10">
        <f t="shared" si="4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50"/>
        <v>theater</v>
      </c>
      <c r="R406" t="str">
        <f t="shared" si="51"/>
        <v>plays</v>
      </c>
      <c r="S406" s="9">
        <f t="shared" si="52"/>
        <v>43053.25</v>
      </c>
      <c r="T406" s="9">
        <f t="shared" si="53"/>
        <v>43056.25</v>
      </c>
      <c r="U406">
        <f t="shared" si="54"/>
        <v>2017</v>
      </c>
      <c r="V406" s="8" t="str">
        <f t="shared" si="55"/>
        <v>Nov</v>
      </c>
    </row>
    <row r="407" spans="1:22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48"/>
        <v>0.89618243243243245</v>
      </c>
      <c r="G407" t="s">
        <v>14</v>
      </c>
      <c r="H407">
        <v>435</v>
      </c>
      <c r="I407" s="10">
        <f t="shared" si="4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50"/>
        <v>theater</v>
      </c>
      <c r="R407" t="str">
        <f t="shared" si="51"/>
        <v>plays</v>
      </c>
      <c r="S407" s="9">
        <f t="shared" si="52"/>
        <v>43255.208333333328</v>
      </c>
      <c r="T407" s="9">
        <f t="shared" si="53"/>
        <v>43305.208333333328</v>
      </c>
      <c r="U407">
        <f t="shared" si="54"/>
        <v>2018</v>
      </c>
      <c r="V407" s="8" t="str">
        <f t="shared" si="55"/>
        <v>Jun</v>
      </c>
    </row>
    <row r="408" spans="1:22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48"/>
        <v>1.8214503816793892</v>
      </c>
      <c r="G408" t="s">
        <v>20</v>
      </c>
      <c r="H408">
        <v>645</v>
      </c>
      <c r="I408" s="10">
        <f t="shared" si="4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50"/>
        <v>film &amp; video</v>
      </c>
      <c r="R408" t="str">
        <f t="shared" si="51"/>
        <v>documentary</v>
      </c>
      <c r="S408" s="9">
        <f t="shared" si="52"/>
        <v>41304.25</v>
      </c>
      <c r="T408" s="9">
        <f t="shared" si="53"/>
        <v>41316.25</v>
      </c>
      <c r="U408">
        <f t="shared" si="54"/>
        <v>2013</v>
      </c>
      <c r="V408" s="8" t="str">
        <f t="shared" si="55"/>
        <v>Jan</v>
      </c>
    </row>
    <row r="409" spans="1:22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48"/>
        <v>3.5588235294117645</v>
      </c>
      <c r="G409" t="s">
        <v>20</v>
      </c>
      <c r="H409">
        <v>484</v>
      </c>
      <c r="I409" s="10">
        <f t="shared" si="49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50"/>
        <v>theater</v>
      </c>
      <c r="R409" t="str">
        <f t="shared" si="51"/>
        <v>plays</v>
      </c>
      <c r="S409" s="9">
        <f t="shared" si="52"/>
        <v>43751.208333333328</v>
      </c>
      <c r="T409" s="9">
        <f t="shared" si="53"/>
        <v>43758.208333333328</v>
      </c>
      <c r="U409">
        <f t="shared" si="54"/>
        <v>2019</v>
      </c>
      <c r="V409" s="8" t="str">
        <f t="shared" si="55"/>
        <v>Oct</v>
      </c>
    </row>
    <row r="410" spans="1:22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48"/>
        <v>1.3183695652173912</v>
      </c>
      <c r="G410" t="s">
        <v>20</v>
      </c>
      <c r="H410">
        <v>154</v>
      </c>
      <c r="I410" s="10">
        <f t="shared" si="4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50"/>
        <v>film &amp; video</v>
      </c>
      <c r="R410" t="str">
        <f t="shared" si="51"/>
        <v>documentary</v>
      </c>
      <c r="S410" s="9">
        <f t="shared" si="52"/>
        <v>42541.208333333328</v>
      </c>
      <c r="T410" s="9">
        <f t="shared" si="53"/>
        <v>42561.208333333328</v>
      </c>
      <c r="U410">
        <f t="shared" si="54"/>
        <v>2016</v>
      </c>
      <c r="V410" s="8" t="str">
        <f t="shared" si="55"/>
        <v>Jun</v>
      </c>
    </row>
    <row r="411" spans="1:22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48"/>
        <v>0.46315634218289087</v>
      </c>
      <c r="G411" t="s">
        <v>14</v>
      </c>
      <c r="H411">
        <v>714</v>
      </c>
      <c r="I411" s="10">
        <f t="shared" si="4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50"/>
        <v>music</v>
      </c>
      <c r="R411" t="str">
        <f t="shared" si="51"/>
        <v>rock</v>
      </c>
      <c r="S411" s="9">
        <f t="shared" si="52"/>
        <v>42843.208333333328</v>
      </c>
      <c r="T411" s="9">
        <f t="shared" si="53"/>
        <v>42847.208333333328</v>
      </c>
      <c r="U411">
        <f t="shared" si="54"/>
        <v>2017</v>
      </c>
      <c r="V411" s="8" t="str">
        <f t="shared" si="55"/>
        <v>Apr</v>
      </c>
    </row>
    <row r="412" spans="1:22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48"/>
        <v>0.36132726089785294</v>
      </c>
      <c r="G412" t="s">
        <v>47</v>
      </c>
      <c r="H412">
        <v>1111</v>
      </c>
      <c r="I412" s="10">
        <f t="shared" si="4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50"/>
        <v>games</v>
      </c>
      <c r="R412" t="str">
        <f t="shared" si="51"/>
        <v>mobile games</v>
      </c>
      <c r="S412" s="9">
        <f t="shared" si="52"/>
        <v>42122.208333333328</v>
      </c>
      <c r="T412" s="9">
        <f t="shared" si="53"/>
        <v>42122.208333333328</v>
      </c>
      <c r="U412">
        <f t="shared" si="54"/>
        <v>2015</v>
      </c>
      <c r="V412" s="8" t="str">
        <f t="shared" si="55"/>
        <v>Apr</v>
      </c>
    </row>
    <row r="413" spans="1:22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48"/>
        <v>1.0462820512820512</v>
      </c>
      <c r="G413" t="s">
        <v>20</v>
      </c>
      <c r="H413">
        <v>82</v>
      </c>
      <c r="I413" s="10">
        <f t="shared" si="4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50"/>
        <v>theater</v>
      </c>
      <c r="R413" t="str">
        <f t="shared" si="51"/>
        <v>plays</v>
      </c>
      <c r="S413" s="9">
        <f t="shared" si="52"/>
        <v>42884.208333333328</v>
      </c>
      <c r="T413" s="9">
        <f t="shared" si="53"/>
        <v>42886.208333333328</v>
      </c>
      <c r="U413">
        <f t="shared" si="54"/>
        <v>2017</v>
      </c>
      <c r="V413" s="8" t="str">
        <f t="shared" si="55"/>
        <v>May</v>
      </c>
    </row>
    <row r="414" spans="1:22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48"/>
        <v>6.6885714285714286</v>
      </c>
      <c r="G414" t="s">
        <v>20</v>
      </c>
      <c r="H414">
        <v>134</v>
      </c>
      <c r="I414" s="10">
        <f t="shared" si="4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50"/>
        <v>publishing</v>
      </c>
      <c r="R414" t="str">
        <f t="shared" si="51"/>
        <v>fiction</v>
      </c>
      <c r="S414" s="9">
        <f t="shared" si="52"/>
        <v>41642.25</v>
      </c>
      <c r="T414" s="9">
        <f t="shared" si="53"/>
        <v>41652.25</v>
      </c>
      <c r="U414">
        <f t="shared" si="54"/>
        <v>2014</v>
      </c>
      <c r="V414" s="8" t="str">
        <f t="shared" si="55"/>
        <v>Jan</v>
      </c>
    </row>
    <row r="415" spans="1:22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48"/>
        <v>0.62072823218997364</v>
      </c>
      <c r="G415" t="s">
        <v>47</v>
      </c>
      <c r="H415">
        <v>1089</v>
      </c>
      <c r="I415" s="10">
        <f t="shared" si="4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50"/>
        <v>film &amp; video</v>
      </c>
      <c r="R415" t="str">
        <f t="shared" si="51"/>
        <v>animation</v>
      </c>
      <c r="S415" s="9">
        <f t="shared" si="52"/>
        <v>43431.25</v>
      </c>
      <c r="T415" s="9">
        <f t="shared" si="53"/>
        <v>43458.25</v>
      </c>
      <c r="U415">
        <f t="shared" si="54"/>
        <v>2018</v>
      </c>
      <c r="V415" s="8" t="str">
        <f t="shared" si="55"/>
        <v>Nov</v>
      </c>
    </row>
    <row r="416" spans="1:22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48"/>
        <v>0.84699787460148779</v>
      </c>
      <c r="G416" t="s">
        <v>14</v>
      </c>
      <c r="H416">
        <v>5497</v>
      </c>
      <c r="I416" s="10">
        <f t="shared" si="4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50"/>
        <v>food</v>
      </c>
      <c r="R416" t="str">
        <f t="shared" si="51"/>
        <v>food trucks</v>
      </c>
      <c r="S416" s="9">
        <f t="shared" si="52"/>
        <v>40288.208333333336</v>
      </c>
      <c r="T416" s="9">
        <f t="shared" si="53"/>
        <v>40296.208333333336</v>
      </c>
      <c r="U416">
        <f t="shared" si="54"/>
        <v>2010</v>
      </c>
      <c r="V416" s="8" t="str">
        <f t="shared" si="55"/>
        <v>Apr</v>
      </c>
    </row>
    <row r="417" spans="1:22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48"/>
        <v>0.11059030837004405</v>
      </c>
      <c r="G417" t="s">
        <v>14</v>
      </c>
      <c r="H417">
        <v>418</v>
      </c>
      <c r="I417" s="10">
        <f t="shared" si="4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50"/>
        <v>theater</v>
      </c>
      <c r="R417" t="str">
        <f t="shared" si="51"/>
        <v>plays</v>
      </c>
      <c r="S417" s="9">
        <f t="shared" si="52"/>
        <v>40921.25</v>
      </c>
      <c r="T417" s="9">
        <f t="shared" si="53"/>
        <v>40938.25</v>
      </c>
      <c r="U417">
        <f t="shared" si="54"/>
        <v>2012</v>
      </c>
      <c r="V417" s="8" t="str">
        <f t="shared" si="55"/>
        <v>Jan</v>
      </c>
    </row>
    <row r="418" spans="1:22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48"/>
        <v>0.43838781575037145</v>
      </c>
      <c r="G418" t="s">
        <v>14</v>
      </c>
      <c r="H418">
        <v>1439</v>
      </c>
      <c r="I418" s="10">
        <f t="shared" si="4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50"/>
        <v>film &amp; video</v>
      </c>
      <c r="R418" t="str">
        <f t="shared" si="51"/>
        <v>documentary</v>
      </c>
      <c r="S418" s="9">
        <f t="shared" si="52"/>
        <v>40560.25</v>
      </c>
      <c r="T418" s="9">
        <f t="shared" si="53"/>
        <v>40569.25</v>
      </c>
      <c r="U418">
        <f t="shared" si="54"/>
        <v>2011</v>
      </c>
      <c r="V418" s="8" t="str">
        <f t="shared" si="55"/>
        <v>Jan</v>
      </c>
    </row>
    <row r="419" spans="1:22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48"/>
        <v>0.55470588235294116</v>
      </c>
      <c r="G419" t="s">
        <v>14</v>
      </c>
      <c r="H419">
        <v>15</v>
      </c>
      <c r="I419" s="10">
        <f t="shared" si="4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50"/>
        <v>theater</v>
      </c>
      <c r="R419" t="str">
        <f t="shared" si="51"/>
        <v>plays</v>
      </c>
      <c r="S419" s="9">
        <f t="shared" si="52"/>
        <v>43407.208333333328</v>
      </c>
      <c r="T419" s="9">
        <f t="shared" si="53"/>
        <v>43431.25</v>
      </c>
      <c r="U419">
        <f t="shared" si="54"/>
        <v>2018</v>
      </c>
      <c r="V419" s="8" t="str">
        <f t="shared" si="55"/>
        <v>Nov</v>
      </c>
    </row>
    <row r="420" spans="1:22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48"/>
        <v>0.57399511301160655</v>
      </c>
      <c r="G420" t="s">
        <v>14</v>
      </c>
      <c r="H420">
        <v>1999</v>
      </c>
      <c r="I420" s="10">
        <f t="shared" si="4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50"/>
        <v>film &amp; video</v>
      </c>
      <c r="R420" t="str">
        <f t="shared" si="51"/>
        <v>documentary</v>
      </c>
      <c r="S420" s="9">
        <f t="shared" si="52"/>
        <v>41035.208333333336</v>
      </c>
      <c r="T420" s="9">
        <f t="shared" si="53"/>
        <v>41036.208333333336</v>
      </c>
      <c r="U420">
        <f t="shared" si="54"/>
        <v>2012</v>
      </c>
      <c r="V420" s="8" t="str">
        <f t="shared" si="55"/>
        <v>May</v>
      </c>
    </row>
    <row r="421" spans="1:22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48"/>
        <v>1.2343497363796134</v>
      </c>
      <c r="G421" t="s">
        <v>20</v>
      </c>
      <c r="H421">
        <v>5203</v>
      </c>
      <c r="I421" s="10">
        <f t="shared" si="4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50"/>
        <v>technology</v>
      </c>
      <c r="R421" t="str">
        <f t="shared" si="51"/>
        <v>web</v>
      </c>
      <c r="S421" s="9">
        <f t="shared" si="52"/>
        <v>40899.25</v>
      </c>
      <c r="T421" s="9">
        <f t="shared" si="53"/>
        <v>40905.25</v>
      </c>
      <c r="U421">
        <f t="shared" si="54"/>
        <v>2011</v>
      </c>
      <c r="V421" s="8" t="str">
        <f t="shared" si="55"/>
        <v>Dec</v>
      </c>
    </row>
    <row r="422" spans="1:22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48"/>
        <v>1.2846</v>
      </c>
      <c r="G422" t="s">
        <v>20</v>
      </c>
      <c r="H422">
        <v>94</v>
      </c>
      <c r="I422" s="10">
        <f t="shared" si="4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50"/>
        <v>theater</v>
      </c>
      <c r="R422" t="str">
        <f t="shared" si="51"/>
        <v>plays</v>
      </c>
      <c r="S422" s="9">
        <f t="shared" si="52"/>
        <v>42911.208333333328</v>
      </c>
      <c r="T422" s="9">
        <f t="shared" si="53"/>
        <v>42925.208333333328</v>
      </c>
      <c r="U422">
        <f t="shared" si="54"/>
        <v>2017</v>
      </c>
      <c r="V422" s="8" t="str">
        <f t="shared" si="55"/>
        <v>Jun</v>
      </c>
    </row>
    <row r="423" spans="1:22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48"/>
        <v>0.63989361702127656</v>
      </c>
      <c r="G423" t="s">
        <v>14</v>
      </c>
      <c r="H423">
        <v>118</v>
      </c>
      <c r="I423" s="10">
        <f t="shared" si="4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50"/>
        <v>technology</v>
      </c>
      <c r="R423" t="str">
        <f t="shared" si="51"/>
        <v>wearables</v>
      </c>
      <c r="S423" s="9">
        <f t="shared" si="52"/>
        <v>42915.208333333328</v>
      </c>
      <c r="T423" s="9">
        <f t="shared" si="53"/>
        <v>42945.208333333328</v>
      </c>
      <c r="U423">
        <f t="shared" si="54"/>
        <v>2017</v>
      </c>
      <c r="V423" s="8" t="str">
        <f t="shared" si="55"/>
        <v>Jun</v>
      </c>
    </row>
    <row r="424" spans="1:22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48"/>
        <v>1.2729885057471264</v>
      </c>
      <c r="G424" t="s">
        <v>20</v>
      </c>
      <c r="H424">
        <v>205</v>
      </c>
      <c r="I424" s="10">
        <f t="shared" si="4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50"/>
        <v>theater</v>
      </c>
      <c r="R424" t="str">
        <f t="shared" si="51"/>
        <v>plays</v>
      </c>
      <c r="S424" s="9">
        <f t="shared" si="52"/>
        <v>40285.208333333336</v>
      </c>
      <c r="T424" s="9">
        <f t="shared" si="53"/>
        <v>40305.208333333336</v>
      </c>
      <c r="U424">
        <f t="shared" si="54"/>
        <v>2010</v>
      </c>
      <c r="V424" s="8" t="str">
        <f t="shared" si="55"/>
        <v>Apr</v>
      </c>
    </row>
    <row r="425" spans="1:22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48"/>
        <v>0.10638024357239513</v>
      </c>
      <c r="G425" t="s">
        <v>14</v>
      </c>
      <c r="H425">
        <v>162</v>
      </c>
      <c r="I425" s="10">
        <f t="shared" si="4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50"/>
        <v>food</v>
      </c>
      <c r="R425" t="str">
        <f t="shared" si="51"/>
        <v>food trucks</v>
      </c>
      <c r="S425" s="9">
        <f t="shared" si="52"/>
        <v>40808.208333333336</v>
      </c>
      <c r="T425" s="9">
        <f t="shared" si="53"/>
        <v>40810.208333333336</v>
      </c>
      <c r="U425">
        <f t="shared" si="54"/>
        <v>2011</v>
      </c>
      <c r="V425" s="8" t="str">
        <f t="shared" si="55"/>
        <v>Sep</v>
      </c>
    </row>
    <row r="426" spans="1:22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48"/>
        <v>0.40470588235294119</v>
      </c>
      <c r="G426" t="s">
        <v>14</v>
      </c>
      <c r="H426">
        <v>83</v>
      </c>
      <c r="I426" s="10">
        <f t="shared" si="4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50"/>
        <v>music</v>
      </c>
      <c r="R426" t="str">
        <f t="shared" si="51"/>
        <v>indie rock</v>
      </c>
      <c r="S426" s="9">
        <f t="shared" si="52"/>
        <v>43208.208333333328</v>
      </c>
      <c r="T426" s="9">
        <f t="shared" si="53"/>
        <v>43214.208333333328</v>
      </c>
      <c r="U426">
        <f t="shared" si="54"/>
        <v>2018</v>
      </c>
      <c r="V426" s="8" t="str">
        <f t="shared" si="55"/>
        <v>Apr</v>
      </c>
    </row>
    <row r="427" spans="1:22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48"/>
        <v>2.8766666666666665</v>
      </c>
      <c r="G427" t="s">
        <v>20</v>
      </c>
      <c r="H427">
        <v>92</v>
      </c>
      <c r="I427" s="10">
        <f t="shared" si="4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50"/>
        <v>photography</v>
      </c>
      <c r="R427" t="str">
        <f t="shared" si="51"/>
        <v>photography books</v>
      </c>
      <c r="S427" s="9">
        <f t="shared" si="52"/>
        <v>42213.208333333328</v>
      </c>
      <c r="T427" s="9">
        <f t="shared" si="53"/>
        <v>42219.208333333328</v>
      </c>
      <c r="U427">
        <f t="shared" si="54"/>
        <v>2015</v>
      </c>
      <c r="V427" s="8" t="str">
        <f t="shared" si="55"/>
        <v>Jul</v>
      </c>
    </row>
    <row r="428" spans="1:22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48"/>
        <v>5.7294444444444448</v>
      </c>
      <c r="G428" t="s">
        <v>20</v>
      </c>
      <c r="H428">
        <v>219</v>
      </c>
      <c r="I428" s="10">
        <f t="shared" si="4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50"/>
        <v>theater</v>
      </c>
      <c r="R428" t="str">
        <f t="shared" si="51"/>
        <v>plays</v>
      </c>
      <c r="S428" s="9">
        <f t="shared" si="52"/>
        <v>41332.25</v>
      </c>
      <c r="T428" s="9">
        <f t="shared" si="53"/>
        <v>41339.25</v>
      </c>
      <c r="U428">
        <f t="shared" si="54"/>
        <v>2013</v>
      </c>
      <c r="V428" s="8" t="str">
        <f t="shared" si="55"/>
        <v>Feb</v>
      </c>
    </row>
    <row r="429" spans="1:22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48"/>
        <v>1.1290429799426933</v>
      </c>
      <c r="G429" t="s">
        <v>20</v>
      </c>
      <c r="H429">
        <v>2526</v>
      </c>
      <c r="I429" s="10">
        <f t="shared" si="4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50"/>
        <v>theater</v>
      </c>
      <c r="R429" t="str">
        <f t="shared" si="51"/>
        <v>plays</v>
      </c>
      <c r="S429" s="9">
        <f t="shared" si="52"/>
        <v>41895.208333333336</v>
      </c>
      <c r="T429" s="9">
        <f t="shared" si="53"/>
        <v>41927.208333333336</v>
      </c>
      <c r="U429">
        <f t="shared" si="54"/>
        <v>2014</v>
      </c>
      <c r="V429" s="8" t="str">
        <f t="shared" si="55"/>
        <v>Sep</v>
      </c>
    </row>
    <row r="430" spans="1:22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48"/>
        <v>0.46387573964497042</v>
      </c>
      <c r="G430" t="s">
        <v>14</v>
      </c>
      <c r="H430">
        <v>747</v>
      </c>
      <c r="I430" s="10">
        <f t="shared" si="4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50"/>
        <v>film &amp; video</v>
      </c>
      <c r="R430" t="str">
        <f t="shared" si="51"/>
        <v>animation</v>
      </c>
      <c r="S430" s="9">
        <f t="shared" si="52"/>
        <v>40585.25</v>
      </c>
      <c r="T430" s="9">
        <f t="shared" si="53"/>
        <v>40592.25</v>
      </c>
      <c r="U430">
        <f t="shared" si="54"/>
        <v>2011</v>
      </c>
      <c r="V430" s="8" t="str">
        <f t="shared" si="55"/>
        <v>Feb</v>
      </c>
    </row>
    <row r="431" spans="1:22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48"/>
        <v>0.90675916230366493</v>
      </c>
      <c r="G431" t="s">
        <v>74</v>
      </c>
      <c r="H431">
        <v>2138</v>
      </c>
      <c r="I431" s="10">
        <f t="shared" si="4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50"/>
        <v>photography</v>
      </c>
      <c r="R431" t="str">
        <f t="shared" si="51"/>
        <v>photography books</v>
      </c>
      <c r="S431" s="9">
        <f t="shared" si="52"/>
        <v>41680.25</v>
      </c>
      <c r="T431" s="9">
        <f t="shared" si="53"/>
        <v>41708.208333333336</v>
      </c>
      <c r="U431">
        <f t="shared" si="54"/>
        <v>2014</v>
      </c>
      <c r="V431" s="8" t="str">
        <f t="shared" si="55"/>
        <v>Feb</v>
      </c>
    </row>
    <row r="432" spans="1:22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48"/>
        <v>0.67740740740740746</v>
      </c>
      <c r="G432" t="s">
        <v>14</v>
      </c>
      <c r="H432">
        <v>84</v>
      </c>
      <c r="I432" s="10">
        <f t="shared" si="4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50"/>
        <v>theater</v>
      </c>
      <c r="R432" t="str">
        <f t="shared" si="51"/>
        <v>plays</v>
      </c>
      <c r="S432" s="9">
        <f t="shared" si="52"/>
        <v>43737.208333333328</v>
      </c>
      <c r="T432" s="9">
        <f t="shared" si="53"/>
        <v>43771.208333333328</v>
      </c>
      <c r="U432">
        <f t="shared" si="54"/>
        <v>2019</v>
      </c>
      <c r="V432" s="8" t="str">
        <f t="shared" si="55"/>
        <v>Sep</v>
      </c>
    </row>
    <row r="433" spans="1:22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48"/>
        <v>1.9249019607843136</v>
      </c>
      <c r="G433" t="s">
        <v>20</v>
      </c>
      <c r="H433">
        <v>94</v>
      </c>
      <c r="I433" s="10">
        <f t="shared" si="4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50"/>
        <v>theater</v>
      </c>
      <c r="R433" t="str">
        <f t="shared" si="51"/>
        <v>plays</v>
      </c>
      <c r="S433" s="9">
        <f t="shared" si="52"/>
        <v>43273.208333333328</v>
      </c>
      <c r="T433" s="9">
        <f t="shared" si="53"/>
        <v>43290.208333333328</v>
      </c>
      <c r="U433">
        <f t="shared" si="54"/>
        <v>2018</v>
      </c>
      <c r="V433" s="8" t="str">
        <f t="shared" si="55"/>
        <v>Jun</v>
      </c>
    </row>
    <row r="434" spans="1:22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48"/>
        <v>0.82714285714285718</v>
      </c>
      <c r="G434" t="s">
        <v>14</v>
      </c>
      <c r="H434">
        <v>91</v>
      </c>
      <c r="I434" s="10">
        <f t="shared" si="4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50"/>
        <v>theater</v>
      </c>
      <c r="R434" t="str">
        <f t="shared" si="51"/>
        <v>plays</v>
      </c>
      <c r="S434" s="9">
        <f t="shared" si="52"/>
        <v>41761.208333333336</v>
      </c>
      <c r="T434" s="9">
        <f t="shared" si="53"/>
        <v>41781.208333333336</v>
      </c>
      <c r="U434">
        <f t="shared" si="54"/>
        <v>2014</v>
      </c>
      <c r="V434" s="8" t="str">
        <f t="shared" si="55"/>
        <v>May</v>
      </c>
    </row>
    <row r="435" spans="1:22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48"/>
        <v>0.54163920922570019</v>
      </c>
      <c r="G435" t="s">
        <v>14</v>
      </c>
      <c r="H435">
        <v>792</v>
      </c>
      <c r="I435" s="10">
        <f t="shared" si="4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50"/>
        <v>film &amp; video</v>
      </c>
      <c r="R435" t="str">
        <f t="shared" si="51"/>
        <v>documentary</v>
      </c>
      <c r="S435" s="9">
        <f t="shared" si="52"/>
        <v>41603.25</v>
      </c>
      <c r="T435" s="9">
        <f t="shared" si="53"/>
        <v>41619.25</v>
      </c>
      <c r="U435">
        <f t="shared" si="54"/>
        <v>2013</v>
      </c>
      <c r="V435" s="8" t="str">
        <f t="shared" si="55"/>
        <v>Nov</v>
      </c>
    </row>
    <row r="436" spans="1:22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48"/>
        <v>0.16722222222222222</v>
      </c>
      <c r="G436" t="s">
        <v>74</v>
      </c>
      <c r="H436">
        <v>10</v>
      </c>
      <c r="I436" s="10">
        <f t="shared" si="49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50"/>
        <v>theater</v>
      </c>
      <c r="R436" t="str">
        <f t="shared" si="51"/>
        <v>plays</v>
      </c>
      <c r="S436" s="9">
        <f t="shared" si="52"/>
        <v>42705.25</v>
      </c>
      <c r="T436" s="9">
        <f t="shared" si="53"/>
        <v>42719.25</v>
      </c>
      <c r="U436">
        <f t="shared" si="54"/>
        <v>2016</v>
      </c>
      <c r="V436" s="8" t="str">
        <f t="shared" si="55"/>
        <v>Dec</v>
      </c>
    </row>
    <row r="437" spans="1:22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48"/>
        <v>1.168766404199475</v>
      </c>
      <c r="G437" t="s">
        <v>20</v>
      </c>
      <c r="H437">
        <v>1713</v>
      </c>
      <c r="I437" s="10">
        <f t="shared" si="4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50"/>
        <v>theater</v>
      </c>
      <c r="R437" t="str">
        <f t="shared" si="51"/>
        <v>plays</v>
      </c>
      <c r="S437" s="9">
        <f t="shared" si="52"/>
        <v>41988.25</v>
      </c>
      <c r="T437" s="9">
        <f t="shared" si="53"/>
        <v>42000.25</v>
      </c>
      <c r="U437">
        <f t="shared" si="54"/>
        <v>2014</v>
      </c>
      <c r="V437" s="8" t="str">
        <f t="shared" si="55"/>
        <v>Dec</v>
      </c>
    </row>
    <row r="438" spans="1:22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48"/>
        <v>10.521538461538462</v>
      </c>
      <c r="G438" t="s">
        <v>20</v>
      </c>
      <c r="H438">
        <v>249</v>
      </c>
      <c r="I438" s="10">
        <f t="shared" si="4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50"/>
        <v>music</v>
      </c>
      <c r="R438" t="str">
        <f t="shared" si="51"/>
        <v>jazz</v>
      </c>
      <c r="S438" s="9">
        <f t="shared" si="52"/>
        <v>43575.208333333328</v>
      </c>
      <c r="T438" s="9">
        <f t="shared" si="53"/>
        <v>43576.208333333328</v>
      </c>
      <c r="U438">
        <f t="shared" si="54"/>
        <v>2019</v>
      </c>
      <c r="V438" s="8" t="str">
        <f t="shared" si="55"/>
        <v>Apr</v>
      </c>
    </row>
    <row r="439" spans="1:22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48"/>
        <v>1.2307407407407407</v>
      </c>
      <c r="G439" t="s">
        <v>20</v>
      </c>
      <c r="H439">
        <v>192</v>
      </c>
      <c r="I439" s="10">
        <f t="shared" si="49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50"/>
        <v>film &amp; video</v>
      </c>
      <c r="R439" t="str">
        <f t="shared" si="51"/>
        <v>animation</v>
      </c>
      <c r="S439" s="9">
        <f t="shared" si="52"/>
        <v>42260.208333333328</v>
      </c>
      <c r="T439" s="9">
        <f t="shared" si="53"/>
        <v>42263.208333333328</v>
      </c>
      <c r="U439">
        <f t="shared" si="54"/>
        <v>2015</v>
      </c>
      <c r="V439" s="8" t="str">
        <f t="shared" si="55"/>
        <v>Sep</v>
      </c>
    </row>
    <row r="440" spans="1:22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48"/>
        <v>1.7863855421686747</v>
      </c>
      <c r="G440" t="s">
        <v>20</v>
      </c>
      <c r="H440">
        <v>247</v>
      </c>
      <c r="I440" s="10">
        <f t="shared" si="4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50"/>
        <v>theater</v>
      </c>
      <c r="R440" t="str">
        <f t="shared" si="51"/>
        <v>plays</v>
      </c>
      <c r="S440" s="9">
        <f t="shared" si="52"/>
        <v>41337.25</v>
      </c>
      <c r="T440" s="9">
        <f t="shared" si="53"/>
        <v>41367.208333333336</v>
      </c>
      <c r="U440">
        <f t="shared" si="54"/>
        <v>2013</v>
      </c>
      <c r="V440" s="8" t="str">
        <f t="shared" si="55"/>
        <v>Mar</v>
      </c>
    </row>
    <row r="441" spans="1:22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48"/>
        <v>3.5528169014084505</v>
      </c>
      <c r="G441" t="s">
        <v>20</v>
      </c>
      <c r="H441">
        <v>2293</v>
      </c>
      <c r="I441" s="10">
        <f t="shared" si="4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50"/>
        <v>film &amp; video</v>
      </c>
      <c r="R441" t="str">
        <f t="shared" si="51"/>
        <v>science fiction</v>
      </c>
      <c r="S441" s="9">
        <f t="shared" si="52"/>
        <v>42680.208333333328</v>
      </c>
      <c r="T441" s="9">
        <f t="shared" si="53"/>
        <v>42687.25</v>
      </c>
      <c r="U441">
        <f t="shared" si="54"/>
        <v>2016</v>
      </c>
      <c r="V441" s="8" t="str">
        <f t="shared" si="55"/>
        <v>Nov</v>
      </c>
    </row>
    <row r="442" spans="1:22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48"/>
        <v>1.6190634146341463</v>
      </c>
      <c r="G442" t="s">
        <v>20</v>
      </c>
      <c r="H442">
        <v>3131</v>
      </c>
      <c r="I442" s="10">
        <f t="shared" si="4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50"/>
        <v>film &amp; video</v>
      </c>
      <c r="R442" t="str">
        <f t="shared" si="51"/>
        <v>television</v>
      </c>
      <c r="S442" s="9">
        <f t="shared" si="52"/>
        <v>42916.208333333328</v>
      </c>
      <c r="T442" s="9">
        <f t="shared" si="53"/>
        <v>42926.208333333328</v>
      </c>
      <c r="U442">
        <f t="shared" si="54"/>
        <v>2017</v>
      </c>
      <c r="V442" s="8" t="str">
        <f t="shared" si="55"/>
        <v>Jun</v>
      </c>
    </row>
    <row r="443" spans="1:22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48"/>
        <v>0.24914285714285714</v>
      </c>
      <c r="G443" t="s">
        <v>14</v>
      </c>
      <c r="H443">
        <v>32</v>
      </c>
      <c r="I443" s="10">
        <f t="shared" si="49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50"/>
        <v>technology</v>
      </c>
      <c r="R443" t="str">
        <f t="shared" si="51"/>
        <v>wearables</v>
      </c>
      <c r="S443" s="9">
        <f t="shared" si="52"/>
        <v>41025.208333333336</v>
      </c>
      <c r="T443" s="9">
        <f t="shared" si="53"/>
        <v>41053.208333333336</v>
      </c>
      <c r="U443">
        <f t="shared" si="54"/>
        <v>2012</v>
      </c>
      <c r="V443" s="8" t="str">
        <f t="shared" si="55"/>
        <v>Apr</v>
      </c>
    </row>
    <row r="444" spans="1:22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48"/>
        <v>1.9872222222222222</v>
      </c>
      <c r="G444" t="s">
        <v>20</v>
      </c>
      <c r="H444">
        <v>143</v>
      </c>
      <c r="I444" s="10">
        <f t="shared" si="4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50"/>
        <v>theater</v>
      </c>
      <c r="R444" t="str">
        <f t="shared" si="51"/>
        <v>plays</v>
      </c>
      <c r="S444" s="9">
        <f t="shared" si="52"/>
        <v>42980.208333333328</v>
      </c>
      <c r="T444" s="9">
        <f t="shared" si="53"/>
        <v>42996.208333333328</v>
      </c>
      <c r="U444">
        <f t="shared" si="54"/>
        <v>2017</v>
      </c>
      <c r="V444" s="8" t="str">
        <f t="shared" si="55"/>
        <v>Sep</v>
      </c>
    </row>
    <row r="445" spans="1:22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48"/>
        <v>0.34752688172043011</v>
      </c>
      <c r="G445" t="s">
        <v>74</v>
      </c>
      <c r="H445">
        <v>90</v>
      </c>
      <c r="I445" s="10">
        <f t="shared" si="4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50"/>
        <v>theater</v>
      </c>
      <c r="R445" t="str">
        <f t="shared" si="51"/>
        <v>plays</v>
      </c>
      <c r="S445" s="9">
        <f t="shared" si="52"/>
        <v>40451.208333333336</v>
      </c>
      <c r="T445" s="9">
        <f t="shared" si="53"/>
        <v>40470.208333333336</v>
      </c>
      <c r="U445">
        <f t="shared" si="54"/>
        <v>2010</v>
      </c>
      <c r="V445" s="8" t="str">
        <f t="shared" si="55"/>
        <v>Sep</v>
      </c>
    </row>
    <row r="446" spans="1:22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48"/>
        <v>1.7641935483870967</v>
      </c>
      <c r="G446" t="s">
        <v>20</v>
      </c>
      <c r="H446">
        <v>296</v>
      </c>
      <c r="I446" s="10">
        <f t="shared" si="4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50"/>
        <v>music</v>
      </c>
      <c r="R446" t="str">
        <f t="shared" si="51"/>
        <v>indie rock</v>
      </c>
      <c r="S446" s="9">
        <f t="shared" si="52"/>
        <v>40748.208333333336</v>
      </c>
      <c r="T446" s="9">
        <f t="shared" si="53"/>
        <v>40750.208333333336</v>
      </c>
      <c r="U446">
        <f t="shared" si="54"/>
        <v>2011</v>
      </c>
      <c r="V446" s="8" t="str">
        <f t="shared" si="55"/>
        <v>Jul</v>
      </c>
    </row>
    <row r="447" spans="1:22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48"/>
        <v>5.1138095238095236</v>
      </c>
      <c r="G447" t="s">
        <v>20</v>
      </c>
      <c r="H447">
        <v>170</v>
      </c>
      <c r="I447" s="10">
        <f t="shared" si="4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50"/>
        <v>theater</v>
      </c>
      <c r="R447" t="str">
        <f t="shared" si="51"/>
        <v>plays</v>
      </c>
      <c r="S447" s="9">
        <f t="shared" si="52"/>
        <v>40515.25</v>
      </c>
      <c r="T447" s="9">
        <f t="shared" si="53"/>
        <v>40536.25</v>
      </c>
      <c r="U447">
        <f t="shared" si="54"/>
        <v>2010</v>
      </c>
      <c r="V447" s="8" t="str">
        <f t="shared" si="55"/>
        <v>Dec</v>
      </c>
    </row>
    <row r="448" spans="1:22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48"/>
        <v>0.82044117647058823</v>
      </c>
      <c r="G448" t="s">
        <v>14</v>
      </c>
      <c r="H448">
        <v>186</v>
      </c>
      <c r="I448" s="10">
        <f t="shared" si="4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50"/>
        <v>technology</v>
      </c>
      <c r="R448" t="str">
        <f t="shared" si="51"/>
        <v>wearables</v>
      </c>
      <c r="S448" s="9">
        <f t="shared" si="52"/>
        <v>41261.25</v>
      </c>
      <c r="T448" s="9">
        <f t="shared" si="53"/>
        <v>41263.25</v>
      </c>
      <c r="U448">
        <f t="shared" si="54"/>
        <v>2012</v>
      </c>
      <c r="V448" s="8" t="str">
        <f t="shared" si="55"/>
        <v>Dec</v>
      </c>
    </row>
    <row r="449" spans="1:22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48"/>
        <v>0.24326030927835052</v>
      </c>
      <c r="G449" t="s">
        <v>74</v>
      </c>
      <c r="H449">
        <v>439</v>
      </c>
      <c r="I449" s="10">
        <f t="shared" si="49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50"/>
        <v>film &amp; video</v>
      </c>
      <c r="R449" t="str">
        <f t="shared" si="51"/>
        <v>television</v>
      </c>
      <c r="S449" s="9">
        <f t="shared" si="52"/>
        <v>43088.25</v>
      </c>
      <c r="T449" s="9">
        <f t="shared" si="53"/>
        <v>43104.25</v>
      </c>
      <c r="U449">
        <f t="shared" si="54"/>
        <v>2017</v>
      </c>
      <c r="V449" s="8" t="str">
        <f t="shared" si="55"/>
        <v>Dec</v>
      </c>
    </row>
    <row r="450" spans="1:22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48"/>
        <v>0.50482758620689661</v>
      </c>
      <c r="G450" t="s">
        <v>14</v>
      </c>
      <c r="H450">
        <v>605</v>
      </c>
      <c r="I450" s="10">
        <f t="shared" si="4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50"/>
        <v>games</v>
      </c>
      <c r="R450" t="str">
        <f t="shared" si="51"/>
        <v>video games</v>
      </c>
      <c r="S450" s="9">
        <f t="shared" si="52"/>
        <v>41378.208333333336</v>
      </c>
      <c r="T450" s="9">
        <f t="shared" si="53"/>
        <v>41380.208333333336</v>
      </c>
      <c r="U450">
        <f t="shared" si="54"/>
        <v>2013</v>
      </c>
      <c r="V450" s="8" t="str">
        <f t="shared" si="55"/>
        <v>Apr</v>
      </c>
    </row>
    <row r="451" spans="1:22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56">E451/D451</f>
        <v>9.67</v>
      </c>
      <c r="G451" t="s">
        <v>20</v>
      </c>
      <c r="H451">
        <v>86</v>
      </c>
      <c r="I451" s="10">
        <f t="shared" ref="I451:I514" si="57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58">LEFT(P451,FIND("/",P451)-1)</f>
        <v>games</v>
      </c>
      <c r="R451" t="str">
        <f t="shared" ref="R451:R514" si="59">RIGHT(P451,LEN(P451)-FIND("/",P451))</f>
        <v>video games</v>
      </c>
      <c r="S451" s="9">
        <f t="shared" ref="S451:S514" si="60">(((L451/60)/60)/24)+DATE(1970,1,1)</f>
        <v>43530.25</v>
      </c>
      <c r="T451" s="9">
        <f t="shared" ref="T451:T514" si="61">(((M451/60)/60)/24)+DATE(1970,1,1)</f>
        <v>43547.208333333328</v>
      </c>
      <c r="U451">
        <f t="shared" ref="U451:U514" si="62">YEAR(S451)</f>
        <v>2019</v>
      </c>
      <c r="V451" s="8" t="str">
        <f t="shared" ref="V451:V514" si="63">TEXT(S451,"mmm")</f>
        <v>Mar</v>
      </c>
    </row>
    <row r="452" spans="1:22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56"/>
        <v>0.04</v>
      </c>
      <c r="G452" t="s">
        <v>14</v>
      </c>
      <c r="H452">
        <v>1</v>
      </c>
      <c r="I452" s="10">
        <f t="shared" si="57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58"/>
        <v>film &amp; video</v>
      </c>
      <c r="R452" t="str">
        <f t="shared" si="59"/>
        <v>animation</v>
      </c>
      <c r="S452" s="9">
        <f t="shared" si="60"/>
        <v>43394.208333333328</v>
      </c>
      <c r="T452" s="9">
        <f t="shared" si="61"/>
        <v>43417.25</v>
      </c>
      <c r="U452">
        <f t="shared" si="62"/>
        <v>2018</v>
      </c>
      <c r="V452" s="8" t="str">
        <f t="shared" si="63"/>
        <v>Oct</v>
      </c>
    </row>
    <row r="453" spans="1:22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56"/>
        <v>1.2284501347708894</v>
      </c>
      <c r="G453" t="s">
        <v>20</v>
      </c>
      <c r="H453">
        <v>6286</v>
      </c>
      <c r="I453" s="10">
        <f t="shared" si="5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58"/>
        <v>music</v>
      </c>
      <c r="R453" t="str">
        <f t="shared" si="59"/>
        <v>rock</v>
      </c>
      <c r="S453" s="9">
        <f t="shared" si="60"/>
        <v>42935.208333333328</v>
      </c>
      <c r="T453" s="9">
        <f t="shared" si="61"/>
        <v>42966.208333333328</v>
      </c>
      <c r="U453">
        <f t="shared" si="62"/>
        <v>2017</v>
      </c>
      <c r="V453" s="8" t="str">
        <f t="shared" si="63"/>
        <v>Jul</v>
      </c>
    </row>
    <row r="454" spans="1:22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56"/>
        <v>0.63437500000000002</v>
      </c>
      <c r="G454" t="s">
        <v>14</v>
      </c>
      <c r="H454">
        <v>31</v>
      </c>
      <c r="I454" s="10">
        <f t="shared" si="5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58"/>
        <v>film &amp; video</v>
      </c>
      <c r="R454" t="str">
        <f t="shared" si="59"/>
        <v>drama</v>
      </c>
      <c r="S454" s="9">
        <f t="shared" si="60"/>
        <v>40365.208333333336</v>
      </c>
      <c r="T454" s="9">
        <f t="shared" si="61"/>
        <v>40366.208333333336</v>
      </c>
      <c r="U454">
        <f t="shared" si="62"/>
        <v>2010</v>
      </c>
      <c r="V454" s="8" t="str">
        <f t="shared" si="63"/>
        <v>Jul</v>
      </c>
    </row>
    <row r="455" spans="1:22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56"/>
        <v>0.56331688596491225</v>
      </c>
      <c r="G455" t="s">
        <v>14</v>
      </c>
      <c r="H455">
        <v>1181</v>
      </c>
      <c r="I455" s="10">
        <f t="shared" si="5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58"/>
        <v>film &amp; video</v>
      </c>
      <c r="R455" t="str">
        <f t="shared" si="59"/>
        <v>science fiction</v>
      </c>
      <c r="S455" s="9">
        <f t="shared" si="60"/>
        <v>42705.25</v>
      </c>
      <c r="T455" s="9">
        <f t="shared" si="61"/>
        <v>42746.25</v>
      </c>
      <c r="U455">
        <f t="shared" si="62"/>
        <v>2016</v>
      </c>
      <c r="V455" s="8" t="str">
        <f t="shared" si="63"/>
        <v>Dec</v>
      </c>
    </row>
    <row r="456" spans="1:22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56"/>
        <v>0.44074999999999998</v>
      </c>
      <c r="G456" t="s">
        <v>14</v>
      </c>
      <c r="H456">
        <v>39</v>
      </c>
      <c r="I456" s="10">
        <f t="shared" si="5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58"/>
        <v>film &amp; video</v>
      </c>
      <c r="R456" t="str">
        <f t="shared" si="59"/>
        <v>drama</v>
      </c>
      <c r="S456" s="9">
        <f t="shared" si="60"/>
        <v>41568.208333333336</v>
      </c>
      <c r="T456" s="9">
        <f t="shared" si="61"/>
        <v>41604.25</v>
      </c>
      <c r="U456">
        <f t="shared" si="62"/>
        <v>2013</v>
      </c>
      <c r="V456" s="8" t="str">
        <f t="shared" si="63"/>
        <v>Oct</v>
      </c>
    </row>
    <row r="457" spans="1:22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56"/>
        <v>1.1837253218884121</v>
      </c>
      <c r="G457" t="s">
        <v>20</v>
      </c>
      <c r="H457">
        <v>3727</v>
      </c>
      <c r="I457" s="10">
        <f t="shared" si="5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58"/>
        <v>theater</v>
      </c>
      <c r="R457" t="str">
        <f t="shared" si="59"/>
        <v>plays</v>
      </c>
      <c r="S457" s="9">
        <f t="shared" si="60"/>
        <v>40809.208333333336</v>
      </c>
      <c r="T457" s="9">
        <f t="shared" si="61"/>
        <v>40832.208333333336</v>
      </c>
      <c r="U457">
        <f t="shared" si="62"/>
        <v>2011</v>
      </c>
      <c r="V457" s="8" t="str">
        <f t="shared" si="63"/>
        <v>Sep</v>
      </c>
    </row>
    <row r="458" spans="1:22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56"/>
        <v>1.041243169398907</v>
      </c>
      <c r="G458" t="s">
        <v>20</v>
      </c>
      <c r="H458">
        <v>1605</v>
      </c>
      <c r="I458" s="10">
        <f t="shared" si="5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58"/>
        <v>music</v>
      </c>
      <c r="R458" t="str">
        <f t="shared" si="59"/>
        <v>indie rock</v>
      </c>
      <c r="S458" s="9">
        <f t="shared" si="60"/>
        <v>43141.25</v>
      </c>
      <c r="T458" s="9">
        <f t="shared" si="61"/>
        <v>43141.25</v>
      </c>
      <c r="U458">
        <f t="shared" si="62"/>
        <v>2018</v>
      </c>
      <c r="V458" s="8" t="str">
        <f t="shared" si="63"/>
        <v>Feb</v>
      </c>
    </row>
    <row r="459" spans="1:22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56"/>
        <v>0.26640000000000003</v>
      </c>
      <c r="G459" t="s">
        <v>14</v>
      </c>
      <c r="H459">
        <v>46</v>
      </c>
      <c r="I459" s="10">
        <f t="shared" si="5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58"/>
        <v>theater</v>
      </c>
      <c r="R459" t="str">
        <f t="shared" si="59"/>
        <v>plays</v>
      </c>
      <c r="S459" s="9">
        <f t="shared" si="60"/>
        <v>42657.208333333328</v>
      </c>
      <c r="T459" s="9">
        <f t="shared" si="61"/>
        <v>42659.208333333328</v>
      </c>
      <c r="U459">
        <f t="shared" si="62"/>
        <v>2016</v>
      </c>
      <c r="V459" s="8" t="str">
        <f t="shared" si="63"/>
        <v>Oct</v>
      </c>
    </row>
    <row r="460" spans="1:22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56"/>
        <v>3.5120118343195266</v>
      </c>
      <c r="G460" t="s">
        <v>20</v>
      </c>
      <c r="H460">
        <v>2120</v>
      </c>
      <c r="I460" s="10">
        <f t="shared" si="5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58"/>
        <v>theater</v>
      </c>
      <c r="R460" t="str">
        <f t="shared" si="59"/>
        <v>plays</v>
      </c>
      <c r="S460" s="9">
        <f t="shared" si="60"/>
        <v>40265.208333333336</v>
      </c>
      <c r="T460" s="9">
        <f t="shared" si="61"/>
        <v>40309.208333333336</v>
      </c>
      <c r="U460">
        <f t="shared" si="62"/>
        <v>2010</v>
      </c>
      <c r="V460" s="8" t="str">
        <f t="shared" si="63"/>
        <v>Mar</v>
      </c>
    </row>
    <row r="461" spans="1:22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56"/>
        <v>0.90063492063492068</v>
      </c>
      <c r="G461" t="s">
        <v>14</v>
      </c>
      <c r="H461">
        <v>105</v>
      </c>
      <c r="I461" s="10">
        <f t="shared" si="5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58"/>
        <v>film &amp; video</v>
      </c>
      <c r="R461" t="str">
        <f t="shared" si="59"/>
        <v>documentary</v>
      </c>
      <c r="S461" s="9">
        <f t="shared" si="60"/>
        <v>42001.25</v>
      </c>
      <c r="T461" s="9">
        <f t="shared" si="61"/>
        <v>42026.25</v>
      </c>
      <c r="U461">
        <f t="shared" si="62"/>
        <v>2014</v>
      </c>
      <c r="V461" s="8" t="str">
        <f t="shared" si="63"/>
        <v>Dec</v>
      </c>
    </row>
    <row r="462" spans="1:22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56"/>
        <v>1.7162500000000001</v>
      </c>
      <c r="G462" t="s">
        <v>20</v>
      </c>
      <c r="H462">
        <v>50</v>
      </c>
      <c r="I462" s="10">
        <f t="shared" si="5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58"/>
        <v>theater</v>
      </c>
      <c r="R462" t="str">
        <f t="shared" si="59"/>
        <v>plays</v>
      </c>
      <c r="S462" s="9">
        <f t="shared" si="60"/>
        <v>40399.208333333336</v>
      </c>
      <c r="T462" s="9">
        <f t="shared" si="61"/>
        <v>40402.208333333336</v>
      </c>
      <c r="U462">
        <f t="shared" si="62"/>
        <v>2010</v>
      </c>
      <c r="V462" s="8" t="str">
        <f t="shared" si="63"/>
        <v>Aug</v>
      </c>
    </row>
    <row r="463" spans="1:22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56"/>
        <v>1.4104655870445344</v>
      </c>
      <c r="G463" t="s">
        <v>20</v>
      </c>
      <c r="H463">
        <v>2080</v>
      </c>
      <c r="I463" s="10">
        <f t="shared" si="5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58"/>
        <v>film &amp; video</v>
      </c>
      <c r="R463" t="str">
        <f t="shared" si="59"/>
        <v>drama</v>
      </c>
      <c r="S463" s="9">
        <f t="shared" si="60"/>
        <v>41757.208333333336</v>
      </c>
      <c r="T463" s="9">
        <f t="shared" si="61"/>
        <v>41777.208333333336</v>
      </c>
      <c r="U463">
        <f t="shared" si="62"/>
        <v>2014</v>
      </c>
      <c r="V463" s="8" t="str">
        <f t="shared" si="63"/>
        <v>Apr</v>
      </c>
    </row>
    <row r="464" spans="1:22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56"/>
        <v>0.30579449152542371</v>
      </c>
      <c r="G464" t="s">
        <v>14</v>
      </c>
      <c r="H464">
        <v>535</v>
      </c>
      <c r="I464" s="10">
        <f t="shared" si="5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58"/>
        <v>games</v>
      </c>
      <c r="R464" t="str">
        <f t="shared" si="59"/>
        <v>mobile games</v>
      </c>
      <c r="S464" s="9">
        <f t="shared" si="60"/>
        <v>41304.25</v>
      </c>
      <c r="T464" s="9">
        <f t="shared" si="61"/>
        <v>41342.25</v>
      </c>
      <c r="U464">
        <f t="shared" si="62"/>
        <v>2013</v>
      </c>
      <c r="V464" s="8" t="str">
        <f t="shared" si="63"/>
        <v>Jan</v>
      </c>
    </row>
    <row r="465" spans="1:22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56"/>
        <v>1.0816455696202532</v>
      </c>
      <c r="G465" t="s">
        <v>20</v>
      </c>
      <c r="H465">
        <v>2105</v>
      </c>
      <c r="I465" s="10">
        <f t="shared" si="5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58"/>
        <v>film &amp; video</v>
      </c>
      <c r="R465" t="str">
        <f t="shared" si="59"/>
        <v>animation</v>
      </c>
      <c r="S465" s="9">
        <f t="shared" si="60"/>
        <v>41639.25</v>
      </c>
      <c r="T465" s="9">
        <f t="shared" si="61"/>
        <v>41643.25</v>
      </c>
      <c r="U465">
        <f t="shared" si="62"/>
        <v>2013</v>
      </c>
      <c r="V465" s="8" t="str">
        <f t="shared" si="63"/>
        <v>Dec</v>
      </c>
    </row>
    <row r="466" spans="1:22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56"/>
        <v>1.3345505617977529</v>
      </c>
      <c r="G466" t="s">
        <v>20</v>
      </c>
      <c r="H466">
        <v>2436</v>
      </c>
      <c r="I466" s="10">
        <f t="shared" si="5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58"/>
        <v>theater</v>
      </c>
      <c r="R466" t="str">
        <f t="shared" si="59"/>
        <v>plays</v>
      </c>
      <c r="S466" s="9">
        <f t="shared" si="60"/>
        <v>43142.25</v>
      </c>
      <c r="T466" s="9">
        <f t="shared" si="61"/>
        <v>43156.25</v>
      </c>
      <c r="U466">
        <f t="shared" si="62"/>
        <v>2018</v>
      </c>
      <c r="V466" s="8" t="str">
        <f t="shared" si="63"/>
        <v>Feb</v>
      </c>
    </row>
    <row r="467" spans="1:22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56"/>
        <v>1.8785106382978722</v>
      </c>
      <c r="G467" t="s">
        <v>20</v>
      </c>
      <c r="H467">
        <v>80</v>
      </c>
      <c r="I467" s="10">
        <f t="shared" si="5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58"/>
        <v>publishing</v>
      </c>
      <c r="R467" t="str">
        <f t="shared" si="59"/>
        <v>translations</v>
      </c>
      <c r="S467" s="9">
        <f t="shared" si="60"/>
        <v>43127.25</v>
      </c>
      <c r="T467" s="9">
        <f t="shared" si="61"/>
        <v>43136.25</v>
      </c>
      <c r="U467">
        <f t="shared" si="62"/>
        <v>2018</v>
      </c>
      <c r="V467" s="8" t="str">
        <f t="shared" si="63"/>
        <v>Jan</v>
      </c>
    </row>
    <row r="468" spans="1:22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56"/>
        <v>3.32</v>
      </c>
      <c r="G468" t="s">
        <v>20</v>
      </c>
      <c r="H468">
        <v>42</v>
      </c>
      <c r="I468" s="10">
        <f t="shared" si="5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58"/>
        <v>technology</v>
      </c>
      <c r="R468" t="str">
        <f t="shared" si="59"/>
        <v>wearables</v>
      </c>
      <c r="S468" s="9">
        <f t="shared" si="60"/>
        <v>41409.208333333336</v>
      </c>
      <c r="T468" s="9">
        <f t="shared" si="61"/>
        <v>41432.208333333336</v>
      </c>
      <c r="U468">
        <f t="shared" si="62"/>
        <v>2013</v>
      </c>
      <c r="V468" s="8" t="str">
        <f t="shared" si="63"/>
        <v>May</v>
      </c>
    </row>
    <row r="469" spans="1:22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56"/>
        <v>5.7521428571428572</v>
      </c>
      <c r="G469" t="s">
        <v>20</v>
      </c>
      <c r="H469">
        <v>139</v>
      </c>
      <c r="I469" s="10">
        <f t="shared" si="5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58"/>
        <v>technology</v>
      </c>
      <c r="R469" t="str">
        <f t="shared" si="59"/>
        <v>web</v>
      </c>
      <c r="S469" s="9">
        <f t="shared" si="60"/>
        <v>42331.25</v>
      </c>
      <c r="T469" s="9">
        <f t="shared" si="61"/>
        <v>42338.25</v>
      </c>
      <c r="U469">
        <f t="shared" si="62"/>
        <v>2015</v>
      </c>
      <c r="V469" s="8" t="str">
        <f t="shared" si="63"/>
        <v>Nov</v>
      </c>
    </row>
    <row r="470" spans="1:22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56"/>
        <v>0.40500000000000003</v>
      </c>
      <c r="G470" t="s">
        <v>14</v>
      </c>
      <c r="H470">
        <v>16</v>
      </c>
      <c r="I470" s="10">
        <f t="shared" si="5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58"/>
        <v>theater</v>
      </c>
      <c r="R470" t="str">
        <f t="shared" si="59"/>
        <v>plays</v>
      </c>
      <c r="S470" s="9">
        <f t="shared" si="60"/>
        <v>43569.208333333328</v>
      </c>
      <c r="T470" s="9">
        <f t="shared" si="61"/>
        <v>43585.208333333328</v>
      </c>
      <c r="U470">
        <f t="shared" si="62"/>
        <v>2019</v>
      </c>
      <c r="V470" s="8" t="str">
        <f t="shared" si="63"/>
        <v>Apr</v>
      </c>
    </row>
    <row r="471" spans="1:22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56"/>
        <v>1.8442857142857143</v>
      </c>
      <c r="G471" t="s">
        <v>20</v>
      </c>
      <c r="H471">
        <v>159</v>
      </c>
      <c r="I471" s="10">
        <f t="shared" si="5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58"/>
        <v>film &amp; video</v>
      </c>
      <c r="R471" t="str">
        <f t="shared" si="59"/>
        <v>drama</v>
      </c>
      <c r="S471" s="9">
        <f t="shared" si="60"/>
        <v>42142.208333333328</v>
      </c>
      <c r="T471" s="9">
        <f t="shared" si="61"/>
        <v>42144.208333333328</v>
      </c>
      <c r="U471">
        <f t="shared" si="62"/>
        <v>2015</v>
      </c>
      <c r="V471" s="8" t="str">
        <f t="shared" si="63"/>
        <v>May</v>
      </c>
    </row>
    <row r="472" spans="1:22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56"/>
        <v>2.8580555555555556</v>
      </c>
      <c r="G472" t="s">
        <v>20</v>
      </c>
      <c r="H472">
        <v>381</v>
      </c>
      <c r="I472" s="10">
        <f t="shared" si="5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58"/>
        <v>technology</v>
      </c>
      <c r="R472" t="str">
        <f t="shared" si="59"/>
        <v>wearables</v>
      </c>
      <c r="S472" s="9">
        <f t="shared" si="60"/>
        <v>42716.25</v>
      </c>
      <c r="T472" s="9">
        <f t="shared" si="61"/>
        <v>42723.25</v>
      </c>
      <c r="U472">
        <f t="shared" si="62"/>
        <v>2016</v>
      </c>
      <c r="V472" s="8" t="str">
        <f t="shared" si="63"/>
        <v>Dec</v>
      </c>
    </row>
    <row r="473" spans="1:22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56"/>
        <v>3.19</v>
      </c>
      <c r="G473" t="s">
        <v>20</v>
      </c>
      <c r="H473">
        <v>194</v>
      </c>
      <c r="I473" s="10">
        <f t="shared" si="5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58"/>
        <v>food</v>
      </c>
      <c r="R473" t="str">
        <f t="shared" si="59"/>
        <v>food trucks</v>
      </c>
      <c r="S473" s="9">
        <f t="shared" si="60"/>
        <v>41031.208333333336</v>
      </c>
      <c r="T473" s="9">
        <f t="shared" si="61"/>
        <v>41031.208333333336</v>
      </c>
      <c r="U473">
        <f t="shared" si="62"/>
        <v>2012</v>
      </c>
      <c r="V473" s="8" t="str">
        <f t="shared" si="63"/>
        <v>May</v>
      </c>
    </row>
    <row r="474" spans="1:22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56"/>
        <v>0.39234070221066319</v>
      </c>
      <c r="G474" t="s">
        <v>14</v>
      </c>
      <c r="H474">
        <v>575</v>
      </c>
      <c r="I474" s="10">
        <f t="shared" si="5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58"/>
        <v>music</v>
      </c>
      <c r="R474" t="str">
        <f t="shared" si="59"/>
        <v>rock</v>
      </c>
      <c r="S474" s="9">
        <f t="shared" si="60"/>
        <v>43535.208333333328</v>
      </c>
      <c r="T474" s="9">
        <f t="shared" si="61"/>
        <v>43589.208333333328</v>
      </c>
      <c r="U474">
        <f t="shared" si="62"/>
        <v>2019</v>
      </c>
      <c r="V474" s="8" t="str">
        <f t="shared" si="63"/>
        <v>Mar</v>
      </c>
    </row>
    <row r="475" spans="1:22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56"/>
        <v>1.7814000000000001</v>
      </c>
      <c r="G475" t="s">
        <v>20</v>
      </c>
      <c r="H475">
        <v>106</v>
      </c>
      <c r="I475" s="10">
        <f t="shared" si="5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58"/>
        <v>music</v>
      </c>
      <c r="R475" t="str">
        <f t="shared" si="59"/>
        <v>electric music</v>
      </c>
      <c r="S475" s="9">
        <f t="shared" si="60"/>
        <v>43277.208333333328</v>
      </c>
      <c r="T475" s="9">
        <f t="shared" si="61"/>
        <v>43278.208333333328</v>
      </c>
      <c r="U475">
        <f t="shared" si="62"/>
        <v>2018</v>
      </c>
      <c r="V475" s="8" t="str">
        <f t="shared" si="63"/>
        <v>Jun</v>
      </c>
    </row>
    <row r="476" spans="1:22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56"/>
        <v>3.6515</v>
      </c>
      <c r="G476" t="s">
        <v>20</v>
      </c>
      <c r="H476">
        <v>142</v>
      </c>
      <c r="I476" s="10">
        <f t="shared" si="5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58"/>
        <v>film &amp; video</v>
      </c>
      <c r="R476" t="str">
        <f t="shared" si="59"/>
        <v>television</v>
      </c>
      <c r="S476" s="9">
        <f t="shared" si="60"/>
        <v>41989.25</v>
      </c>
      <c r="T476" s="9">
        <f t="shared" si="61"/>
        <v>41990.25</v>
      </c>
      <c r="U476">
        <f t="shared" si="62"/>
        <v>2014</v>
      </c>
      <c r="V476" s="8" t="str">
        <f t="shared" si="63"/>
        <v>Dec</v>
      </c>
    </row>
    <row r="477" spans="1:22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56"/>
        <v>1.1394594594594594</v>
      </c>
      <c r="G477" t="s">
        <v>20</v>
      </c>
      <c r="H477">
        <v>211</v>
      </c>
      <c r="I477" s="10">
        <f t="shared" si="5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58"/>
        <v>publishing</v>
      </c>
      <c r="R477" t="str">
        <f t="shared" si="59"/>
        <v>translations</v>
      </c>
      <c r="S477" s="9">
        <f t="shared" si="60"/>
        <v>41450.208333333336</v>
      </c>
      <c r="T477" s="9">
        <f t="shared" si="61"/>
        <v>41454.208333333336</v>
      </c>
      <c r="U477">
        <f t="shared" si="62"/>
        <v>2013</v>
      </c>
      <c r="V477" s="8" t="str">
        <f t="shared" si="63"/>
        <v>Jun</v>
      </c>
    </row>
    <row r="478" spans="1:22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56"/>
        <v>0.29828720626631855</v>
      </c>
      <c r="G478" t="s">
        <v>14</v>
      </c>
      <c r="H478">
        <v>1120</v>
      </c>
      <c r="I478" s="10">
        <f t="shared" si="5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58"/>
        <v>publishing</v>
      </c>
      <c r="R478" t="str">
        <f t="shared" si="59"/>
        <v>fiction</v>
      </c>
      <c r="S478" s="9">
        <f t="shared" si="60"/>
        <v>43322.208333333328</v>
      </c>
      <c r="T478" s="9">
        <f t="shared" si="61"/>
        <v>43328.208333333328</v>
      </c>
      <c r="U478">
        <f t="shared" si="62"/>
        <v>2018</v>
      </c>
      <c r="V478" s="8" t="str">
        <f t="shared" si="63"/>
        <v>Aug</v>
      </c>
    </row>
    <row r="479" spans="1:22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56"/>
        <v>0.54270588235294115</v>
      </c>
      <c r="G479" t="s">
        <v>14</v>
      </c>
      <c r="H479">
        <v>113</v>
      </c>
      <c r="I479" s="10">
        <f t="shared" si="5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58"/>
        <v>film &amp; video</v>
      </c>
      <c r="R479" t="str">
        <f t="shared" si="59"/>
        <v>science fiction</v>
      </c>
      <c r="S479" s="9">
        <f t="shared" si="60"/>
        <v>40720.208333333336</v>
      </c>
      <c r="T479" s="9">
        <f t="shared" si="61"/>
        <v>40747.208333333336</v>
      </c>
      <c r="U479">
        <f t="shared" si="62"/>
        <v>2011</v>
      </c>
      <c r="V479" s="8" t="str">
        <f t="shared" si="63"/>
        <v>Jun</v>
      </c>
    </row>
    <row r="480" spans="1:22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56"/>
        <v>2.3634156976744185</v>
      </c>
      <c r="G480" t="s">
        <v>20</v>
      </c>
      <c r="H480">
        <v>2756</v>
      </c>
      <c r="I480" s="10">
        <f t="shared" si="5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58"/>
        <v>technology</v>
      </c>
      <c r="R480" t="str">
        <f t="shared" si="59"/>
        <v>wearables</v>
      </c>
      <c r="S480" s="9">
        <f t="shared" si="60"/>
        <v>42072.208333333328</v>
      </c>
      <c r="T480" s="9">
        <f t="shared" si="61"/>
        <v>42084.208333333328</v>
      </c>
      <c r="U480">
        <f t="shared" si="62"/>
        <v>2015</v>
      </c>
      <c r="V480" s="8" t="str">
        <f t="shared" si="63"/>
        <v>Mar</v>
      </c>
    </row>
    <row r="481" spans="1:22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56"/>
        <v>5.1291666666666664</v>
      </c>
      <c r="G481" t="s">
        <v>20</v>
      </c>
      <c r="H481">
        <v>173</v>
      </c>
      <c r="I481" s="10">
        <f t="shared" si="5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58"/>
        <v>food</v>
      </c>
      <c r="R481" t="str">
        <f t="shared" si="59"/>
        <v>food trucks</v>
      </c>
      <c r="S481" s="9">
        <f t="shared" si="60"/>
        <v>42945.208333333328</v>
      </c>
      <c r="T481" s="9">
        <f t="shared" si="61"/>
        <v>42947.208333333328</v>
      </c>
      <c r="U481">
        <f t="shared" si="62"/>
        <v>2017</v>
      </c>
      <c r="V481" s="8" t="str">
        <f t="shared" si="63"/>
        <v>Jul</v>
      </c>
    </row>
    <row r="482" spans="1:22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56"/>
        <v>1.0065116279069768</v>
      </c>
      <c r="G482" t="s">
        <v>20</v>
      </c>
      <c r="H482">
        <v>87</v>
      </c>
      <c r="I482" s="10">
        <f t="shared" si="5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58"/>
        <v>photography</v>
      </c>
      <c r="R482" t="str">
        <f t="shared" si="59"/>
        <v>photography books</v>
      </c>
      <c r="S482" s="9">
        <f t="shared" si="60"/>
        <v>40248.25</v>
      </c>
      <c r="T482" s="9">
        <f t="shared" si="61"/>
        <v>40257.208333333336</v>
      </c>
      <c r="U482">
        <f t="shared" si="62"/>
        <v>2010</v>
      </c>
      <c r="V482" s="8" t="str">
        <f t="shared" si="63"/>
        <v>Mar</v>
      </c>
    </row>
    <row r="483" spans="1:22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56"/>
        <v>0.81348423194303154</v>
      </c>
      <c r="G483" t="s">
        <v>14</v>
      </c>
      <c r="H483">
        <v>1538</v>
      </c>
      <c r="I483" s="10">
        <f t="shared" si="5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58"/>
        <v>theater</v>
      </c>
      <c r="R483" t="str">
        <f t="shared" si="59"/>
        <v>plays</v>
      </c>
      <c r="S483" s="9">
        <f t="shared" si="60"/>
        <v>41913.208333333336</v>
      </c>
      <c r="T483" s="9">
        <f t="shared" si="61"/>
        <v>41955.25</v>
      </c>
      <c r="U483">
        <f t="shared" si="62"/>
        <v>2014</v>
      </c>
      <c r="V483" s="8" t="str">
        <f t="shared" si="63"/>
        <v>Oct</v>
      </c>
    </row>
    <row r="484" spans="1:22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56"/>
        <v>0.16404761904761905</v>
      </c>
      <c r="G484" t="s">
        <v>14</v>
      </c>
      <c r="H484">
        <v>9</v>
      </c>
      <c r="I484" s="10">
        <f t="shared" si="5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58"/>
        <v>publishing</v>
      </c>
      <c r="R484" t="str">
        <f t="shared" si="59"/>
        <v>fiction</v>
      </c>
      <c r="S484" s="9">
        <f t="shared" si="60"/>
        <v>40963.25</v>
      </c>
      <c r="T484" s="9">
        <f t="shared" si="61"/>
        <v>40974.25</v>
      </c>
      <c r="U484">
        <f t="shared" si="62"/>
        <v>2012</v>
      </c>
      <c r="V484" s="8" t="str">
        <f t="shared" si="63"/>
        <v>Feb</v>
      </c>
    </row>
    <row r="485" spans="1:22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56"/>
        <v>0.52774617067833696</v>
      </c>
      <c r="G485" t="s">
        <v>14</v>
      </c>
      <c r="H485">
        <v>554</v>
      </c>
      <c r="I485" s="10">
        <f t="shared" si="5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58"/>
        <v>theater</v>
      </c>
      <c r="R485" t="str">
        <f t="shared" si="59"/>
        <v>plays</v>
      </c>
      <c r="S485" s="9">
        <f t="shared" si="60"/>
        <v>43811.25</v>
      </c>
      <c r="T485" s="9">
        <f t="shared" si="61"/>
        <v>43818.25</v>
      </c>
      <c r="U485">
        <f t="shared" si="62"/>
        <v>2019</v>
      </c>
      <c r="V485" s="8" t="str">
        <f t="shared" si="63"/>
        <v>Dec</v>
      </c>
    </row>
    <row r="486" spans="1:22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56"/>
        <v>2.6020608108108108</v>
      </c>
      <c r="G486" t="s">
        <v>20</v>
      </c>
      <c r="H486">
        <v>1572</v>
      </c>
      <c r="I486" s="10">
        <f t="shared" si="5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58"/>
        <v>food</v>
      </c>
      <c r="R486" t="str">
        <f t="shared" si="59"/>
        <v>food trucks</v>
      </c>
      <c r="S486" s="9">
        <f t="shared" si="60"/>
        <v>41855.208333333336</v>
      </c>
      <c r="T486" s="9">
        <f t="shared" si="61"/>
        <v>41904.208333333336</v>
      </c>
      <c r="U486">
        <f t="shared" si="62"/>
        <v>2014</v>
      </c>
      <c r="V486" s="8" t="str">
        <f t="shared" si="63"/>
        <v>Aug</v>
      </c>
    </row>
    <row r="487" spans="1:22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56"/>
        <v>0.30732891832229581</v>
      </c>
      <c r="G487" t="s">
        <v>14</v>
      </c>
      <c r="H487">
        <v>648</v>
      </c>
      <c r="I487" s="10">
        <f t="shared" si="5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58"/>
        <v>theater</v>
      </c>
      <c r="R487" t="str">
        <f t="shared" si="59"/>
        <v>plays</v>
      </c>
      <c r="S487" s="9">
        <f t="shared" si="60"/>
        <v>43626.208333333328</v>
      </c>
      <c r="T487" s="9">
        <f t="shared" si="61"/>
        <v>43667.208333333328</v>
      </c>
      <c r="U487">
        <f t="shared" si="62"/>
        <v>2019</v>
      </c>
      <c r="V487" s="8" t="str">
        <f t="shared" si="63"/>
        <v>Jun</v>
      </c>
    </row>
    <row r="488" spans="1:22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56"/>
        <v>0.13500000000000001</v>
      </c>
      <c r="G488" t="s">
        <v>14</v>
      </c>
      <c r="H488">
        <v>21</v>
      </c>
      <c r="I488" s="10">
        <f t="shared" si="5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58"/>
        <v>publishing</v>
      </c>
      <c r="R488" t="str">
        <f t="shared" si="59"/>
        <v>translations</v>
      </c>
      <c r="S488" s="9">
        <f t="shared" si="60"/>
        <v>43168.25</v>
      </c>
      <c r="T488" s="9">
        <f t="shared" si="61"/>
        <v>43183.208333333328</v>
      </c>
      <c r="U488">
        <f t="shared" si="62"/>
        <v>2018</v>
      </c>
      <c r="V488" s="8" t="str">
        <f t="shared" si="63"/>
        <v>Mar</v>
      </c>
    </row>
    <row r="489" spans="1:22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56"/>
        <v>1.7862556663644606</v>
      </c>
      <c r="G489" t="s">
        <v>20</v>
      </c>
      <c r="H489">
        <v>2346</v>
      </c>
      <c r="I489" s="10">
        <f t="shared" si="5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58"/>
        <v>theater</v>
      </c>
      <c r="R489" t="str">
        <f t="shared" si="59"/>
        <v>plays</v>
      </c>
      <c r="S489" s="9">
        <f t="shared" si="60"/>
        <v>42845.208333333328</v>
      </c>
      <c r="T489" s="9">
        <f t="shared" si="61"/>
        <v>42878.208333333328</v>
      </c>
      <c r="U489">
        <f t="shared" si="62"/>
        <v>2017</v>
      </c>
      <c r="V489" s="8" t="str">
        <f t="shared" si="63"/>
        <v>Apr</v>
      </c>
    </row>
    <row r="490" spans="1:22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56"/>
        <v>2.2005660377358489</v>
      </c>
      <c r="G490" t="s">
        <v>20</v>
      </c>
      <c r="H490">
        <v>115</v>
      </c>
      <c r="I490" s="10">
        <f t="shared" si="5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58"/>
        <v>theater</v>
      </c>
      <c r="R490" t="str">
        <f t="shared" si="59"/>
        <v>plays</v>
      </c>
      <c r="S490" s="9">
        <f t="shared" si="60"/>
        <v>42403.25</v>
      </c>
      <c r="T490" s="9">
        <f t="shared" si="61"/>
        <v>42420.25</v>
      </c>
      <c r="U490">
        <f t="shared" si="62"/>
        <v>2016</v>
      </c>
      <c r="V490" s="8" t="str">
        <f t="shared" si="63"/>
        <v>Feb</v>
      </c>
    </row>
    <row r="491" spans="1:22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56"/>
        <v>1.015108695652174</v>
      </c>
      <c r="G491" t="s">
        <v>20</v>
      </c>
      <c r="H491">
        <v>85</v>
      </c>
      <c r="I491" s="10">
        <f t="shared" si="5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58"/>
        <v>technology</v>
      </c>
      <c r="R491" t="str">
        <f t="shared" si="59"/>
        <v>wearables</v>
      </c>
      <c r="S491" s="9">
        <f t="shared" si="60"/>
        <v>40406.208333333336</v>
      </c>
      <c r="T491" s="9">
        <f t="shared" si="61"/>
        <v>40411.208333333336</v>
      </c>
      <c r="U491">
        <f t="shared" si="62"/>
        <v>2010</v>
      </c>
      <c r="V491" s="8" t="str">
        <f t="shared" si="63"/>
        <v>Aug</v>
      </c>
    </row>
    <row r="492" spans="1:22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56"/>
        <v>1.915</v>
      </c>
      <c r="G492" t="s">
        <v>20</v>
      </c>
      <c r="H492">
        <v>144</v>
      </c>
      <c r="I492" s="10">
        <f t="shared" si="5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58"/>
        <v>journalism</v>
      </c>
      <c r="R492" t="str">
        <f t="shared" si="59"/>
        <v>audio</v>
      </c>
      <c r="S492" s="9">
        <f t="shared" si="60"/>
        <v>43786.25</v>
      </c>
      <c r="T492" s="9">
        <f t="shared" si="61"/>
        <v>43793.25</v>
      </c>
      <c r="U492">
        <f t="shared" si="62"/>
        <v>2019</v>
      </c>
      <c r="V492" s="8" t="str">
        <f t="shared" si="63"/>
        <v>Nov</v>
      </c>
    </row>
    <row r="493" spans="1:22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56"/>
        <v>3.0534683098591549</v>
      </c>
      <c r="G493" t="s">
        <v>20</v>
      </c>
      <c r="H493">
        <v>2443</v>
      </c>
      <c r="I493" s="10">
        <f t="shared" si="5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58"/>
        <v>food</v>
      </c>
      <c r="R493" t="str">
        <f t="shared" si="59"/>
        <v>food trucks</v>
      </c>
      <c r="S493" s="9">
        <f t="shared" si="60"/>
        <v>41456.208333333336</v>
      </c>
      <c r="T493" s="9">
        <f t="shared" si="61"/>
        <v>41482.208333333336</v>
      </c>
      <c r="U493">
        <f t="shared" si="62"/>
        <v>2013</v>
      </c>
      <c r="V493" s="8" t="str">
        <f t="shared" si="63"/>
        <v>Jul</v>
      </c>
    </row>
    <row r="494" spans="1:22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56"/>
        <v>0.23995287958115183</v>
      </c>
      <c r="G494" t="s">
        <v>74</v>
      </c>
      <c r="H494">
        <v>595</v>
      </c>
      <c r="I494" s="10">
        <f t="shared" si="5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58"/>
        <v>film &amp; video</v>
      </c>
      <c r="R494" t="str">
        <f t="shared" si="59"/>
        <v>shorts</v>
      </c>
      <c r="S494" s="9">
        <f t="shared" si="60"/>
        <v>40336.208333333336</v>
      </c>
      <c r="T494" s="9">
        <f t="shared" si="61"/>
        <v>40371.208333333336</v>
      </c>
      <c r="U494">
        <f t="shared" si="62"/>
        <v>2010</v>
      </c>
      <c r="V494" s="8" t="str">
        <f t="shared" si="63"/>
        <v>Jun</v>
      </c>
    </row>
    <row r="495" spans="1:22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56"/>
        <v>7.2377777777777776</v>
      </c>
      <c r="G495" t="s">
        <v>20</v>
      </c>
      <c r="H495">
        <v>64</v>
      </c>
      <c r="I495" s="10">
        <f t="shared" si="5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58"/>
        <v>photography</v>
      </c>
      <c r="R495" t="str">
        <f t="shared" si="59"/>
        <v>photography books</v>
      </c>
      <c r="S495" s="9">
        <f t="shared" si="60"/>
        <v>43645.208333333328</v>
      </c>
      <c r="T495" s="9">
        <f t="shared" si="61"/>
        <v>43658.208333333328</v>
      </c>
      <c r="U495">
        <f t="shared" si="62"/>
        <v>2019</v>
      </c>
      <c r="V495" s="8" t="str">
        <f t="shared" si="63"/>
        <v>Jun</v>
      </c>
    </row>
    <row r="496" spans="1:22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56"/>
        <v>5.4736000000000002</v>
      </c>
      <c r="G496" t="s">
        <v>20</v>
      </c>
      <c r="H496">
        <v>268</v>
      </c>
      <c r="I496" s="10">
        <f t="shared" si="5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58"/>
        <v>technology</v>
      </c>
      <c r="R496" t="str">
        <f t="shared" si="59"/>
        <v>wearables</v>
      </c>
      <c r="S496" s="9">
        <f t="shared" si="60"/>
        <v>40990.208333333336</v>
      </c>
      <c r="T496" s="9">
        <f t="shared" si="61"/>
        <v>40991.208333333336</v>
      </c>
      <c r="U496">
        <f t="shared" si="62"/>
        <v>2012</v>
      </c>
      <c r="V496" s="8" t="str">
        <f t="shared" si="63"/>
        <v>Mar</v>
      </c>
    </row>
    <row r="497" spans="1:22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56"/>
        <v>4.1449999999999996</v>
      </c>
      <c r="G497" t="s">
        <v>20</v>
      </c>
      <c r="H497">
        <v>195</v>
      </c>
      <c r="I497" s="10">
        <f t="shared" si="5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58"/>
        <v>theater</v>
      </c>
      <c r="R497" t="str">
        <f t="shared" si="59"/>
        <v>plays</v>
      </c>
      <c r="S497" s="9">
        <f t="shared" si="60"/>
        <v>41800.208333333336</v>
      </c>
      <c r="T497" s="9">
        <f t="shared" si="61"/>
        <v>41804.208333333336</v>
      </c>
      <c r="U497">
        <f t="shared" si="62"/>
        <v>2014</v>
      </c>
      <c r="V497" s="8" t="str">
        <f t="shared" si="63"/>
        <v>Jun</v>
      </c>
    </row>
    <row r="498" spans="1:22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56"/>
        <v>9.0696409140369975E-3</v>
      </c>
      <c r="G498" t="s">
        <v>14</v>
      </c>
      <c r="H498">
        <v>54</v>
      </c>
      <c r="I498" s="10">
        <f t="shared" si="5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58"/>
        <v>film &amp; video</v>
      </c>
      <c r="R498" t="str">
        <f t="shared" si="59"/>
        <v>animation</v>
      </c>
      <c r="S498" s="9">
        <f t="shared" si="60"/>
        <v>42876.208333333328</v>
      </c>
      <c r="T498" s="9">
        <f t="shared" si="61"/>
        <v>42893.208333333328</v>
      </c>
      <c r="U498">
        <f t="shared" si="62"/>
        <v>2017</v>
      </c>
      <c r="V498" s="8" t="str">
        <f t="shared" si="63"/>
        <v>May</v>
      </c>
    </row>
    <row r="499" spans="1:22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56"/>
        <v>0.34173469387755101</v>
      </c>
      <c r="G499" t="s">
        <v>14</v>
      </c>
      <c r="H499">
        <v>120</v>
      </c>
      <c r="I499" s="10">
        <f t="shared" si="5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58"/>
        <v>technology</v>
      </c>
      <c r="R499" t="str">
        <f t="shared" si="59"/>
        <v>wearables</v>
      </c>
      <c r="S499" s="9">
        <f t="shared" si="60"/>
        <v>42724.25</v>
      </c>
      <c r="T499" s="9">
        <f t="shared" si="61"/>
        <v>42724.25</v>
      </c>
      <c r="U499">
        <f t="shared" si="62"/>
        <v>2016</v>
      </c>
      <c r="V499" s="8" t="str">
        <f t="shared" si="63"/>
        <v>Dec</v>
      </c>
    </row>
    <row r="500" spans="1:22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56"/>
        <v>0.239488107549121</v>
      </c>
      <c r="G500" t="s">
        <v>14</v>
      </c>
      <c r="H500">
        <v>579</v>
      </c>
      <c r="I500" s="10">
        <f t="shared" si="5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58"/>
        <v>technology</v>
      </c>
      <c r="R500" t="str">
        <f t="shared" si="59"/>
        <v>web</v>
      </c>
      <c r="S500" s="9">
        <f t="shared" si="60"/>
        <v>42005.25</v>
      </c>
      <c r="T500" s="9">
        <f t="shared" si="61"/>
        <v>42007.25</v>
      </c>
      <c r="U500">
        <f t="shared" si="62"/>
        <v>2015</v>
      </c>
      <c r="V500" s="8" t="str">
        <f t="shared" si="63"/>
        <v>Jan</v>
      </c>
    </row>
    <row r="501" spans="1:22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56"/>
        <v>0.48072649572649573</v>
      </c>
      <c r="G501" t="s">
        <v>14</v>
      </c>
      <c r="H501">
        <v>2072</v>
      </c>
      <c r="I501" s="10">
        <f t="shared" si="5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58"/>
        <v>film &amp; video</v>
      </c>
      <c r="R501" t="str">
        <f t="shared" si="59"/>
        <v>documentary</v>
      </c>
      <c r="S501" s="9">
        <f t="shared" si="60"/>
        <v>42444.208333333328</v>
      </c>
      <c r="T501" s="9">
        <f t="shared" si="61"/>
        <v>42449.208333333328</v>
      </c>
      <c r="U501">
        <f t="shared" si="62"/>
        <v>2016</v>
      </c>
      <c r="V501" s="8" t="str">
        <f t="shared" si="63"/>
        <v>Mar</v>
      </c>
    </row>
    <row r="502" spans="1:22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56"/>
        <v>0</v>
      </c>
      <c r="G502" t="s">
        <v>14</v>
      </c>
      <c r="H502">
        <v>0</v>
      </c>
      <c r="I502" s="10">
        <f t="shared" si="57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58"/>
        <v>theater</v>
      </c>
      <c r="R502" t="str">
        <f t="shared" si="59"/>
        <v>plays</v>
      </c>
      <c r="S502" s="9">
        <f t="shared" si="60"/>
        <v>41395.208333333336</v>
      </c>
      <c r="T502" s="9">
        <f t="shared" si="61"/>
        <v>41423.208333333336</v>
      </c>
      <c r="U502">
        <f t="shared" si="62"/>
        <v>2013</v>
      </c>
      <c r="V502" s="8" t="str">
        <f t="shared" si="63"/>
        <v>May</v>
      </c>
    </row>
    <row r="503" spans="1:22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56"/>
        <v>0.70145182291666663</v>
      </c>
      <c r="G503" t="s">
        <v>14</v>
      </c>
      <c r="H503">
        <v>1796</v>
      </c>
      <c r="I503" s="10">
        <f t="shared" si="5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58"/>
        <v>film &amp; video</v>
      </c>
      <c r="R503" t="str">
        <f t="shared" si="59"/>
        <v>documentary</v>
      </c>
      <c r="S503" s="9">
        <f t="shared" si="60"/>
        <v>41345.208333333336</v>
      </c>
      <c r="T503" s="9">
        <f t="shared" si="61"/>
        <v>41347.208333333336</v>
      </c>
      <c r="U503">
        <f t="shared" si="62"/>
        <v>2013</v>
      </c>
      <c r="V503" s="8" t="str">
        <f t="shared" si="63"/>
        <v>Mar</v>
      </c>
    </row>
    <row r="504" spans="1:22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56"/>
        <v>5.2992307692307694</v>
      </c>
      <c r="G504" t="s">
        <v>20</v>
      </c>
      <c r="H504">
        <v>186</v>
      </c>
      <c r="I504" s="10">
        <f t="shared" si="5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58"/>
        <v>games</v>
      </c>
      <c r="R504" t="str">
        <f t="shared" si="59"/>
        <v>video games</v>
      </c>
      <c r="S504" s="9">
        <f t="shared" si="60"/>
        <v>41117.208333333336</v>
      </c>
      <c r="T504" s="9">
        <f t="shared" si="61"/>
        <v>41146.208333333336</v>
      </c>
      <c r="U504">
        <f t="shared" si="62"/>
        <v>2012</v>
      </c>
      <c r="V504" s="8" t="str">
        <f t="shared" si="63"/>
        <v>Jul</v>
      </c>
    </row>
    <row r="505" spans="1:22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56"/>
        <v>1.8032549019607844</v>
      </c>
      <c r="G505" t="s">
        <v>20</v>
      </c>
      <c r="H505">
        <v>460</v>
      </c>
      <c r="I505" s="10">
        <f t="shared" si="5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58"/>
        <v>film &amp; video</v>
      </c>
      <c r="R505" t="str">
        <f t="shared" si="59"/>
        <v>drama</v>
      </c>
      <c r="S505" s="9">
        <f t="shared" si="60"/>
        <v>42186.208333333328</v>
      </c>
      <c r="T505" s="9">
        <f t="shared" si="61"/>
        <v>42206.208333333328</v>
      </c>
      <c r="U505">
        <f t="shared" si="62"/>
        <v>2015</v>
      </c>
      <c r="V505" s="8" t="str">
        <f t="shared" si="63"/>
        <v>Jul</v>
      </c>
    </row>
    <row r="506" spans="1:22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56"/>
        <v>0.92320000000000002</v>
      </c>
      <c r="G506" t="s">
        <v>14</v>
      </c>
      <c r="H506">
        <v>62</v>
      </c>
      <c r="I506" s="10">
        <f t="shared" si="5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58"/>
        <v>music</v>
      </c>
      <c r="R506" t="str">
        <f t="shared" si="59"/>
        <v>rock</v>
      </c>
      <c r="S506" s="9">
        <f t="shared" si="60"/>
        <v>42142.208333333328</v>
      </c>
      <c r="T506" s="9">
        <f t="shared" si="61"/>
        <v>42143.208333333328</v>
      </c>
      <c r="U506">
        <f t="shared" si="62"/>
        <v>2015</v>
      </c>
      <c r="V506" s="8" t="str">
        <f t="shared" si="63"/>
        <v>May</v>
      </c>
    </row>
    <row r="507" spans="1:22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56"/>
        <v>0.13901001112347053</v>
      </c>
      <c r="G507" t="s">
        <v>14</v>
      </c>
      <c r="H507">
        <v>347</v>
      </c>
      <c r="I507" s="10">
        <f t="shared" si="5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58"/>
        <v>publishing</v>
      </c>
      <c r="R507" t="str">
        <f t="shared" si="59"/>
        <v>radio &amp; podcasts</v>
      </c>
      <c r="S507" s="9">
        <f t="shared" si="60"/>
        <v>41341.25</v>
      </c>
      <c r="T507" s="9">
        <f t="shared" si="61"/>
        <v>41383.208333333336</v>
      </c>
      <c r="U507">
        <f t="shared" si="62"/>
        <v>2013</v>
      </c>
      <c r="V507" s="8" t="str">
        <f t="shared" si="63"/>
        <v>Mar</v>
      </c>
    </row>
    <row r="508" spans="1:22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56"/>
        <v>9.2707777777777771</v>
      </c>
      <c r="G508" t="s">
        <v>20</v>
      </c>
      <c r="H508">
        <v>2528</v>
      </c>
      <c r="I508" s="10">
        <f t="shared" si="5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58"/>
        <v>theater</v>
      </c>
      <c r="R508" t="str">
        <f t="shared" si="59"/>
        <v>plays</v>
      </c>
      <c r="S508" s="9">
        <f t="shared" si="60"/>
        <v>43062.25</v>
      </c>
      <c r="T508" s="9">
        <f t="shared" si="61"/>
        <v>43079.25</v>
      </c>
      <c r="U508">
        <f t="shared" si="62"/>
        <v>2017</v>
      </c>
      <c r="V508" s="8" t="str">
        <f t="shared" si="63"/>
        <v>Nov</v>
      </c>
    </row>
    <row r="509" spans="1:22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56"/>
        <v>0.39857142857142858</v>
      </c>
      <c r="G509" t="s">
        <v>14</v>
      </c>
      <c r="H509">
        <v>19</v>
      </c>
      <c r="I509" s="10">
        <f t="shared" si="5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58"/>
        <v>technology</v>
      </c>
      <c r="R509" t="str">
        <f t="shared" si="59"/>
        <v>web</v>
      </c>
      <c r="S509" s="9">
        <f t="shared" si="60"/>
        <v>41373.208333333336</v>
      </c>
      <c r="T509" s="9">
        <f t="shared" si="61"/>
        <v>41422.208333333336</v>
      </c>
      <c r="U509">
        <f t="shared" si="62"/>
        <v>2013</v>
      </c>
      <c r="V509" s="8" t="str">
        <f t="shared" si="63"/>
        <v>Apr</v>
      </c>
    </row>
    <row r="510" spans="1:22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56"/>
        <v>1.1222929936305732</v>
      </c>
      <c r="G510" t="s">
        <v>20</v>
      </c>
      <c r="H510">
        <v>3657</v>
      </c>
      <c r="I510" s="10">
        <f t="shared" si="5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58"/>
        <v>theater</v>
      </c>
      <c r="R510" t="str">
        <f t="shared" si="59"/>
        <v>plays</v>
      </c>
      <c r="S510" s="9">
        <f t="shared" si="60"/>
        <v>43310.208333333328</v>
      </c>
      <c r="T510" s="9">
        <f t="shared" si="61"/>
        <v>43331.208333333328</v>
      </c>
      <c r="U510">
        <f t="shared" si="62"/>
        <v>2018</v>
      </c>
      <c r="V510" s="8" t="str">
        <f t="shared" si="63"/>
        <v>Jul</v>
      </c>
    </row>
    <row r="511" spans="1:22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56"/>
        <v>0.70925816023738875</v>
      </c>
      <c r="G511" t="s">
        <v>14</v>
      </c>
      <c r="H511">
        <v>1258</v>
      </c>
      <c r="I511" s="10">
        <f t="shared" si="5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58"/>
        <v>theater</v>
      </c>
      <c r="R511" t="str">
        <f t="shared" si="59"/>
        <v>plays</v>
      </c>
      <c r="S511" s="9">
        <f t="shared" si="60"/>
        <v>41034.208333333336</v>
      </c>
      <c r="T511" s="9">
        <f t="shared" si="61"/>
        <v>41044.208333333336</v>
      </c>
      <c r="U511">
        <f t="shared" si="62"/>
        <v>2012</v>
      </c>
      <c r="V511" s="8" t="str">
        <f t="shared" si="63"/>
        <v>May</v>
      </c>
    </row>
    <row r="512" spans="1:22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56"/>
        <v>1.1908974358974358</v>
      </c>
      <c r="G512" t="s">
        <v>20</v>
      </c>
      <c r="H512">
        <v>131</v>
      </c>
      <c r="I512" s="10">
        <f t="shared" si="5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58"/>
        <v>film &amp; video</v>
      </c>
      <c r="R512" t="str">
        <f t="shared" si="59"/>
        <v>drama</v>
      </c>
      <c r="S512" s="9">
        <f t="shared" si="60"/>
        <v>43251.208333333328</v>
      </c>
      <c r="T512" s="9">
        <f t="shared" si="61"/>
        <v>43275.208333333328</v>
      </c>
      <c r="U512">
        <f t="shared" si="62"/>
        <v>2018</v>
      </c>
      <c r="V512" s="8" t="str">
        <f t="shared" si="63"/>
        <v>May</v>
      </c>
    </row>
    <row r="513" spans="1:22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56"/>
        <v>0.24017591339648173</v>
      </c>
      <c r="G513" t="s">
        <v>14</v>
      </c>
      <c r="H513">
        <v>362</v>
      </c>
      <c r="I513" s="10">
        <f t="shared" si="5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58"/>
        <v>theater</v>
      </c>
      <c r="R513" t="str">
        <f t="shared" si="59"/>
        <v>plays</v>
      </c>
      <c r="S513" s="9">
        <f t="shared" si="60"/>
        <v>43671.208333333328</v>
      </c>
      <c r="T513" s="9">
        <f t="shared" si="61"/>
        <v>43681.208333333328</v>
      </c>
      <c r="U513">
        <f t="shared" si="62"/>
        <v>2019</v>
      </c>
      <c r="V513" s="8" t="str">
        <f t="shared" si="63"/>
        <v>Jul</v>
      </c>
    </row>
    <row r="514" spans="1:22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56"/>
        <v>1.3931868131868133</v>
      </c>
      <c r="G514" t="s">
        <v>20</v>
      </c>
      <c r="H514">
        <v>239</v>
      </c>
      <c r="I514" s="10">
        <f t="shared" si="5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58"/>
        <v>games</v>
      </c>
      <c r="R514" t="str">
        <f t="shared" si="59"/>
        <v>video games</v>
      </c>
      <c r="S514" s="9">
        <f t="shared" si="60"/>
        <v>41825.208333333336</v>
      </c>
      <c r="T514" s="9">
        <f t="shared" si="61"/>
        <v>41826.208333333336</v>
      </c>
      <c r="U514">
        <f t="shared" si="62"/>
        <v>2014</v>
      </c>
      <c r="V514" s="8" t="str">
        <f t="shared" si="63"/>
        <v>Jul</v>
      </c>
    </row>
    <row r="515" spans="1:22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64">E515/D515</f>
        <v>0.39277108433734942</v>
      </c>
      <c r="G515" t="s">
        <v>74</v>
      </c>
      <c r="H515">
        <v>35</v>
      </c>
      <c r="I515" s="10">
        <f t="shared" ref="I515:I578" si="65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66">LEFT(P515,FIND("/",P515)-1)</f>
        <v>film &amp; video</v>
      </c>
      <c r="R515" t="str">
        <f t="shared" ref="R515:R578" si="67">RIGHT(P515,LEN(P515)-FIND("/",P515))</f>
        <v>television</v>
      </c>
      <c r="S515" s="9">
        <f t="shared" ref="S515:S578" si="68">(((L515/60)/60)/24)+DATE(1970,1,1)</f>
        <v>40430.208333333336</v>
      </c>
      <c r="T515" s="9">
        <f t="shared" ref="T515:T578" si="69">(((M515/60)/60)/24)+DATE(1970,1,1)</f>
        <v>40432.208333333336</v>
      </c>
      <c r="U515">
        <f t="shared" ref="U515:U578" si="70">YEAR(S515)</f>
        <v>2010</v>
      </c>
      <c r="V515" s="8" t="str">
        <f t="shared" ref="V515:V578" si="71">TEXT(S515,"mmm")</f>
        <v>Sep</v>
      </c>
    </row>
    <row r="516" spans="1:22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64"/>
        <v>0.22439077144917088</v>
      </c>
      <c r="G516" t="s">
        <v>74</v>
      </c>
      <c r="H516">
        <v>528</v>
      </c>
      <c r="I516" s="10">
        <f t="shared" si="6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66"/>
        <v>music</v>
      </c>
      <c r="R516" t="str">
        <f t="shared" si="67"/>
        <v>rock</v>
      </c>
      <c r="S516" s="9">
        <f t="shared" si="68"/>
        <v>41614.25</v>
      </c>
      <c r="T516" s="9">
        <f t="shared" si="69"/>
        <v>41619.25</v>
      </c>
      <c r="U516">
        <f t="shared" si="70"/>
        <v>2013</v>
      </c>
      <c r="V516" s="8" t="str">
        <f t="shared" si="71"/>
        <v>Dec</v>
      </c>
    </row>
    <row r="517" spans="1:22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64"/>
        <v>0.55779069767441858</v>
      </c>
      <c r="G517" t="s">
        <v>14</v>
      </c>
      <c r="H517">
        <v>133</v>
      </c>
      <c r="I517" s="10">
        <f t="shared" si="6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66"/>
        <v>theater</v>
      </c>
      <c r="R517" t="str">
        <f t="shared" si="67"/>
        <v>plays</v>
      </c>
      <c r="S517" s="9">
        <f t="shared" si="68"/>
        <v>40900.25</v>
      </c>
      <c r="T517" s="9">
        <f t="shared" si="69"/>
        <v>40902.25</v>
      </c>
      <c r="U517">
        <f t="shared" si="70"/>
        <v>2011</v>
      </c>
      <c r="V517" s="8" t="str">
        <f t="shared" si="71"/>
        <v>Dec</v>
      </c>
    </row>
    <row r="518" spans="1:22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64"/>
        <v>0.42523125996810207</v>
      </c>
      <c r="G518" t="s">
        <v>14</v>
      </c>
      <c r="H518">
        <v>846</v>
      </c>
      <c r="I518" s="10">
        <f t="shared" si="6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66"/>
        <v>publishing</v>
      </c>
      <c r="R518" t="str">
        <f t="shared" si="67"/>
        <v>nonfiction</v>
      </c>
      <c r="S518" s="9">
        <f t="shared" si="68"/>
        <v>40396.208333333336</v>
      </c>
      <c r="T518" s="9">
        <f t="shared" si="69"/>
        <v>40434.208333333336</v>
      </c>
      <c r="U518">
        <f t="shared" si="70"/>
        <v>2010</v>
      </c>
      <c r="V518" s="8" t="str">
        <f t="shared" si="71"/>
        <v>Aug</v>
      </c>
    </row>
    <row r="519" spans="1:22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64"/>
        <v>1.1200000000000001</v>
      </c>
      <c r="G519" t="s">
        <v>20</v>
      </c>
      <c r="H519">
        <v>78</v>
      </c>
      <c r="I519" s="10">
        <f t="shared" si="6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66"/>
        <v>food</v>
      </c>
      <c r="R519" t="str">
        <f t="shared" si="67"/>
        <v>food trucks</v>
      </c>
      <c r="S519" s="9">
        <f t="shared" si="68"/>
        <v>42860.208333333328</v>
      </c>
      <c r="T519" s="9">
        <f t="shared" si="69"/>
        <v>42865.208333333328</v>
      </c>
      <c r="U519">
        <f t="shared" si="70"/>
        <v>2017</v>
      </c>
      <c r="V519" s="8" t="str">
        <f t="shared" si="71"/>
        <v>May</v>
      </c>
    </row>
    <row r="520" spans="1:22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64"/>
        <v>7.0681818181818179E-2</v>
      </c>
      <c r="G520" t="s">
        <v>14</v>
      </c>
      <c r="H520">
        <v>10</v>
      </c>
      <c r="I520" s="10">
        <f t="shared" si="6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66"/>
        <v>film &amp; video</v>
      </c>
      <c r="R520" t="str">
        <f t="shared" si="67"/>
        <v>animation</v>
      </c>
      <c r="S520" s="9">
        <f t="shared" si="68"/>
        <v>43154.25</v>
      </c>
      <c r="T520" s="9">
        <f t="shared" si="69"/>
        <v>43156.25</v>
      </c>
      <c r="U520">
        <f t="shared" si="70"/>
        <v>2018</v>
      </c>
      <c r="V520" s="8" t="str">
        <f t="shared" si="71"/>
        <v>Feb</v>
      </c>
    </row>
    <row r="521" spans="1:22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64"/>
        <v>1.0174563871693867</v>
      </c>
      <c r="G521" t="s">
        <v>20</v>
      </c>
      <c r="H521">
        <v>1773</v>
      </c>
      <c r="I521" s="10">
        <f t="shared" si="6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66"/>
        <v>music</v>
      </c>
      <c r="R521" t="str">
        <f t="shared" si="67"/>
        <v>rock</v>
      </c>
      <c r="S521" s="9">
        <f t="shared" si="68"/>
        <v>42012.25</v>
      </c>
      <c r="T521" s="9">
        <f t="shared" si="69"/>
        <v>42026.25</v>
      </c>
      <c r="U521">
        <f t="shared" si="70"/>
        <v>2015</v>
      </c>
      <c r="V521" s="8" t="str">
        <f t="shared" si="71"/>
        <v>Jan</v>
      </c>
    </row>
    <row r="522" spans="1:22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64"/>
        <v>4.2575000000000003</v>
      </c>
      <c r="G522" t="s">
        <v>20</v>
      </c>
      <c r="H522">
        <v>32</v>
      </c>
      <c r="I522" s="10">
        <f t="shared" si="6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66"/>
        <v>theater</v>
      </c>
      <c r="R522" t="str">
        <f t="shared" si="67"/>
        <v>plays</v>
      </c>
      <c r="S522" s="9">
        <f t="shared" si="68"/>
        <v>43574.208333333328</v>
      </c>
      <c r="T522" s="9">
        <f t="shared" si="69"/>
        <v>43577.208333333328</v>
      </c>
      <c r="U522">
        <f t="shared" si="70"/>
        <v>2019</v>
      </c>
      <c r="V522" s="8" t="str">
        <f t="shared" si="71"/>
        <v>Apr</v>
      </c>
    </row>
    <row r="523" spans="1:22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64"/>
        <v>1.4553947368421052</v>
      </c>
      <c r="G523" t="s">
        <v>20</v>
      </c>
      <c r="H523">
        <v>369</v>
      </c>
      <c r="I523" s="10">
        <f t="shared" si="6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66"/>
        <v>film &amp; video</v>
      </c>
      <c r="R523" t="str">
        <f t="shared" si="67"/>
        <v>drama</v>
      </c>
      <c r="S523" s="9">
        <f t="shared" si="68"/>
        <v>42605.208333333328</v>
      </c>
      <c r="T523" s="9">
        <f t="shared" si="69"/>
        <v>42611.208333333328</v>
      </c>
      <c r="U523">
        <f t="shared" si="70"/>
        <v>2016</v>
      </c>
      <c r="V523" s="8" t="str">
        <f t="shared" si="71"/>
        <v>Aug</v>
      </c>
    </row>
    <row r="524" spans="1:22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64"/>
        <v>0.32453465346534655</v>
      </c>
      <c r="G524" t="s">
        <v>14</v>
      </c>
      <c r="H524">
        <v>191</v>
      </c>
      <c r="I524" s="10">
        <f t="shared" si="6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66"/>
        <v>film &amp; video</v>
      </c>
      <c r="R524" t="str">
        <f t="shared" si="67"/>
        <v>shorts</v>
      </c>
      <c r="S524" s="9">
        <f t="shared" si="68"/>
        <v>41093.208333333336</v>
      </c>
      <c r="T524" s="9">
        <f t="shared" si="69"/>
        <v>41105.208333333336</v>
      </c>
      <c r="U524">
        <f t="shared" si="70"/>
        <v>2012</v>
      </c>
      <c r="V524" s="8" t="str">
        <f t="shared" si="71"/>
        <v>Jul</v>
      </c>
    </row>
    <row r="525" spans="1:22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64"/>
        <v>7.003333333333333</v>
      </c>
      <c r="G525" t="s">
        <v>20</v>
      </c>
      <c r="H525">
        <v>89</v>
      </c>
      <c r="I525" s="10">
        <f t="shared" si="6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66"/>
        <v>film &amp; video</v>
      </c>
      <c r="R525" t="str">
        <f t="shared" si="67"/>
        <v>shorts</v>
      </c>
      <c r="S525" s="9">
        <f t="shared" si="68"/>
        <v>40241.25</v>
      </c>
      <c r="T525" s="9">
        <f t="shared" si="69"/>
        <v>40246.25</v>
      </c>
      <c r="U525">
        <f t="shared" si="70"/>
        <v>2010</v>
      </c>
      <c r="V525" s="8" t="str">
        <f t="shared" si="71"/>
        <v>Mar</v>
      </c>
    </row>
    <row r="526" spans="1:22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64"/>
        <v>0.83904860392967939</v>
      </c>
      <c r="G526" t="s">
        <v>14</v>
      </c>
      <c r="H526">
        <v>1979</v>
      </c>
      <c r="I526" s="10">
        <f t="shared" si="6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66"/>
        <v>theater</v>
      </c>
      <c r="R526" t="str">
        <f t="shared" si="67"/>
        <v>plays</v>
      </c>
      <c r="S526" s="9">
        <f t="shared" si="68"/>
        <v>40294.208333333336</v>
      </c>
      <c r="T526" s="9">
        <f t="shared" si="69"/>
        <v>40307.208333333336</v>
      </c>
      <c r="U526">
        <f t="shared" si="70"/>
        <v>2010</v>
      </c>
      <c r="V526" s="8" t="str">
        <f t="shared" si="71"/>
        <v>Apr</v>
      </c>
    </row>
    <row r="527" spans="1:22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64"/>
        <v>0.84190476190476193</v>
      </c>
      <c r="G527" t="s">
        <v>14</v>
      </c>
      <c r="H527">
        <v>63</v>
      </c>
      <c r="I527" s="10">
        <f t="shared" si="6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66"/>
        <v>technology</v>
      </c>
      <c r="R527" t="str">
        <f t="shared" si="67"/>
        <v>wearables</v>
      </c>
      <c r="S527" s="9">
        <f t="shared" si="68"/>
        <v>40505.25</v>
      </c>
      <c r="T527" s="9">
        <f t="shared" si="69"/>
        <v>40509.25</v>
      </c>
      <c r="U527">
        <f t="shared" si="70"/>
        <v>2010</v>
      </c>
      <c r="V527" s="8" t="str">
        <f t="shared" si="71"/>
        <v>Nov</v>
      </c>
    </row>
    <row r="528" spans="1:22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64"/>
        <v>1.5595180722891566</v>
      </c>
      <c r="G528" t="s">
        <v>20</v>
      </c>
      <c r="H528">
        <v>147</v>
      </c>
      <c r="I528" s="10">
        <f t="shared" si="6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66"/>
        <v>theater</v>
      </c>
      <c r="R528" t="str">
        <f t="shared" si="67"/>
        <v>plays</v>
      </c>
      <c r="S528" s="9">
        <f t="shared" si="68"/>
        <v>42364.25</v>
      </c>
      <c r="T528" s="9">
        <f t="shared" si="69"/>
        <v>42401.25</v>
      </c>
      <c r="U528">
        <f t="shared" si="70"/>
        <v>2015</v>
      </c>
      <c r="V528" s="8" t="str">
        <f t="shared" si="71"/>
        <v>Dec</v>
      </c>
    </row>
    <row r="529" spans="1:22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64"/>
        <v>0.99619450317124736</v>
      </c>
      <c r="G529" t="s">
        <v>14</v>
      </c>
      <c r="H529">
        <v>6080</v>
      </c>
      <c r="I529" s="10">
        <f t="shared" si="6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66"/>
        <v>film &amp; video</v>
      </c>
      <c r="R529" t="str">
        <f t="shared" si="67"/>
        <v>animation</v>
      </c>
      <c r="S529" s="9">
        <f t="shared" si="68"/>
        <v>42405.25</v>
      </c>
      <c r="T529" s="9">
        <f t="shared" si="69"/>
        <v>42441.25</v>
      </c>
      <c r="U529">
        <f t="shared" si="70"/>
        <v>2016</v>
      </c>
      <c r="V529" s="8" t="str">
        <f t="shared" si="71"/>
        <v>Feb</v>
      </c>
    </row>
    <row r="530" spans="1:22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64"/>
        <v>0.80300000000000005</v>
      </c>
      <c r="G530" t="s">
        <v>14</v>
      </c>
      <c r="H530">
        <v>80</v>
      </c>
      <c r="I530" s="10">
        <f t="shared" si="6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66"/>
        <v>music</v>
      </c>
      <c r="R530" t="str">
        <f t="shared" si="67"/>
        <v>indie rock</v>
      </c>
      <c r="S530" s="9">
        <f t="shared" si="68"/>
        <v>41601.25</v>
      </c>
      <c r="T530" s="9">
        <f t="shared" si="69"/>
        <v>41646.25</v>
      </c>
      <c r="U530">
        <f t="shared" si="70"/>
        <v>2013</v>
      </c>
      <c r="V530" s="8" t="str">
        <f t="shared" si="71"/>
        <v>Nov</v>
      </c>
    </row>
    <row r="531" spans="1:22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64"/>
        <v>0.11254901960784314</v>
      </c>
      <c r="G531" t="s">
        <v>14</v>
      </c>
      <c r="H531">
        <v>9</v>
      </c>
      <c r="I531" s="10">
        <f t="shared" si="6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66"/>
        <v>games</v>
      </c>
      <c r="R531" t="str">
        <f t="shared" si="67"/>
        <v>video games</v>
      </c>
      <c r="S531" s="9">
        <f t="shared" si="68"/>
        <v>41769.208333333336</v>
      </c>
      <c r="T531" s="9">
        <f t="shared" si="69"/>
        <v>41797.208333333336</v>
      </c>
      <c r="U531">
        <f t="shared" si="70"/>
        <v>2014</v>
      </c>
      <c r="V531" s="8" t="str">
        <f t="shared" si="71"/>
        <v>May</v>
      </c>
    </row>
    <row r="532" spans="1:22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64"/>
        <v>0.91740952380952379</v>
      </c>
      <c r="G532" t="s">
        <v>14</v>
      </c>
      <c r="H532">
        <v>1784</v>
      </c>
      <c r="I532" s="10">
        <f t="shared" si="6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66"/>
        <v>publishing</v>
      </c>
      <c r="R532" t="str">
        <f t="shared" si="67"/>
        <v>fiction</v>
      </c>
      <c r="S532" s="9">
        <f t="shared" si="68"/>
        <v>40421.208333333336</v>
      </c>
      <c r="T532" s="9">
        <f t="shared" si="69"/>
        <v>40435.208333333336</v>
      </c>
      <c r="U532">
        <f t="shared" si="70"/>
        <v>2010</v>
      </c>
      <c r="V532" s="8" t="str">
        <f t="shared" si="71"/>
        <v>Aug</v>
      </c>
    </row>
    <row r="533" spans="1:22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64"/>
        <v>0.95521156936261387</v>
      </c>
      <c r="G533" t="s">
        <v>47</v>
      </c>
      <c r="H533">
        <v>3640</v>
      </c>
      <c r="I533" s="10">
        <f t="shared" si="6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66"/>
        <v>games</v>
      </c>
      <c r="R533" t="str">
        <f t="shared" si="67"/>
        <v>video games</v>
      </c>
      <c r="S533" s="9">
        <f t="shared" si="68"/>
        <v>41589.25</v>
      </c>
      <c r="T533" s="9">
        <f t="shared" si="69"/>
        <v>41645.25</v>
      </c>
      <c r="U533">
        <f t="shared" si="70"/>
        <v>2013</v>
      </c>
      <c r="V533" s="8" t="str">
        <f t="shared" si="71"/>
        <v>Nov</v>
      </c>
    </row>
    <row r="534" spans="1:22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64"/>
        <v>5.0287499999999996</v>
      </c>
      <c r="G534" t="s">
        <v>20</v>
      </c>
      <c r="H534">
        <v>126</v>
      </c>
      <c r="I534" s="10">
        <f t="shared" si="6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66"/>
        <v>theater</v>
      </c>
      <c r="R534" t="str">
        <f t="shared" si="67"/>
        <v>plays</v>
      </c>
      <c r="S534" s="9">
        <f t="shared" si="68"/>
        <v>43125.25</v>
      </c>
      <c r="T534" s="9">
        <f t="shared" si="69"/>
        <v>43126.25</v>
      </c>
      <c r="U534">
        <f t="shared" si="70"/>
        <v>2018</v>
      </c>
      <c r="V534" s="8" t="str">
        <f t="shared" si="71"/>
        <v>Jan</v>
      </c>
    </row>
    <row r="535" spans="1:22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64"/>
        <v>1.5924394463667819</v>
      </c>
      <c r="G535" t="s">
        <v>20</v>
      </c>
      <c r="H535">
        <v>2218</v>
      </c>
      <c r="I535" s="10">
        <f t="shared" si="6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66"/>
        <v>music</v>
      </c>
      <c r="R535" t="str">
        <f t="shared" si="67"/>
        <v>indie rock</v>
      </c>
      <c r="S535" s="9">
        <f t="shared" si="68"/>
        <v>41479.208333333336</v>
      </c>
      <c r="T535" s="9">
        <f t="shared" si="69"/>
        <v>41515.208333333336</v>
      </c>
      <c r="U535">
        <f t="shared" si="70"/>
        <v>2013</v>
      </c>
      <c r="V535" s="8" t="str">
        <f t="shared" si="71"/>
        <v>Jul</v>
      </c>
    </row>
    <row r="536" spans="1:22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64"/>
        <v>0.15022446689113356</v>
      </c>
      <c r="G536" t="s">
        <v>14</v>
      </c>
      <c r="H536">
        <v>243</v>
      </c>
      <c r="I536" s="10">
        <f t="shared" si="6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66"/>
        <v>film &amp; video</v>
      </c>
      <c r="R536" t="str">
        <f t="shared" si="67"/>
        <v>drama</v>
      </c>
      <c r="S536" s="9">
        <f t="shared" si="68"/>
        <v>43329.208333333328</v>
      </c>
      <c r="T536" s="9">
        <f t="shared" si="69"/>
        <v>43330.208333333328</v>
      </c>
      <c r="U536">
        <f t="shared" si="70"/>
        <v>2018</v>
      </c>
      <c r="V536" s="8" t="str">
        <f t="shared" si="71"/>
        <v>Aug</v>
      </c>
    </row>
    <row r="537" spans="1:22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64"/>
        <v>4.820384615384615</v>
      </c>
      <c r="G537" t="s">
        <v>20</v>
      </c>
      <c r="H537">
        <v>202</v>
      </c>
      <c r="I537" s="10">
        <f t="shared" si="6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66"/>
        <v>theater</v>
      </c>
      <c r="R537" t="str">
        <f t="shared" si="67"/>
        <v>plays</v>
      </c>
      <c r="S537" s="9">
        <f t="shared" si="68"/>
        <v>43259.208333333328</v>
      </c>
      <c r="T537" s="9">
        <f t="shared" si="69"/>
        <v>43261.208333333328</v>
      </c>
      <c r="U537">
        <f t="shared" si="70"/>
        <v>2018</v>
      </c>
      <c r="V537" s="8" t="str">
        <f t="shared" si="71"/>
        <v>Jun</v>
      </c>
    </row>
    <row r="538" spans="1:22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64"/>
        <v>1.4996938775510205</v>
      </c>
      <c r="G538" t="s">
        <v>20</v>
      </c>
      <c r="H538">
        <v>140</v>
      </c>
      <c r="I538" s="10">
        <f t="shared" si="6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66"/>
        <v>publishing</v>
      </c>
      <c r="R538" t="str">
        <f t="shared" si="67"/>
        <v>fiction</v>
      </c>
      <c r="S538" s="9">
        <f t="shared" si="68"/>
        <v>40414.208333333336</v>
      </c>
      <c r="T538" s="9">
        <f t="shared" si="69"/>
        <v>40440.208333333336</v>
      </c>
      <c r="U538">
        <f t="shared" si="70"/>
        <v>2010</v>
      </c>
      <c r="V538" s="8" t="str">
        <f t="shared" si="71"/>
        <v>Aug</v>
      </c>
    </row>
    <row r="539" spans="1:22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64"/>
        <v>1.1722156398104266</v>
      </c>
      <c r="G539" t="s">
        <v>20</v>
      </c>
      <c r="H539">
        <v>1052</v>
      </c>
      <c r="I539" s="10">
        <f t="shared" si="6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66"/>
        <v>film &amp; video</v>
      </c>
      <c r="R539" t="str">
        <f t="shared" si="67"/>
        <v>documentary</v>
      </c>
      <c r="S539" s="9">
        <f t="shared" si="68"/>
        <v>43342.208333333328</v>
      </c>
      <c r="T539" s="9">
        <f t="shared" si="69"/>
        <v>43365.208333333328</v>
      </c>
      <c r="U539">
        <f t="shared" si="70"/>
        <v>2018</v>
      </c>
      <c r="V539" s="8" t="str">
        <f t="shared" si="71"/>
        <v>Aug</v>
      </c>
    </row>
    <row r="540" spans="1:22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64"/>
        <v>0.37695968274950431</v>
      </c>
      <c r="G540" t="s">
        <v>14</v>
      </c>
      <c r="H540">
        <v>1296</v>
      </c>
      <c r="I540" s="10">
        <f t="shared" si="6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66"/>
        <v>games</v>
      </c>
      <c r="R540" t="str">
        <f t="shared" si="67"/>
        <v>mobile games</v>
      </c>
      <c r="S540" s="9">
        <f t="shared" si="68"/>
        <v>41539.208333333336</v>
      </c>
      <c r="T540" s="9">
        <f t="shared" si="69"/>
        <v>41555.208333333336</v>
      </c>
      <c r="U540">
        <f t="shared" si="70"/>
        <v>2013</v>
      </c>
      <c r="V540" s="8" t="str">
        <f t="shared" si="71"/>
        <v>Sep</v>
      </c>
    </row>
    <row r="541" spans="1:22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64"/>
        <v>0.72653061224489801</v>
      </c>
      <c r="G541" t="s">
        <v>14</v>
      </c>
      <c r="H541">
        <v>77</v>
      </c>
      <c r="I541" s="10">
        <f t="shared" si="6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66"/>
        <v>food</v>
      </c>
      <c r="R541" t="str">
        <f t="shared" si="67"/>
        <v>food trucks</v>
      </c>
      <c r="S541" s="9">
        <f t="shared" si="68"/>
        <v>43647.208333333328</v>
      </c>
      <c r="T541" s="9">
        <f t="shared" si="69"/>
        <v>43653.208333333328</v>
      </c>
      <c r="U541">
        <f t="shared" si="70"/>
        <v>2019</v>
      </c>
      <c r="V541" s="8" t="str">
        <f t="shared" si="71"/>
        <v>Jul</v>
      </c>
    </row>
    <row r="542" spans="1:22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64"/>
        <v>2.6598113207547169</v>
      </c>
      <c r="G542" t="s">
        <v>20</v>
      </c>
      <c r="H542">
        <v>247</v>
      </c>
      <c r="I542" s="10">
        <f t="shared" si="6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66"/>
        <v>photography</v>
      </c>
      <c r="R542" t="str">
        <f t="shared" si="67"/>
        <v>photography books</v>
      </c>
      <c r="S542" s="9">
        <f t="shared" si="68"/>
        <v>43225.208333333328</v>
      </c>
      <c r="T542" s="9">
        <f t="shared" si="69"/>
        <v>43247.208333333328</v>
      </c>
      <c r="U542">
        <f t="shared" si="70"/>
        <v>2018</v>
      </c>
      <c r="V542" s="8" t="str">
        <f t="shared" si="71"/>
        <v>May</v>
      </c>
    </row>
    <row r="543" spans="1:22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64"/>
        <v>0.24205617977528091</v>
      </c>
      <c r="G543" t="s">
        <v>14</v>
      </c>
      <c r="H543">
        <v>395</v>
      </c>
      <c r="I543" s="10">
        <f t="shared" si="6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66"/>
        <v>games</v>
      </c>
      <c r="R543" t="str">
        <f t="shared" si="67"/>
        <v>mobile games</v>
      </c>
      <c r="S543" s="9">
        <f t="shared" si="68"/>
        <v>42165.208333333328</v>
      </c>
      <c r="T543" s="9">
        <f t="shared" si="69"/>
        <v>42191.208333333328</v>
      </c>
      <c r="U543">
        <f t="shared" si="70"/>
        <v>2015</v>
      </c>
      <c r="V543" s="8" t="str">
        <f t="shared" si="71"/>
        <v>Jun</v>
      </c>
    </row>
    <row r="544" spans="1:22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64"/>
        <v>2.5064935064935064E-2</v>
      </c>
      <c r="G544" t="s">
        <v>14</v>
      </c>
      <c r="H544">
        <v>49</v>
      </c>
      <c r="I544" s="10">
        <f t="shared" si="6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66"/>
        <v>music</v>
      </c>
      <c r="R544" t="str">
        <f t="shared" si="67"/>
        <v>indie rock</v>
      </c>
      <c r="S544" s="9">
        <f t="shared" si="68"/>
        <v>42391.25</v>
      </c>
      <c r="T544" s="9">
        <f t="shared" si="69"/>
        <v>42421.25</v>
      </c>
      <c r="U544">
        <f t="shared" si="70"/>
        <v>2016</v>
      </c>
      <c r="V544" s="8" t="str">
        <f t="shared" si="71"/>
        <v>Jan</v>
      </c>
    </row>
    <row r="545" spans="1:22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64"/>
        <v>0.1632979976442874</v>
      </c>
      <c r="G545" t="s">
        <v>14</v>
      </c>
      <c r="H545">
        <v>180</v>
      </c>
      <c r="I545" s="10">
        <f t="shared" si="6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66"/>
        <v>games</v>
      </c>
      <c r="R545" t="str">
        <f t="shared" si="67"/>
        <v>video games</v>
      </c>
      <c r="S545" s="9">
        <f t="shared" si="68"/>
        <v>41528.208333333336</v>
      </c>
      <c r="T545" s="9">
        <f t="shared" si="69"/>
        <v>41543.208333333336</v>
      </c>
      <c r="U545">
        <f t="shared" si="70"/>
        <v>2013</v>
      </c>
      <c r="V545" s="8" t="str">
        <f t="shared" si="71"/>
        <v>Sep</v>
      </c>
    </row>
    <row r="546" spans="1:22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64"/>
        <v>2.7650000000000001</v>
      </c>
      <c r="G546" t="s">
        <v>20</v>
      </c>
      <c r="H546">
        <v>84</v>
      </c>
      <c r="I546" s="10">
        <f t="shared" si="6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66"/>
        <v>music</v>
      </c>
      <c r="R546" t="str">
        <f t="shared" si="67"/>
        <v>rock</v>
      </c>
      <c r="S546" s="9">
        <f t="shared" si="68"/>
        <v>42377.25</v>
      </c>
      <c r="T546" s="9">
        <f t="shared" si="69"/>
        <v>42390.25</v>
      </c>
      <c r="U546">
        <f t="shared" si="70"/>
        <v>2016</v>
      </c>
      <c r="V546" s="8" t="str">
        <f t="shared" si="71"/>
        <v>Jan</v>
      </c>
    </row>
    <row r="547" spans="1:22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64"/>
        <v>0.88803571428571426</v>
      </c>
      <c r="G547" t="s">
        <v>14</v>
      </c>
      <c r="H547">
        <v>2690</v>
      </c>
      <c r="I547" s="10">
        <f t="shared" si="6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66"/>
        <v>theater</v>
      </c>
      <c r="R547" t="str">
        <f t="shared" si="67"/>
        <v>plays</v>
      </c>
      <c r="S547" s="9">
        <f t="shared" si="68"/>
        <v>43824.25</v>
      </c>
      <c r="T547" s="9">
        <f t="shared" si="69"/>
        <v>43844.25</v>
      </c>
      <c r="U547">
        <f t="shared" si="70"/>
        <v>2019</v>
      </c>
      <c r="V547" s="8" t="str">
        <f t="shared" si="71"/>
        <v>Dec</v>
      </c>
    </row>
    <row r="548" spans="1:22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64"/>
        <v>1.6357142857142857</v>
      </c>
      <c r="G548" t="s">
        <v>20</v>
      </c>
      <c r="H548">
        <v>88</v>
      </c>
      <c r="I548" s="10">
        <f t="shared" si="6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66"/>
        <v>theater</v>
      </c>
      <c r="R548" t="str">
        <f t="shared" si="67"/>
        <v>plays</v>
      </c>
      <c r="S548" s="9">
        <f t="shared" si="68"/>
        <v>43360.208333333328</v>
      </c>
      <c r="T548" s="9">
        <f t="shared" si="69"/>
        <v>43363.208333333328</v>
      </c>
      <c r="U548">
        <f t="shared" si="70"/>
        <v>2018</v>
      </c>
      <c r="V548" s="8" t="str">
        <f t="shared" si="71"/>
        <v>Sep</v>
      </c>
    </row>
    <row r="549" spans="1:22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64"/>
        <v>9.69</v>
      </c>
      <c r="G549" t="s">
        <v>20</v>
      </c>
      <c r="H549">
        <v>156</v>
      </c>
      <c r="I549" s="10">
        <f t="shared" si="6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66"/>
        <v>film &amp; video</v>
      </c>
      <c r="R549" t="str">
        <f t="shared" si="67"/>
        <v>drama</v>
      </c>
      <c r="S549" s="9">
        <f t="shared" si="68"/>
        <v>42029.25</v>
      </c>
      <c r="T549" s="9">
        <f t="shared" si="69"/>
        <v>42041.25</v>
      </c>
      <c r="U549">
        <f t="shared" si="70"/>
        <v>2015</v>
      </c>
      <c r="V549" s="8" t="str">
        <f t="shared" si="71"/>
        <v>Jan</v>
      </c>
    </row>
    <row r="550" spans="1:22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64"/>
        <v>2.7091376701966716</v>
      </c>
      <c r="G550" t="s">
        <v>20</v>
      </c>
      <c r="H550">
        <v>2985</v>
      </c>
      <c r="I550" s="10">
        <f t="shared" si="6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66"/>
        <v>theater</v>
      </c>
      <c r="R550" t="str">
        <f t="shared" si="67"/>
        <v>plays</v>
      </c>
      <c r="S550" s="9">
        <f t="shared" si="68"/>
        <v>42461.208333333328</v>
      </c>
      <c r="T550" s="9">
        <f t="shared" si="69"/>
        <v>42474.208333333328</v>
      </c>
      <c r="U550">
        <f t="shared" si="70"/>
        <v>2016</v>
      </c>
      <c r="V550" s="8" t="str">
        <f t="shared" si="71"/>
        <v>Apr</v>
      </c>
    </row>
    <row r="551" spans="1:22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64"/>
        <v>2.8421355932203389</v>
      </c>
      <c r="G551" t="s">
        <v>20</v>
      </c>
      <c r="H551">
        <v>762</v>
      </c>
      <c r="I551" s="10">
        <f t="shared" si="6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66"/>
        <v>technology</v>
      </c>
      <c r="R551" t="str">
        <f t="shared" si="67"/>
        <v>wearables</v>
      </c>
      <c r="S551" s="9">
        <f t="shared" si="68"/>
        <v>41422.208333333336</v>
      </c>
      <c r="T551" s="9">
        <f t="shared" si="69"/>
        <v>41431.208333333336</v>
      </c>
      <c r="U551">
        <f t="shared" si="70"/>
        <v>2013</v>
      </c>
      <c r="V551" s="8" t="str">
        <f t="shared" si="71"/>
        <v>May</v>
      </c>
    </row>
    <row r="552" spans="1:22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64"/>
        <v>0.04</v>
      </c>
      <c r="G552" t="s">
        <v>74</v>
      </c>
      <c r="H552">
        <v>1</v>
      </c>
      <c r="I552" s="10">
        <f t="shared" si="6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66"/>
        <v>music</v>
      </c>
      <c r="R552" t="str">
        <f t="shared" si="67"/>
        <v>indie rock</v>
      </c>
      <c r="S552" s="9">
        <f t="shared" si="68"/>
        <v>40968.25</v>
      </c>
      <c r="T552" s="9">
        <f t="shared" si="69"/>
        <v>40989.208333333336</v>
      </c>
      <c r="U552">
        <f t="shared" si="70"/>
        <v>2012</v>
      </c>
      <c r="V552" s="8" t="str">
        <f t="shared" si="71"/>
        <v>Feb</v>
      </c>
    </row>
    <row r="553" spans="1:22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64"/>
        <v>0.58632981676846196</v>
      </c>
      <c r="G553" t="s">
        <v>14</v>
      </c>
      <c r="H553">
        <v>2779</v>
      </c>
      <c r="I553" s="10">
        <f t="shared" si="6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66"/>
        <v>technology</v>
      </c>
      <c r="R553" t="str">
        <f t="shared" si="67"/>
        <v>web</v>
      </c>
      <c r="S553" s="9">
        <f t="shared" si="68"/>
        <v>41993.25</v>
      </c>
      <c r="T553" s="9">
        <f t="shared" si="69"/>
        <v>42033.25</v>
      </c>
      <c r="U553">
        <f t="shared" si="70"/>
        <v>2014</v>
      </c>
      <c r="V553" s="8" t="str">
        <f t="shared" si="71"/>
        <v>Dec</v>
      </c>
    </row>
    <row r="554" spans="1:22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64"/>
        <v>0.98511111111111116</v>
      </c>
      <c r="G554" t="s">
        <v>14</v>
      </c>
      <c r="H554">
        <v>92</v>
      </c>
      <c r="I554" s="10">
        <f t="shared" si="6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66"/>
        <v>theater</v>
      </c>
      <c r="R554" t="str">
        <f t="shared" si="67"/>
        <v>plays</v>
      </c>
      <c r="S554" s="9">
        <f t="shared" si="68"/>
        <v>42700.25</v>
      </c>
      <c r="T554" s="9">
        <f t="shared" si="69"/>
        <v>42702.25</v>
      </c>
      <c r="U554">
        <f t="shared" si="70"/>
        <v>2016</v>
      </c>
      <c r="V554" s="8" t="str">
        <f t="shared" si="71"/>
        <v>Nov</v>
      </c>
    </row>
    <row r="555" spans="1:22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64"/>
        <v>0.43975381008206332</v>
      </c>
      <c r="G555" t="s">
        <v>14</v>
      </c>
      <c r="H555">
        <v>1028</v>
      </c>
      <c r="I555" s="10">
        <f t="shared" si="6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66"/>
        <v>music</v>
      </c>
      <c r="R555" t="str">
        <f t="shared" si="67"/>
        <v>rock</v>
      </c>
      <c r="S555" s="9">
        <f t="shared" si="68"/>
        <v>40545.25</v>
      </c>
      <c r="T555" s="9">
        <f t="shared" si="69"/>
        <v>40546.25</v>
      </c>
      <c r="U555">
        <f t="shared" si="70"/>
        <v>2011</v>
      </c>
      <c r="V555" s="8" t="str">
        <f t="shared" si="71"/>
        <v>Jan</v>
      </c>
    </row>
    <row r="556" spans="1:22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64"/>
        <v>1.5166315789473683</v>
      </c>
      <c r="G556" t="s">
        <v>20</v>
      </c>
      <c r="H556">
        <v>554</v>
      </c>
      <c r="I556" s="10">
        <f t="shared" si="6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66"/>
        <v>music</v>
      </c>
      <c r="R556" t="str">
        <f t="shared" si="67"/>
        <v>indie rock</v>
      </c>
      <c r="S556" s="9">
        <f t="shared" si="68"/>
        <v>42723.25</v>
      </c>
      <c r="T556" s="9">
        <f t="shared" si="69"/>
        <v>42729.25</v>
      </c>
      <c r="U556">
        <f t="shared" si="70"/>
        <v>2016</v>
      </c>
      <c r="V556" s="8" t="str">
        <f t="shared" si="71"/>
        <v>Dec</v>
      </c>
    </row>
    <row r="557" spans="1:22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64"/>
        <v>2.2363492063492063</v>
      </c>
      <c r="G557" t="s">
        <v>20</v>
      </c>
      <c r="H557">
        <v>135</v>
      </c>
      <c r="I557" s="10">
        <f t="shared" si="6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66"/>
        <v>music</v>
      </c>
      <c r="R557" t="str">
        <f t="shared" si="67"/>
        <v>rock</v>
      </c>
      <c r="S557" s="9">
        <f t="shared" si="68"/>
        <v>41731.208333333336</v>
      </c>
      <c r="T557" s="9">
        <f t="shared" si="69"/>
        <v>41762.208333333336</v>
      </c>
      <c r="U557">
        <f t="shared" si="70"/>
        <v>2014</v>
      </c>
      <c r="V557" s="8" t="str">
        <f t="shared" si="71"/>
        <v>Apr</v>
      </c>
    </row>
    <row r="558" spans="1:22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64"/>
        <v>2.3975</v>
      </c>
      <c r="G558" t="s">
        <v>20</v>
      </c>
      <c r="H558">
        <v>122</v>
      </c>
      <c r="I558" s="10">
        <f t="shared" si="6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66"/>
        <v>publishing</v>
      </c>
      <c r="R558" t="str">
        <f t="shared" si="67"/>
        <v>translations</v>
      </c>
      <c r="S558" s="9">
        <f t="shared" si="68"/>
        <v>40792.208333333336</v>
      </c>
      <c r="T558" s="9">
        <f t="shared" si="69"/>
        <v>40799.208333333336</v>
      </c>
      <c r="U558">
        <f t="shared" si="70"/>
        <v>2011</v>
      </c>
      <c r="V558" s="8" t="str">
        <f t="shared" si="71"/>
        <v>Sep</v>
      </c>
    </row>
    <row r="559" spans="1:22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64"/>
        <v>1.9933333333333334</v>
      </c>
      <c r="G559" t="s">
        <v>20</v>
      </c>
      <c r="H559">
        <v>221</v>
      </c>
      <c r="I559" s="10">
        <f t="shared" si="6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66"/>
        <v>film &amp; video</v>
      </c>
      <c r="R559" t="str">
        <f t="shared" si="67"/>
        <v>science fiction</v>
      </c>
      <c r="S559" s="9">
        <f t="shared" si="68"/>
        <v>42279.208333333328</v>
      </c>
      <c r="T559" s="9">
        <f t="shared" si="69"/>
        <v>42282.208333333328</v>
      </c>
      <c r="U559">
        <f t="shared" si="70"/>
        <v>2015</v>
      </c>
      <c r="V559" s="8" t="str">
        <f t="shared" si="71"/>
        <v>Oct</v>
      </c>
    </row>
    <row r="560" spans="1:22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64"/>
        <v>1.373448275862069</v>
      </c>
      <c r="G560" t="s">
        <v>20</v>
      </c>
      <c r="H560">
        <v>126</v>
      </c>
      <c r="I560" s="10">
        <f t="shared" si="6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66"/>
        <v>theater</v>
      </c>
      <c r="R560" t="str">
        <f t="shared" si="67"/>
        <v>plays</v>
      </c>
      <c r="S560" s="9">
        <f t="shared" si="68"/>
        <v>42424.25</v>
      </c>
      <c r="T560" s="9">
        <f t="shared" si="69"/>
        <v>42467.208333333328</v>
      </c>
      <c r="U560">
        <f t="shared" si="70"/>
        <v>2016</v>
      </c>
      <c r="V560" s="8" t="str">
        <f t="shared" si="71"/>
        <v>Feb</v>
      </c>
    </row>
    <row r="561" spans="1:22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64"/>
        <v>1.009696106362773</v>
      </c>
      <c r="G561" t="s">
        <v>20</v>
      </c>
      <c r="H561">
        <v>1022</v>
      </c>
      <c r="I561" s="10">
        <f t="shared" si="6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66"/>
        <v>theater</v>
      </c>
      <c r="R561" t="str">
        <f t="shared" si="67"/>
        <v>plays</v>
      </c>
      <c r="S561" s="9">
        <f t="shared" si="68"/>
        <v>42584.208333333328</v>
      </c>
      <c r="T561" s="9">
        <f t="shared" si="69"/>
        <v>42591.208333333328</v>
      </c>
      <c r="U561">
        <f t="shared" si="70"/>
        <v>2016</v>
      </c>
      <c r="V561" s="8" t="str">
        <f t="shared" si="71"/>
        <v>Aug</v>
      </c>
    </row>
    <row r="562" spans="1:22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64"/>
        <v>7.9416000000000002</v>
      </c>
      <c r="G562" t="s">
        <v>20</v>
      </c>
      <c r="H562">
        <v>3177</v>
      </c>
      <c r="I562" s="10">
        <f t="shared" si="6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66"/>
        <v>film &amp; video</v>
      </c>
      <c r="R562" t="str">
        <f t="shared" si="67"/>
        <v>animation</v>
      </c>
      <c r="S562" s="9">
        <f t="shared" si="68"/>
        <v>40865.25</v>
      </c>
      <c r="T562" s="9">
        <f t="shared" si="69"/>
        <v>40905.25</v>
      </c>
      <c r="U562">
        <f t="shared" si="70"/>
        <v>2011</v>
      </c>
      <c r="V562" s="8" t="str">
        <f t="shared" si="71"/>
        <v>Nov</v>
      </c>
    </row>
    <row r="563" spans="1:22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64"/>
        <v>3.6970000000000001</v>
      </c>
      <c r="G563" t="s">
        <v>20</v>
      </c>
      <c r="H563">
        <v>198</v>
      </c>
      <c r="I563" s="10">
        <f t="shared" si="6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66"/>
        <v>theater</v>
      </c>
      <c r="R563" t="str">
        <f t="shared" si="67"/>
        <v>plays</v>
      </c>
      <c r="S563" s="9">
        <f t="shared" si="68"/>
        <v>40833.208333333336</v>
      </c>
      <c r="T563" s="9">
        <f t="shared" si="69"/>
        <v>40835.208333333336</v>
      </c>
      <c r="U563">
        <f t="shared" si="70"/>
        <v>2011</v>
      </c>
      <c r="V563" s="8" t="str">
        <f t="shared" si="71"/>
        <v>Oct</v>
      </c>
    </row>
    <row r="564" spans="1:22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64"/>
        <v>0.12818181818181817</v>
      </c>
      <c r="G564" t="s">
        <v>14</v>
      </c>
      <c r="H564">
        <v>26</v>
      </c>
      <c r="I564" s="10">
        <f t="shared" si="6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66"/>
        <v>music</v>
      </c>
      <c r="R564" t="str">
        <f t="shared" si="67"/>
        <v>rock</v>
      </c>
      <c r="S564" s="9">
        <f t="shared" si="68"/>
        <v>43536.208333333328</v>
      </c>
      <c r="T564" s="9">
        <f t="shared" si="69"/>
        <v>43538.208333333328</v>
      </c>
      <c r="U564">
        <f t="shared" si="70"/>
        <v>2019</v>
      </c>
      <c r="V564" s="8" t="str">
        <f t="shared" si="71"/>
        <v>Mar</v>
      </c>
    </row>
    <row r="565" spans="1:22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64"/>
        <v>1.3802702702702703</v>
      </c>
      <c r="G565" t="s">
        <v>20</v>
      </c>
      <c r="H565">
        <v>85</v>
      </c>
      <c r="I565" s="10">
        <f t="shared" si="6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66"/>
        <v>film &amp; video</v>
      </c>
      <c r="R565" t="str">
        <f t="shared" si="67"/>
        <v>documentary</v>
      </c>
      <c r="S565" s="9">
        <f t="shared" si="68"/>
        <v>43417.25</v>
      </c>
      <c r="T565" s="9">
        <f t="shared" si="69"/>
        <v>43437.25</v>
      </c>
      <c r="U565">
        <f t="shared" si="70"/>
        <v>2018</v>
      </c>
      <c r="V565" s="8" t="str">
        <f t="shared" si="71"/>
        <v>Nov</v>
      </c>
    </row>
    <row r="566" spans="1:22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64"/>
        <v>0.83813278008298753</v>
      </c>
      <c r="G566" t="s">
        <v>14</v>
      </c>
      <c r="H566">
        <v>1790</v>
      </c>
      <c r="I566" s="10">
        <f t="shared" si="6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66"/>
        <v>theater</v>
      </c>
      <c r="R566" t="str">
        <f t="shared" si="67"/>
        <v>plays</v>
      </c>
      <c r="S566" s="9">
        <f t="shared" si="68"/>
        <v>42078.208333333328</v>
      </c>
      <c r="T566" s="9">
        <f t="shared" si="69"/>
        <v>42086.208333333328</v>
      </c>
      <c r="U566">
        <f t="shared" si="70"/>
        <v>2015</v>
      </c>
      <c r="V566" s="8" t="str">
        <f t="shared" si="71"/>
        <v>Mar</v>
      </c>
    </row>
    <row r="567" spans="1:22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64"/>
        <v>2.0460063224446787</v>
      </c>
      <c r="G567" t="s">
        <v>20</v>
      </c>
      <c r="H567">
        <v>3596</v>
      </c>
      <c r="I567" s="10">
        <f t="shared" si="6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66"/>
        <v>theater</v>
      </c>
      <c r="R567" t="str">
        <f t="shared" si="67"/>
        <v>plays</v>
      </c>
      <c r="S567" s="9">
        <f t="shared" si="68"/>
        <v>40862.25</v>
      </c>
      <c r="T567" s="9">
        <f t="shared" si="69"/>
        <v>40882.25</v>
      </c>
      <c r="U567">
        <f t="shared" si="70"/>
        <v>2011</v>
      </c>
      <c r="V567" s="8" t="str">
        <f t="shared" si="71"/>
        <v>Nov</v>
      </c>
    </row>
    <row r="568" spans="1:22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64"/>
        <v>0.44344086021505374</v>
      </c>
      <c r="G568" t="s">
        <v>14</v>
      </c>
      <c r="H568">
        <v>37</v>
      </c>
      <c r="I568" s="10">
        <f t="shared" si="6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66"/>
        <v>music</v>
      </c>
      <c r="R568" t="str">
        <f t="shared" si="67"/>
        <v>electric music</v>
      </c>
      <c r="S568" s="9">
        <f t="shared" si="68"/>
        <v>42424.25</v>
      </c>
      <c r="T568" s="9">
        <f t="shared" si="69"/>
        <v>42447.208333333328</v>
      </c>
      <c r="U568">
        <f t="shared" si="70"/>
        <v>2016</v>
      </c>
      <c r="V568" s="8" t="str">
        <f t="shared" si="71"/>
        <v>Feb</v>
      </c>
    </row>
    <row r="569" spans="1:22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64"/>
        <v>2.1860294117647059</v>
      </c>
      <c r="G569" t="s">
        <v>20</v>
      </c>
      <c r="H569">
        <v>244</v>
      </c>
      <c r="I569" s="10">
        <f t="shared" si="6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66"/>
        <v>music</v>
      </c>
      <c r="R569" t="str">
        <f t="shared" si="67"/>
        <v>rock</v>
      </c>
      <c r="S569" s="9">
        <f t="shared" si="68"/>
        <v>41830.208333333336</v>
      </c>
      <c r="T569" s="9">
        <f t="shared" si="69"/>
        <v>41832.208333333336</v>
      </c>
      <c r="U569">
        <f t="shared" si="70"/>
        <v>2014</v>
      </c>
      <c r="V569" s="8" t="str">
        <f t="shared" si="71"/>
        <v>Jul</v>
      </c>
    </row>
    <row r="570" spans="1:22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64"/>
        <v>1.8603314917127072</v>
      </c>
      <c r="G570" t="s">
        <v>20</v>
      </c>
      <c r="H570">
        <v>5180</v>
      </c>
      <c r="I570" s="10">
        <f t="shared" si="6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66"/>
        <v>theater</v>
      </c>
      <c r="R570" t="str">
        <f t="shared" si="67"/>
        <v>plays</v>
      </c>
      <c r="S570" s="9">
        <f t="shared" si="68"/>
        <v>40374.208333333336</v>
      </c>
      <c r="T570" s="9">
        <f t="shared" si="69"/>
        <v>40419.208333333336</v>
      </c>
      <c r="U570">
        <f t="shared" si="70"/>
        <v>2010</v>
      </c>
      <c r="V570" s="8" t="str">
        <f t="shared" si="71"/>
        <v>Jul</v>
      </c>
    </row>
    <row r="571" spans="1:22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64"/>
        <v>2.3733830845771142</v>
      </c>
      <c r="G571" t="s">
        <v>20</v>
      </c>
      <c r="H571">
        <v>589</v>
      </c>
      <c r="I571" s="10">
        <f t="shared" si="6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66"/>
        <v>film &amp; video</v>
      </c>
      <c r="R571" t="str">
        <f t="shared" si="67"/>
        <v>animation</v>
      </c>
      <c r="S571" s="9">
        <f t="shared" si="68"/>
        <v>40554.25</v>
      </c>
      <c r="T571" s="9">
        <f t="shared" si="69"/>
        <v>40566.25</v>
      </c>
      <c r="U571">
        <f t="shared" si="70"/>
        <v>2011</v>
      </c>
      <c r="V571" s="8" t="str">
        <f t="shared" si="71"/>
        <v>Jan</v>
      </c>
    </row>
    <row r="572" spans="1:22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64"/>
        <v>3.0565384615384614</v>
      </c>
      <c r="G572" t="s">
        <v>20</v>
      </c>
      <c r="H572">
        <v>2725</v>
      </c>
      <c r="I572" s="10">
        <f t="shared" si="6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66"/>
        <v>music</v>
      </c>
      <c r="R572" t="str">
        <f t="shared" si="67"/>
        <v>rock</v>
      </c>
      <c r="S572" s="9">
        <f t="shared" si="68"/>
        <v>41993.25</v>
      </c>
      <c r="T572" s="9">
        <f t="shared" si="69"/>
        <v>41999.25</v>
      </c>
      <c r="U572">
        <f t="shared" si="70"/>
        <v>2014</v>
      </c>
      <c r="V572" s="8" t="str">
        <f t="shared" si="71"/>
        <v>Dec</v>
      </c>
    </row>
    <row r="573" spans="1:22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64"/>
        <v>0.94142857142857139</v>
      </c>
      <c r="G573" t="s">
        <v>14</v>
      </c>
      <c r="H573">
        <v>35</v>
      </c>
      <c r="I573" s="10">
        <f t="shared" si="6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66"/>
        <v>film &amp; video</v>
      </c>
      <c r="R573" t="str">
        <f t="shared" si="67"/>
        <v>shorts</v>
      </c>
      <c r="S573" s="9">
        <f t="shared" si="68"/>
        <v>42174.208333333328</v>
      </c>
      <c r="T573" s="9">
        <f t="shared" si="69"/>
        <v>42221.208333333328</v>
      </c>
      <c r="U573">
        <f t="shared" si="70"/>
        <v>2015</v>
      </c>
      <c r="V573" s="8" t="str">
        <f t="shared" si="71"/>
        <v>Jun</v>
      </c>
    </row>
    <row r="574" spans="1:22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64"/>
        <v>0.54400000000000004</v>
      </c>
      <c r="G574" t="s">
        <v>74</v>
      </c>
      <c r="H574">
        <v>94</v>
      </c>
      <c r="I574" s="10">
        <f t="shared" si="6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66"/>
        <v>music</v>
      </c>
      <c r="R574" t="str">
        <f t="shared" si="67"/>
        <v>rock</v>
      </c>
      <c r="S574" s="9">
        <f t="shared" si="68"/>
        <v>42275.208333333328</v>
      </c>
      <c r="T574" s="9">
        <f t="shared" si="69"/>
        <v>42291.208333333328</v>
      </c>
      <c r="U574">
        <f t="shared" si="70"/>
        <v>2015</v>
      </c>
      <c r="V574" s="8" t="str">
        <f t="shared" si="71"/>
        <v>Sep</v>
      </c>
    </row>
    <row r="575" spans="1:22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64"/>
        <v>1.1188059701492536</v>
      </c>
      <c r="G575" t="s">
        <v>20</v>
      </c>
      <c r="H575">
        <v>300</v>
      </c>
      <c r="I575" s="10">
        <f t="shared" si="6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66"/>
        <v>journalism</v>
      </c>
      <c r="R575" t="str">
        <f t="shared" si="67"/>
        <v>audio</v>
      </c>
      <c r="S575" s="9">
        <f t="shared" si="68"/>
        <v>41761.208333333336</v>
      </c>
      <c r="T575" s="9">
        <f t="shared" si="69"/>
        <v>41763.208333333336</v>
      </c>
      <c r="U575">
        <f t="shared" si="70"/>
        <v>2014</v>
      </c>
      <c r="V575" s="8" t="str">
        <f t="shared" si="71"/>
        <v>May</v>
      </c>
    </row>
    <row r="576" spans="1:22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64"/>
        <v>3.6914814814814814</v>
      </c>
      <c r="G576" t="s">
        <v>20</v>
      </c>
      <c r="H576">
        <v>144</v>
      </c>
      <c r="I576" s="10">
        <f t="shared" si="6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66"/>
        <v>food</v>
      </c>
      <c r="R576" t="str">
        <f t="shared" si="67"/>
        <v>food trucks</v>
      </c>
      <c r="S576" s="9">
        <f t="shared" si="68"/>
        <v>43806.25</v>
      </c>
      <c r="T576" s="9">
        <f t="shared" si="69"/>
        <v>43816.25</v>
      </c>
      <c r="U576">
        <f t="shared" si="70"/>
        <v>2019</v>
      </c>
      <c r="V576" s="8" t="str">
        <f t="shared" si="71"/>
        <v>Dec</v>
      </c>
    </row>
    <row r="577" spans="1:22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64"/>
        <v>0.62930372148859548</v>
      </c>
      <c r="G577" t="s">
        <v>14</v>
      </c>
      <c r="H577">
        <v>558</v>
      </c>
      <c r="I577" s="10">
        <f t="shared" si="6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66"/>
        <v>theater</v>
      </c>
      <c r="R577" t="str">
        <f t="shared" si="67"/>
        <v>plays</v>
      </c>
      <c r="S577" s="9">
        <f t="shared" si="68"/>
        <v>41779.208333333336</v>
      </c>
      <c r="T577" s="9">
        <f t="shared" si="69"/>
        <v>41782.208333333336</v>
      </c>
      <c r="U577">
        <f t="shared" si="70"/>
        <v>2014</v>
      </c>
      <c r="V577" s="8" t="str">
        <f t="shared" si="71"/>
        <v>May</v>
      </c>
    </row>
    <row r="578" spans="1:22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64"/>
        <v>0.6492783505154639</v>
      </c>
      <c r="G578" t="s">
        <v>14</v>
      </c>
      <c r="H578">
        <v>64</v>
      </c>
      <c r="I578" s="10">
        <f t="shared" si="6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66"/>
        <v>theater</v>
      </c>
      <c r="R578" t="str">
        <f t="shared" si="67"/>
        <v>plays</v>
      </c>
      <c r="S578" s="9">
        <f t="shared" si="68"/>
        <v>43040.208333333328</v>
      </c>
      <c r="T578" s="9">
        <f t="shared" si="69"/>
        <v>43057.25</v>
      </c>
      <c r="U578">
        <f t="shared" si="70"/>
        <v>2017</v>
      </c>
      <c r="V578" s="8" t="str">
        <f t="shared" si="71"/>
        <v>Nov</v>
      </c>
    </row>
    <row r="579" spans="1:22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72">E579/D579</f>
        <v>0.18853658536585366</v>
      </c>
      <c r="G579" t="s">
        <v>74</v>
      </c>
      <c r="H579">
        <v>37</v>
      </c>
      <c r="I579" s="10">
        <f t="shared" ref="I579:I642" si="73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74">LEFT(P579,FIND("/",P579)-1)</f>
        <v>music</v>
      </c>
      <c r="R579" t="str">
        <f t="shared" ref="R579:R642" si="75">RIGHT(P579,LEN(P579)-FIND("/",P579))</f>
        <v>jazz</v>
      </c>
      <c r="S579" s="9">
        <f t="shared" ref="S579:S642" si="76">(((L579/60)/60)/24)+DATE(1970,1,1)</f>
        <v>40613.25</v>
      </c>
      <c r="T579" s="9">
        <f t="shared" ref="T579:T642" si="77">(((M579/60)/60)/24)+DATE(1970,1,1)</f>
        <v>40639.208333333336</v>
      </c>
      <c r="U579">
        <f t="shared" ref="U579:U642" si="78">YEAR(S579)</f>
        <v>2011</v>
      </c>
      <c r="V579" s="8" t="str">
        <f t="shared" ref="V579:V642" si="79">TEXT(S579,"mmm")</f>
        <v>Mar</v>
      </c>
    </row>
    <row r="580" spans="1:22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72"/>
        <v>0.1675440414507772</v>
      </c>
      <c r="G580" t="s">
        <v>14</v>
      </c>
      <c r="H580">
        <v>245</v>
      </c>
      <c r="I580" s="10">
        <f t="shared" si="73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74"/>
        <v>film &amp; video</v>
      </c>
      <c r="R580" t="str">
        <f t="shared" si="75"/>
        <v>science fiction</v>
      </c>
      <c r="S580" s="9">
        <f t="shared" si="76"/>
        <v>40878.25</v>
      </c>
      <c r="T580" s="9">
        <f t="shared" si="77"/>
        <v>40881.25</v>
      </c>
      <c r="U580">
        <f t="shared" si="78"/>
        <v>2011</v>
      </c>
      <c r="V580" s="8" t="str">
        <f t="shared" si="79"/>
        <v>Dec</v>
      </c>
    </row>
    <row r="581" spans="1:22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72"/>
        <v>1.0111290322580646</v>
      </c>
      <c r="G581" t="s">
        <v>20</v>
      </c>
      <c r="H581">
        <v>87</v>
      </c>
      <c r="I581" s="10">
        <f t="shared" si="73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74"/>
        <v>music</v>
      </c>
      <c r="R581" t="str">
        <f t="shared" si="75"/>
        <v>jazz</v>
      </c>
      <c r="S581" s="9">
        <f t="shared" si="76"/>
        <v>40762.208333333336</v>
      </c>
      <c r="T581" s="9">
        <f t="shared" si="77"/>
        <v>40774.208333333336</v>
      </c>
      <c r="U581">
        <f t="shared" si="78"/>
        <v>2011</v>
      </c>
      <c r="V581" s="8" t="str">
        <f t="shared" si="79"/>
        <v>Aug</v>
      </c>
    </row>
    <row r="582" spans="1:22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72"/>
        <v>3.4150228310502282</v>
      </c>
      <c r="G582" t="s">
        <v>20</v>
      </c>
      <c r="H582">
        <v>3116</v>
      </c>
      <c r="I582" s="10">
        <f t="shared" si="73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74"/>
        <v>theater</v>
      </c>
      <c r="R582" t="str">
        <f t="shared" si="75"/>
        <v>plays</v>
      </c>
      <c r="S582" s="9">
        <f t="shared" si="76"/>
        <v>41696.25</v>
      </c>
      <c r="T582" s="9">
        <f t="shared" si="77"/>
        <v>41704.25</v>
      </c>
      <c r="U582">
        <f t="shared" si="78"/>
        <v>2014</v>
      </c>
      <c r="V582" s="8" t="str">
        <f t="shared" si="79"/>
        <v>Feb</v>
      </c>
    </row>
    <row r="583" spans="1:22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72"/>
        <v>0.64016666666666666</v>
      </c>
      <c r="G583" t="s">
        <v>14</v>
      </c>
      <c r="H583">
        <v>71</v>
      </c>
      <c r="I583" s="10">
        <f t="shared" si="73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74"/>
        <v>technology</v>
      </c>
      <c r="R583" t="str">
        <f t="shared" si="75"/>
        <v>web</v>
      </c>
      <c r="S583" s="9">
        <f t="shared" si="76"/>
        <v>40662.208333333336</v>
      </c>
      <c r="T583" s="9">
        <f t="shared" si="77"/>
        <v>40677.208333333336</v>
      </c>
      <c r="U583">
        <f t="shared" si="78"/>
        <v>2011</v>
      </c>
      <c r="V583" s="8" t="str">
        <f t="shared" si="79"/>
        <v>Apr</v>
      </c>
    </row>
    <row r="584" spans="1:22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72"/>
        <v>0.5208045977011494</v>
      </c>
      <c r="G584" t="s">
        <v>14</v>
      </c>
      <c r="H584">
        <v>42</v>
      </c>
      <c r="I584" s="10">
        <f t="shared" si="73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74"/>
        <v>games</v>
      </c>
      <c r="R584" t="str">
        <f t="shared" si="75"/>
        <v>video games</v>
      </c>
      <c r="S584" s="9">
        <f t="shared" si="76"/>
        <v>42165.208333333328</v>
      </c>
      <c r="T584" s="9">
        <f t="shared" si="77"/>
        <v>42170.208333333328</v>
      </c>
      <c r="U584">
        <f t="shared" si="78"/>
        <v>2015</v>
      </c>
      <c r="V584" s="8" t="str">
        <f t="shared" si="79"/>
        <v>Jun</v>
      </c>
    </row>
    <row r="585" spans="1:22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72"/>
        <v>3.2240211640211642</v>
      </c>
      <c r="G585" t="s">
        <v>20</v>
      </c>
      <c r="H585">
        <v>909</v>
      </c>
      <c r="I585" s="10">
        <f t="shared" si="73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74"/>
        <v>film &amp; video</v>
      </c>
      <c r="R585" t="str">
        <f t="shared" si="75"/>
        <v>documentary</v>
      </c>
      <c r="S585" s="9">
        <f t="shared" si="76"/>
        <v>40959.25</v>
      </c>
      <c r="T585" s="9">
        <f t="shared" si="77"/>
        <v>40976.25</v>
      </c>
      <c r="U585">
        <f t="shared" si="78"/>
        <v>2012</v>
      </c>
      <c r="V585" s="8" t="str">
        <f t="shared" si="79"/>
        <v>Feb</v>
      </c>
    </row>
    <row r="586" spans="1:22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72"/>
        <v>1.1950810185185186</v>
      </c>
      <c r="G586" t="s">
        <v>20</v>
      </c>
      <c r="H586">
        <v>1613</v>
      </c>
      <c r="I586" s="10">
        <f t="shared" si="73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74"/>
        <v>technology</v>
      </c>
      <c r="R586" t="str">
        <f t="shared" si="75"/>
        <v>web</v>
      </c>
      <c r="S586" s="9">
        <f t="shared" si="76"/>
        <v>41024.208333333336</v>
      </c>
      <c r="T586" s="9">
        <f t="shared" si="77"/>
        <v>41038.208333333336</v>
      </c>
      <c r="U586">
        <f t="shared" si="78"/>
        <v>2012</v>
      </c>
      <c r="V586" s="8" t="str">
        <f t="shared" si="79"/>
        <v>Apr</v>
      </c>
    </row>
    <row r="587" spans="1:22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72"/>
        <v>1.4679775280898877</v>
      </c>
      <c r="G587" t="s">
        <v>20</v>
      </c>
      <c r="H587">
        <v>136</v>
      </c>
      <c r="I587" s="10">
        <f t="shared" si="73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74"/>
        <v>publishing</v>
      </c>
      <c r="R587" t="str">
        <f t="shared" si="75"/>
        <v>translations</v>
      </c>
      <c r="S587" s="9">
        <f t="shared" si="76"/>
        <v>40255.208333333336</v>
      </c>
      <c r="T587" s="9">
        <f t="shared" si="77"/>
        <v>40265.208333333336</v>
      </c>
      <c r="U587">
        <f t="shared" si="78"/>
        <v>2010</v>
      </c>
      <c r="V587" s="8" t="str">
        <f t="shared" si="79"/>
        <v>Mar</v>
      </c>
    </row>
    <row r="588" spans="1:22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72"/>
        <v>9.5057142857142853</v>
      </c>
      <c r="G588" t="s">
        <v>20</v>
      </c>
      <c r="H588">
        <v>130</v>
      </c>
      <c r="I588" s="10">
        <f t="shared" si="73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74"/>
        <v>music</v>
      </c>
      <c r="R588" t="str">
        <f t="shared" si="75"/>
        <v>rock</v>
      </c>
      <c r="S588" s="9">
        <f t="shared" si="76"/>
        <v>40499.25</v>
      </c>
      <c r="T588" s="9">
        <f t="shared" si="77"/>
        <v>40518.25</v>
      </c>
      <c r="U588">
        <f t="shared" si="78"/>
        <v>2010</v>
      </c>
      <c r="V588" s="8" t="str">
        <f t="shared" si="79"/>
        <v>Nov</v>
      </c>
    </row>
    <row r="589" spans="1:22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72"/>
        <v>0.72893617021276591</v>
      </c>
      <c r="G589" t="s">
        <v>14</v>
      </c>
      <c r="H589">
        <v>156</v>
      </c>
      <c r="I589" s="10">
        <f t="shared" si="73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74"/>
        <v>food</v>
      </c>
      <c r="R589" t="str">
        <f t="shared" si="75"/>
        <v>food trucks</v>
      </c>
      <c r="S589" s="9">
        <f t="shared" si="76"/>
        <v>43484.25</v>
      </c>
      <c r="T589" s="9">
        <f t="shared" si="77"/>
        <v>43536.208333333328</v>
      </c>
      <c r="U589">
        <f t="shared" si="78"/>
        <v>2019</v>
      </c>
      <c r="V589" s="8" t="str">
        <f t="shared" si="79"/>
        <v>Jan</v>
      </c>
    </row>
    <row r="590" spans="1:22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72"/>
        <v>0.7900824873096447</v>
      </c>
      <c r="G590" t="s">
        <v>14</v>
      </c>
      <c r="H590">
        <v>1368</v>
      </c>
      <c r="I590" s="10">
        <f t="shared" si="73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74"/>
        <v>theater</v>
      </c>
      <c r="R590" t="str">
        <f t="shared" si="75"/>
        <v>plays</v>
      </c>
      <c r="S590" s="9">
        <f t="shared" si="76"/>
        <v>40262.208333333336</v>
      </c>
      <c r="T590" s="9">
        <f t="shared" si="77"/>
        <v>40293.208333333336</v>
      </c>
      <c r="U590">
        <f t="shared" si="78"/>
        <v>2010</v>
      </c>
      <c r="V590" s="8" t="str">
        <f t="shared" si="79"/>
        <v>Mar</v>
      </c>
    </row>
    <row r="591" spans="1:22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72"/>
        <v>0.64721518987341775</v>
      </c>
      <c r="G591" t="s">
        <v>14</v>
      </c>
      <c r="H591">
        <v>102</v>
      </c>
      <c r="I591" s="10">
        <f t="shared" si="73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74"/>
        <v>film &amp; video</v>
      </c>
      <c r="R591" t="str">
        <f t="shared" si="75"/>
        <v>documentary</v>
      </c>
      <c r="S591" s="9">
        <f t="shared" si="76"/>
        <v>42190.208333333328</v>
      </c>
      <c r="T591" s="9">
        <f t="shared" si="77"/>
        <v>42197.208333333328</v>
      </c>
      <c r="U591">
        <f t="shared" si="78"/>
        <v>2015</v>
      </c>
      <c r="V591" s="8" t="str">
        <f t="shared" si="79"/>
        <v>Jul</v>
      </c>
    </row>
    <row r="592" spans="1:22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72"/>
        <v>0.82028169014084507</v>
      </c>
      <c r="G592" t="s">
        <v>14</v>
      </c>
      <c r="H592">
        <v>86</v>
      </c>
      <c r="I592" s="10">
        <f t="shared" si="73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74"/>
        <v>publishing</v>
      </c>
      <c r="R592" t="str">
        <f t="shared" si="75"/>
        <v>radio &amp; podcasts</v>
      </c>
      <c r="S592" s="9">
        <f t="shared" si="76"/>
        <v>41994.25</v>
      </c>
      <c r="T592" s="9">
        <f t="shared" si="77"/>
        <v>42005.25</v>
      </c>
      <c r="U592">
        <f t="shared" si="78"/>
        <v>2014</v>
      </c>
      <c r="V592" s="8" t="str">
        <f t="shared" si="79"/>
        <v>Dec</v>
      </c>
    </row>
    <row r="593" spans="1:22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72"/>
        <v>10.376666666666667</v>
      </c>
      <c r="G593" t="s">
        <v>20</v>
      </c>
      <c r="H593">
        <v>102</v>
      </c>
      <c r="I593" s="10">
        <f t="shared" si="73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74"/>
        <v>games</v>
      </c>
      <c r="R593" t="str">
        <f t="shared" si="75"/>
        <v>video games</v>
      </c>
      <c r="S593" s="9">
        <f t="shared" si="76"/>
        <v>40373.208333333336</v>
      </c>
      <c r="T593" s="9">
        <f t="shared" si="77"/>
        <v>40383.208333333336</v>
      </c>
      <c r="U593">
        <f t="shared" si="78"/>
        <v>2010</v>
      </c>
      <c r="V593" s="8" t="str">
        <f t="shared" si="79"/>
        <v>Jul</v>
      </c>
    </row>
    <row r="594" spans="1:22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72"/>
        <v>0.12910076530612244</v>
      </c>
      <c r="G594" t="s">
        <v>14</v>
      </c>
      <c r="H594">
        <v>253</v>
      </c>
      <c r="I594" s="10">
        <f t="shared" si="73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74"/>
        <v>theater</v>
      </c>
      <c r="R594" t="str">
        <f t="shared" si="75"/>
        <v>plays</v>
      </c>
      <c r="S594" s="9">
        <f t="shared" si="76"/>
        <v>41789.208333333336</v>
      </c>
      <c r="T594" s="9">
        <f t="shared" si="77"/>
        <v>41798.208333333336</v>
      </c>
      <c r="U594">
        <f t="shared" si="78"/>
        <v>2014</v>
      </c>
      <c r="V594" s="8" t="str">
        <f t="shared" si="79"/>
        <v>May</v>
      </c>
    </row>
    <row r="595" spans="1:22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72"/>
        <v>1.5484210526315789</v>
      </c>
      <c r="G595" t="s">
        <v>20</v>
      </c>
      <c r="H595">
        <v>4006</v>
      </c>
      <c r="I595" s="10">
        <f t="shared" si="73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74"/>
        <v>film &amp; video</v>
      </c>
      <c r="R595" t="str">
        <f t="shared" si="75"/>
        <v>animation</v>
      </c>
      <c r="S595" s="9">
        <f t="shared" si="76"/>
        <v>41724.208333333336</v>
      </c>
      <c r="T595" s="9">
        <f t="shared" si="77"/>
        <v>41737.208333333336</v>
      </c>
      <c r="U595">
        <f t="shared" si="78"/>
        <v>2014</v>
      </c>
      <c r="V595" s="8" t="str">
        <f t="shared" si="79"/>
        <v>Mar</v>
      </c>
    </row>
    <row r="596" spans="1:22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72"/>
        <v>7.0991735537190084E-2</v>
      </c>
      <c r="G596" t="s">
        <v>14</v>
      </c>
      <c r="H596">
        <v>157</v>
      </c>
      <c r="I596" s="10">
        <f t="shared" si="73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74"/>
        <v>theater</v>
      </c>
      <c r="R596" t="str">
        <f t="shared" si="75"/>
        <v>plays</v>
      </c>
      <c r="S596" s="9">
        <f t="shared" si="76"/>
        <v>42548.208333333328</v>
      </c>
      <c r="T596" s="9">
        <f t="shared" si="77"/>
        <v>42551.208333333328</v>
      </c>
      <c r="U596">
        <f t="shared" si="78"/>
        <v>2016</v>
      </c>
      <c r="V596" s="8" t="str">
        <f t="shared" si="79"/>
        <v>Jun</v>
      </c>
    </row>
    <row r="597" spans="1:22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72"/>
        <v>2.0852773826458035</v>
      </c>
      <c r="G597" t="s">
        <v>20</v>
      </c>
      <c r="H597">
        <v>1629</v>
      </c>
      <c r="I597" s="10">
        <f t="shared" si="73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74"/>
        <v>theater</v>
      </c>
      <c r="R597" t="str">
        <f t="shared" si="75"/>
        <v>plays</v>
      </c>
      <c r="S597" s="9">
        <f t="shared" si="76"/>
        <v>40253.208333333336</v>
      </c>
      <c r="T597" s="9">
        <f t="shared" si="77"/>
        <v>40274.208333333336</v>
      </c>
      <c r="U597">
        <f t="shared" si="78"/>
        <v>2010</v>
      </c>
      <c r="V597" s="8" t="str">
        <f t="shared" si="79"/>
        <v>Mar</v>
      </c>
    </row>
    <row r="598" spans="1:22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72"/>
        <v>0.99683544303797467</v>
      </c>
      <c r="G598" t="s">
        <v>14</v>
      </c>
      <c r="H598">
        <v>183</v>
      </c>
      <c r="I598" s="10">
        <f t="shared" si="73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74"/>
        <v>film &amp; video</v>
      </c>
      <c r="R598" t="str">
        <f t="shared" si="75"/>
        <v>drama</v>
      </c>
      <c r="S598" s="9">
        <f t="shared" si="76"/>
        <v>42434.25</v>
      </c>
      <c r="T598" s="9">
        <f t="shared" si="77"/>
        <v>42441.25</v>
      </c>
      <c r="U598">
        <f t="shared" si="78"/>
        <v>2016</v>
      </c>
      <c r="V598" s="8" t="str">
        <f t="shared" si="79"/>
        <v>Mar</v>
      </c>
    </row>
    <row r="599" spans="1:22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72"/>
        <v>2.0159756097560977</v>
      </c>
      <c r="G599" t="s">
        <v>20</v>
      </c>
      <c r="H599">
        <v>2188</v>
      </c>
      <c r="I599" s="10">
        <f t="shared" si="73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74"/>
        <v>theater</v>
      </c>
      <c r="R599" t="str">
        <f t="shared" si="75"/>
        <v>plays</v>
      </c>
      <c r="S599" s="9">
        <f t="shared" si="76"/>
        <v>43786.25</v>
      </c>
      <c r="T599" s="9">
        <f t="shared" si="77"/>
        <v>43804.25</v>
      </c>
      <c r="U599">
        <f t="shared" si="78"/>
        <v>2019</v>
      </c>
      <c r="V599" s="8" t="str">
        <f t="shared" si="79"/>
        <v>Nov</v>
      </c>
    </row>
    <row r="600" spans="1:22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72"/>
        <v>1.6209032258064515</v>
      </c>
      <c r="G600" t="s">
        <v>20</v>
      </c>
      <c r="H600">
        <v>2409</v>
      </c>
      <c r="I600" s="10">
        <f t="shared" si="73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74"/>
        <v>music</v>
      </c>
      <c r="R600" t="str">
        <f t="shared" si="75"/>
        <v>rock</v>
      </c>
      <c r="S600" s="9">
        <f t="shared" si="76"/>
        <v>40344.208333333336</v>
      </c>
      <c r="T600" s="9">
        <f t="shared" si="77"/>
        <v>40373.208333333336</v>
      </c>
      <c r="U600">
        <f t="shared" si="78"/>
        <v>2010</v>
      </c>
      <c r="V600" s="8" t="str">
        <f t="shared" si="79"/>
        <v>Jun</v>
      </c>
    </row>
    <row r="601" spans="1:22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72"/>
        <v>3.6436208125445471E-2</v>
      </c>
      <c r="G601" t="s">
        <v>14</v>
      </c>
      <c r="H601">
        <v>82</v>
      </c>
      <c r="I601" s="10">
        <f t="shared" si="73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74"/>
        <v>film &amp; video</v>
      </c>
      <c r="R601" t="str">
        <f t="shared" si="75"/>
        <v>documentary</v>
      </c>
      <c r="S601" s="9">
        <f t="shared" si="76"/>
        <v>42047.25</v>
      </c>
      <c r="T601" s="9">
        <f t="shared" si="77"/>
        <v>42055.25</v>
      </c>
      <c r="U601">
        <f t="shared" si="78"/>
        <v>2015</v>
      </c>
      <c r="V601" s="8" t="str">
        <f t="shared" si="79"/>
        <v>Feb</v>
      </c>
    </row>
    <row r="602" spans="1:22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72"/>
        <v>0.05</v>
      </c>
      <c r="G602" t="s">
        <v>14</v>
      </c>
      <c r="H602">
        <v>1</v>
      </c>
      <c r="I602" s="10">
        <f t="shared" si="73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74"/>
        <v>food</v>
      </c>
      <c r="R602" t="str">
        <f t="shared" si="75"/>
        <v>food trucks</v>
      </c>
      <c r="S602" s="9">
        <f t="shared" si="76"/>
        <v>41485.208333333336</v>
      </c>
      <c r="T602" s="9">
        <f t="shared" si="77"/>
        <v>41497.208333333336</v>
      </c>
      <c r="U602">
        <f t="shared" si="78"/>
        <v>2013</v>
      </c>
      <c r="V602" s="8" t="str">
        <f t="shared" si="79"/>
        <v>Jul</v>
      </c>
    </row>
    <row r="603" spans="1:22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72"/>
        <v>2.0663492063492064</v>
      </c>
      <c r="G603" t="s">
        <v>20</v>
      </c>
      <c r="H603">
        <v>194</v>
      </c>
      <c r="I603" s="10">
        <f t="shared" si="73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74"/>
        <v>technology</v>
      </c>
      <c r="R603" t="str">
        <f t="shared" si="75"/>
        <v>wearables</v>
      </c>
      <c r="S603" s="9">
        <f t="shared" si="76"/>
        <v>41789.208333333336</v>
      </c>
      <c r="T603" s="9">
        <f t="shared" si="77"/>
        <v>41806.208333333336</v>
      </c>
      <c r="U603">
        <f t="shared" si="78"/>
        <v>2014</v>
      </c>
      <c r="V603" s="8" t="str">
        <f t="shared" si="79"/>
        <v>May</v>
      </c>
    </row>
    <row r="604" spans="1:22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72"/>
        <v>1.2823628691983122</v>
      </c>
      <c r="G604" t="s">
        <v>20</v>
      </c>
      <c r="H604">
        <v>1140</v>
      </c>
      <c r="I604" s="10">
        <f t="shared" si="73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74"/>
        <v>theater</v>
      </c>
      <c r="R604" t="str">
        <f t="shared" si="75"/>
        <v>plays</v>
      </c>
      <c r="S604" s="9">
        <f t="shared" si="76"/>
        <v>42160.208333333328</v>
      </c>
      <c r="T604" s="9">
        <f t="shared" si="77"/>
        <v>42171.208333333328</v>
      </c>
      <c r="U604">
        <f t="shared" si="78"/>
        <v>2015</v>
      </c>
      <c r="V604" s="8" t="str">
        <f t="shared" si="79"/>
        <v>Jun</v>
      </c>
    </row>
    <row r="605" spans="1:22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72"/>
        <v>1.1966037735849056</v>
      </c>
      <c r="G605" t="s">
        <v>20</v>
      </c>
      <c r="H605">
        <v>102</v>
      </c>
      <c r="I605" s="10">
        <f t="shared" si="73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74"/>
        <v>theater</v>
      </c>
      <c r="R605" t="str">
        <f t="shared" si="75"/>
        <v>plays</v>
      </c>
      <c r="S605" s="9">
        <f t="shared" si="76"/>
        <v>43573.208333333328</v>
      </c>
      <c r="T605" s="9">
        <f t="shared" si="77"/>
        <v>43600.208333333328</v>
      </c>
      <c r="U605">
        <f t="shared" si="78"/>
        <v>2019</v>
      </c>
      <c r="V605" s="8" t="str">
        <f t="shared" si="79"/>
        <v>Apr</v>
      </c>
    </row>
    <row r="606" spans="1:22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72"/>
        <v>1.7073055242390078</v>
      </c>
      <c r="G606" t="s">
        <v>20</v>
      </c>
      <c r="H606">
        <v>2857</v>
      </c>
      <c r="I606" s="10">
        <f t="shared" si="73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74"/>
        <v>theater</v>
      </c>
      <c r="R606" t="str">
        <f t="shared" si="75"/>
        <v>plays</v>
      </c>
      <c r="S606" s="9">
        <f t="shared" si="76"/>
        <v>40565.25</v>
      </c>
      <c r="T606" s="9">
        <f t="shared" si="77"/>
        <v>40586.25</v>
      </c>
      <c r="U606">
        <f t="shared" si="78"/>
        <v>2011</v>
      </c>
      <c r="V606" s="8" t="str">
        <f t="shared" si="79"/>
        <v>Jan</v>
      </c>
    </row>
    <row r="607" spans="1:22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72"/>
        <v>1.8721212121212121</v>
      </c>
      <c r="G607" t="s">
        <v>20</v>
      </c>
      <c r="H607">
        <v>107</v>
      </c>
      <c r="I607" s="10">
        <f t="shared" si="73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74"/>
        <v>publishing</v>
      </c>
      <c r="R607" t="str">
        <f t="shared" si="75"/>
        <v>nonfiction</v>
      </c>
      <c r="S607" s="9">
        <f t="shared" si="76"/>
        <v>42280.208333333328</v>
      </c>
      <c r="T607" s="9">
        <f t="shared" si="77"/>
        <v>42321.25</v>
      </c>
      <c r="U607">
        <f t="shared" si="78"/>
        <v>2015</v>
      </c>
      <c r="V607" s="8" t="str">
        <f t="shared" si="79"/>
        <v>Oct</v>
      </c>
    </row>
    <row r="608" spans="1:22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72"/>
        <v>1.8838235294117647</v>
      </c>
      <c r="G608" t="s">
        <v>20</v>
      </c>
      <c r="H608">
        <v>160</v>
      </c>
      <c r="I608" s="10">
        <f t="shared" si="73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74"/>
        <v>music</v>
      </c>
      <c r="R608" t="str">
        <f t="shared" si="75"/>
        <v>rock</v>
      </c>
      <c r="S608" s="9">
        <f t="shared" si="76"/>
        <v>42436.25</v>
      </c>
      <c r="T608" s="9">
        <f t="shared" si="77"/>
        <v>42447.208333333328</v>
      </c>
      <c r="U608">
        <f t="shared" si="78"/>
        <v>2016</v>
      </c>
      <c r="V608" s="8" t="str">
        <f t="shared" si="79"/>
        <v>Mar</v>
      </c>
    </row>
    <row r="609" spans="1:22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72"/>
        <v>1.3129869186046512</v>
      </c>
      <c r="G609" t="s">
        <v>20</v>
      </c>
      <c r="H609">
        <v>2230</v>
      </c>
      <c r="I609" s="10">
        <f t="shared" si="73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74"/>
        <v>food</v>
      </c>
      <c r="R609" t="str">
        <f t="shared" si="75"/>
        <v>food trucks</v>
      </c>
      <c r="S609" s="9">
        <f t="shared" si="76"/>
        <v>41721.208333333336</v>
      </c>
      <c r="T609" s="9">
        <f t="shared" si="77"/>
        <v>41723.208333333336</v>
      </c>
      <c r="U609">
        <f t="shared" si="78"/>
        <v>2014</v>
      </c>
      <c r="V609" s="8" t="str">
        <f t="shared" si="79"/>
        <v>Mar</v>
      </c>
    </row>
    <row r="610" spans="1:22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72"/>
        <v>2.8397435897435899</v>
      </c>
      <c r="G610" t="s">
        <v>20</v>
      </c>
      <c r="H610">
        <v>316</v>
      </c>
      <c r="I610" s="10">
        <f t="shared" si="73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74"/>
        <v>music</v>
      </c>
      <c r="R610" t="str">
        <f t="shared" si="75"/>
        <v>jazz</v>
      </c>
      <c r="S610" s="9">
        <f t="shared" si="76"/>
        <v>43530.25</v>
      </c>
      <c r="T610" s="9">
        <f t="shared" si="77"/>
        <v>43534.25</v>
      </c>
      <c r="U610">
        <f t="shared" si="78"/>
        <v>2019</v>
      </c>
      <c r="V610" s="8" t="str">
        <f t="shared" si="79"/>
        <v>Mar</v>
      </c>
    </row>
    <row r="611" spans="1:22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72"/>
        <v>1.2041999999999999</v>
      </c>
      <c r="G611" t="s">
        <v>20</v>
      </c>
      <c r="H611">
        <v>117</v>
      </c>
      <c r="I611" s="10">
        <f t="shared" si="73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74"/>
        <v>film &amp; video</v>
      </c>
      <c r="R611" t="str">
        <f t="shared" si="75"/>
        <v>science fiction</v>
      </c>
      <c r="S611" s="9">
        <f t="shared" si="76"/>
        <v>43481.25</v>
      </c>
      <c r="T611" s="9">
        <f t="shared" si="77"/>
        <v>43498.25</v>
      </c>
      <c r="U611">
        <f t="shared" si="78"/>
        <v>2019</v>
      </c>
      <c r="V611" s="8" t="str">
        <f t="shared" si="79"/>
        <v>Jan</v>
      </c>
    </row>
    <row r="612" spans="1:22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72"/>
        <v>4.1905607476635511</v>
      </c>
      <c r="G612" t="s">
        <v>20</v>
      </c>
      <c r="H612">
        <v>6406</v>
      </c>
      <c r="I612" s="10">
        <f t="shared" si="73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74"/>
        <v>theater</v>
      </c>
      <c r="R612" t="str">
        <f t="shared" si="75"/>
        <v>plays</v>
      </c>
      <c r="S612" s="9">
        <f t="shared" si="76"/>
        <v>41259.25</v>
      </c>
      <c r="T612" s="9">
        <f t="shared" si="77"/>
        <v>41273.25</v>
      </c>
      <c r="U612">
        <f t="shared" si="78"/>
        <v>2012</v>
      </c>
      <c r="V612" s="8" t="str">
        <f t="shared" si="79"/>
        <v>Dec</v>
      </c>
    </row>
    <row r="613" spans="1:22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72"/>
        <v>0.13853658536585367</v>
      </c>
      <c r="G613" t="s">
        <v>74</v>
      </c>
      <c r="H613">
        <v>15</v>
      </c>
      <c r="I613" s="10">
        <f t="shared" si="73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74"/>
        <v>theater</v>
      </c>
      <c r="R613" t="str">
        <f t="shared" si="75"/>
        <v>plays</v>
      </c>
      <c r="S613" s="9">
        <f t="shared" si="76"/>
        <v>41480.208333333336</v>
      </c>
      <c r="T613" s="9">
        <f t="shared" si="77"/>
        <v>41492.208333333336</v>
      </c>
      <c r="U613">
        <f t="shared" si="78"/>
        <v>2013</v>
      </c>
      <c r="V613" s="8" t="str">
        <f t="shared" si="79"/>
        <v>Jul</v>
      </c>
    </row>
    <row r="614" spans="1:22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72"/>
        <v>1.3943548387096774</v>
      </c>
      <c r="G614" t="s">
        <v>20</v>
      </c>
      <c r="H614">
        <v>192</v>
      </c>
      <c r="I614" s="10">
        <f t="shared" si="73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74"/>
        <v>music</v>
      </c>
      <c r="R614" t="str">
        <f t="shared" si="75"/>
        <v>electric music</v>
      </c>
      <c r="S614" s="9">
        <f t="shared" si="76"/>
        <v>40474.208333333336</v>
      </c>
      <c r="T614" s="9">
        <f t="shared" si="77"/>
        <v>40497.25</v>
      </c>
      <c r="U614">
        <f t="shared" si="78"/>
        <v>2010</v>
      </c>
      <c r="V614" s="8" t="str">
        <f t="shared" si="79"/>
        <v>Oct</v>
      </c>
    </row>
    <row r="615" spans="1:22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72"/>
        <v>1.74</v>
      </c>
      <c r="G615" t="s">
        <v>20</v>
      </c>
      <c r="H615">
        <v>26</v>
      </c>
      <c r="I615" s="10">
        <f t="shared" si="73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74"/>
        <v>theater</v>
      </c>
      <c r="R615" t="str">
        <f t="shared" si="75"/>
        <v>plays</v>
      </c>
      <c r="S615" s="9">
        <f t="shared" si="76"/>
        <v>42973.208333333328</v>
      </c>
      <c r="T615" s="9">
        <f t="shared" si="77"/>
        <v>42982.208333333328</v>
      </c>
      <c r="U615">
        <f t="shared" si="78"/>
        <v>2017</v>
      </c>
      <c r="V615" s="8" t="str">
        <f t="shared" si="79"/>
        <v>Aug</v>
      </c>
    </row>
    <row r="616" spans="1:22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72"/>
        <v>1.5549056603773586</v>
      </c>
      <c r="G616" t="s">
        <v>20</v>
      </c>
      <c r="H616">
        <v>723</v>
      </c>
      <c r="I616" s="10">
        <f t="shared" si="73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74"/>
        <v>theater</v>
      </c>
      <c r="R616" t="str">
        <f t="shared" si="75"/>
        <v>plays</v>
      </c>
      <c r="S616" s="9">
        <f t="shared" si="76"/>
        <v>42746.25</v>
      </c>
      <c r="T616" s="9">
        <f t="shared" si="77"/>
        <v>42764.25</v>
      </c>
      <c r="U616">
        <f t="shared" si="78"/>
        <v>2017</v>
      </c>
      <c r="V616" s="8" t="str">
        <f t="shared" si="79"/>
        <v>Jan</v>
      </c>
    </row>
    <row r="617" spans="1:22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72"/>
        <v>1.7044705882352942</v>
      </c>
      <c r="G617" t="s">
        <v>20</v>
      </c>
      <c r="H617">
        <v>170</v>
      </c>
      <c r="I617" s="10">
        <f t="shared" si="73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74"/>
        <v>theater</v>
      </c>
      <c r="R617" t="str">
        <f t="shared" si="75"/>
        <v>plays</v>
      </c>
      <c r="S617" s="9">
        <f t="shared" si="76"/>
        <v>42489.208333333328</v>
      </c>
      <c r="T617" s="9">
        <f t="shared" si="77"/>
        <v>42499.208333333328</v>
      </c>
      <c r="U617">
        <f t="shared" si="78"/>
        <v>2016</v>
      </c>
      <c r="V617" s="8" t="str">
        <f t="shared" si="79"/>
        <v>Apr</v>
      </c>
    </row>
    <row r="618" spans="1:22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72"/>
        <v>1.8951562500000001</v>
      </c>
      <c r="G618" t="s">
        <v>20</v>
      </c>
      <c r="H618">
        <v>238</v>
      </c>
      <c r="I618" s="10">
        <f t="shared" si="73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74"/>
        <v>music</v>
      </c>
      <c r="R618" t="str">
        <f t="shared" si="75"/>
        <v>indie rock</v>
      </c>
      <c r="S618" s="9">
        <f t="shared" si="76"/>
        <v>41537.208333333336</v>
      </c>
      <c r="T618" s="9">
        <f t="shared" si="77"/>
        <v>41538.208333333336</v>
      </c>
      <c r="U618">
        <f t="shared" si="78"/>
        <v>2013</v>
      </c>
      <c r="V618" s="8" t="str">
        <f t="shared" si="79"/>
        <v>Sep</v>
      </c>
    </row>
    <row r="619" spans="1:22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72"/>
        <v>2.4971428571428573</v>
      </c>
      <c r="G619" t="s">
        <v>20</v>
      </c>
      <c r="H619">
        <v>55</v>
      </c>
      <c r="I619" s="10">
        <f t="shared" si="73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74"/>
        <v>theater</v>
      </c>
      <c r="R619" t="str">
        <f t="shared" si="75"/>
        <v>plays</v>
      </c>
      <c r="S619" s="9">
        <f t="shared" si="76"/>
        <v>41794.208333333336</v>
      </c>
      <c r="T619" s="9">
        <f t="shared" si="77"/>
        <v>41804.208333333336</v>
      </c>
      <c r="U619">
        <f t="shared" si="78"/>
        <v>2014</v>
      </c>
      <c r="V619" s="8" t="str">
        <f t="shared" si="79"/>
        <v>Jun</v>
      </c>
    </row>
    <row r="620" spans="1:22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72"/>
        <v>0.48860523665659616</v>
      </c>
      <c r="G620" t="s">
        <v>14</v>
      </c>
      <c r="H620">
        <v>1198</v>
      </c>
      <c r="I620" s="10">
        <f t="shared" si="73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74"/>
        <v>publishing</v>
      </c>
      <c r="R620" t="str">
        <f t="shared" si="75"/>
        <v>nonfiction</v>
      </c>
      <c r="S620" s="9">
        <f t="shared" si="76"/>
        <v>41396.208333333336</v>
      </c>
      <c r="T620" s="9">
        <f t="shared" si="77"/>
        <v>41417.208333333336</v>
      </c>
      <c r="U620">
        <f t="shared" si="78"/>
        <v>2013</v>
      </c>
      <c r="V620" s="8" t="str">
        <f t="shared" si="79"/>
        <v>May</v>
      </c>
    </row>
    <row r="621" spans="1:22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72"/>
        <v>0.28461970393057684</v>
      </c>
      <c r="G621" t="s">
        <v>14</v>
      </c>
      <c r="H621">
        <v>648</v>
      </c>
      <c r="I621" s="10">
        <f t="shared" si="73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74"/>
        <v>theater</v>
      </c>
      <c r="R621" t="str">
        <f t="shared" si="75"/>
        <v>plays</v>
      </c>
      <c r="S621" s="9">
        <f t="shared" si="76"/>
        <v>40669.208333333336</v>
      </c>
      <c r="T621" s="9">
        <f t="shared" si="77"/>
        <v>40670.208333333336</v>
      </c>
      <c r="U621">
        <f t="shared" si="78"/>
        <v>2011</v>
      </c>
      <c r="V621" s="8" t="str">
        <f t="shared" si="79"/>
        <v>May</v>
      </c>
    </row>
    <row r="622" spans="1:22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72"/>
        <v>2.6802325581395348</v>
      </c>
      <c r="G622" t="s">
        <v>20</v>
      </c>
      <c r="H622">
        <v>128</v>
      </c>
      <c r="I622" s="10">
        <f t="shared" si="73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74"/>
        <v>photography</v>
      </c>
      <c r="R622" t="str">
        <f t="shared" si="75"/>
        <v>photography books</v>
      </c>
      <c r="S622" s="9">
        <f t="shared" si="76"/>
        <v>42559.208333333328</v>
      </c>
      <c r="T622" s="9">
        <f t="shared" si="77"/>
        <v>42563.208333333328</v>
      </c>
      <c r="U622">
        <f t="shared" si="78"/>
        <v>2016</v>
      </c>
      <c r="V622" s="8" t="str">
        <f t="shared" si="79"/>
        <v>Jul</v>
      </c>
    </row>
    <row r="623" spans="1:22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72"/>
        <v>6.1980078125000002</v>
      </c>
      <c r="G623" t="s">
        <v>20</v>
      </c>
      <c r="H623">
        <v>2144</v>
      </c>
      <c r="I623" s="10">
        <f t="shared" si="73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74"/>
        <v>theater</v>
      </c>
      <c r="R623" t="str">
        <f t="shared" si="75"/>
        <v>plays</v>
      </c>
      <c r="S623" s="9">
        <f t="shared" si="76"/>
        <v>42626.208333333328</v>
      </c>
      <c r="T623" s="9">
        <f t="shared" si="77"/>
        <v>42631.208333333328</v>
      </c>
      <c r="U623">
        <f t="shared" si="78"/>
        <v>2016</v>
      </c>
      <c r="V623" s="8" t="str">
        <f t="shared" si="79"/>
        <v>Sep</v>
      </c>
    </row>
    <row r="624" spans="1:22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72"/>
        <v>3.1301587301587303E-2</v>
      </c>
      <c r="G624" t="s">
        <v>14</v>
      </c>
      <c r="H624">
        <v>64</v>
      </c>
      <c r="I624" s="10">
        <f t="shared" si="73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74"/>
        <v>music</v>
      </c>
      <c r="R624" t="str">
        <f t="shared" si="75"/>
        <v>indie rock</v>
      </c>
      <c r="S624" s="9">
        <f t="shared" si="76"/>
        <v>43205.208333333328</v>
      </c>
      <c r="T624" s="9">
        <f t="shared" si="77"/>
        <v>43231.208333333328</v>
      </c>
      <c r="U624">
        <f t="shared" si="78"/>
        <v>2018</v>
      </c>
      <c r="V624" s="8" t="str">
        <f t="shared" si="79"/>
        <v>Apr</v>
      </c>
    </row>
    <row r="625" spans="1:22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72"/>
        <v>1.5992152704135738</v>
      </c>
      <c r="G625" t="s">
        <v>20</v>
      </c>
      <c r="H625">
        <v>2693</v>
      </c>
      <c r="I625" s="10">
        <f t="shared" si="73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74"/>
        <v>theater</v>
      </c>
      <c r="R625" t="str">
        <f t="shared" si="75"/>
        <v>plays</v>
      </c>
      <c r="S625" s="9">
        <f t="shared" si="76"/>
        <v>42201.208333333328</v>
      </c>
      <c r="T625" s="9">
        <f t="shared" si="77"/>
        <v>42206.208333333328</v>
      </c>
      <c r="U625">
        <f t="shared" si="78"/>
        <v>2015</v>
      </c>
      <c r="V625" s="8" t="str">
        <f t="shared" si="79"/>
        <v>Jul</v>
      </c>
    </row>
    <row r="626" spans="1:22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72"/>
        <v>2.793921568627451</v>
      </c>
      <c r="G626" t="s">
        <v>20</v>
      </c>
      <c r="H626">
        <v>432</v>
      </c>
      <c r="I626" s="10">
        <f t="shared" si="73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74"/>
        <v>photography</v>
      </c>
      <c r="R626" t="str">
        <f t="shared" si="75"/>
        <v>photography books</v>
      </c>
      <c r="S626" s="9">
        <f t="shared" si="76"/>
        <v>42029.25</v>
      </c>
      <c r="T626" s="9">
        <f t="shared" si="77"/>
        <v>42035.25</v>
      </c>
      <c r="U626">
        <f t="shared" si="78"/>
        <v>2015</v>
      </c>
      <c r="V626" s="8" t="str">
        <f t="shared" si="79"/>
        <v>Jan</v>
      </c>
    </row>
    <row r="627" spans="1:22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72"/>
        <v>0.77373333333333338</v>
      </c>
      <c r="G627" t="s">
        <v>14</v>
      </c>
      <c r="H627">
        <v>62</v>
      </c>
      <c r="I627" s="10">
        <f t="shared" si="73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74"/>
        <v>theater</v>
      </c>
      <c r="R627" t="str">
        <f t="shared" si="75"/>
        <v>plays</v>
      </c>
      <c r="S627" s="9">
        <f t="shared" si="76"/>
        <v>43857.25</v>
      </c>
      <c r="T627" s="9">
        <f t="shared" si="77"/>
        <v>43871.25</v>
      </c>
      <c r="U627">
        <f t="shared" si="78"/>
        <v>2020</v>
      </c>
      <c r="V627" s="8" t="str">
        <f t="shared" si="79"/>
        <v>Jan</v>
      </c>
    </row>
    <row r="628" spans="1:22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72"/>
        <v>2.0632812500000002</v>
      </c>
      <c r="G628" t="s">
        <v>20</v>
      </c>
      <c r="H628">
        <v>189</v>
      </c>
      <c r="I628" s="10">
        <f t="shared" si="73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74"/>
        <v>theater</v>
      </c>
      <c r="R628" t="str">
        <f t="shared" si="75"/>
        <v>plays</v>
      </c>
      <c r="S628" s="9">
        <f t="shared" si="76"/>
        <v>40449.208333333336</v>
      </c>
      <c r="T628" s="9">
        <f t="shared" si="77"/>
        <v>40458.208333333336</v>
      </c>
      <c r="U628">
        <f t="shared" si="78"/>
        <v>2010</v>
      </c>
      <c r="V628" s="8" t="str">
        <f t="shared" si="79"/>
        <v>Sep</v>
      </c>
    </row>
    <row r="629" spans="1:22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72"/>
        <v>6.9424999999999999</v>
      </c>
      <c r="G629" t="s">
        <v>20</v>
      </c>
      <c r="H629">
        <v>154</v>
      </c>
      <c r="I629" s="10">
        <f t="shared" si="73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74"/>
        <v>food</v>
      </c>
      <c r="R629" t="str">
        <f t="shared" si="75"/>
        <v>food trucks</v>
      </c>
      <c r="S629" s="9">
        <f t="shared" si="76"/>
        <v>40345.208333333336</v>
      </c>
      <c r="T629" s="9">
        <f t="shared" si="77"/>
        <v>40369.208333333336</v>
      </c>
      <c r="U629">
        <f t="shared" si="78"/>
        <v>2010</v>
      </c>
      <c r="V629" s="8" t="str">
        <f t="shared" si="79"/>
        <v>Jun</v>
      </c>
    </row>
    <row r="630" spans="1:22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72"/>
        <v>1.5178947368421052</v>
      </c>
      <c r="G630" t="s">
        <v>20</v>
      </c>
      <c r="H630">
        <v>96</v>
      </c>
      <c r="I630" s="10">
        <f t="shared" si="73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74"/>
        <v>music</v>
      </c>
      <c r="R630" t="str">
        <f t="shared" si="75"/>
        <v>indie rock</v>
      </c>
      <c r="S630" s="9">
        <f t="shared" si="76"/>
        <v>40455.208333333336</v>
      </c>
      <c r="T630" s="9">
        <f t="shared" si="77"/>
        <v>40458.208333333336</v>
      </c>
      <c r="U630">
        <f t="shared" si="78"/>
        <v>2010</v>
      </c>
      <c r="V630" s="8" t="str">
        <f t="shared" si="79"/>
        <v>Oct</v>
      </c>
    </row>
    <row r="631" spans="1:22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72"/>
        <v>0.64582072176949945</v>
      </c>
      <c r="G631" t="s">
        <v>14</v>
      </c>
      <c r="H631">
        <v>750</v>
      </c>
      <c r="I631" s="10">
        <f t="shared" si="73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74"/>
        <v>theater</v>
      </c>
      <c r="R631" t="str">
        <f t="shared" si="75"/>
        <v>plays</v>
      </c>
      <c r="S631" s="9">
        <f t="shared" si="76"/>
        <v>42557.208333333328</v>
      </c>
      <c r="T631" s="9">
        <f t="shared" si="77"/>
        <v>42559.208333333328</v>
      </c>
      <c r="U631">
        <f t="shared" si="78"/>
        <v>2016</v>
      </c>
      <c r="V631" s="8" t="str">
        <f t="shared" si="79"/>
        <v>Jul</v>
      </c>
    </row>
    <row r="632" spans="1:22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72"/>
        <v>0.62873684210526315</v>
      </c>
      <c r="G632" t="s">
        <v>74</v>
      </c>
      <c r="H632">
        <v>87</v>
      </c>
      <c r="I632" s="10">
        <f t="shared" si="73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74"/>
        <v>theater</v>
      </c>
      <c r="R632" t="str">
        <f t="shared" si="75"/>
        <v>plays</v>
      </c>
      <c r="S632" s="9">
        <f t="shared" si="76"/>
        <v>43586.208333333328</v>
      </c>
      <c r="T632" s="9">
        <f t="shared" si="77"/>
        <v>43597.208333333328</v>
      </c>
      <c r="U632">
        <f t="shared" si="78"/>
        <v>2019</v>
      </c>
      <c r="V632" s="8" t="str">
        <f t="shared" si="79"/>
        <v>May</v>
      </c>
    </row>
    <row r="633" spans="1:22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72"/>
        <v>3.1039864864864866</v>
      </c>
      <c r="G633" t="s">
        <v>20</v>
      </c>
      <c r="H633">
        <v>3063</v>
      </c>
      <c r="I633" s="10">
        <f t="shared" si="73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74"/>
        <v>theater</v>
      </c>
      <c r="R633" t="str">
        <f t="shared" si="75"/>
        <v>plays</v>
      </c>
      <c r="S633" s="9">
        <f t="shared" si="76"/>
        <v>43550.208333333328</v>
      </c>
      <c r="T633" s="9">
        <f t="shared" si="77"/>
        <v>43554.208333333328</v>
      </c>
      <c r="U633">
        <f t="shared" si="78"/>
        <v>2019</v>
      </c>
      <c r="V633" s="8" t="str">
        <f t="shared" si="79"/>
        <v>Mar</v>
      </c>
    </row>
    <row r="634" spans="1:22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72"/>
        <v>0.42859916782246882</v>
      </c>
      <c r="G634" t="s">
        <v>47</v>
      </c>
      <c r="H634">
        <v>278</v>
      </c>
      <c r="I634" s="10">
        <f t="shared" si="73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74"/>
        <v>theater</v>
      </c>
      <c r="R634" t="str">
        <f t="shared" si="75"/>
        <v>plays</v>
      </c>
      <c r="S634" s="9">
        <f t="shared" si="76"/>
        <v>41945.208333333336</v>
      </c>
      <c r="T634" s="9">
        <f t="shared" si="77"/>
        <v>41963.25</v>
      </c>
      <c r="U634">
        <f t="shared" si="78"/>
        <v>2014</v>
      </c>
      <c r="V634" s="8" t="str">
        <f t="shared" si="79"/>
        <v>Nov</v>
      </c>
    </row>
    <row r="635" spans="1:22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72"/>
        <v>0.83119402985074631</v>
      </c>
      <c r="G635" t="s">
        <v>14</v>
      </c>
      <c r="H635">
        <v>105</v>
      </c>
      <c r="I635" s="10">
        <f t="shared" si="73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74"/>
        <v>film &amp; video</v>
      </c>
      <c r="R635" t="str">
        <f t="shared" si="75"/>
        <v>animation</v>
      </c>
      <c r="S635" s="9">
        <f t="shared" si="76"/>
        <v>42315.25</v>
      </c>
      <c r="T635" s="9">
        <f t="shared" si="77"/>
        <v>42319.25</v>
      </c>
      <c r="U635">
        <f t="shared" si="78"/>
        <v>2015</v>
      </c>
      <c r="V635" s="8" t="str">
        <f t="shared" si="79"/>
        <v>Nov</v>
      </c>
    </row>
    <row r="636" spans="1:22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72"/>
        <v>0.78531302876480547</v>
      </c>
      <c r="G636" t="s">
        <v>74</v>
      </c>
      <c r="H636">
        <v>1658</v>
      </c>
      <c r="I636" s="10">
        <f t="shared" si="73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74"/>
        <v>film &amp; video</v>
      </c>
      <c r="R636" t="str">
        <f t="shared" si="75"/>
        <v>television</v>
      </c>
      <c r="S636" s="9">
        <f t="shared" si="76"/>
        <v>42819.208333333328</v>
      </c>
      <c r="T636" s="9">
        <f t="shared" si="77"/>
        <v>42833.208333333328</v>
      </c>
      <c r="U636">
        <f t="shared" si="78"/>
        <v>2017</v>
      </c>
      <c r="V636" s="8" t="str">
        <f t="shared" si="79"/>
        <v>Mar</v>
      </c>
    </row>
    <row r="637" spans="1:22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72"/>
        <v>1.1409352517985611</v>
      </c>
      <c r="G637" t="s">
        <v>20</v>
      </c>
      <c r="H637">
        <v>2266</v>
      </c>
      <c r="I637" s="10">
        <f t="shared" si="73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74"/>
        <v>film &amp; video</v>
      </c>
      <c r="R637" t="str">
        <f t="shared" si="75"/>
        <v>television</v>
      </c>
      <c r="S637" s="9">
        <f t="shared" si="76"/>
        <v>41314.25</v>
      </c>
      <c r="T637" s="9">
        <f t="shared" si="77"/>
        <v>41346.208333333336</v>
      </c>
      <c r="U637">
        <f t="shared" si="78"/>
        <v>2013</v>
      </c>
      <c r="V637" s="8" t="str">
        <f t="shared" si="79"/>
        <v>Feb</v>
      </c>
    </row>
    <row r="638" spans="1:22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72"/>
        <v>0.64537683358624176</v>
      </c>
      <c r="G638" t="s">
        <v>14</v>
      </c>
      <c r="H638">
        <v>2604</v>
      </c>
      <c r="I638" s="10">
        <f t="shared" si="73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74"/>
        <v>film &amp; video</v>
      </c>
      <c r="R638" t="str">
        <f t="shared" si="75"/>
        <v>animation</v>
      </c>
      <c r="S638" s="9">
        <f t="shared" si="76"/>
        <v>40926.25</v>
      </c>
      <c r="T638" s="9">
        <f t="shared" si="77"/>
        <v>40971.25</v>
      </c>
      <c r="U638">
        <f t="shared" si="78"/>
        <v>2012</v>
      </c>
      <c r="V638" s="8" t="str">
        <f t="shared" si="79"/>
        <v>Jan</v>
      </c>
    </row>
    <row r="639" spans="1:22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72"/>
        <v>0.79411764705882348</v>
      </c>
      <c r="G639" t="s">
        <v>14</v>
      </c>
      <c r="H639">
        <v>65</v>
      </c>
      <c r="I639" s="10">
        <f t="shared" si="73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74"/>
        <v>theater</v>
      </c>
      <c r="R639" t="str">
        <f t="shared" si="75"/>
        <v>plays</v>
      </c>
      <c r="S639" s="9">
        <f t="shared" si="76"/>
        <v>42688.25</v>
      </c>
      <c r="T639" s="9">
        <f t="shared" si="77"/>
        <v>42696.25</v>
      </c>
      <c r="U639">
        <f t="shared" si="78"/>
        <v>2016</v>
      </c>
      <c r="V639" s="8" t="str">
        <f t="shared" si="79"/>
        <v>Nov</v>
      </c>
    </row>
    <row r="640" spans="1:22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72"/>
        <v>0.11419117647058824</v>
      </c>
      <c r="G640" t="s">
        <v>14</v>
      </c>
      <c r="H640">
        <v>94</v>
      </c>
      <c r="I640" s="10">
        <f t="shared" si="73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74"/>
        <v>theater</v>
      </c>
      <c r="R640" t="str">
        <f t="shared" si="75"/>
        <v>plays</v>
      </c>
      <c r="S640" s="9">
        <f t="shared" si="76"/>
        <v>40386.208333333336</v>
      </c>
      <c r="T640" s="9">
        <f t="shared" si="77"/>
        <v>40398.208333333336</v>
      </c>
      <c r="U640">
        <f t="shared" si="78"/>
        <v>2010</v>
      </c>
      <c r="V640" s="8" t="str">
        <f t="shared" si="79"/>
        <v>Jul</v>
      </c>
    </row>
    <row r="641" spans="1:22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72"/>
        <v>0.56186046511627907</v>
      </c>
      <c r="G641" t="s">
        <v>47</v>
      </c>
      <c r="H641">
        <v>45</v>
      </c>
      <c r="I641" s="10">
        <f t="shared" si="73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74"/>
        <v>film &amp; video</v>
      </c>
      <c r="R641" t="str">
        <f t="shared" si="75"/>
        <v>drama</v>
      </c>
      <c r="S641" s="9">
        <f t="shared" si="76"/>
        <v>43309.208333333328</v>
      </c>
      <c r="T641" s="9">
        <f t="shared" si="77"/>
        <v>43309.208333333328</v>
      </c>
      <c r="U641">
        <f t="shared" si="78"/>
        <v>2018</v>
      </c>
      <c r="V641" s="8" t="str">
        <f t="shared" si="79"/>
        <v>Jul</v>
      </c>
    </row>
    <row r="642" spans="1:22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72"/>
        <v>0.16501669449081802</v>
      </c>
      <c r="G642" t="s">
        <v>14</v>
      </c>
      <c r="H642">
        <v>257</v>
      </c>
      <c r="I642" s="10">
        <f t="shared" si="73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74"/>
        <v>theater</v>
      </c>
      <c r="R642" t="str">
        <f t="shared" si="75"/>
        <v>plays</v>
      </c>
      <c r="S642" s="9">
        <f t="shared" si="76"/>
        <v>42387.25</v>
      </c>
      <c r="T642" s="9">
        <f t="shared" si="77"/>
        <v>42390.25</v>
      </c>
      <c r="U642">
        <f t="shared" si="78"/>
        <v>2016</v>
      </c>
      <c r="V642" s="8" t="str">
        <f t="shared" si="79"/>
        <v>Jan</v>
      </c>
    </row>
    <row r="643" spans="1:22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80">E643/D643</f>
        <v>1.1996808510638297</v>
      </c>
      <c r="G643" t="s">
        <v>20</v>
      </c>
      <c r="H643">
        <v>194</v>
      </c>
      <c r="I643" s="10">
        <f t="shared" ref="I643:I706" si="8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82">LEFT(P643,FIND("/",P643)-1)</f>
        <v>theater</v>
      </c>
      <c r="R643" t="str">
        <f t="shared" ref="R643:R706" si="83">RIGHT(P643,LEN(P643)-FIND("/",P643))</f>
        <v>plays</v>
      </c>
      <c r="S643" s="9">
        <f t="shared" ref="S643:S706" si="84">(((L643/60)/60)/24)+DATE(1970,1,1)</f>
        <v>42786.25</v>
      </c>
      <c r="T643" s="9">
        <f t="shared" ref="T643:T706" si="85">(((M643/60)/60)/24)+DATE(1970,1,1)</f>
        <v>42814.208333333328</v>
      </c>
      <c r="U643">
        <f t="shared" ref="U643:U706" si="86">YEAR(S643)</f>
        <v>2017</v>
      </c>
      <c r="V643" s="8" t="str">
        <f t="shared" ref="V643:V706" si="87">TEXT(S643,"mmm")</f>
        <v>Feb</v>
      </c>
    </row>
    <row r="644" spans="1:22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80"/>
        <v>1.4545652173913044</v>
      </c>
      <c r="G644" t="s">
        <v>20</v>
      </c>
      <c r="H644">
        <v>129</v>
      </c>
      <c r="I644" s="10">
        <f t="shared" si="8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82"/>
        <v>technology</v>
      </c>
      <c r="R644" t="str">
        <f t="shared" si="83"/>
        <v>wearables</v>
      </c>
      <c r="S644" s="9">
        <f t="shared" si="84"/>
        <v>43451.25</v>
      </c>
      <c r="T644" s="9">
        <f t="shared" si="85"/>
        <v>43460.25</v>
      </c>
      <c r="U644">
        <f t="shared" si="86"/>
        <v>2018</v>
      </c>
      <c r="V644" s="8" t="str">
        <f t="shared" si="87"/>
        <v>Dec</v>
      </c>
    </row>
    <row r="645" spans="1:22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80"/>
        <v>2.2138255033557046</v>
      </c>
      <c r="G645" t="s">
        <v>20</v>
      </c>
      <c r="H645">
        <v>375</v>
      </c>
      <c r="I645" s="10">
        <f t="shared" si="8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82"/>
        <v>theater</v>
      </c>
      <c r="R645" t="str">
        <f t="shared" si="83"/>
        <v>plays</v>
      </c>
      <c r="S645" s="9">
        <f t="shared" si="84"/>
        <v>42795.25</v>
      </c>
      <c r="T645" s="9">
        <f t="shared" si="85"/>
        <v>42813.208333333328</v>
      </c>
      <c r="U645">
        <f t="shared" si="86"/>
        <v>2017</v>
      </c>
      <c r="V645" s="8" t="str">
        <f t="shared" si="87"/>
        <v>Mar</v>
      </c>
    </row>
    <row r="646" spans="1:22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80"/>
        <v>0.48396694214876035</v>
      </c>
      <c r="G646" t="s">
        <v>14</v>
      </c>
      <c r="H646">
        <v>2928</v>
      </c>
      <c r="I646" s="10">
        <f t="shared" si="8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82"/>
        <v>theater</v>
      </c>
      <c r="R646" t="str">
        <f t="shared" si="83"/>
        <v>plays</v>
      </c>
      <c r="S646" s="9">
        <f t="shared" si="84"/>
        <v>43452.25</v>
      </c>
      <c r="T646" s="9">
        <f t="shared" si="85"/>
        <v>43468.25</v>
      </c>
      <c r="U646">
        <f t="shared" si="86"/>
        <v>2018</v>
      </c>
      <c r="V646" s="8" t="str">
        <f t="shared" si="87"/>
        <v>Dec</v>
      </c>
    </row>
    <row r="647" spans="1:22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80"/>
        <v>0.92911504424778757</v>
      </c>
      <c r="G647" t="s">
        <v>14</v>
      </c>
      <c r="H647">
        <v>4697</v>
      </c>
      <c r="I647" s="10">
        <f t="shared" si="8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82"/>
        <v>music</v>
      </c>
      <c r="R647" t="str">
        <f t="shared" si="83"/>
        <v>rock</v>
      </c>
      <c r="S647" s="9">
        <f t="shared" si="84"/>
        <v>43369.208333333328</v>
      </c>
      <c r="T647" s="9">
        <f t="shared" si="85"/>
        <v>43390.208333333328</v>
      </c>
      <c r="U647">
        <f t="shared" si="86"/>
        <v>2018</v>
      </c>
      <c r="V647" s="8" t="str">
        <f t="shared" si="87"/>
        <v>Sep</v>
      </c>
    </row>
    <row r="648" spans="1:22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80"/>
        <v>0.88599797365754818</v>
      </c>
      <c r="G648" t="s">
        <v>14</v>
      </c>
      <c r="H648">
        <v>2915</v>
      </c>
      <c r="I648" s="10">
        <f t="shared" si="8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82"/>
        <v>games</v>
      </c>
      <c r="R648" t="str">
        <f t="shared" si="83"/>
        <v>video games</v>
      </c>
      <c r="S648" s="9">
        <f t="shared" si="84"/>
        <v>41346.208333333336</v>
      </c>
      <c r="T648" s="9">
        <f t="shared" si="85"/>
        <v>41357.208333333336</v>
      </c>
      <c r="U648">
        <f t="shared" si="86"/>
        <v>2013</v>
      </c>
      <c r="V648" s="8" t="str">
        <f t="shared" si="87"/>
        <v>Mar</v>
      </c>
    </row>
    <row r="649" spans="1:22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80"/>
        <v>0.41399999999999998</v>
      </c>
      <c r="G649" t="s">
        <v>14</v>
      </c>
      <c r="H649">
        <v>18</v>
      </c>
      <c r="I649" s="10">
        <f t="shared" si="8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82"/>
        <v>publishing</v>
      </c>
      <c r="R649" t="str">
        <f t="shared" si="83"/>
        <v>translations</v>
      </c>
      <c r="S649" s="9">
        <f t="shared" si="84"/>
        <v>43199.208333333328</v>
      </c>
      <c r="T649" s="9">
        <f t="shared" si="85"/>
        <v>43223.208333333328</v>
      </c>
      <c r="U649">
        <f t="shared" si="86"/>
        <v>2018</v>
      </c>
      <c r="V649" s="8" t="str">
        <f t="shared" si="87"/>
        <v>Apr</v>
      </c>
    </row>
    <row r="650" spans="1:22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80"/>
        <v>0.63056795131845844</v>
      </c>
      <c r="G650" t="s">
        <v>74</v>
      </c>
      <c r="H650">
        <v>723</v>
      </c>
      <c r="I650" s="10">
        <f t="shared" si="8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82"/>
        <v>food</v>
      </c>
      <c r="R650" t="str">
        <f t="shared" si="83"/>
        <v>food trucks</v>
      </c>
      <c r="S650" s="9">
        <f t="shared" si="84"/>
        <v>42922.208333333328</v>
      </c>
      <c r="T650" s="9">
        <f t="shared" si="85"/>
        <v>42940.208333333328</v>
      </c>
      <c r="U650">
        <f t="shared" si="86"/>
        <v>2017</v>
      </c>
      <c r="V650" s="8" t="str">
        <f t="shared" si="87"/>
        <v>Jul</v>
      </c>
    </row>
    <row r="651" spans="1:22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80"/>
        <v>0.48482333607230893</v>
      </c>
      <c r="G651" t="s">
        <v>14</v>
      </c>
      <c r="H651">
        <v>602</v>
      </c>
      <c r="I651" s="10">
        <f t="shared" si="8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82"/>
        <v>theater</v>
      </c>
      <c r="R651" t="str">
        <f t="shared" si="83"/>
        <v>plays</v>
      </c>
      <c r="S651" s="9">
        <f t="shared" si="84"/>
        <v>40471.208333333336</v>
      </c>
      <c r="T651" s="9">
        <f t="shared" si="85"/>
        <v>40482.208333333336</v>
      </c>
      <c r="U651">
        <f t="shared" si="86"/>
        <v>2010</v>
      </c>
      <c r="V651" s="8" t="str">
        <f t="shared" si="87"/>
        <v>Oct</v>
      </c>
    </row>
    <row r="652" spans="1:22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80"/>
        <v>0.02</v>
      </c>
      <c r="G652" t="s">
        <v>14</v>
      </c>
      <c r="H652">
        <v>1</v>
      </c>
      <c r="I652" s="10">
        <f t="shared" si="8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82"/>
        <v>music</v>
      </c>
      <c r="R652" t="str">
        <f t="shared" si="83"/>
        <v>jazz</v>
      </c>
      <c r="S652" s="9">
        <f t="shared" si="84"/>
        <v>41828.208333333336</v>
      </c>
      <c r="T652" s="9">
        <f t="shared" si="85"/>
        <v>41855.208333333336</v>
      </c>
      <c r="U652">
        <f t="shared" si="86"/>
        <v>2014</v>
      </c>
      <c r="V652" s="8" t="str">
        <f t="shared" si="87"/>
        <v>Jul</v>
      </c>
    </row>
    <row r="653" spans="1:22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80"/>
        <v>0.88479410269445857</v>
      </c>
      <c r="G653" t="s">
        <v>14</v>
      </c>
      <c r="H653">
        <v>3868</v>
      </c>
      <c r="I653" s="10">
        <f t="shared" si="8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82"/>
        <v>film &amp; video</v>
      </c>
      <c r="R653" t="str">
        <f t="shared" si="83"/>
        <v>shorts</v>
      </c>
      <c r="S653" s="9">
        <f t="shared" si="84"/>
        <v>41692.25</v>
      </c>
      <c r="T653" s="9">
        <f t="shared" si="85"/>
        <v>41707.25</v>
      </c>
      <c r="U653">
        <f t="shared" si="86"/>
        <v>2014</v>
      </c>
      <c r="V653" s="8" t="str">
        <f t="shared" si="87"/>
        <v>Feb</v>
      </c>
    </row>
    <row r="654" spans="1:22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80"/>
        <v>1.2684</v>
      </c>
      <c r="G654" t="s">
        <v>20</v>
      </c>
      <c r="H654">
        <v>409</v>
      </c>
      <c r="I654" s="10">
        <f t="shared" si="8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82"/>
        <v>technology</v>
      </c>
      <c r="R654" t="str">
        <f t="shared" si="83"/>
        <v>web</v>
      </c>
      <c r="S654" s="9">
        <f t="shared" si="84"/>
        <v>42587.208333333328</v>
      </c>
      <c r="T654" s="9">
        <f t="shared" si="85"/>
        <v>42630.208333333328</v>
      </c>
      <c r="U654">
        <f t="shared" si="86"/>
        <v>2016</v>
      </c>
      <c r="V654" s="8" t="str">
        <f t="shared" si="87"/>
        <v>Aug</v>
      </c>
    </row>
    <row r="655" spans="1:22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80"/>
        <v>23.388333333333332</v>
      </c>
      <c r="G655" t="s">
        <v>20</v>
      </c>
      <c r="H655">
        <v>234</v>
      </c>
      <c r="I655" s="10">
        <f t="shared" si="8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82"/>
        <v>technology</v>
      </c>
      <c r="R655" t="str">
        <f t="shared" si="83"/>
        <v>web</v>
      </c>
      <c r="S655" s="9">
        <f t="shared" si="84"/>
        <v>42468.208333333328</v>
      </c>
      <c r="T655" s="9">
        <f t="shared" si="85"/>
        <v>42470.208333333328</v>
      </c>
      <c r="U655">
        <f t="shared" si="86"/>
        <v>2016</v>
      </c>
      <c r="V655" s="8" t="str">
        <f t="shared" si="87"/>
        <v>Apr</v>
      </c>
    </row>
    <row r="656" spans="1:22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80"/>
        <v>5.0838857142857146</v>
      </c>
      <c r="G656" t="s">
        <v>20</v>
      </c>
      <c r="H656">
        <v>3016</v>
      </c>
      <c r="I656" s="10">
        <f t="shared" si="8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82"/>
        <v>music</v>
      </c>
      <c r="R656" t="str">
        <f t="shared" si="83"/>
        <v>metal</v>
      </c>
      <c r="S656" s="9">
        <f t="shared" si="84"/>
        <v>42240.208333333328</v>
      </c>
      <c r="T656" s="9">
        <f t="shared" si="85"/>
        <v>42245.208333333328</v>
      </c>
      <c r="U656">
        <f t="shared" si="86"/>
        <v>2015</v>
      </c>
      <c r="V656" s="8" t="str">
        <f t="shared" si="87"/>
        <v>Aug</v>
      </c>
    </row>
    <row r="657" spans="1:22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80"/>
        <v>1.9147826086956521</v>
      </c>
      <c r="G657" t="s">
        <v>20</v>
      </c>
      <c r="H657">
        <v>264</v>
      </c>
      <c r="I657" s="10">
        <f t="shared" si="8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82"/>
        <v>photography</v>
      </c>
      <c r="R657" t="str">
        <f t="shared" si="83"/>
        <v>photography books</v>
      </c>
      <c r="S657" s="9">
        <f t="shared" si="84"/>
        <v>42796.25</v>
      </c>
      <c r="T657" s="9">
        <f t="shared" si="85"/>
        <v>42809.208333333328</v>
      </c>
      <c r="U657">
        <f t="shared" si="86"/>
        <v>2017</v>
      </c>
      <c r="V657" s="8" t="str">
        <f t="shared" si="87"/>
        <v>Mar</v>
      </c>
    </row>
    <row r="658" spans="1:22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80"/>
        <v>0.42127533783783783</v>
      </c>
      <c r="G658" t="s">
        <v>14</v>
      </c>
      <c r="H658">
        <v>504</v>
      </c>
      <c r="I658" s="10">
        <f t="shared" si="8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82"/>
        <v>food</v>
      </c>
      <c r="R658" t="str">
        <f t="shared" si="83"/>
        <v>food trucks</v>
      </c>
      <c r="S658" s="9">
        <f t="shared" si="84"/>
        <v>43097.25</v>
      </c>
      <c r="T658" s="9">
        <f t="shared" si="85"/>
        <v>43102.25</v>
      </c>
      <c r="U658">
        <f t="shared" si="86"/>
        <v>2017</v>
      </c>
      <c r="V658" s="8" t="str">
        <f t="shared" si="87"/>
        <v>Dec</v>
      </c>
    </row>
    <row r="659" spans="1:22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80"/>
        <v>8.2400000000000001E-2</v>
      </c>
      <c r="G659" t="s">
        <v>14</v>
      </c>
      <c r="H659">
        <v>14</v>
      </c>
      <c r="I659" s="10">
        <f t="shared" si="8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82"/>
        <v>film &amp; video</v>
      </c>
      <c r="R659" t="str">
        <f t="shared" si="83"/>
        <v>science fiction</v>
      </c>
      <c r="S659" s="9">
        <f t="shared" si="84"/>
        <v>43096.25</v>
      </c>
      <c r="T659" s="9">
        <f t="shared" si="85"/>
        <v>43112.25</v>
      </c>
      <c r="U659">
        <f t="shared" si="86"/>
        <v>2017</v>
      </c>
      <c r="V659" s="8" t="str">
        <f t="shared" si="87"/>
        <v>Dec</v>
      </c>
    </row>
    <row r="660" spans="1:22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80"/>
        <v>0.60064638783269964</v>
      </c>
      <c r="G660" t="s">
        <v>74</v>
      </c>
      <c r="H660">
        <v>390</v>
      </c>
      <c r="I660" s="10">
        <f t="shared" si="8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82"/>
        <v>music</v>
      </c>
      <c r="R660" t="str">
        <f t="shared" si="83"/>
        <v>rock</v>
      </c>
      <c r="S660" s="9">
        <f t="shared" si="84"/>
        <v>42246.208333333328</v>
      </c>
      <c r="T660" s="9">
        <f t="shared" si="85"/>
        <v>42269.208333333328</v>
      </c>
      <c r="U660">
        <f t="shared" si="86"/>
        <v>2015</v>
      </c>
      <c r="V660" s="8" t="str">
        <f t="shared" si="87"/>
        <v>Aug</v>
      </c>
    </row>
    <row r="661" spans="1:22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80"/>
        <v>0.47232808616404309</v>
      </c>
      <c r="G661" t="s">
        <v>14</v>
      </c>
      <c r="H661">
        <v>750</v>
      </c>
      <c r="I661" s="10">
        <f t="shared" si="8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82"/>
        <v>film &amp; video</v>
      </c>
      <c r="R661" t="str">
        <f t="shared" si="83"/>
        <v>documentary</v>
      </c>
      <c r="S661" s="9">
        <f t="shared" si="84"/>
        <v>40570.25</v>
      </c>
      <c r="T661" s="9">
        <f t="shared" si="85"/>
        <v>40571.25</v>
      </c>
      <c r="U661">
        <f t="shared" si="86"/>
        <v>2011</v>
      </c>
      <c r="V661" s="8" t="str">
        <f t="shared" si="87"/>
        <v>Jan</v>
      </c>
    </row>
    <row r="662" spans="1:22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80"/>
        <v>0.81736263736263737</v>
      </c>
      <c r="G662" t="s">
        <v>14</v>
      </c>
      <c r="H662">
        <v>77</v>
      </c>
      <c r="I662" s="10">
        <f t="shared" si="8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82"/>
        <v>theater</v>
      </c>
      <c r="R662" t="str">
        <f t="shared" si="83"/>
        <v>plays</v>
      </c>
      <c r="S662" s="9">
        <f t="shared" si="84"/>
        <v>42237.208333333328</v>
      </c>
      <c r="T662" s="9">
        <f t="shared" si="85"/>
        <v>42246.208333333328</v>
      </c>
      <c r="U662">
        <f t="shared" si="86"/>
        <v>2015</v>
      </c>
      <c r="V662" s="8" t="str">
        <f t="shared" si="87"/>
        <v>Aug</v>
      </c>
    </row>
    <row r="663" spans="1:22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80"/>
        <v>0.54187265917603</v>
      </c>
      <c r="G663" t="s">
        <v>14</v>
      </c>
      <c r="H663">
        <v>752</v>
      </c>
      <c r="I663" s="10">
        <f t="shared" si="8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82"/>
        <v>music</v>
      </c>
      <c r="R663" t="str">
        <f t="shared" si="83"/>
        <v>jazz</v>
      </c>
      <c r="S663" s="9">
        <f t="shared" si="84"/>
        <v>40996.208333333336</v>
      </c>
      <c r="T663" s="9">
        <f t="shared" si="85"/>
        <v>41026.208333333336</v>
      </c>
      <c r="U663">
        <f t="shared" si="86"/>
        <v>2012</v>
      </c>
      <c r="V663" s="8" t="str">
        <f t="shared" si="87"/>
        <v>Mar</v>
      </c>
    </row>
    <row r="664" spans="1:22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80"/>
        <v>0.97868131868131869</v>
      </c>
      <c r="G664" t="s">
        <v>14</v>
      </c>
      <c r="H664">
        <v>131</v>
      </c>
      <c r="I664" s="10">
        <f t="shared" si="8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82"/>
        <v>theater</v>
      </c>
      <c r="R664" t="str">
        <f t="shared" si="83"/>
        <v>plays</v>
      </c>
      <c r="S664" s="9">
        <f t="shared" si="84"/>
        <v>43443.25</v>
      </c>
      <c r="T664" s="9">
        <f t="shared" si="85"/>
        <v>43447.25</v>
      </c>
      <c r="U664">
        <f t="shared" si="86"/>
        <v>2018</v>
      </c>
      <c r="V664" s="8" t="str">
        <f t="shared" si="87"/>
        <v>Dec</v>
      </c>
    </row>
    <row r="665" spans="1:22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80"/>
        <v>0.77239999999999998</v>
      </c>
      <c r="G665" t="s">
        <v>14</v>
      </c>
      <c r="H665">
        <v>87</v>
      </c>
      <c r="I665" s="10">
        <f t="shared" si="8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82"/>
        <v>theater</v>
      </c>
      <c r="R665" t="str">
        <f t="shared" si="83"/>
        <v>plays</v>
      </c>
      <c r="S665" s="9">
        <f t="shared" si="84"/>
        <v>40458.208333333336</v>
      </c>
      <c r="T665" s="9">
        <f t="shared" si="85"/>
        <v>40481.208333333336</v>
      </c>
      <c r="U665">
        <f t="shared" si="86"/>
        <v>2010</v>
      </c>
      <c r="V665" s="8" t="str">
        <f t="shared" si="87"/>
        <v>Oct</v>
      </c>
    </row>
    <row r="666" spans="1:22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80"/>
        <v>0.33464735516372796</v>
      </c>
      <c r="G666" t="s">
        <v>14</v>
      </c>
      <c r="H666">
        <v>1063</v>
      </c>
      <c r="I666" s="10">
        <f t="shared" si="8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82"/>
        <v>music</v>
      </c>
      <c r="R666" t="str">
        <f t="shared" si="83"/>
        <v>jazz</v>
      </c>
      <c r="S666" s="9">
        <f t="shared" si="84"/>
        <v>40959.25</v>
      </c>
      <c r="T666" s="9">
        <f t="shared" si="85"/>
        <v>40969.25</v>
      </c>
      <c r="U666">
        <f t="shared" si="86"/>
        <v>2012</v>
      </c>
      <c r="V666" s="8" t="str">
        <f t="shared" si="87"/>
        <v>Feb</v>
      </c>
    </row>
    <row r="667" spans="1:22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80"/>
        <v>2.3958823529411766</v>
      </c>
      <c r="G667" t="s">
        <v>20</v>
      </c>
      <c r="H667">
        <v>272</v>
      </c>
      <c r="I667" s="10">
        <f t="shared" si="8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82"/>
        <v>film &amp; video</v>
      </c>
      <c r="R667" t="str">
        <f t="shared" si="83"/>
        <v>documentary</v>
      </c>
      <c r="S667" s="9">
        <f t="shared" si="84"/>
        <v>40733.208333333336</v>
      </c>
      <c r="T667" s="9">
        <f t="shared" si="85"/>
        <v>40747.208333333336</v>
      </c>
      <c r="U667">
        <f t="shared" si="86"/>
        <v>2011</v>
      </c>
      <c r="V667" s="8" t="str">
        <f t="shared" si="87"/>
        <v>Jul</v>
      </c>
    </row>
    <row r="668" spans="1:22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80"/>
        <v>0.64032258064516134</v>
      </c>
      <c r="G668" t="s">
        <v>74</v>
      </c>
      <c r="H668">
        <v>25</v>
      </c>
      <c r="I668" s="10">
        <f t="shared" si="8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82"/>
        <v>theater</v>
      </c>
      <c r="R668" t="str">
        <f t="shared" si="83"/>
        <v>plays</v>
      </c>
      <c r="S668" s="9">
        <f t="shared" si="84"/>
        <v>41516.208333333336</v>
      </c>
      <c r="T668" s="9">
        <f t="shared" si="85"/>
        <v>41522.208333333336</v>
      </c>
      <c r="U668">
        <f t="shared" si="86"/>
        <v>2013</v>
      </c>
      <c r="V668" s="8" t="str">
        <f t="shared" si="87"/>
        <v>Aug</v>
      </c>
    </row>
    <row r="669" spans="1:22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80"/>
        <v>1.7615942028985507</v>
      </c>
      <c r="G669" t="s">
        <v>20</v>
      </c>
      <c r="H669">
        <v>419</v>
      </c>
      <c r="I669" s="10">
        <f t="shared" si="8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82"/>
        <v>journalism</v>
      </c>
      <c r="R669" t="str">
        <f t="shared" si="83"/>
        <v>audio</v>
      </c>
      <c r="S669" s="9">
        <f t="shared" si="84"/>
        <v>41892.208333333336</v>
      </c>
      <c r="T669" s="9">
        <f t="shared" si="85"/>
        <v>41901.208333333336</v>
      </c>
      <c r="U669">
        <f t="shared" si="86"/>
        <v>2014</v>
      </c>
      <c r="V669" s="8" t="str">
        <f t="shared" si="87"/>
        <v>Sep</v>
      </c>
    </row>
    <row r="670" spans="1:22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80"/>
        <v>0.20338181818181819</v>
      </c>
      <c r="G670" t="s">
        <v>14</v>
      </c>
      <c r="H670">
        <v>76</v>
      </c>
      <c r="I670" s="10">
        <f t="shared" si="8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82"/>
        <v>theater</v>
      </c>
      <c r="R670" t="str">
        <f t="shared" si="83"/>
        <v>plays</v>
      </c>
      <c r="S670" s="9">
        <f t="shared" si="84"/>
        <v>41122.208333333336</v>
      </c>
      <c r="T670" s="9">
        <f t="shared" si="85"/>
        <v>41134.208333333336</v>
      </c>
      <c r="U670">
        <f t="shared" si="86"/>
        <v>2012</v>
      </c>
      <c r="V670" s="8" t="str">
        <f t="shared" si="87"/>
        <v>Aug</v>
      </c>
    </row>
    <row r="671" spans="1:22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80"/>
        <v>3.5864754098360656</v>
      </c>
      <c r="G671" t="s">
        <v>20</v>
      </c>
      <c r="H671">
        <v>1621</v>
      </c>
      <c r="I671" s="10">
        <f t="shared" si="8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82"/>
        <v>theater</v>
      </c>
      <c r="R671" t="str">
        <f t="shared" si="83"/>
        <v>plays</v>
      </c>
      <c r="S671" s="9">
        <f t="shared" si="84"/>
        <v>42912.208333333328</v>
      </c>
      <c r="T671" s="9">
        <f t="shared" si="85"/>
        <v>42921.208333333328</v>
      </c>
      <c r="U671">
        <f t="shared" si="86"/>
        <v>2017</v>
      </c>
      <c r="V671" s="8" t="str">
        <f t="shared" si="87"/>
        <v>Jun</v>
      </c>
    </row>
    <row r="672" spans="1:22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80"/>
        <v>4.6885802469135802</v>
      </c>
      <c r="G672" t="s">
        <v>20</v>
      </c>
      <c r="H672">
        <v>1101</v>
      </c>
      <c r="I672" s="10">
        <f t="shared" si="8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82"/>
        <v>music</v>
      </c>
      <c r="R672" t="str">
        <f t="shared" si="83"/>
        <v>indie rock</v>
      </c>
      <c r="S672" s="9">
        <f t="shared" si="84"/>
        <v>42425.25</v>
      </c>
      <c r="T672" s="9">
        <f t="shared" si="85"/>
        <v>42437.25</v>
      </c>
      <c r="U672">
        <f t="shared" si="86"/>
        <v>2016</v>
      </c>
      <c r="V672" s="8" t="str">
        <f t="shared" si="87"/>
        <v>Feb</v>
      </c>
    </row>
    <row r="673" spans="1:22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80"/>
        <v>1.220563524590164</v>
      </c>
      <c r="G673" t="s">
        <v>20</v>
      </c>
      <c r="H673">
        <v>1073</v>
      </c>
      <c r="I673" s="10">
        <f t="shared" si="8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82"/>
        <v>theater</v>
      </c>
      <c r="R673" t="str">
        <f t="shared" si="83"/>
        <v>plays</v>
      </c>
      <c r="S673" s="9">
        <f t="shared" si="84"/>
        <v>40390.208333333336</v>
      </c>
      <c r="T673" s="9">
        <f t="shared" si="85"/>
        <v>40394.208333333336</v>
      </c>
      <c r="U673">
        <f t="shared" si="86"/>
        <v>2010</v>
      </c>
      <c r="V673" s="8" t="str">
        <f t="shared" si="87"/>
        <v>Jul</v>
      </c>
    </row>
    <row r="674" spans="1:22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80"/>
        <v>0.55931783729156137</v>
      </c>
      <c r="G674" t="s">
        <v>14</v>
      </c>
      <c r="H674">
        <v>4428</v>
      </c>
      <c r="I674" s="10">
        <f t="shared" si="8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82"/>
        <v>theater</v>
      </c>
      <c r="R674" t="str">
        <f t="shared" si="83"/>
        <v>plays</v>
      </c>
      <c r="S674" s="9">
        <f t="shared" si="84"/>
        <v>43180.208333333328</v>
      </c>
      <c r="T674" s="9">
        <f t="shared" si="85"/>
        <v>43190.208333333328</v>
      </c>
      <c r="U674">
        <f t="shared" si="86"/>
        <v>2018</v>
      </c>
      <c r="V674" s="8" t="str">
        <f t="shared" si="87"/>
        <v>Mar</v>
      </c>
    </row>
    <row r="675" spans="1:22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80"/>
        <v>0.43660714285714286</v>
      </c>
      <c r="G675" t="s">
        <v>14</v>
      </c>
      <c r="H675">
        <v>58</v>
      </c>
      <c r="I675" s="10">
        <f t="shared" si="8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82"/>
        <v>music</v>
      </c>
      <c r="R675" t="str">
        <f t="shared" si="83"/>
        <v>indie rock</v>
      </c>
      <c r="S675" s="9">
        <f t="shared" si="84"/>
        <v>42475.208333333328</v>
      </c>
      <c r="T675" s="9">
        <f t="shared" si="85"/>
        <v>42496.208333333328</v>
      </c>
      <c r="U675">
        <f t="shared" si="86"/>
        <v>2016</v>
      </c>
      <c r="V675" s="8" t="str">
        <f t="shared" si="87"/>
        <v>Apr</v>
      </c>
    </row>
    <row r="676" spans="1:22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80"/>
        <v>0.33538371411833628</v>
      </c>
      <c r="G676" t="s">
        <v>74</v>
      </c>
      <c r="H676">
        <v>1218</v>
      </c>
      <c r="I676" s="10">
        <f t="shared" si="8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82"/>
        <v>photography</v>
      </c>
      <c r="R676" t="str">
        <f t="shared" si="83"/>
        <v>photography books</v>
      </c>
      <c r="S676" s="9">
        <f t="shared" si="84"/>
        <v>40774.208333333336</v>
      </c>
      <c r="T676" s="9">
        <f t="shared" si="85"/>
        <v>40821.208333333336</v>
      </c>
      <c r="U676">
        <f t="shared" si="86"/>
        <v>2011</v>
      </c>
      <c r="V676" s="8" t="str">
        <f t="shared" si="87"/>
        <v>Aug</v>
      </c>
    </row>
    <row r="677" spans="1:22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80"/>
        <v>1.2297938144329896</v>
      </c>
      <c r="G677" t="s">
        <v>20</v>
      </c>
      <c r="H677">
        <v>331</v>
      </c>
      <c r="I677" s="10">
        <f t="shared" si="8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82"/>
        <v>journalism</v>
      </c>
      <c r="R677" t="str">
        <f t="shared" si="83"/>
        <v>audio</v>
      </c>
      <c r="S677" s="9">
        <f t="shared" si="84"/>
        <v>43719.208333333328</v>
      </c>
      <c r="T677" s="9">
        <f t="shared" si="85"/>
        <v>43726.208333333328</v>
      </c>
      <c r="U677">
        <f t="shared" si="86"/>
        <v>2019</v>
      </c>
      <c r="V677" s="8" t="str">
        <f t="shared" si="87"/>
        <v>Sep</v>
      </c>
    </row>
    <row r="678" spans="1:22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80"/>
        <v>1.8974959871589085</v>
      </c>
      <c r="G678" t="s">
        <v>20</v>
      </c>
      <c r="H678">
        <v>1170</v>
      </c>
      <c r="I678" s="10">
        <f t="shared" si="8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82"/>
        <v>photography</v>
      </c>
      <c r="R678" t="str">
        <f t="shared" si="83"/>
        <v>photography books</v>
      </c>
      <c r="S678" s="9">
        <f t="shared" si="84"/>
        <v>41178.208333333336</v>
      </c>
      <c r="T678" s="9">
        <f t="shared" si="85"/>
        <v>41187.208333333336</v>
      </c>
      <c r="U678">
        <f t="shared" si="86"/>
        <v>2012</v>
      </c>
      <c r="V678" s="8" t="str">
        <f t="shared" si="87"/>
        <v>Sep</v>
      </c>
    </row>
    <row r="679" spans="1:22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80"/>
        <v>0.83622641509433959</v>
      </c>
      <c r="G679" t="s">
        <v>14</v>
      </c>
      <c r="H679">
        <v>111</v>
      </c>
      <c r="I679" s="10">
        <f t="shared" si="8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82"/>
        <v>publishing</v>
      </c>
      <c r="R679" t="str">
        <f t="shared" si="83"/>
        <v>fiction</v>
      </c>
      <c r="S679" s="9">
        <f t="shared" si="84"/>
        <v>42561.208333333328</v>
      </c>
      <c r="T679" s="9">
        <f t="shared" si="85"/>
        <v>42611.208333333328</v>
      </c>
      <c r="U679">
        <f t="shared" si="86"/>
        <v>2016</v>
      </c>
      <c r="V679" s="8" t="str">
        <f t="shared" si="87"/>
        <v>Jul</v>
      </c>
    </row>
    <row r="680" spans="1:22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80"/>
        <v>0.17968844221105529</v>
      </c>
      <c r="G680" t="s">
        <v>74</v>
      </c>
      <c r="H680">
        <v>215</v>
      </c>
      <c r="I680" s="10">
        <f t="shared" si="8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82"/>
        <v>film &amp; video</v>
      </c>
      <c r="R680" t="str">
        <f t="shared" si="83"/>
        <v>drama</v>
      </c>
      <c r="S680" s="9">
        <f t="shared" si="84"/>
        <v>43484.25</v>
      </c>
      <c r="T680" s="9">
        <f t="shared" si="85"/>
        <v>43486.25</v>
      </c>
      <c r="U680">
        <f t="shared" si="86"/>
        <v>2019</v>
      </c>
      <c r="V680" s="8" t="str">
        <f t="shared" si="87"/>
        <v>Jan</v>
      </c>
    </row>
    <row r="681" spans="1:22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80"/>
        <v>10.365</v>
      </c>
      <c r="G681" t="s">
        <v>20</v>
      </c>
      <c r="H681">
        <v>363</v>
      </c>
      <c r="I681" s="10">
        <f t="shared" si="8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82"/>
        <v>food</v>
      </c>
      <c r="R681" t="str">
        <f t="shared" si="83"/>
        <v>food trucks</v>
      </c>
      <c r="S681" s="9">
        <f t="shared" si="84"/>
        <v>43756.208333333328</v>
      </c>
      <c r="T681" s="9">
        <f t="shared" si="85"/>
        <v>43761.208333333328</v>
      </c>
      <c r="U681">
        <f t="shared" si="86"/>
        <v>2019</v>
      </c>
      <c r="V681" s="8" t="str">
        <f t="shared" si="87"/>
        <v>Oct</v>
      </c>
    </row>
    <row r="682" spans="1:22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80"/>
        <v>0.97405219780219776</v>
      </c>
      <c r="G682" t="s">
        <v>14</v>
      </c>
      <c r="H682">
        <v>2955</v>
      </c>
      <c r="I682" s="10">
        <f t="shared" si="8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82"/>
        <v>games</v>
      </c>
      <c r="R682" t="str">
        <f t="shared" si="83"/>
        <v>mobile games</v>
      </c>
      <c r="S682" s="9">
        <f t="shared" si="84"/>
        <v>43813.25</v>
      </c>
      <c r="T682" s="9">
        <f t="shared" si="85"/>
        <v>43815.25</v>
      </c>
      <c r="U682">
        <f t="shared" si="86"/>
        <v>2019</v>
      </c>
      <c r="V682" s="8" t="str">
        <f t="shared" si="87"/>
        <v>Dec</v>
      </c>
    </row>
    <row r="683" spans="1:22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80"/>
        <v>0.86386203150461705</v>
      </c>
      <c r="G683" t="s">
        <v>14</v>
      </c>
      <c r="H683">
        <v>1657</v>
      </c>
      <c r="I683" s="10">
        <f t="shared" si="8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82"/>
        <v>theater</v>
      </c>
      <c r="R683" t="str">
        <f t="shared" si="83"/>
        <v>plays</v>
      </c>
      <c r="S683" s="9">
        <f t="shared" si="84"/>
        <v>40898.25</v>
      </c>
      <c r="T683" s="9">
        <f t="shared" si="85"/>
        <v>40904.25</v>
      </c>
      <c r="U683">
        <f t="shared" si="86"/>
        <v>2011</v>
      </c>
      <c r="V683" s="8" t="str">
        <f t="shared" si="87"/>
        <v>Dec</v>
      </c>
    </row>
    <row r="684" spans="1:22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80"/>
        <v>1.5016666666666667</v>
      </c>
      <c r="G684" t="s">
        <v>20</v>
      </c>
      <c r="H684">
        <v>103</v>
      </c>
      <c r="I684" s="10">
        <f t="shared" si="8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82"/>
        <v>theater</v>
      </c>
      <c r="R684" t="str">
        <f t="shared" si="83"/>
        <v>plays</v>
      </c>
      <c r="S684" s="9">
        <f t="shared" si="84"/>
        <v>41619.25</v>
      </c>
      <c r="T684" s="9">
        <f t="shared" si="85"/>
        <v>41628.25</v>
      </c>
      <c r="U684">
        <f t="shared" si="86"/>
        <v>2013</v>
      </c>
      <c r="V684" s="8" t="str">
        <f t="shared" si="87"/>
        <v>Dec</v>
      </c>
    </row>
    <row r="685" spans="1:22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80"/>
        <v>3.5843478260869563</v>
      </c>
      <c r="G685" t="s">
        <v>20</v>
      </c>
      <c r="H685">
        <v>147</v>
      </c>
      <c r="I685" s="10">
        <f t="shared" si="8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82"/>
        <v>theater</v>
      </c>
      <c r="R685" t="str">
        <f t="shared" si="83"/>
        <v>plays</v>
      </c>
      <c r="S685" s="9">
        <f t="shared" si="84"/>
        <v>43359.208333333328</v>
      </c>
      <c r="T685" s="9">
        <f t="shared" si="85"/>
        <v>43361.208333333328</v>
      </c>
      <c r="U685">
        <f t="shared" si="86"/>
        <v>2018</v>
      </c>
      <c r="V685" s="8" t="str">
        <f t="shared" si="87"/>
        <v>Sep</v>
      </c>
    </row>
    <row r="686" spans="1:22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80"/>
        <v>5.4285714285714288</v>
      </c>
      <c r="G686" t="s">
        <v>20</v>
      </c>
      <c r="H686">
        <v>110</v>
      </c>
      <c r="I686" s="10">
        <f t="shared" si="8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82"/>
        <v>publishing</v>
      </c>
      <c r="R686" t="str">
        <f t="shared" si="83"/>
        <v>nonfiction</v>
      </c>
      <c r="S686" s="9">
        <f t="shared" si="84"/>
        <v>40358.208333333336</v>
      </c>
      <c r="T686" s="9">
        <f t="shared" si="85"/>
        <v>40378.208333333336</v>
      </c>
      <c r="U686">
        <f t="shared" si="86"/>
        <v>2010</v>
      </c>
      <c r="V686" s="8" t="str">
        <f t="shared" si="87"/>
        <v>Jun</v>
      </c>
    </row>
    <row r="687" spans="1:22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80"/>
        <v>0.67500714285714281</v>
      </c>
      <c r="G687" t="s">
        <v>14</v>
      </c>
      <c r="H687">
        <v>926</v>
      </c>
      <c r="I687" s="10">
        <f t="shared" si="8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82"/>
        <v>theater</v>
      </c>
      <c r="R687" t="str">
        <f t="shared" si="83"/>
        <v>plays</v>
      </c>
      <c r="S687" s="9">
        <f t="shared" si="84"/>
        <v>42239.208333333328</v>
      </c>
      <c r="T687" s="9">
        <f t="shared" si="85"/>
        <v>42263.208333333328</v>
      </c>
      <c r="U687">
        <f t="shared" si="86"/>
        <v>2015</v>
      </c>
      <c r="V687" s="8" t="str">
        <f t="shared" si="87"/>
        <v>Aug</v>
      </c>
    </row>
    <row r="688" spans="1:22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80"/>
        <v>1.9174666666666667</v>
      </c>
      <c r="G688" t="s">
        <v>20</v>
      </c>
      <c r="H688">
        <v>134</v>
      </c>
      <c r="I688" s="10">
        <f t="shared" si="8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82"/>
        <v>technology</v>
      </c>
      <c r="R688" t="str">
        <f t="shared" si="83"/>
        <v>wearables</v>
      </c>
      <c r="S688" s="9">
        <f t="shared" si="84"/>
        <v>43186.208333333328</v>
      </c>
      <c r="T688" s="9">
        <f t="shared" si="85"/>
        <v>43197.208333333328</v>
      </c>
      <c r="U688">
        <f t="shared" si="86"/>
        <v>2018</v>
      </c>
      <c r="V688" s="8" t="str">
        <f t="shared" si="87"/>
        <v>Mar</v>
      </c>
    </row>
    <row r="689" spans="1:22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80"/>
        <v>9.32</v>
      </c>
      <c r="G689" t="s">
        <v>20</v>
      </c>
      <c r="H689">
        <v>269</v>
      </c>
      <c r="I689" s="10">
        <f t="shared" si="8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82"/>
        <v>theater</v>
      </c>
      <c r="R689" t="str">
        <f t="shared" si="83"/>
        <v>plays</v>
      </c>
      <c r="S689" s="9">
        <f t="shared" si="84"/>
        <v>42806.25</v>
      </c>
      <c r="T689" s="9">
        <f t="shared" si="85"/>
        <v>42809.208333333328</v>
      </c>
      <c r="U689">
        <f t="shared" si="86"/>
        <v>2017</v>
      </c>
      <c r="V689" s="8" t="str">
        <f t="shared" si="87"/>
        <v>Mar</v>
      </c>
    </row>
    <row r="690" spans="1:22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80"/>
        <v>4.2927586206896553</v>
      </c>
      <c r="G690" t="s">
        <v>20</v>
      </c>
      <c r="H690">
        <v>175</v>
      </c>
      <c r="I690" s="10">
        <f t="shared" si="8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82"/>
        <v>film &amp; video</v>
      </c>
      <c r="R690" t="str">
        <f t="shared" si="83"/>
        <v>television</v>
      </c>
      <c r="S690" s="9">
        <f t="shared" si="84"/>
        <v>43475.25</v>
      </c>
      <c r="T690" s="9">
        <f t="shared" si="85"/>
        <v>43491.25</v>
      </c>
      <c r="U690">
        <f t="shared" si="86"/>
        <v>2019</v>
      </c>
      <c r="V690" s="8" t="str">
        <f t="shared" si="87"/>
        <v>Jan</v>
      </c>
    </row>
    <row r="691" spans="1:22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80"/>
        <v>1.0065753424657535</v>
      </c>
      <c r="G691" t="s">
        <v>20</v>
      </c>
      <c r="H691">
        <v>69</v>
      </c>
      <c r="I691" s="10">
        <f t="shared" si="8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82"/>
        <v>technology</v>
      </c>
      <c r="R691" t="str">
        <f t="shared" si="83"/>
        <v>web</v>
      </c>
      <c r="S691" s="9">
        <f t="shared" si="84"/>
        <v>41576.208333333336</v>
      </c>
      <c r="T691" s="9">
        <f t="shared" si="85"/>
        <v>41588.25</v>
      </c>
      <c r="U691">
        <f t="shared" si="86"/>
        <v>2013</v>
      </c>
      <c r="V691" s="8" t="str">
        <f t="shared" si="87"/>
        <v>Oct</v>
      </c>
    </row>
    <row r="692" spans="1:22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80"/>
        <v>2.266111111111111</v>
      </c>
      <c r="G692" t="s">
        <v>20</v>
      </c>
      <c r="H692">
        <v>190</v>
      </c>
      <c r="I692" s="10">
        <f t="shared" si="8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82"/>
        <v>film &amp; video</v>
      </c>
      <c r="R692" t="str">
        <f t="shared" si="83"/>
        <v>documentary</v>
      </c>
      <c r="S692" s="9">
        <f t="shared" si="84"/>
        <v>40874.25</v>
      </c>
      <c r="T692" s="9">
        <f t="shared" si="85"/>
        <v>40880.25</v>
      </c>
      <c r="U692">
        <f t="shared" si="86"/>
        <v>2011</v>
      </c>
      <c r="V692" s="8" t="str">
        <f t="shared" si="87"/>
        <v>Nov</v>
      </c>
    </row>
    <row r="693" spans="1:22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80"/>
        <v>1.4238</v>
      </c>
      <c r="G693" t="s">
        <v>20</v>
      </c>
      <c r="H693">
        <v>237</v>
      </c>
      <c r="I693" s="10">
        <f t="shared" si="8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82"/>
        <v>film &amp; video</v>
      </c>
      <c r="R693" t="str">
        <f t="shared" si="83"/>
        <v>documentary</v>
      </c>
      <c r="S693" s="9">
        <f t="shared" si="84"/>
        <v>41185.208333333336</v>
      </c>
      <c r="T693" s="9">
        <f t="shared" si="85"/>
        <v>41202.208333333336</v>
      </c>
      <c r="U693">
        <f t="shared" si="86"/>
        <v>2012</v>
      </c>
      <c r="V693" s="8" t="str">
        <f t="shared" si="87"/>
        <v>Oct</v>
      </c>
    </row>
    <row r="694" spans="1:22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80"/>
        <v>0.90633333333333332</v>
      </c>
      <c r="G694" t="s">
        <v>14</v>
      </c>
      <c r="H694">
        <v>77</v>
      </c>
      <c r="I694" s="10">
        <f t="shared" si="8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82"/>
        <v>music</v>
      </c>
      <c r="R694" t="str">
        <f t="shared" si="83"/>
        <v>rock</v>
      </c>
      <c r="S694" s="9">
        <f t="shared" si="84"/>
        <v>43655.208333333328</v>
      </c>
      <c r="T694" s="9">
        <f t="shared" si="85"/>
        <v>43673.208333333328</v>
      </c>
      <c r="U694">
        <f t="shared" si="86"/>
        <v>2019</v>
      </c>
      <c r="V694" s="8" t="str">
        <f t="shared" si="87"/>
        <v>Jul</v>
      </c>
    </row>
    <row r="695" spans="1:22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80"/>
        <v>0.63966740576496672</v>
      </c>
      <c r="G695" t="s">
        <v>14</v>
      </c>
      <c r="H695">
        <v>1748</v>
      </c>
      <c r="I695" s="10">
        <f t="shared" si="8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82"/>
        <v>theater</v>
      </c>
      <c r="R695" t="str">
        <f t="shared" si="83"/>
        <v>plays</v>
      </c>
      <c r="S695" s="9">
        <f t="shared" si="84"/>
        <v>43025.208333333328</v>
      </c>
      <c r="T695" s="9">
        <f t="shared" si="85"/>
        <v>43042.208333333328</v>
      </c>
      <c r="U695">
        <f t="shared" si="86"/>
        <v>2017</v>
      </c>
      <c r="V695" s="8" t="str">
        <f t="shared" si="87"/>
        <v>Oct</v>
      </c>
    </row>
    <row r="696" spans="1:22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80"/>
        <v>0.84131868131868137</v>
      </c>
      <c r="G696" t="s">
        <v>14</v>
      </c>
      <c r="H696">
        <v>79</v>
      </c>
      <c r="I696" s="10">
        <f t="shared" si="8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82"/>
        <v>theater</v>
      </c>
      <c r="R696" t="str">
        <f t="shared" si="83"/>
        <v>plays</v>
      </c>
      <c r="S696" s="9">
        <f t="shared" si="84"/>
        <v>43066.25</v>
      </c>
      <c r="T696" s="9">
        <f t="shared" si="85"/>
        <v>43103.25</v>
      </c>
      <c r="U696">
        <f t="shared" si="86"/>
        <v>2017</v>
      </c>
      <c r="V696" s="8" t="str">
        <f t="shared" si="87"/>
        <v>Nov</v>
      </c>
    </row>
    <row r="697" spans="1:22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80"/>
        <v>1.3393478260869565</v>
      </c>
      <c r="G697" t="s">
        <v>20</v>
      </c>
      <c r="H697">
        <v>196</v>
      </c>
      <c r="I697" s="10">
        <f t="shared" si="8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82"/>
        <v>music</v>
      </c>
      <c r="R697" t="str">
        <f t="shared" si="83"/>
        <v>rock</v>
      </c>
      <c r="S697" s="9">
        <f t="shared" si="84"/>
        <v>42322.25</v>
      </c>
      <c r="T697" s="9">
        <f t="shared" si="85"/>
        <v>42338.25</v>
      </c>
      <c r="U697">
        <f t="shared" si="86"/>
        <v>2015</v>
      </c>
      <c r="V697" s="8" t="str">
        <f t="shared" si="87"/>
        <v>Nov</v>
      </c>
    </row>
    <row r="698" spans="1:22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80"/>
        <v>0.59042047531992692</v>
      </c>
      <c r="G698" t="s">
        <v>14</v>
      </c>
      <c r="H698">
        <v>889</v>
      </c>
      <c r="I698" s="10">
        <f t="shared" si="8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82"/>
        <v>theater</v>
      </c>
      <c r="R698" t="str">
        <f t="shared" si="83"/>
        <v>plays</v>
      </c>
      <c r="S698" s="9">
        <f t="shared" si="84"/>
        <v>42114.208333333328</v>
      </c>
      <c r="T698" s="9">
        <f t="shared" si="85"/>
        <v>42115.208333333328</v>
      </c>
      <c r="U698">
        <f t="shared" si="86"/>
        <v>2015</v>
      </c>
      <c r="V698" s="8" t="str">
        <f t="shared" si="87"/>
        <v>Apr</v>
      </c>
    </row>
    <row r="699" spans="1:22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80"/>
        <v>1.5280062063615205</v>
      </c>
      <c r="G699" t="s">
        <v>20</v>
      </c>
      <c r="H699">
        <v>7295</v>
      </c>
      <c r="I699" s="10">
        <f t="shared" si="8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82"/>
        <v>music</v>
      </c>
      <c r="R699" t="str">
        <f t="shared" si="83"/>
        <v>electric music</v>
      </c>
      <c r="S699" s="9">
        <f t="shared" si="84"/>
        <v>43190.208333333328</v>
      </c>
      <c r="T699" s="9">
        <f t="shared" si="85"/>
        <v>43192.208333333328</v>
      </c>
      <c r="U699">
        <f t="shared" si="86"/>
        <v>2018</v>
      </c>
      <c r="V699" s="8" t="str">
        <f t="shared" si="87"/>
        <v>Mar</v>
      </c>
    </row>
    <row r="700" spans="1:22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80"/>
        <v>4.466912114014252</v>
      </c>
      <c r="G700" t="s">
        <v>20</v>
      </c>
      <c r="H700">
        <v>2893</v>
      </c>
      <c r="I700" s="10">
        <f t="shared" si="8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82"/>
        <v>technology</v>
      </c>
      <c r="R700" t="str">
        <f t="shared" si="83"/>
        <v>wearables</v>
      </c>
      <c r="S700" s="9">
        <f t="shared" si="84"/>
        <v>40871.25</v>
      </c>
      <c r="T700" s="9">
        <f t="shared" si="85"/>
        <v>40885.25</v>
      </c>
      <c r="U700">
        <f t="shared" si="86"/>
        <v>2011</v>
      </c>
      <c r="V700" s="8" t="str">
        <f t="shared" si="87"/>
        <v>Nov</v>
      </c>
    </row>
    <row r="701" spans="1:22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80"/>
        <v>0.8439189189189189</v>
      </c>
      <c r="G701" t="s">
        <v>14</v>
      </c>
      <c r="H701">
        <v>56</v>
      </c>
      <c r="I701" s="10">
        <f t="shared" si="8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82"/>
        <v>film &amp; video</v>
      </c>
      <c r="R701" t="str">
        <f t="shared" si="83"/>
        <v>drama</v>
      </c>
      <c r="S701" s="9">
        <f t="shared" si="84"/>
        <v>43641.208333333328</v>
      </c>
      <c r="T701" s="9">
        <f t="shared" si="85"/>
        <v>43642.208333333328</v>
      </c>
      <c r="U701">
        <f t="shared" si="86"/>
        <v>2019</v>
      </c>
      <c r="V701" s="8" t="str">
        <f t="shared" si="87"/>
        <v>Jun</v>
      </c>
    </row>
    <row r="702" spans="1:22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80"/>
        <v>0.03</v>
      </c>
      <c r="G702" t="s">
        <v>14</v>
      </c>
      <c r="H702">
        <v>1</v>
      </c>
      <c r="I702" s="10">
        <f t="shared" si="8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82"/>
        <v>technology</v>
      </c>
      <c r="R702" t="str">
        <f t="shared" si="83"/>
        <v>wearables</v>
      </c>
      <c r="S702" s="9">
        <f t="shared" si="84"/>
        <v>40203.25</v>
      </c>
      <c r="T702" s="9">
        <f t="shared" si="85"/>
        <v>40218.25</v>
      </c>
      <c r="U702">
        <f t="shared" si="86"/>
        <v>2010</v>
      </c>
      <c r="V702" s="8" t="str">
        <f t="shared" si="87"/>
        <v>Jan</v>
      </c>
    </row>
    <row r="703" spans="1:22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80"/>
        <v>1.7502692307692307</v>
      </c>
      <c r="G703" t="s">
        <v>20</v>
      </c>
      <c r="H703">
        <v>820</v>
      </c>
      <c r="I703" s="10">
        <f t="shared" si="8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82"/>
        <v>theater</v>
      </c>
      <c r="R703" t="str">
        <f t="shared" si="83"/>
        <v>plays</v>
      </c>
      <c r="S703" s="9">
        <f t="shared" si="84"/>
        <v>40629.208333333336</v>
      </c>
      <c r="T703" s="9">
        <f t="shared" si="85"/>
        <v>40636.208333333336</v>
      </c>
      <c r="U703">
        <f t="shared" si="86"/>
        <v>2011</v>
      </c>
      <c r="V703" s="8" t="str">
        <f t="shared" si="87"/>
        <v>Mar</v>
      </c>
    </row>
    <row r="704" spans="1:22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80"/>
        <v>0.54137931034482756</v>
      </c>
      <c r="G704" t="s">
        <v>14</v>
      </c>
      <c r="H704">
        <v>83</v>
      </c>
      <c r="I704" s="10">
        <f t="shared" si="8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82"/>
        <v>technology</v>
      </c>
      <c r="R704" t="str">
        <f t="shared" si="83"/>
        <v>wearables</v>
      </c>
      <c r="S704" s="9">
        <f t="shared" si="84"/>
        <v>41477.208333333336</v>
      </c>
      <c r="T704" s="9">
        <f t="shared" si="85"/>
        <v>41482.208333333336</v>
      </c>
      <c r="U704">
        <f t="shared" si="86"/>
        <v>2013</v>
      </c>
      <c r="V704" s="8" t="str">
        <f t="shared" si="87"/>
        <v>Jul</v>
      </c>
    </row>
    <row r="705" spans="1:22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80"/>
        <v>3.1187381703470032</v>
      </c>
      <c r="G705" t="s">
        <v>20</v>
      </c>
      <c r="H705">
        <v>2038</v>
      </c>
      <c r="I705" s="10">
        <f t="shared" si="8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82"/>
        <v>publishing</v>
      </c>
      <c r="R705" t="str">
        <f t="shared" si="83"/>
        <v>translations</v>
      </c>
      <c r="S705" s="9">
        <f t="shared" si="84"/>
        <v>41020.208333333336</v>
      </c>
      <c r="T705" s="9">
        <f t="shared" si="85"/>
        <v>41037.208333333336</v>
      </c>
      <c r="U705">
        <f t="shared" si="86"/>
        <v>2012</v>
      </c>
      <c r="V705" s="8" t="str">
        <f t="shared" si="87"/>
        <v>Apr</v>
      </c>
    </row>
    <row r="706" spans="1:22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80"/>
        <v>1.2278160919540231</v>
      </c>
      <c r="G706" t="s">
        <v>20</v>
      </c>
      <c r="H706">
        <v>116</v>
      </c>
      <c r="I706" s="10">
        <f t="shared" si="8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82"/>
        <v>film &amp; video</v>
      </c>
      <c r="R706" t="str">
        <f t="shared" si="83"/>
        <v>animation</v>
      </c>
      <c r="S706" s="9">
        <f t="shared" si="84"/>
        <v>42555.208333333328</v>
      </c>
      <c r="T706" s="9">
        <f t="shared" si="85"/>
        <v>42570.208333333328</v>
      </c>
      <c r="U706">
        <f t="shared" si="86"/>
        <v>2016</v>
      </c>
      <c r="V706" s="8" t="str">
        <f t="shared" si="87"/>
        <v>Jul</v>
      </c>
    </row>
    <row r="707" spans="1:22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88">E707/D707</f>
        <v>0.99026517383618151</v>
      </c>
      <c r="G707" t="s">
        <v>14</v>
      </c>
      <c r="H707">
        <v>2025</v>
      </c>
      <c r="I707" s="10">
        <f t="shared" ref="I707:I770" si="89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90">LEFT(P707,FIND("/",P707)-1)</f>
        <v>publishing</v>
      </c>
      <c r="R707" t="str">
        <f t="shared" ref="R707:R770" si="91">RIGHT(P707,LEN(P707)-FIND("/",P707))</f>
        <v>nonfiction</v>
      </c>
      <c r="S707" s="9">
        <f t="shared" ref="S707:S770" si="92">(((L707/60)/60)/24)+DATE(1970,1,1)</f>
        <v>41619.25</v>
      </c>
      <c r="T707" s="9">
        <f t="shared" ref="T707:T770" si="93">(((M707/60)/60)/24)+DATE(1970,1,1)</f>
        <v>41623.25</v>
      </c>
      <c r="U707">
        <f t="shared" ref="U707:U770" si="94">YEAR(S707)</f>
        <v>2013</v>
      </c>
      <c r="V707" s="8" t="str">
        <f t="shared" ref="V707:V770" si="95">TEXT(S707,"mmm")</f>
        <v>Dec</v>
      </c>
    </row>
    <row r="708" spans="1:22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88"/>
        <v>1.278468634686347</v>
      </c>
      <c r="G708" t="s">
        <v>20</v>
      </c>
      <c r="H708">
        <v>1345</v>
      </c>
      <c r="I708" s="10">
        <f t="shared" si="8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90"/>
        <v>technology</v>
      </c>
      <c r="R708" t="str">
        <f t="shared" si="91"/>
        <v>web</v>
      </c>
      <c r="S708" s="9">
        <f t="shared" si="92"/>
        <v>43471.25</v>
      </c>
      <c r="T708" s="9">
        <f t="shared" si="93"/>
        <v>43479.25</v>
      </c>
      <c r="U708">
        <f t="shared" si="94"/>
        <v>2019</v>
      </c>
      <c r="V708" s="8" t="str">
        <f t="shared" si="95"/>
        <v>Jan</v>
      </c>
    </row>
    <row r="709" spans="1:22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88"/>
        <v>1.5861643835616439</v>
      </c>
      <c r="G709" t="s">
        <v>20</v>
      </c>
      <c r="H709">
        <v>168</v>
      </c>
      <c r="I709" s="10">
        <f t="shared" si="8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90"/>
        <v>film &amp; video</v>
      </c>
      <c r="R709" t="str">
        <f t="shared" si="91"/>
        <v>drama</v>
      </c>
      <c r="S709" s="9">
        <f t="shared" si="92"/>
        <v>43442.25</v>
      </c>
      <c r="T709" s="9">
        <f t="shared" si="93"/>
        <v>43478.25</v>
      </c>
      <c r="U709">
        <f t="shared" si="94"/>
        <v>2018</v>
      </c>
      <c r="V709" s="8" t="str">
        <f t="shared" si="95"/>
        <v>Dec</v>
      </c>
    </row>
    <row r="710" spans="1:22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88"/>
        <v>7.0705882352941174</v>
      </c>
      <c r="G710" t="s">
        <v>20</v>
      </c>
      <c r="H710">
        <v>137</v>
      </c>
      <c r="I710" s="10">
        <f t="shared" si="8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90"/>
        <v>theater</v>
      </c>
      <c r="R710" t="str">
        <f t="shared" si="91"/>
        <v>plays</v>
      </c>
      <c r="S710" s="9">
        <f t="shared" si="92"/>
        <v>42877.208333333328</v>
      </c>
      <c r="T710" s="9">
        <f t="shared" si="93"/>
        <v>42887.208333333328</v>
      </c>
      <c r="U710">
        <f t="shared" si="94"/>
        <v>2017</v>
      </c>
      <c r="V710" s="8" t="str">
        <f t="shared" si="95"/>
        <v>May</v>
      </c>
    </row>
    <row r="711" spans="1:22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88"/>
        <v>1.4238775510204082</v>
      </c>
      <c r="G711" t="s">
        <v>20</v>
      </c>
      <c r="H711">
        <v>186</v>
      </c>
      <c r="I711" s="10">
        <f t="shared" si="8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90"/>
        <v>theater</v>
      </c>
      <c r="R711" t="str">
        <f t="shared" si="91"/>
        <v>plays</v>
      </c>
      <c r="S711" s="9">
        <f t="shared" si="92"/>
        <v>41018.208333333336</v>
      </c>
      <c r="T711" s="9">
        <f t="shared" si="93"/>
        <v>41025.208333333336</v>
      </c>
      <c r="U711">
        <f t="shared" si="94"/>
        <v>2012</v>
      </c>
      <c r="V711" s="8" t="str">
        <f t="shared" si="95"/>
        <v>Apr</v>
      </c>
    </row>
    <row r="712" spans="1:22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88"/>
        <v>1.4786046511627906</v>
      </c>
      <c r="G712" t="s">
        <v>20</v>
      </c>
      <c r="H712">
        <v>125</v>
      </c>
      <c r="I712" s="10">
        <f t="shared" si="8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90"/>
        <v>theater</v>
      </c>
      <c r="R712" t="str">
        <f t="shared" si="91"/>
        <v>plays</v>
      </c>
      <c r="S712" s="9">
        <f t="shared" si="92"/>
        <v>43295.208333333328</v>
      </c>
      <c r="T712" s="9">
        <f t="shared" si="93"/>
        <v>43302.208333333328</v>
      </c>
      <c r="U712">
        <f t="shared" si="94"/>
        <v>2018</v>
      </c>
      <c r="V712" s="8" t="str">
        <f t="shared" si="95"/>
        <v>Jul</v>
      </c>
    </row>
    <row r="713" spans="1:22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88"/>
        <v>0.20322580645161289</v>
      </c>
      <c r="G713" t="s">
        <v>14</v>
      </c>
      <c r="H713">
        <v>14</v>
      </c>
      <c r="I713" s="10">
        <f t="shared" si="89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90"/>
        <v>theater</v>
      </c>
      <c r="R713" t="str">
        <f t="shared" si="91"/>
        <v>plays</v>
      </c>
      <c r="S713" s="9">
        <f t="shared" si="92"/>
        <v>42393.25</v>
      </c>
      <c r="T713" s="9">
        <f t="shared" si="93"/>
        <v>42395.25</v>
      </c>
      <c r="U713">
        <f t="shared" si="94"/>
        <v>2016</v>
      </c>
      <c r="V713" s="8" t="str">
        <f t="shared" si="95"/>
        <v>Jan</v>
      </c>
    </row>
    <row r="714" spans="1:22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88"/>
        <v>18.40625</v>
      </c>
      <c r="G714" t="s">
        <v>20</v>
      </c>
      <c r="H714">
        <v>202</v>
      </c>
      <c r="I714" s="10">
        <f t="shared" si="8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90"/>
        <v>theater</v>
      </c>
      <c r="R714" t="str">
        <f t="shared" si="91"/>
        <v>plays</v>
      </c>
      <c r="S714" s="9">
        <f t="shared" si="92"/>
        <v>42559.208333333328</v>
      </c>
      <c r="T714" s="9">
        <f t="shared" si="93"/>
        <v>42600.208333333328</v>
      </c>
      <c r="U714">
        <f t="shared" si="94"/>
        <v>2016</v>
      </c>
      <c r="V714" s="8" t="str">
        <f t="shared" si="95"/>
        <v>Jul</v>
      </c>
    </row>
    <row r="715" spans="1:22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88"/>
        <v>1.6194202898550725</v>
      </c>
      <c r="G715" t="s">
        <v>20</v>
      </c>
      <c r="H715">
        <v>103</v>
      </c>
      <c r="I715" s="10">
        <f t="shared" si="8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90"/>
        <v>publishing</v>
      </c>
      <c r="R715" t="str">
        <f t="shared" si="91"/>
        <v>radio &amp; podcasts</v>
      </c>
      <c r="S715" s="9">
        <f t="shared" si="92"/>
        <v>42604.208333333328</v>
      </c>
      <c r="T715" s="9">
        <f t="shared" si="93"/>
        <v>42616.208333333328</v>
      </c>
      <c r="U715">
        <f t="shared" si="94"/>
        <v>2016</v>
      </c>
      <c r="V715" s="8" t="str">
        <f t="shared" si="95"/>
        <v>Aug</v>
      </c>
    </row>
    <row r="716" spans="1:22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88"/>
        <v>4.7282077922077921</v>
      </c>
      <c r="G716" t="s">
        <v>20</v>
      </c>
      <c r="H716">
        <v>1785</v>
      </c>
      <c r="I716" s="10">
        <f t="shared" si="8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90"/>
        <v>music</v>
      </c>
      <c r="R716" t="str">
        <f t="shared" si="91"/>
        <v>rock</v>
      </c>
      <c r="S716" s="9">
        <f t="shared" si="92"/>
        <v>41870.208333333336</v>
      </c>
      <c r="T716" s="9">
        <f t="shared" si="93"/>
        <v>41871.208333333336</v>
      </c>
      <c r="U716">
        <f t="shared" si="94"/>
        <v>2014</v>
      </c>
      <c r="V716" s="8" t="str">
        <f t="shared" si="95"/>
        <v>Aug</v>
      </c>
    </row>
    <row r="717" spans="1:22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88"/>
        <v>0.24466101694915254</v>
      </c>
      <c r="G717" t="s">
        <v>14</v>
      </c>
      <c r="H717">
        <v>656</v>
      </c>
      <c r="I717" s="10">
        <f t="shared" si="8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90"/>
        <v>games</v>
      </c>
      <c r="R717" t="str">
        <f t="shared" si="91"/>
        <v>mobile games</v>
      </c>
      <c r="S717" s="9">
        <f t="shared" si="92"/>
        <v>40397.208333333336</v>
      </c>
      <c r="T717" s="9">
        <f t="shared" si="93"/>
        <v>40402.208333333336</v>
      </c>
      <c r="U717">
        <f t="shared" si="94"/>
        <v>2010</v>
      </c>
      <c r="V717" s="8" t="str">
        <f t="shared" si="95"/>
        <v>Aug</v>
      </c>
    </row>
    <row r="718" spans="1:22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88"/>
        <v>5.1764999999999999</v>
      </c>
      <c r="G718" t="s">
        <v>20</v>
      </c>
      <c r="H718">
        <v>157</v>
      </c>
      <c r="I718" s="10">
        <f t="shared" si="8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90"/>
        <v>theater</v>
      </c>
      <c r="R718" t="str">
        <f t="shared" si="91"/>
        <v>plays</v>
      </c>
      <c r="S718" s="9">
        <f t="shared" si="92"/>
        <v>41465.208333333336</v>
      </c>
      <c r="T718" s="9">
        <f t="shared" si="93"/>
        <v>41493.208333333336</v>
      </c>
      <c r="U718">
        <f t="shared" si="94"/>
        <v>2013</v>
      </c>
      <c r="V718" s="8" t="str">
        <f t="shared" si="95"/>
        <v>Jul</v>
      </c>
    </row>
    <row r="719" spans="1:22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88"/>
        <v>2.4764285714285714</v>
      </c>
      <c r="G719" t="s">
        <v>20</v>
      </c>
      <c r="H719">
        <v>555</v>
      </c>
      <c r="I719" s="10">
        <f t="shared" si="8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90"/>
        <v>film &amp; video</v>
      </c>
      <c r="R719" t="str">
        <f t="shared" si="91"/>
        <v>documentary</v>
      </c>
      <c r="S719" s="9">
        <f t="shared" si="92"/>
        <v>40777.208333333336</v>
      </c>
      <c r="T719" s="9">
        <f t="shared" si="93"/>
        <v>40798.208333333336</v>
      </c>
      <c r="U719">
        <f t="shared" si="94"/>
        <v>2011</v>
      </c>
      <c r="V719" s="8" t="str">
        <f t="shared" si="95"/>
        <v>Aug</v>
      </c>
    </row>
    <row r="720" spans="1:22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88"/>
        <v>1.0020481927710843</v>
      </c>
      <c r="G720" t="s">
        <v>20</v>
      </c>
      <c r="H720">
        <v>297</v>
      </c>
      <c r="I720" s="10">
        <f t="shared" si="8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90"/>
        <v>technology</v>
      </c>
      <c r="R720" t="str">
        <f t="shared" si="91"/>
        <v>wearables</v>
      </c>
      <c r="S720" s="9">
        <f t="shared" si="92"/>
        <v>41442.208333333336</v>
      </c>
      <c r="T720" s="9">
        <f t="shared" si="93"/>
        <v>41468.208333333336</v>
      </c>
      <c r="U720">
        <f t="shared" si="94"/>
        <v>2013</v>
      </c>
      <c r="V720" s="8" t="str">
        <f t="shared" si="95"/>
        <v>Jun</v>
      </c>
    </row>
    <row r="721" spans="1:22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88"/>
        <v>1.53</v>
      </c>
      <c r="G721" t="s">
        <v>20</v>
      </c>
      <c r="H721">
        <v>123</v>
      </c>
      <c r="I721" s="10">
        <f t="shared" si="8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90"/>
        <v>publishing</v>
      </c>
      <c r="R721" t="str">
        <f t="shared" si="91"/>
        <v>fiction</v>
      </c>
      <c r="S721" s="9">
        <f t="shared" si="92"/>
        <v>41058.208333333336</v>
      </c>
      <c r="T721" s="9">
        <f t="shared" si="93"/>
        <v>41069.208333333336</v>
      </c>
      <c r="U721">
        <f t="shared" si="94"/>
        <v>2012</v>
      </c>
      <c r="V721" s="8" t="str">
        <f t="shared" si="95"/>
        <v>May</v>
      </c>
    </row>
    <row r="722" spans="1:22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88"/>
        <v>0.37091954022988505</v>
      </c>
      <c r="G722" t="s">
        <v>74</v>
      </c>
      <c r="H722">
        <v>38</v>
      </c>
      <c r="I722" s="10">
        <f t="shared" si="8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90"/>
        <v>theater</v>
      </c>
      <c r="R722" t="str">
        <f t="shared" si="91"/>
        <v>plays</v>
      </c>
      <c r="S722" s="9">
        <f t="shared" si="92"/>
        <v>43152.25</v>
      </c>
      <c r="T722" s="9">
        <f t="shared" si="93"/>
        <v>43166.25</v>
      </c>
      <c r="U722">
        <f t="shared" si="94"/>
        <v>2018</v>
      </c>
      <c r="V722" s="8" t="str">
        <f t="shared" si="95"/>
        <v>Feb</v>
      </c>
    </row>
    <row r="723" spans="1:22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88"/>
        <v>4.3923948220064728E-2</v>
      </c>
      <c r="G723" t="s">
        <v>74</v>
      </c>
      <c r="H723">
        <v>60</v>
      </c>
      <c r="I723" s="10">
        <f t="shared" si="8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90"/>
        <v>music</v>
      </c>
      <c r="R723" t="str">
        <f t="shared" si="91"/>
        <v>rock</v>
      </c>
      <c r="S723" s="9">
        <f t="shared" si="92"/>
        <v>43194.208333333328</v>
      </c>
      <c r="T723" s="9">
        <f t="shared" si="93"/>
        <v>43200.208333333328</v>
      </c>
      <c r="U723">
        <f t="shared" si="94"/>
        <v>2018</v>
      </c>
      <c r="V723" s="8" t="str">
        <f t="shared" si="95"/>
        <v>Apr</v>
      </c>
    </row>
    <row r="724" spans="1:22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88"/>
        <v>1.5650721649484536</v>
      </c>
      <c r="G724" t="s">
        <v>20</v>
      </c>
      <c r="H724">
        <v>3036</v>
      </c>
      <c r="I724" s="10">
        <f t="shared" si="8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90"/>
        <v>film &amp; video</v>
      </c>
      <c r="R724" t="str">
        <f t="shared" si="91"/>
        <v>documentary</v>
      </c>
      <c r="S724" s="9">
        <f t="shared" si="92"/>
        <v>43045.25</v>
      </c>
      <c r="T724" s="9">
        <f t="shared" si="93"/>
        <v>43072.25</v>
      </c>
      <c r="U724">
        <f t="shared" si="94"/>
        <v>2017</v>
      </c>
      <c r="V724" s="8" t="str">
        <f t="shared" si="95"/>
        <v>Nov</v>
      </c>
    </row>
    <row r="725" spans="1:22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88"/>
        <v>2.704081632653061</v>
      </c>
      <c r="G725" t="s">
        <v>20</v>
      </c>
      <c r="H725">
        <v>144</v>
      </c>
      <c r="I725" s="10">
        <f t="shared" si="8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90"/>
        <v>theater</v>
      </c>
      <c r="R725" t="str">
        <f t="shared" si="91"/>
        <v>plays</v>
      </c>
      <c r="S725" s="9">
        <f t="shared" si="92"/>
        <v>42431.25</v>
      </c>
      <c r="T725" s="9">
        <f t="shared" si="93"/>
        <v>42452.208333333328</v>
      </c>
      <c r="U725">
        <f t="shared" si="94"/>
        <v>2016</v>
      </c>
      <c r="V725" s="8" t="str">
        <f t="shared" si="95"/>
        <v>Mar</v>
      </c>
    </row>
    <row r="726" spans="1:22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88"/>
        <v>1.3405952380952382</v>
      </c>
      <c r="G726" t="s">
        <v>20</v>
      </c>
      <c r="H726">
        <v>121</v>
      </c>
      <c r="I726" s="10">
        <f t="shared" si="8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90"/>
        <v>theater</v>
      </c>
      <c r="R726" t="str">
        <f t="shared" si="91"/>
        <v>plays</v>
      </c>
      <c r="S726" s="9">
        <f t="shared" si="92"/>
        <v>41934.208333333336</v>
      </c>
      <c r="T726" s="9">
        <f t="shared" si="93"/>
        <v>41936.208333333336</v>
      </c>
      <c r="U726">
        <f t="shared" si="94"/>
        <v>2014</v>
      </c>
      <c r="V726" s="8" t="str">
        <f t="shared" si="95"/>
        <v>Oct</v>
      </c>
    </row>
    <row r="727" spans="1:22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88"/>
        <v>0.50398033126293995</v>
      </c>
      <c r="G727" t="s">
        <v>14</v>
      </c>
      <c r="H727">
        <v>1596</v>
      </c>
      <c r="I727" s="10">
        <f t="shared" si="8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90"/>
        <v>games</v>
      </c>
      <c r="R727" t="str">
        <f t="shared" si="91"/>
        <v>mobile games</v>
      </c>
      <c r="S727" s="9">
        <f t="shared" si="92"/>
        <v>41958.25</v>
      </c>
      <c r="T727" s="9">
        <f t="shared" si="93"/>
        <v>41960.25</v>
      </c>
      <c r="U727">
        <f t="shared" si="94"/>
        <v>2014</v>
      </c>
      <c r="V727" s="8" t="str">
        <f t="shared" si="95"/>
        <v>Nov</v>
      </c>
    </row>
    <row r="728" spans="1:22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88"/>
        <v>0.88815837937384901</v>
      </c>
      <c r="G728" t="s">
        <v>74</v>
      </c>
      <c r="H728">
        <v>524</v>
      </c>
      <c r="I728" s="10">
        <f t="shared" si="8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90"/>
        <v>theater</v>
      </c>
      <c r="R728" t="str">
        <f t="shared" si="91"/>
        <v>plays</v>
      </c>
      <c r="S728" s="9">
        <f t="shared" si="92"/>
        <v>40476.208333333336</v>
      </c>
      <c r="T728" s="9">
        <f t="shared" si="93"/>
        <v>40482.208333333336</v>
      </c>
      <c r="U728">
        <f t="shared" si="94"/>
        <v>2010</v>
      </c>
      <c r="V728" s="8" t="str">
        <f t="shared" si="95"/>
        <v>Oct</v>
      </c>
    </row>
    <row r="729" spans="1:22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88"/>
        <v>1.65</v>
      </c>
      <c r="G729" t="s">
        <v>20</v>
      </c>
      <c r="H729">
        <v>181</v>
      </c>
      <c r="I729" s="10">
        <f t="shared" si="8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90"/>
        <v>technology</v>
      </c>
      <c r="R729" t="str">
        <f t="shared" si="91"/>
        <v>web</v>
      </c>
      <c r="S729" s="9">
        <f t="shared" si="92"/>
        <v>43485.25</v>
      </c>
      <c r="T729" s="9">
        <f t="shared" si="93"/>
        <v>43543.208333333328</v>
      </c>
      <c r="U729">
        <f t="shared" si="94"/>
        <v>2019</v>
      </c>
      <c r="V729" s="8" t="str">
        <f t="shared" si="95"/>
        <v>Jan</v>
      </c>
    </row>
    <row r="730" spans="1:22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88"/>
        <v>0.17499999999999999</v>
      </c>
      <c r="G730" t="s">
        <v>14</v>
      </c>
      <c r="H730">
        <v>10</v>
      </c>
      <c r="I730" s="10">
        <f t="shared" si="89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90"/>
        <v>theater</v>
      </c>
      <c r="R730" t="str">
        <f t="shared" si="91"/>
        <v>plays</v>
      </c>
      <c r="S730" s="9">
        <f t="shared" si="92"/>
        <v>42515.208333333328</v>
      </c>
      <c r="T730" s="9">
        <f t="shared" si="93"/>
        <v>42526.208333333328</v>
      </c>
      <c r="U730">
        <f t="shared" si="94"/>
        <v>2016</v>
      </c>
      <c r="V730" s="8" t="str">
        <f t="shared" si="95"/>
        <v>May</v>
      </c>
    </row>
    <row r="731" spans="1:22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88"/>
        <v>1.8566071428571429</v>
      </c>
      <c r="G731" t="s">
        <v>20</v>
      </c>
      <c r="H731">
        <v>122</v>
      </c>
      <c r="I731" s="10">
        <f t="shared" si="8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90"/>
        <v>film &amp; video</v>
      </c>
      <c r="R731" t="str">
        <f t="shared" si="91"/>
        <v>drama</v>
      </c>
      <c r="S731" s="9">
        <f t="shared" si="92"/>
        <v>41309.25</v>
      </c>
      <c r="T731" s="9">
        <f t="shared" si="93"/>
        <v>41311.25</v>
      </c>
      <c r="U731">
        <f t="shared" si="94"/>
        <v>2013</v>
      </c>
      <c r="V731" s="8" t="str">
        <f t="shared" si="95"/>
        <v>Feb</v>
      </c>
    </row>
    <row r="732" spans="1:22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88"/>
        <v>4.1266319444444441</v>
      </c>
      <c r="G732" t="s">
        <v>20</v>
      </c>
      <c r="H732">
        <v>1071</v>
      </c>
      <c r="I732" s="10">
        <f t="shared" si="8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90"/>
        <v>technology</v>
      </c>
      <c r="R732" t="str">
        <f t="shared" si="91"/>
        <v>wearables</v>
      </c>
      <c r="S732" s="9">
        <f t="shared" si="92"/>
        <v>42147.208333333328</v>
      </c>
      <c r="T732" s="9">
        <f t="shared" si="93"/>
        <v>42153.208333333328</v>
      </c>
      <c r="U732">
        <f t="shared" si="94"/>
        <v>2015</v>
      </c>
      <c r="V732" s="8" t="str">
        <f t="shared" si="95"/>
        <v>May</v>
      </c>
    </row>
    <row r="733" spans="1:22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88"/>
        <v>0.90249999999999997</v>
      </c>
      <c r="G733" t="s">
        <v>74</v>
      </c>
      <c r="H733">
        <v>219</v>
      </c>
      <c r="I733" s="10">
        <f t="shared" si="8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90"/>
        <v>technology</v>
      </c>
      <c r="R733" t="str">
        <f t="shared" si="91"/>
        <v>web</v>
      </c>
      <c r="S733" s="9">
        <f t="shared" si="92"/>
        <v>42939.208333333328</v>
      </c>
      <c r="T733" s="9">
        <f t="shared" si="93"/>
        <v>42940.208333333328</v>
      </c>
      <c r="U733">
        <f t="shared" si="94"/>
        <v>2017</v>
      </c>
      <c r="V733" s="8" t="str">
        <f t="shared" si="95"/>
        <v>Jul</v>
      </c>
    </row>
    <row r="734" spans="1:22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88"/>
        <v>0.91984615384615387</v>
      </c>
      <c r="G734" t="s">
        <v>14</v>
      </c>
      <c r="H734">
        <v>1121</v>
      </c>
      <c r="I734" s="10">
        <f t="shared" si="8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90"/>
        <v>music</v>
      </c>
      <c r="R734" t="str">
        <f t="shared" si="91"/>
        <v>rock</v>
      </c>
      <c r="S734" s="9">
        <f t="shared" si="92"/>
        <v>42816.208333333328</v>
      </c>
      <c r="T734" s="9">
        <f t="shared" si="93"/>
        <v>42839.208333333328</v>
      </c>
      <c r="U734">
        <f t="shared" si="94"/>
        <v>2017</v>
      </c>
      <c r="V734" s="8" t="str">
        <f t="shared" si="95"/>
        <v>Mar</v>
      </c>
    </row>
    <row r="735" spans="1:22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88"/>
        <v>5.2700632911392402</v>
      </c>
      <c r="G735" t="s">
        <v>20</v>
      </c>
      <c r="H735">
        <v>980</v>
      </c>
      <c r="I735" s="10">
        <f t="shared" si="8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90"/>
        <v>music</v>
      </c>
      <c r="R735" t="str">
        <f t="shared" si="91"/>
        <v>metal</v>
      </c>
      <c r="S735" s="9">
        <f t="shared" si="92"/>
        <v>41844.208333333336</v>
      </c>
      <c r="T735" s="9">
        <f t="shared" si="93"/>
        <v>41857.208333333336</v>
      </c>
      <c r="U735">
        <f t="shared" si="94"/>
        <v>2014</v>
      </c>
      <c r="V735" s="8" t="str">
        <f t="shared" si="95"/>
        <v>Jul</v>
      </c>
    </row>
    <row r="736" spans="1:22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88"/>
        <v>3.1914285714285713</v>
      </c>
      <c r="G736" t="s">
        <v>20</v>
      </c>
      <c r="H736">
        <v>536</v>
      </c>
      <c r="I736" s="10">
        <f t="shared" si="8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90"/>
        <v>theater</v>
      </c>
      <c r="R736" t="str">
        <f t="shared" si="91"/>
        <v>plays</v>
      </c>
      <c r="S736" s="9">
        <f t="shared" si="92"/>
        <v>42763.25</v>
      </c>
      <c r="T736" s="9">
        <f t="shared" si="93"/>
        <v>42775.25</v>
      </c>
      <c r="U736">
        <f t="shared" si="94"/>
        <v>2017</v>
      </c>
      <c r="V736" s="8" t="str">
        <f t="shared" si="95"/>
        <v>Jan</v>
      </c>
    </row>
    <row r="737" spans="1:22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88"/>
        <v>3.5418867924528303</v>
      </c>
      <c r="G737" t="s">
        <v>20</v>
      </c>
      <c r="H737">
        <v>1991</v>
      </c>
      <c r="I737" s="10">
        <f t="shared" si="8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90"/>
        <v>photography</v>
      </c>
      <c r="R737" t="str">
        <f t="shared" si="91"/>
        <v>photography books</v>
      </c>
      <c r="S737" s="9">
        <f t="shared" si="92"/>
        <v>42459.208333333328</v>
      </c>
      <c r="T737" s="9">
        <f t="shared" si="93"/>
        <v>42466.208333333328</v>
      </c>
      <c r="U737">
        <f t="shared" si="94"/>
        <v>2016</v>
      </c>
      <c r="V737" s="8" t="str">
        <f t="shared" si="95"/>
        <v>Mar</v>
      </c>
    </row>
    <row r="738" spans="1:22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88"/>
        <v>0.32896103896103895</v>
      </c>
      <c r="G738" t="s">
        <v>74</v>
      </c>
      <c r="H738">
        <v>29</v>
      </c>
      <c r="I738" s="10">
        <f t="shared" si="8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90"/>
        <v>publishing</v>
      </c>
      <c r="R738" t="str">
        <f t="shared" si="91"/>
        <v>nonfiction</v>
      </c>
      <c r="S738" s="9">
        <f t="shared" si="92"/>
        <v>42055.25</v>
      </c>
      <c r="T738" s="9">
        <f t="shared" si="93"/>
        <v>42059.25</v>
      </c>
      <c r="U738">
        <f t="shared" si="94"/>
        <v>2015</v>
      </c>
      <c r="V738" s="8" t="str">
        <f t="shared" si="95"/>
        <v>Feb</v>
      </c>
    </row>
    <row r="739" spans="1:22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88"/>
        <v>1.358918918918919</v>
      </c>
      <c r="G739" t="s">
        <v>20</v>
      </c>
      <c r="H739">
        <v>180</v>
      </c>
      <c r="I739" s="10">
        <f t="shared" si="8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90"/>
        <v>music</v>
      </c>
      <c r="R739" t="str">
        <f t="shared" si="91"/>
        <v>indie rock</v>
      </c>
      <c r="S739" s="9">
        <f t="shared" si="92"/>
        <v>42685.25</v>
      </c>
      <c r="T739" s="9">
        <f t="shared" si="93"/>
        <v>42697.25</v>
      </c>
      <c r="U739">
        <f t="shared" si="94"/>
        <v>2016</v>
      </c>
      <c r="V739" s="8" t="str">
        <f t="shared" si="95"/>
        <v>Nov</v>
      </c>
    </row>
    <row r="740" spans="1:22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88"/>
        <v>2.0843373493975904E-2</v>
      </c>
      <c r="G740" t="s">
        <v>14</v>
      </c>
      <c r="H740">
        <v>15</v>
      </c>
      <c r="I740" s="10">
        <f t="shared" si="89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90"/>
        <v>theater</v>
      </c>
      <c r="R740" t="str">
        <f t="shared" si="91"/>
        <v>plays</v>
      </c>
      <c r="S740" s="9">
        <f t="shared" si="92"/>
        <v>41959.25</v>
      </c>
      <c r="T740" s="9">
        <f t="shared" si="93"/>
        <v>41981.25</v>
      </c>
      <c r="U740">
        <f t="shared" si="94"/>
        <v>2014</v>
      </c>
      <c r="V740" s="8" t="str">
        <f t="shared" si="95"/>
        <v>Nov</v>
      </c>
    </row>
    <row r="741" spans="1:22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88"/>
        <v>0.61</v>
      </c>
      <c r="G741" t="s">
        <v>14</v>
      </c>
      <c r="H741">
        <v>191</v>
      </c>
      <c r="I741" s="10">
        <f t="shared" si="8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90"/>
        <v>music</v>
      </c>
      <c r="R741" t="str">
        <f t="shared" si="91"/>
        <v>indie rock</v>
      </c>
      <c r="S741" s="9">
        <f t="shared" si="92"/>
        <v>41089.208333333336</v>
      </c>
      <c r="T741" s="9">
        <f t="shared" si="93"/>
        <v>41090.208333333336</v>
      </c>
      <c r="U741">
        <f t="shared" si="94"/>
        <v>2012</v>
      </c>
      <c r="V741" s="8" t="str">
        <f t="shared" si="95"/>
        <v>Jun</v>
      </c>
    </row>
    <row r="742" spans="1:22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88"/>
        <v>0.30037735849056602</v>
      </c>
      <c r="G742" t="s">
        <v>14</v>
      </c>
      <c r="H742">
        <v>16</v>
      </c>
      <c r="I742" s="10">
        <f t="shared" si="89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90"/>
        <v>theater</v>
      </c>
      <c r="R742" t="str">
        <f t="shared" si="91"/>
        <v>plays</v>
      </c>
      <c r="S742" s="9">
        <f t="shared" si="92"/>
        <v>42769.25</v>
      </c>
      <c r="T742" s="9">
        <f t="shared" si="93"/>
        <v>42772.25</v>
      </c>
      <c r="U742">
        <f t="shared" si="94"/>
        <v>2017</v>
      </c>
      <c r="V742" s="8" t="str">
        <f t="shared" si="95"/>
        <v>Feb</v>
      </c>
    </row>
    <row r="743" spans="1:22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88"/>
        <v>11.791666666666666</v>
      </c>
      <c r="G743" t="s">
        <v>20</v>
      </c>
      <c r="H743">
        <v>130</v>
      </c>
      <c r="I743" s="10">
        <f t="shared" si="8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90"/>
        <v>theater</v>
      </c>
      <c r="R743" t="str">
        <f t="shared" si="91"/>
        <v>plays</v>
      </c>
      <c r="S743" s="9">
        <f t="shared" si="92"/>
        <v>40321.208333333336</v>
      </c>
      <c r="T743" s="9">
        <f t="shared" si="93"/>
        <v>40322.208333333336</v>
      </c>
      <c r="U743">
        <f t="shared" si="94"/>
        <v>2010</v>
      </c>
      <c r="V743" s="8" t="str">
        <f t="shared" si="95"/>
        <v>May</v>
      </c>
    </row>
    <row r="744" spans="1:22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88"/>
        <v>11.260833333333334</v>
      </c>
      <c r="G744" t="s">
        <v>20</v>
      </c>
      <c r="H744">
        <v>122</v>
      </c>
      <c r="I744" s="10">
        <f t="shared" si="8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90"/>
        <v>music</v>
      </c>
      <c r="R744" t="str">
        <f t="shared" si="91"/>
        <v>electric music</v>
      </c>
      <c r="S744" s="9">
        <f t="shared" si="92"/>
        <v>40197.25</v>
      </c>
      <c r="T744" s="9">
        <f t="shared" si="93"/>
        <v>40239.25</v>
      </c>
      <c r="U744">
        <f t="shared" si="94"/>
        <v>2010</v>
      </c>
      <c r="V744" s="8" t="str">
        <f t="shared" si="95"/>
        <v>Jan</v>
      </c>
    </row>
    <row r="745" spans="1:22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88"/>
        <v>0.12923076923076923</v>
      </c>
      <c r="G745" t="s">
        <v>14</v>
      </c>
      <c r="H745">
        <v>17</v>
      </c>
      <c r="I745" s="10">
        <f t="shared" si="8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90"/>
        <v>theater</v>
      </c>
      <c r="R745" t="str">
        <f t="shared" si="91"/>
        <v>plays</v>
      </c>
      <c r="S745" s="9">
        <f t="shared" si="92"/>
        <v>42298.208333333328</v>
      </c>
      <c r="T745" s="9">
        <f t="shared" si="93"/>
        <v>42304.208333333328</v>
      </c>
      <c r="U745">
        <f t="shared" si="94"/>
        <v>2015</v>
      </c>
      <c r="V745" s="8" t="str">
        <f t="shared" si="95"/>
        <v>Oct</v>
      </c>
    </row>
    <row r="746" spans="1:22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88"/>
        <v>7.12</v>
      </c>
      <c r="G746" t="s">
        <v>20</v>
      </c>
      <c r="H746">
        <v>140</v>
      </c>
      <c r="I746" s="10">
        <f t="shared" si="8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90"/>
        <v>theater</v>
      </c>
      <c r="R746" t="str">
        <f t="shared" si="91"/>
        <v>plays</v>
      </c>
      <c r="S746" s="9">
        <f t="shared" si="92"/>
        <v>43322.208333333328</v>
      </c>
      <c r="T746" s="9">
        <f t="shared" si="93"/>
        <v>43324.208333333328</v>
      </c>
      <c r="U746">
        <f t="shared" si="94"/>
        <v>2018</v>
      </c>
      <c r="V746" s="8" t="str">
        <f t="shared" si="95"/>
        <v>Aug</v>
      </c>
    </row>
    <row r="747" spans="1:22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88"/>
        <v>0.30304347826086958</v>
      </c>
      <c r="G747" t="s">
        <v>14</v>
      </c>
      <c r="H747">
        <v>34</v>
      </c>
      <c r="I747" s="10">
        <f t="shared" si="89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90"/>
        <v>technology</v>
      </c>
      <c r="R747" t="str">
        <f t="shared" si="91"/>
        <v>wearables</v>
      </c>
      <c r="S747" s="9">
        <f t="shared" si="92"/>
        <v>40328.208333333336</v>
      </c>
      <c r="T747" s="9">
        <f t="shared" si="93"/>
        <v>40355.208333333336</v>
      </c>
      <c r="U747">
        <f t="shared" si="94"/>
        <v>2010</v>
      </c>
      <c r="V747" s="8" t="str">
        <f t="shared" si="95"/>
        <v>May</v>
      </c>
    </row>
    <row r="748" spans="1:22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88"/>
        <v>2.1250896057347672</v>
      </c>
      <c r="G748" t="s">
        <v>20</v>
      </c>
      <c r="H748">
        <v>3388</v>
      </c>
      <c r="I748" s="10">
        <f t="shared" si="89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90"/>
        <v>technology</v>
      </c>
      <c r="R748" t="str">
        <f t="shared" si="91"/>
        <v>web</v>
      </c>
      <c r="S748" s="9">
        <f t="shared" si="92"/>
        <v>40825.208333333336</v>
      </c>
      <c r="T748" s="9">
        <f t="shared" si="93"/>
        <v>40830.208333333336</v>
      </c>
      <c r="U748">
        <f t="shared" si="94"/>
        <v>2011</v>
      </c>
      <c r="V748" s="8" t="str">
        <f t="shared" si="95"/>
        <v>Oct</v>
      </c>
    </row>
    <row r="749" spans="1:22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88"/>
        <v>2.2885714285714287</v>
      </c>
      <c r="G749" t="s">
        <v>20</v>
      </c>
      <c r="H749">
        <v>280</v>
      </c>
      <c r="I749" s="10">
        <f t="shared" si="8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90"/>
        <v>theater</v>
      </c>
      <c r="R749" t="str">
        <f t="shared" si="91"/>
        <v>plays</v>
      </c>
      <c r="S749" s="9">
        <f t="shared" si="92"/>
        <v>40423.208333333336</v>
      </c>
      <c r="T749" s="9">
        <f t="shared" si="93"/>
        <v>40434.208333333336</v>
      </c>
      <c r="U749">
        <f t="shared" si="94"/>
        <v>2010</v>
      </c>
      <c r="V749" s="8" t="str">
        <f t="shared" si="95"/>
        <v>Sep</v>
      </c>
    </row>
    <row r="750" spans="1:22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88"/>
        <v>0.34959979476654696</v>
      </c>
      <c r="G750" t="s">
        <v>74</v>
      </c>
      <c r="H750">
        <v>614</v>
      </c>
      <c r="I750" s="10">
        <f t="shared" si="8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90"/>
        <v>film &amp; video</v>
      </c>
      <c r="R750" t="str">
        <f t="shared" si="91"/>
        <v>animation</v>
      </c>
      <c r="S750" s="9">
        <f t="shared" si="92"/>
        <v>40238.25</v>
      </c>
      <c r="T750" s="9">
        <f t="shared" si="93"/>
        <v>40263.208333333336</v>
      </c>
      <c r="U750">
        <f t="shared" si="94"/>
        <v>2010</v>
      </c>
      <c r="V750" s="8" t="str">
        <f t="shared" si="95"/>
        <v>Mar</v>
      </c>
    </row>
    <row r="751" spans="1:22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88"/>
        <v>1.5729069767441861</v>
      </c>
      <c r="G751" t="s">
        <v>20</v>
      </c>
      <c r="H751">
        <v>366</v>
      </c>
      <c r="I751" s="10">
        <f t="shared" si="8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90"/>
        <v>technology</v>
      </c>
      <c r="R751" t="str">
        <f t="shared" si="91"/>
        <v>wearables</v>
      </c>
      <c r="S751" s="9">
        <f t="shared" si="92"/>
        <v>41920.208333333336</v>
      </c>
      <c r="T751" s="9">
        <f t="shared" si="93"/>
        <v>41932.208333333336</v>
      </c>
      <c r="U751">
        <f t="shared" si="94"/>
        <v>2014</v>
      </c>
      <c r="V751" s="8" t="str">
        <f t="shared" si="95"/>
        <v>Oct</v>
      </c>
    </row>
    <row r="752" spans="1:22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88"/>
        <v>0.01</v>
      </c>
      <c r="G752" t="s">
        <v>14</v>
      </c>
      <c r="H752">
        <v>1</v>
      </c>
      <c r="I752" s="10">
        <f t="shared" si="89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90"/>
        <v>music</v>
      </c>
      <c r="R752" t="str">
        <f t="shared" si="91"/>
        <v>electric music</v>
      </c>
      <c r="S752" s="9">
        <f t="shared" si="92"/>
        <v>40360.208333333336</v>
      </c>
      <c r="T752" s="9">
        <f t="shared" si="93"/>
        <v>40385.208333333336</v>
      </c>
      <c r="U752">
        <f t="shared" si="94"/>
        <v>2010</v>
      </c>
      <c r="V752" s="8" t="str">
        <f t="shared" si="95"/>
        <v>Jul</v>
      </c>
    </row>
    <row r="753" spans="1:22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88"/>
        <v>2.3230555555555554</v>
      </c>
      <c r="G753" t="s">
        <v>20</v>
      </c>
      <c r="H753">
        <v>270</v>
      </c>
      <c r="I753" s="10">
        <f t="shared" si="8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90"/>
        <v>publishing</v>
      </c>
      <c r="R753" t="str">
        <f t="shared" si="91"/>
        <v>nonfiction</v>
      </c>
      <c r="S753" s="9">
        <f t="shared" si="92"/>
        <v>42446.208333333328</v>
      </c>
      <c r="T753" s="9">
        <f t="shared" si="93"/>
        <v>42461.208333333328</v>
      </c>
      <c r="U753">
        <f t="shared" si="94"/>
        <v>2016</v>
      </c>
      <c r="V753" s="8" t="str">
        <f t="shared" si="95"/>
        <v>Mar</v>
      </c>
    </row>
    <row r="754" spans="1:22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88"/>
        <v>0.92448275862068963</v>
      </c>
      <c r="G754" t="s">
        <v>74</v>
      </c>
      <c r="H754">
        <v>114</v>
      </c>
      <c r="I754" s="10">
        <f t="shared" si="8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90"/>
        <v>theater</v>
      </c>
      <c r="R754" t="str">
        <f t="shared" si="91"/>
        <v>plays</v>
      </c>
      <c r="S754" s="9">
        <f t="shared" si="92"/>
        <v>40395.208333333336</v>
      </c>
      <c r="T754" s="9">
        <f t="shared" si="93"/>
        <v>40413.208333333336</v>
      </c>
      <c r="U754">
        <f t="shared" si="94"/>
        <v>2010</v>
      </c>
      <c r="V754" s="8" t="str">
        <f t="shared" si="95"/>
        <v>Aug</v>
      </c>
    </row>
    <row r="755" spans="1:22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88"/>
        <v>2.5670212765957445</v>
      </c>
      <c r="G755" t="s">
        <v>20</v>
      </c>
      <c r="H755">
        <v>137</v>
      </c>
      <c r="I755" s="10">
        <f t="shared" si="8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90"/>
        <v>photography</v>
      </c>
      <c r="R755" t="str">
        <f t="shared" si="91"/>
        <v>photography books</v>
      </c>
      <c r="S755" s="9">
        <f t="shared" si="92"/>
        <v>40321.208333333336</v>
      </c>
      <c r="T755" s="9">
        <f t="shared" si="93"/>
        <v>40336.208333333336</v>
      </c>
      <c r="U755">
        <f t="shared" si="94"/>
        <v>2010</v>
      </c>
      <c r="V755" s="8" t="str">
        <f t="shared" si="95"/>
        <v>May</v>
      </c>
    </row>
    <row r="756" spans="1:22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88"/>
        <v>1.6847017045454546</v>
      </c>
      <c r="G756" t="s">
        <v>20</v>
      </c>
      <c r="H756">
        <v>3205</v>
      </c>
      <c r="I756" s="10">
        <f t="shared" si="8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90"/>
        <v>theater</v>
      </c>
      <c r="R756" t="str">
        <f t="shared" si="91"/>
        <v>plays</v>
      </c>
      <c r="S756" s="9">
        <f t="shared" si="92"/>
        <v>41210.208333333336</v>
      </c>
      <c r="T756" s="9">
        <f t="shared" si="93"/>
        <v>41263.25</v>
      </c>
      <c r="U756">
        <f t="shared" si="94"/>
        <v>2012</v>
      </c>
      <c r="V756" s="8" t="str">
        <f t="shared" si="95"/>
        <v>Oct</v>
      </c>
    </row>
    <row r="757" spans="1:22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88"/>
        <v>1.6657777777777778</v>
      </c>
      <c r="G757" t="s">
        <v>20</v>
      </c>
      <c r="H757">
        <v>288</v>
      </c>
      <c r="I757" s="10">
        <f t="shared" si="8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90"/>
        <v>theater</v>
      </c>
      <c r="R757" t="str">
        <f t="shared" si="91"/>
        <v>plays</v>
      </c>
      <c r="S757" s="9">
        <f t="shared" si="92"/>
        <v>43096.25</v>
      </c>
      <c r="T757" s="9">
        <f t="shared" si="93"/>
        <v>43108.25</v>
      </c>
      <c r="U757">
        <f t="shared" si="94"/>
        <v>2017</v>
      </c>
      <c r="V757" s="8" t="str">
        <f t="shared" si="95"/>
        <v>Dec</v>
      </c>
    </row>
    <row r="758" spans="1:22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88"/>
        <v>7.7207692307692311</v>
      </c>
      <c r="G758" t="s">
        <v>20</v>
      </c>
      <c r="H758">
        <v>148</v>
      </c>
      <c r="I758" s="10">
        <f t="shared" si="8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90"/>
        <v>theater</v>
      </c>
      <c r="R758" t="str">
        <f t="shared" si="91"/>
        <v>plays</v>
      </c>
      <c r="S758" s="9">
        <f t="shared" si="92"/>
        <v>42024.25</v>
      </c>
      <c r="T758" s="9">
        <f t="shared" si="93"/>
        <v>42030.25</v>
      </c>
      <c r="U758">
        <f t="shared" si="94"/>
        <v>2015</v>
      </c>
      <c r="V758" s="8" t="str">
        <f t="shared" si="95"/>
        <v>Jan</v>
      </c>
    </row>
    <row r="759" spans="1:22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88"/>
        <v>4.0685714285714285</v>
      </c>
      <c r="G759" t="s">
        <v>20</v>
      </c>
      <c r="H759">
        <v>114</v>
      </c>
      <c r="I759" s="10">
        <f t="shared" si="8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90"/>
        <v>film &amp; video</v>
      </c>
      <c r="R759" t="str">
        <f t="shared" si="91"/>
        <v>drama</v>
      </c>
      <c r="S759" s="9">
        <f t="shared" si="92"/>
        <v>40675.208333333336</v>
      </c>
      <c r="T759" s="9">
        <f t="shared" si="93"/>
        <v>40679.208333333336</v>
      </c>
      <c r="U759">
        <f t="shared" si="94"/>
        <v>2011</v>
      </c>
      <c r="V759" s="8" t="str">
        <f t="shared" si="95"/>
        <v>May</v>
      </c>
    </row>
    <row r="760" spans="1:22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88"/>
        <v>5.6420608108108112</v>
      </c>
      <c r="G760" t="s">
        <v>20</v>
      </c>
      <c r="H760">
        <v>1518</v>
      </c>
      <c r="I760" s="10">
        <f t="shared" si="8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90"/>
        <v>music</v>
      </c>
      <c r="R760" t="str">
        <f t="shared" si="91"/>
        <v>rock</v>
      </c>
      <c r="S760" s="9">
        <f t="shared" si="92"/>
        <v>41936.208333333336</v>
      </c>
      <c r="T760" s="9">
        <f t="shared" si="93"/>
        <v>41945.208333333336</v>
      </c>
      <c r="U760">
        <f t="shared" si="94"/>
        <v>2014</v>
      </c>
      <c r="V760" s="8" t="str">
        <f t="shared" si="95"/>
        <v>Oct</v>
      </c>
    </row>
    <row r="761" spans="1:22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88"/>
        <v>0.6842686567164179</v>
      </c>
      <c r="G761" t="s">
        <v>14</v>
      </c>
      <c r="H761">
        <v>1274</v>
      </c>
      <c r="I761" s="10">
        <f t="shared" si="8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90"/>
        <v>music</v>
      </c>
      <c r="R761" t="str">
        <f t="shared" si="91"/>
        <v>electric music</v>
      </c>
      <c r="S761" s="9">
        <f t="shared" si="92"/>
        <v>43136.25</v>
      </c>
      <c r="T761" s="9">
        <f t="shared" si="93"/>
        <v>43166.25</v>
      </c>
      <c r="U761">
        <f t="shared" si="94"/>
        <v>2018</v>
      </c>
      <c r="V761" s="8" t="str">
        <f t="shared" si="95"/>
        <v>Feb</v>
      </c>
    </row>
    <row r="762" spans="1:22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88"/>
        <v>0.34351966873706002</v>
      </c>
      <c r="G762" t="s">
        <v>14</v>
      </c>
      <c r="H762">
        <v>210</v>
      </c>
      <c r="I762" s="10">
        <f t="shared" si="8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90"/>
        <v>games</v>
      </c>
      <c r="R762" t="str">
        <f t="shared" si="91"/>
        <v>video games</v>
      </c>
      <c r="S762" s="9">
        <f t="shared" si="92"/>
        <v>43678.208333333328</v>
      </c>
      <c r="T762" s="9">
        <f t="shared" si="93"/>
        <v>43707.208333333328</v>
      </c>
      <c r="U762">
        <f t="shared" si="94"/>
        <v>2019</v>
      </c>
      <c r="V762" s="8" t="str">
        <f t="shared" si="95"/>
        <v>Aug</v>
      </c>
    </row>
    <row r="763" spans="1:22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88"/>
        <v>6.5545454545454547</v>
      </c>
      <c r="G763" t="s">
        <v>20</v>
      </c>
      <c r="H763">
        <v>166</v>
      </c>
      <c r="I763" s="10">
        <f t="shared" si="8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90"/>
        <v>music</v>
      </c>
      <c r="R763" t="str">
        <f t="shared" si="91"/>
        <v>rock</v>
      </c>
      <c r="S763" s="9">
        <f t="shared" si="92"/>
        <v>42938.208333333328</v>
      </c>
      <c r="T763" s="9">
        <f t="shared" si="93"/>
        <v>42943.208333333328</v>
      </c>
      <c r="U763">
        <f t="shared" si="94"/>
        <v>2017</v>
      </c>
      <c r="V763" s="8" t="str">
        <f t="shared" si="95"/>
        <v>Jul</v>
      </c>
    </row>
    <row r="764" spans="1:22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88"/>
        <v>1.7725714285714285</v>
      </c>
      <c r="G764" t="s">
        <v>20</v>
      </c>
      <c r="H764">
        <v>100</v>
      </c>
      <c r="I764" s="10">
        <f t="shared" si="89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90"/>
        <v>music</v>
      </c>
      <c r="R764" t="str">
        <f t="shared" si="91"/>
        <v>jazz</v>
      </c>
      <c r="S764" s="9">
        <f t="shared" si="92"/>
        <v>41241.25</v>
      </c>
      <c r="T764" s="9">
        <f t="shared" si="93"/>
        <v>41252.25</v>
      </c>
      <c r="U764">
        <f t="shared" si="94"/>
        <v>2012</v>
      </c>
      <c r="V764" s="8" t="str">
        <f t="shared" si="95"/>
        <v>Nov</v>
      </c>
    </row>
    <row r="765" spans="1:22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88"/>
        <v>1.1317857142857144</v>
      </c>
      <c r="G765" t="s">
        <v>20</v>
      </c>
      <c r="H765">
        <v>235</v>
      </c>
      <c r="I765" s="10">
        <f t="shared" si="8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90"/>
        <v>theater</v>
      </c>
      <c r="R765" t="str">
        <f t="shared" si="91"/>
        <v>plays</v>
      </c>
      <c r="S765" s="9">
        <f t="shared" si="92"/>
        <v>41037.208333333336</v>
      </c>
      <c r="T765" s="9">
        <f t="shared" si="93"/>
        <v>41072.208333333336</v>
      </c>
      <c r="U765">
        <f t="shared" si="94"/>
        <v>2012</v>
      </c>
      <c r="V765" s="8" t="str">
        <f t="shared" si="95"/>
        <v>May</v>
      </c>
    </row>
    <row r="766" spans="1:22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88"/>
        <v>7.2818181818181822</v>
      </c>
      <c r="G766" t="s">
        <v>20</v>
      </c>
      <c r="H766">
        <v>148</v>
      </c>
      <c r="I766" s="10">
        <f t="shared" si="8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90"/>
        <v>music</v>
      </c>
      <c r="R766" t="str">
        <f t="shared" si="91"/>
        <v>rock</v>
      </c>
      <c r="S766" s="9">
        <f t="shared" si="92"/>
        <v>40676.208333333336</v>
      </c>
      <c r="T766" s="9">
        <f t="shared" si="93"/>
        <v>40684.208333333336</v>
      </c>
      <c r="U766">
        <f t="shared" si="94"/>
        <v>2011</v>
      </c>
      <c r="V766" s="8" t="str">
        <f t="shared" si="95"/>
        <v>May</v>
      </c>
    </row>
    <row r="767" spans="1:22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88"/>
        <v>2.0833333333333335</v>
      </c>
      <c r="G767" t="s">
        <v>20</v>
      </c>
      <c r="H767">
        <v>198</v>
      </c>
      <c r="I767" s="10">
        <f t="shared" si="8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90"/>
        <v>music</v>
      </c>
      <c r="R767" t="str">
        <f t="shared" si="91"/>
        <v>indie rock</v>
      </c>
      <c r="S767" s="9">
        <f t="shared" si="92"/>
        <v>42840.208333333328</v>
      </c>
      <c r="T767" s="9">
        <f t="shared" si="93"/>
        <v>42865.208333333328</v>
      </c>
      <c r="U767">
        <f t="shared" si="94"/>
        <v>2017</v>
      </c>
      <c r="V767" s="8" t="str">
        <f t="shared" si="95"/>
        <v>Apr</v>
      </c>
    </row>
    <row r="768" spans="1:22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88"/>
        <v>0.31171232876712329</v>
      </c>
      <c r="G768" t="s">
        <v>14</v>
      </c>
      <c r="H768">
        <v>248</v>
      </c>
      <c r="I768" s="10">
        <f t="shared" si="8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90"/>
        <v>film &amp; video</v>
      </c>
      <c r="R768" t="str">
        <f t="shared" si="91"/>
        <v>science fiction</v>
      </c>
      <c r="S768" s="9">
        <f t="shared" si="92"/>
        <v>43362.208333333328</v>
      </c>
      <c r="T768" s="9">
        <f t="shared" si="93"/>
        <v>43363.208333333328</v>
      </c>
      <c r="U768">
        <f t="shared" si="94"/>
        <v>2018</v>
      </c>
      <c r="V768" s="8" t="str">
        <f t="shared" si="95"/>
        <v>Sep</v>
      </c>
    </row>
    <row r="769" spans="1:22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88"/>
        <v>0.56967078189300413</v>
      </c>
      <c r="G769" t="s">
        <v>14</v>
      </c>
      <c r="H769">
        <v>513</v>
      </c>
      <c r="I769" s="10">
        <f t="shared" si="8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90"/>
        <v>publishing</v>
      </c>
      <c r="R769" t="str">
        <f t="shared" si="91"/>
        <v>translations</v>
      </c>
      <c r="S769" s="9">
        <f t="shared" si="92"/>
        <v>42283.208333333328</v>
      </c>
      <c r="T769" s="9">
        <f t="shared" si="93"/>
        <v>42328.25</v>
      </c>
      <c r="U769">
        <f t="shared" si="94"/>
        <v>2015</v>
      </c>
      <c r="V769" s="8" t="str">
        <f t="shared" si="95"/>
        <v>Oct</v>
      </c>
    </row>
    <row r="770" spans="1:22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88"/>
        <v>2.31</v>
      </c>
      <c r="G770" t="s">
        <v>20</v>
      </c>
      <c r="H770">
        <v>150</v>
      </c>
      <c r="I770" s="10">
        <f t="shared" si="89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90"/>
        <v>theater</v>
      </c>
      <c r="R770" t="str">
        <f t="shared" si="91"/>
        <v>plays</v>
      </c>
      <c r="S770" s="9">
        <f t="shared" si="92"/>
        <v>41619.25</v>
      </c>
      <c r="T770" s="9">
        <f t="shared" si="93"/>
        <v>41634.25</v>
      </c>
      <c r="U770">
        <f t="shared" si="94"/>
        <v>2013</v>
      </c>
      <c r="V770" s="8" t="str">
        <f t="shared" si="95"/>
        <v>Dec</v>
      </c>
    </row>
    <row r="771" spans="1:22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96">E771/D771</f>
        <v>0.86867834394904464</v>
      </c>
      <c r="G771" t="s">
        <v>14</v>
      </c>
      <c r="H771">
        <v>3410</v>
      </c>
      <c r="I771" s="10">
        <f t="shared" ref="I771:I834" si="97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98">LEFT(P771,FIND("/",P771)-1)</f>
        <v>games</v>
      </c>
      <c r="R771" t="str">
        <f t="shared" ref="R771:R834" si="99">RIGHT(P771,LEN(P771)-FIND("/",P771))</f>
        <v>video games</v>
      </c>
      <c r="S771" s="9">
        <f t="shared" ref="S771:S834" si="100">(((L771/60)/60)/24)+DATE(1970,1,1)</f>
        <v>41501.208333333336</v>
      </c>
      <c r="T771" s="9">
        <f t="shared" ref="T771:T834" si="101">(((M771/60)/60)/24)+DATE(1970,1,1)</f>
        <v>41527.208333333336</v>
      </c>
      <c r="U771">
        <f t="shared" ref="U771:U834" si="102">YEAR(S771)</f>
        <v>2013</v>
      </c>
      <c r="V771" s="8" t="str">
        <f t="shared" ref="V771:V834" si="103">TEXT(S771,"mmm")</f>
        <v>Aug</v>
      </c>
    </row>
    <row r="772" spans="1:22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96"/>
        <v>2.7074418604651163</v>
      </c>
      <c r="G772" t="s">
        <v>20</v>
      </c>
      <c r="H772">
        <v>216</v>
      </c>
      <c r="I772" s="10">
        <f t="shared" si="9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98"/>
        <v>theater</v>
      </c>
      <c r="R772" t="str">
        <f t="shared" si="99"/>
        <v>plays</v>
      </c>
      <c r="S772" s="9">
        <f t="shared" si="100"/>
        <v>41743.208333333336</v>
      </c>
      <c r="T772" s="9">
        <f t="shared" si="101"/>
        <v>41750.208333333336</v>
      </c>
      <c r="U772">
        <f t="shared" si="102"/>
        <v>2014</v>
      </c>
      <c r="V772" s="8" t="str">
        <f t="shared" si="103"/>
        <v>Apr</v>
      </c>
    </row>
    <row r="773" spans="1:22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96"/>
        <v>0.49446428571428569</v>
      </c>
      <c r="G773" t="s">
        <v>74</v>
      </c>
      <c r="H773">
        <v>26</v>
      </c>
      <c r="I773" s="10">
        <f t="shared" si="9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98"/>
        <v>theater</v>
      </c>
      <c r="R773" t="str">
        <f t="shared" si="99"/>
        <v>plays</v>
      </c>
      <c r="S773" s="9">
        <f t="shared" si="100"/>
        <v>43491.25</v>
      </c>
      <c r="T773" s="9">
        <f t="shared" si="101"/>
        <v>43518.25</v>
      </c>
      <c r="U773">
        <f t="shared" si="102"/>
        <v>2019</v>
      </c>
      <c r="V773" s="8" t="str">
        <f t="shared" si="103"/>
        <v>Jan</v>
      </c>
    </row>
    <row r="774" spans="1:22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96"/>
        <v>1.1335962566844919</v>
      </c>
      <c r="G774" t="s">
        <v>20</v>
      </c>
      <c r="H774">
        <v>5139</v>
      </c>
      <c r="I774" s="10">
        <f t="shared" si="9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98"/>
        <v>music</v>
      </c>
      <c r="R774" t="str">
        <f t="shared" si="99"/>
        <v>indie rock</v>
      </c>
      <c r="S774" s="9">
        <f t="shared" si="100"/>
        <v>43505.25</v>
      </c>
      <c r="T774" s="9">
        <f t="shared" si="101"/>
        <v>43509.25</v>
      </c>
      <c r="U774">
        <f t="shared" si="102"/>
        <v>2019</v>
      </c>
      <c r="V774" s="8" t="str">
        <f t="shared" si="103"/>
        <v>Feb</v>
      </c>
    </row>
    <row r="775" spans="1:22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96"/>
        <v>1.9055555555555554</v>
      </c>
      <c r="G775" t="s">
        <v>20</v>
      </c>
      <c r="H775">
        <v>2353</v>
      </c>
      <c r="I775" s="10">
        <f t="shared" si="9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98"/>
        <v>theater</v>
      </c>
      <c r="R775" t="str">
        <f t="shared" si="99"/>
        <v>plays</v>
      </c>
      <c r="S775" s="9">
        <f t="shared" si="100"/>
        <v>42838.208333333328</v>
      </c>
      <c r="T775" s="9">
        <f t="shared" si="101"/>
        <v>42848.208333333328</v>
      </c>
      <c r="U775">
        <f t="shared" si="102"/>
        <v>2017</v>
      </c>
      <c r="V775" s="8" t="str">
        <f t="shared" si="103"/>
        <v>Apr</v>
      </c>
    </row>
    <row r="776" spans="1:22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96"/>
        <v>1.355</v>
      </c>
      <c r="G776" t="s">
        <v>20</v>
      </c>
      <c r="H776">
        <v>78</v>
      </c>
      <c r="I776" s="10">
        <f t="shared" si="9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98"/>
        <v>technology</v>
      </c>
      <c r="R776" t="str">
        <f t="shared" si="99"/>
        <v>web</v>
      </c>
      <c r="S776" s="9">
        <f t="shared" si="100"/>
        <v>42513.208333333328</v>
      </c>
      <c r="T776" s="9">
        <f t="shared" si="101"/>
        <v>42554.208333333328</v>
      </c>
      <c r="U776">
        <f t="shared" si="102"/>
        <v>2016</v>
      </c>
      <c r="V776" s="8" t="str">
        <f t="shared" si="103"/>
        <v>May</v>
      </c>
    </row>
    <row r="777" spans="1:22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96"/>
        <v>0.10297872340425532</v>
      </c>
      <c r="G777" t="s">
        <v>14</v>
      </c>
      <c r="H777">
        <v>10</v>
      </c>
      <c r="I777" s="10">
        <f t="shared" si="9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98"/>
        <v>music</v>
      </c>
      <c r="R777" t="str">
        <f t="shared" si="99"/>
        <v>rock</v>
      </c>
      <c r="S777" s="9">
        <f t="shared" si="100"/>
        <v>41949.25</v>
      </c>
      <c r="T777" s="9">
        <f t="shared" si="101"/>
        <v>41959.25</v>
      </c>
      <c r="U777">
        <f t="shared" si="102"/>
        <v>2014</v>
      </c>
      <c r="V777" s="8" t="str">
        <f t="shared" si="103"/>
        <v>Nov</v>
      </c>
    </row>
    <row r="778" spans="1:22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96"/>
        <v>0.65544223826714798</v>
      </c>
      <c r="G778" t="s">
        <v>14</v>
      </c>
      <c r="H778">
        <v>2201</v>
      </c>
      <c r="I778" s="10">
        <f t="shared" si="9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98"/>
        <v>theater</v>
      </c>
      <c r="R778" t="str">
        <f t="shared" si="99"/>
        <v>plays</v>
      </c>
      <c r="S778" s="9">
        <f t="shared" si="100"/>
        <v>43650.208333333328</v>
      </c>
      <c r="T778" s="9">
        <f t="shared" si="101"/>
        <v>43668.208333333328</v>
      </c>
      <c r="U778">
        <f t="shared" si="102"/>
        <v>2019</v>
      </c>
      <c r="V778" s="8" t="str">
        <f t="shared" si="103"/>
        <v>Jul</v>
      </c>
    </row>
    <row r="779" spans="1:22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96"/>
        <v>0.49026652452025588</v>
      </c>
      <c r="G779" t="s">
        <v>14</v>
      </c>
      <c r="H779">
        <v>676</v>
      </c>
      <c r="I779" s="10">
        <f t="shared" si="9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98"/>
        <v>theater</v>
      </c>
      <c r="R779" t="str">
        <f t="shared" si="99"/>
        <v>plays</v>
      </c>
      <c r="S779" s="9">
        <f t="shared" si="100"/>
        <v>40809.208333333336</v>
      </c>
      <c r="T779" s="9">
        <f t="shared" si="101"/>
        <v>40838.208333333336</v>
      </c>
      <c r="U779">
        <f t="shared" si="102"/>
        <v>2011</v>
      </c>
      <c r="V779" s="8" t="str">
        <f t="shared" si="103"/>
        <v>Sep</v>
      </c>
    </row>
    <row r="780" spans="1:22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96"/>
        <v>7.8792307692307695</v>
      </c>
      <c r="G780" t="s">
        <v>20</v>
      </c>
      <c r="H780">
        <v>174</v>
      </c>
      <c r="I780" s="10">
        <f t="shared" si="9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98"/>
        <v>film &amp; video</v>
      </c>
      <c r="R780" t="str">
        <f t="shared" si="99"/>
        <v>animation</v>
      </c>
      <c r="S780" s="9">
        <f t="shared" si="100"/>
        <v>40768.208333333336</v>
      </c>
      <c r="T780" s="9">
        <f t="shared" si="101"/>
        <v>40773.208333333336</v>
      </c>
      <c r="U780">
        <f t="shared" si="102"/>
        <v>2011</v>
      </c>
      <c r="V780" s="8" t="str">
        <f t="shared" si="103"/>
        <v>Aug</v>
      </c>
    </row>
    <row r="781" spans="1:22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96"/>
        <v>0.80306347746090156</v>
      </c>
      <c r="G781" t="s">
        <v>14</v>
      </c>
      <c r="H781">
        <v>831</v>
      </c>
      <c r="I781" s="10">
        <f t="shared" si="9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98"/>
        <v>theater</v>
      </c>
      <c r="R781" t="str">
        <f t="shared" si="99"/>
        <v>plays</v>
      </c>
      <c r="S781" s="9">
        <f t="shared" si="100"/>
        <v>42230.208333333328</v>
      </c>
      <c r="T781" s="9">
        <f t="shared" si="101"/>
        <v>42239.208333333328</v>
      </c>
      <c r="U781">
        <f t="shared" si="102"/>
        <v>2015</v>
      </c>
      <c r="V781" s="8" t="str">
        <f t="shared" si="103"/>
        <v>Aug</v>
      </c>
    </row>
    <row r="782" spans="1:22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96"/>
        <v>1.0629411764705883</v>
      </c>
      <c r="G782" t="s">
        <v>20</v>
      </c>
      <c r="H782">
        <v>164</v>
      </c>
      <c r="I782" s="10">
        <f t="shared" si="9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98"/>
        <v>film &amp; video</v>
      </c>
      <c r="R782" t="str">
        <f t="shared" si="99"/>
        <v>drama</v>
      </c>
      <c r="S782" s="9">
        <f t="shared" si="100"/>
        <v>42573.208333333328</v>
      </c>
      <c r="T782" s="9">
        <f t="shared" si="101"/>
        <v>42592.208333333328</v>
      </c>
      <c r="U782">
        <f t="shared" si="102"/>
        <v>2016</v>
      </c>
      <c r="V782" s="8" t="str">
        <f t="shared" si="103"/>
        <v>Jul</v>
      </c>
    </row>
    <row r="783" spans="1:22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96"/>
        <v>0.50735632183908042</v>
      </c>
      <c r="G783" t="s">
        <v>74</v>
      </c>
      <c r="H783">
        <v>56</v>
      </c>
      <c r="I783" s="10">
        <f t="shared" si="9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98"/>
        <v>theater</v>
      </c>
      <c r="R783" t="str">
        <f t="shared" si="99"/>
        <v>plays</v>
      </c>
      <c r="S783" s="9">
        <f t="shared" si="100"/>
        <v>40482.208333333336</v>
      </c>
      <c r="T783" s="9">
        <f t="shared" si="101"/>
        <v>40533.25</v>
      </c>
      <c r="U783">
        <f t="shared" si="102"/>
        <v>2010</v>
      </c>
      <c r="V783" s="8" t="str">
        <f t="shared" si="103"/>
        <v>Oct</v>
      </c>
    </row>
    <row r="784" spans="1:22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96"/>
        <v>2.153137254901961</v>
      </c>
      <c r="G784" t="s">
        <v>20</v>
      </c>
      <c r="H784">
        <v>161</v>
      </c>
      <c r="I784" s="10">
        <f t="shared" si="9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98"/>
        <v>film &amp; video</v>
      </c>
      <c r="R784" t="str">
        <f t="shared" si="99"/>
        <v>animation</v>
      </c>
      <c r="S784" s="9">
        <f t="shared" si="100"/>
        <v>40603.25</v>
      </c>
      <c r="T784" s="9">
        <f t="shared" si="101"/>
        <v>40631.208333333336</v>
      </c>
      <c r="U784">
        <f t="shared" si="102"/>
        <v>2011</v>
      </c>
      <c r="V784" s="8" t="str">
        <f t="shared" si="103"/>
        <v>Mar</v>
      </c>
    </row>
    <row r="785" spans="1:22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96"/>
        <v>1.4122972972972974</v>
      </c>
      <c r="G785" t="s">
        <v>20</v>
      </c>
      <c r="H785">
        <v>138</v>
      </c>
      <c r="I785" s="10">
        <f t="shared" si="9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98"/>
        <v>music</v>
      </c>
      <c r="R785" t="str">
        <f t="shared" si="99"/>
        <v>rock</v>
      </c>
      <c r="S785" s="9">
        <f t="shared" si="100"/>
        <v>41625.25</v>
      </c>
      <c r="T785" s="9">
        <f t="shared" si="101"/>
        <v>41632.25</v>
      </c>
      <c r="U785">
        <f t="shared" si="102"/>
        <v>2013</v>
      </c>
      <c r="V785" s="8" t="str">
        <f t="shared" si="103"/>
        <v>Dec</v>
      </c>
    </row>
    <row r="786" spans="1:22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96"/>
        <v>1.1533745781777278</v>
      </c>
      <c r="G786" t="s">
        <v>20</v>
      </c>
      <c r="H786">
        <v>3308</v>
      </c>
      <c r="I786" s="10">
        <f t="shared" si="9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98"/>
        <v>technology</v>
      </c>
      <c r="R786" t="str">
        <f t="shared" si="99"/>
        <v>web</v>
      </c>
      <c r="S786" s="9">
        <f t="shared" si="100"/>
        <v>42435.25</v>
      </c>
      <c r="T786" s="9">
        <f t="shared" si="101"/>
        <v>42446.208333333328</v>
      </c>
      <c r="U786">
        <f t="shared" si="102"/>
        <v>2016</v>
      </c>
      <c r="V786" s="8" t="str">
        <f t="shared" si="103"/>
        <v>Mar</v>
      </c>
    </row>
    <row r="787" spans="1:22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96"/>
        <v>1.9311940298507462</v>
      </c>
      <c r="G787" t="s">
        <v>20</v>
      </c>
      <c r="H787">
        <v>127</v>
      </c>
      <c r="I787" s="10">
        <f t="shared" si="9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98"/>
        <v>film &amp; video</v>
      </c>
      <c r="R787" t="str">
        <f t="shared" si="99"/>
        <v>animation</v>
      </c>
      <c r="S787" s="9">
        <f t="shared" si="100"/>
        <v>43582.208333333328</v>
      </c>
      <c r="T787" s="9">
        <f t="shared" si="101"/>
        <v>43616.208333333328</v>
      </c>
      <c r="U787">
        <f t="shared" si="102"/>
        <v>2019</v>
      </c>
      <c r="V787" s="8" t="str">
        <f t="shared" si="103"/>
        <v>Apr</v>
      </c>
    </row>
    <row r="788" spans="1:22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96"/>
        <v>7.2973333333333334</v>
      </c>
      <c r="G788" t="s">
        <v>20</v>
      </c>
      <c r="H788">
        <v>207</v>
      </c>
      <c r="I788" s="10">
        <f t="shared" si="9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98"/>
        <v>music</v>
      </c>
      <c r="R788" t="str">
        <f t="shared" si="99"/>
        <v>jazz</v>
      </c>
      <c r="S788" s="9">
        <f t="shared" si="100"/>
        <v>43186.208333333328</v>
      </c>
      <c r="T788" s="9">
        <f t="shared" si="101"/>
        <v>43193.208333333328</v>
      </c>
      <c r="U788">
        <f t="shared" si="102"/>
        <v>2018</v>
      </c>
      <c r="V788" s="8" t="str">
        <f t="shared" si="103"/>
        <v>Mar</v>
      </c>
    </row>
    <row r="789" spans="1:22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96"/>
        <v>0.99663398692810456</v>
      </c>
      <c r="G789" t="s">
        <v>14</v>
      </c>
      <c r="H789">
        <v>859</v>
      </c>
      <c r="I789" s="10">
        <f t="shared" si="9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98"/>
        <v>music</v>
      </c>
      <c r="R789" t="str">
        <f t="shared" si="99"/>
        <v>rock</v>
      </c>
      <c r="S789" s="9">
        <f t="shared" si="100"/>
        <v>40684.208333333336</v>
      </c>
      <c r="T789" s="9">
        <f t="shared" si="101"/>
        <v>40693.208333333336</v>
      </c>
      <c r="U789">
        <f t="shared" si="102"/>
        <v>2011</v>
      </c>
      <c r="V789" s="8" t="str">
        <f t="shared" si="103"/>
        <v>May</v>
      </c>
    </row>
    <row r="790" spans="1:22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96"/>
        <v>0.88166666666666671</v>
      </c>
      <c r="G790" t="s">
        <v>47</v>
      </c>
      <c r="H790">
        <v>31</v>
      </c>
      <c r="I790" s="10">
        <f t="shared" si="9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98"/>
        <v>film &amp; video</v>
      </c>
      <c r="R790" t="str">
        <f t="shared" si="99"/>
        <v>animation</v>
      </c>
      <c r="S790" s="9">
        <f t="shared" si="100"/>
        <v>41202.208333333336</v>
      </c>
      <c r="T790" s="9">
        <f t="shared" si="101"/>
        <v>41223.25</v>
      </c>
      <c r="U790">
        <f t="shared" si="102"/>
        <v>2012</v>
      </c>
      <c r="V790" s="8" t="str">
        <f t="shared" si="103"/>
        <v>Oct</v>
      </c>
    </row>
    <row r="791" spans="1:22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96"/>
        <v>0.37233333333333335</v>
      </c>
      <c r="G791" t="s">
        <v>14</v>
      </c>
      <c r="H791">
        <v>45</v>
      </c>
      <c r="I791" s="10">
        <f t="shared" si="9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98"/>
        <v>theater</v>
      </c>
      <c r="R791" t="str">
        <f t="shared" si="99"/>
        <v>plays</v>
      </c>
      <c r="S791" s="9">
        <f t="shared" si="100"/>
        <v>41786.208333333336</v>
      </c>
      <c r="T791" s="9">
        <f t="shared" si="101"/>
        <v>41823.208333333336</v>
      </c>
      <c r="U791">
        <f t="shared" si="102"/>
        <v>2014</v>
      </c>
      <c r="V791" s="8" t="str">
        <f t="shared" si="103"/>
        <v>May</v>
      </c>
    </row>
    <row r="792" spans="1:22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96"/>
        <v>0.30540075309306081</v>
      </c>
      <c r="G792" t="s">
        <v>74</v>
      </c>
      <c r="H792">
        <v>1113</v>
      </c>
      <c r="I792" s="10">
        <f t="shared" si="9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98"/>
        <v>theater</v>
      </c>
      <c r="R792" t="str">
        <f t="shared" si="99"/>
        <v>plays</v>
      </c>
      <c r="S792" s="9">
        <f t="shared" si="100"/>
        <v>40223.25</v>
      </c>
      <c r="T792" s="9">
        <f t="shared" si="101"/>
        <v>40229.25</v>
      </c>
      <c r="U792">
        <f t="shared" si="102"/>
        <v>2010</v>
      </c>
      <c r="V792" s="8" t="str">
        <f t="shared" si="103"/>
        <v>Feb</v>
      </c>
    </row>
    <row r="793" spans="1:22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96"/>
        <v>0.25714285714285712</v>
      </c>
      <c r="G793" t="s">
        <v>14</v>
      </c>
      <c r="H793">
        <v>6</v>
      </c>
      <c r="I793" s="10">
        <f t="shared" si="9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98"/>
        <v>food</v>
      </c>
      <c r="R793" t="str">
        <f t="shared" si="99"/>
        <v>food trucks</v>
      </c>
      <c r="S793" s="9">
        <f t="shared" si="100"/>
        <v>42715.25</v>
      </c>
      <c r="T793" s="9">
        <f t="shared" si="101"/>
        <v>42731.25</v>
      </c>
      <c r="U793">
        <f t="shared" si="102"/>
        <v>2016</v>
      </c>
      <c r="V793" s="8" t="str">
        <f t="shared" si="103"/>
        <v>Dec</v>
      </c>
    </row>
    <row r="794" spans="1:22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96"/>
        <v>0.34</v>
      </c>
      <c r="G794" t="s">
        <v>14</v>
      </c>
      <c r="H794">
        <v>7</v>
      </c>
      <c r="I794" s="10">
        <f t="shared" si="9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98"/>
        <v>theater</v>
      </c>
      <c r="R794" t="str">
        <f t="shared" si="99"/>
        <v>plays</v>
      </c>
      <c r="S794" s="9">
        <f t="shared" si="100"/>
        <v>41451.208333333336</v>
      </c>
      <c r="T794" s="9">
        <f t="shared" si="101"/>
        <v>41479.208333333336</v>
      </c>
      <c r="U794">
        <f t="shared" si="102"/>
        <v>2013</v>
      </c>
      <c r="V794" s="8" t="str">
        <f t="shared" si="103"/>
        <v>Jun</v>
      </c>
    </row>
    <row r="795" spans="1:22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96"/>
        <v>11.859090909090909</v>
      </c>
      <c r="G795" t="s">
        <v>20</v>
      </c>
      <c r="H795">
        <v>181</v>
      </c>
      <c r="I795" s="10">
        <f t="shared" si="9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98"/>
        <v>publishing</v>
      </c>
      <c r="R795" t="str">
        <f t="shared" si="99"/>
        <v>nonfiction</v>
      </c>
      <c r="S795" s="9">
        <f t="shared" si="100"/>
        <v>41450.208333333336</v>
      </c>
      <c r="T795" s="9">
        <f t="shared" si="101"/>
        <v>41454.208333333336</v>
      </c>
      <c r="U795">
        <f t="shared" si="102"/>
        <v>2013</v>
      </c>
      <c r="V795" s="8" t="str">
        <f t="shared" si="103"/>
        <v>Jun</v>
      </c>
    </row>
    <row r="796" spans="1:22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96"/>
        <v>1.2539393939393939</v>
      </c>
      <c r="G796" t="s">
        <v>20</v>
      </c>
      <c r="H796">
        <v>110</v>
      </c>
      <c r="I796" s="10">
        <f t="shared" si="9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98"/>
        <v>music</v>
      </c>
      <c r="R796" t="str">
        <f t="shared" si="99"/>
        <v>rock</v>
      </c>
      <c r="S796" s="9">
        <f t="shared" si="100"/>
        <v>43091.25</v>
      </c>
      <c r="T796" s="9">
        <f t="shared" si="101"/>
        <v>43103.25</v>
      </c>
      <c r="U796">
        <f t="shared" si="102"/>
        <v>2017</v>
      </c>
      <c r="V796" s="8" t="str">
        <f t="shared" si="103"/>
        <v>Dec</v>
      </c>
    </row>
    <row r="797" spans="1:22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96"/>
        <v>0.14394366197183098</v>
      </c>
      <c r="G797" t="s">
        <v>14</v>
      </c>
      <c r="H797">
        <v>31</v>
      </c>
      <c r="I797" s="10">
        <f t="shared" si="9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98"/>
        <v>film &amp; video</v>
      </c>
      <c r="R797" t="str">
        <f t="shared" si="99"/>
        <v>drama</v>
      </c>
      <c r="S797" s="9">
        <f t="shared" si="100"/>
        <v>42675.208333333328</v>
      </c>
      <c r="T797" s="9">
        <f t="shared" si="101"/>
        <v>42678.208333333328</v>
      </c>
      <c r="U797">
        <f t="shared" si="102"/>
        <v>2016</v>
      </c>
      <c r="V797" s="8" t="str">
        <f t="shared" si="103"/>
        <v>Nov</v>
      </c>
    </row>
    <row r="798" spans="1:22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96"/>
        <v>0.54807692307692313</v>
      </c>
      <c r="G798" t="s">
        <v>14</v>
      </c>
      <c r="H798">
        <v>78</v>
      </c>
      <c r="I798" s="10">
        <f t="shared" si="9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98"/>
        <v>games</v>
      </c>
      <c r="R798" t="str">
        <f t="shared" si="99"/>
        <v>mobile games</v>
      </c>
      <c r="S798" s="9">
        <f t="shared" si="100"/>
        <v>41859.208333333336</v>
      </c>
      <c r="T798" s="9">
        <f t="shared" si="101"/>
        <v>41866.208333333336</v>
      </c>
      <c r="U798">
        <f t="shared" si="102"/>
        <v>2014</v>
      </c>
      <c r="V798" s="8" t="str">
        <f t="shared" si="103"/>
        <v>Aug</v>
      </c>
    </row>
    <row r="799" spans="1:22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96"/>
        <v>1.0963157894736841</v>
      </c>
      <c r="G799" t="s">
        <v>20</v>
      </c>
      <c r="H799">
        <v>185</v>
      </c>
      <c r="I799" s="10">
        <f t="shared" si="9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98"/>
        <v>technology</v>
      </c>
      <c r="R799" t="str">
        <f t="shared" si="99"/>
        <v>web</v>
      </c>
      <c r="S799" s="9">
        <f t="shared" si="100"/>
        <v>43464.25</v>
      </c>
      <c r="T799" s="9">
        <f t="shared" si="101"/>
        <v>43487.25</v>
      </c>
      <c r="U799">
        <f t="shared" si="102"/>
        <v>2018</v>
      </c>
      <c r="V799" s="8" t="str">
        <f t="shared" si="103"/>
        <v>Dec</v>
      </c>
    </row>
    <row r="800" spans="1:22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96"/>
        <v>1.8847058823529412</v>
      </c>
      <c r="G800" t="s">
        <v>20</v>
      </c>
      <c r="H800">
        <v>121</v>
      </c>
      <c r="I800" s="10">
        <f t="shared" si="9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98"/>
        <v>theater</v>
      </c>
      <c r="R800" t="str">
        <f t="shared" si="99"/>
        <v>plays</v>
      </c>
      <c r="S800" s="9">
        <f t="shared" si="100"/>
        <v>41060.208333333336</v>
      </c>
      <c r="T800" s="9">
        <f t="shared" si="101"/>
        <v>41088.208333333336</v>
      </c>
      <c r="U800">
        <f t="shared" si="102"/>
        <v>2012</v>
      </c>
      <c r="V800" s="8" t="str">
        <f t="shared" si="103"/>
        <v>May</v>
      </c>
    </row>
    <row r="801" spans="1:22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96"/>
        <v>0.87008284023668636</v>
      </c>
      <c r="G801" t="s">
        <v>14</v>
      </c>
      <c r="H801">
        <v>1225</v>
      </c>
      <c r="I801" s="10">
        <f t="shared" si="9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98"/>
        <v>theater</v>
      </c>
      <c r="R801" t="str">
        <f t="shared" si="99"/>
        <v>plays</v>
      </c>
      <c r="S801" s="9">
        <f t="shared" si="100"/>
        <v>42399.25</v>
      </c>
      <c r="T801" s="9">
        <f t="shared" si="101"/>
        <v>42403.25</v>
      </c>
      <c r="U801">
        <f t="shared" si="102"/>
        <v>2016</v>
      </c>
      <c r="V801" s="8" t="str">
        <f t="shared" si="103"/>
        <v>Jan</v>
      </c>
    </row>
    <row r="802" spans="1:22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96"/>
        <v>0.01</v>
      </c>
      <c r="G802" t="s">
        <v>14</v>
      </c>
      <c r="H802">
        <v>1</v>
      </c>
      <c r="I802" s="10">
        <f t="shared" si="9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98"/>
        <v>music</v>
      </c>
      <c r="R802" t="str">
        <f t="shared" si="99"/>
        <v>rock</v>
      </c>
      <c r="S802" s="9">
        <f t="shared" si="100"/>
        <v>42167.208333333328</v>
      </c>
      <c r="T802" s="9">
        <f t="shared" si="101"/>
        <v>42171.208333333328</v>
      </c>
      <c r="U802">
        <f t="shared" si="102"/>
        <v>2015</v>
      </c>
      <c r="V802" s="8" t="str">
        <f t="shared" si="103"/>
        <v>Jun</v>
      </c>
    </row>
    <row r="803" spans="1:22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96"/>
        <v>2.0291304347826089</v>
      </c>
      <c r="G803" t="s">
        <v>20</v>
      </c>
      <c r="H803">
        <v>106</v>
      </c>
      <c r="I803" s="10">
        <f t="shared" si="9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98"/>
        <v>photography</v>
      </c>
      <c r="R803" t="str">
        <f t="shared" si="99"/>
        <v>photography books</v>
      </c>
      <c r="S803" s="9">
        <f t="shared" si="100"/>
        <v>43830.25</v>
      </c>
      <c r="T803" s="9">
        <f t="shared" si="101"/>
        <v>43852.25</v>
      </c>
      <c r="U803">
        <f t="shared" si="102"/>
        <v>2019</v>
      </c>
      <c r="V803" s="8" t="str">
        <f t="shared" si="103"/>
        <v>Dec</v>
      </c>
    </row>
    <row r="804" spans="1:22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96"/>
        <v>1.9703225806451612</v>
      </c>
      <c r="G804" t="s">
        <v>20</v>
      </c>
      <c r="H804">
        <v>142</v>
      </c>
      <c r="I804" s="10">
        <f t="shared" si="9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98"/>
        <v>photography</v>
      </c>
      <c r="R804" t="str">
        <f t="shared" si="99"/>
        <v>photography books</v>
      </c>
      <c r="S804" s="9">
        <f t="shared" si="100"/>
        <v>43650.208333333328</v>
      </c>
      <c r="T804" s="9">
        <f t="shared" si="101"/>
        <v>43652.208333333328</v>
      </c>
      <c r="U804">
        <f t="shared" si="102"/>
        <v>2019</v>
      </c>
      <c r="V804" s="8" t="str">
        <f t="shared" si="103"/>
        <v>Jul</v>
      </c>
    </row>
    <row r="805" spans="1:22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96"/>
        <v>1.07</v>
      </c>
      <c r="G805" t="s">
        <v>20</v>
      </c>
      <c r="H805">
        <v>233</v>
      </c>
      <c r="I805" s="10">
        <f t="shared" si="9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98"/>
        <v>theater</v>
      </c>
      <c r="R805" t="str">
        <f t="shared" si="99"/>
        <v>plays</v>
      </c>
      <c r="S805" s="9">
        <f t="shared" si="100"/>
        <v>43492.25</v>
      </c>
      <c r="T805" s="9">
        <f t="shared" si="101"/>
        <v>43526.25</v>
      </c>
      <c r="U805">
        <f t="shared" si="102"/>
        <v>2019</v>
      </c>
      <c r="V805" s="8" t="str">
        <f t="shared" si="103"/>
        <v>Jan</v>
      </c>
    </row>
    <row r="806" spans="1:22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96"/>
        <v>2.6873076923076922</v>
      </c>
      <c r="G806" t="s">
        <v>20</v>
      </c>
      <c r="H806">
        <v>218</v>
      </c>
      <c r="I806" s="10">
        <f t="shared" si="9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98"/>
        <v>music</v>
      </c>
      <c r="R806" t="str">
        <f t="shared" si="99"/>
        <v>rock</v>
      </c>
      <c r="S806" s="9">
        <f t="shared" si="100"/>
        <v>43102.25</v>
      </c>
      <c r="T806" s="9">
        <f t="shared" si="101"/>
        <v>43122.25</v>
      </c>
      <c r="U806">
        <f t="shared" si="102"/>
        <v>2018</v>
      </c>
      <c r="V806" s="8" t="str">
        <f t="shared" si="103"/>
        <v>Jan</v>
      </c>
    </row>
    <row r="807" spans="1:22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96"/>
        <v>0.50845360824742269</v>
      </c>
      <c r="G807" t="s">
        <v>14</v>
      </c>
      <c r="H807">
        <v>67</v>
      </c>
      <c r="I807" s="10">
        <f t="shared" si="9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98"/>
        <v>film &amp; video</v>
      </c>
      <c r="R807" t="str">
        <f t="shared" si="99"/>
        <v>documentary</v>
      </c>
      <c r="S807" s="9">
        <f t="shared" si="100"/>
        <v>41958.25</v>
      </c>
      <c r="T807" s="9">
        <f t="shared" si="101"/>
        <v>42009.25</v>
      </c>
      <c r="U807">
        <f t="shared" si="102"/>
        <v>2014</v>
      </c>
      <c r="V807" s="8" t="str">
        <f t="shared" si="103"/>
        <v>Nov</v>
      </c>
    </row>
    <row r="808" spans="1:22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96"/>
        <v>11.802857142857142</v>
      </c>
      <c r="G808" t="s">
        <v>20</v>
      </c>
      <c r="H808">
        <v>76</v>
      </c>
      <c r="I808" s="10">
        <f t="shared" si="9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98"/>
        <v>film &amp; video</v>
      </c>
      <c r="R808" t="str">
        <f t="shared" si="99"/>
        <v>drama</v>
      </c>
      <c r="S808" s="9">
        <f t="shared" si="100"/>
        <v>40973.25</v>
      </c>
      <c r="T808" s="9">
        <f t="shared" si="101"/>
        <v>40997.208333333336</v>
      </c>
      <c r="U808">
        <f t="shared" si="102"/>
        <v>2012</v>
      </c>
      <c r="V808" s="8" t="str">
        <f t="shared" si="103"/>
        <v>Mar</v>
      </c>
    </row>
    <row r="809" spans="1:22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96"/>
        <v>2.64</v>
      </c>
      <c r="G809" t="s">
        <v>20</v>
      </c>
      <c r="H809">
        <v>43</v>
      </c>
      <c r="I809" s="10">
        <f t="shared" si="9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98"/>
        <v>theater</v>
      </c>
      <c r="R809" t="str">
        <f t="shared" si="99"/>
        <v>plays</v>
      </c>
      <c r="S809" s="9">
        <f t="shared" si="100"/>
        <v>43753.208333333328</v>
      </c>
      <c r="T809" s="9">
        <f t="shared" si="101"/>
        <v>43797.25</v>
      </c>
      <c r="U809">
        <f t="shared" si="102"/>
        <v>2019</v>
      </c>
      <c r="V809" s="8" t="str">
        <f t="shared" si="103"/>
        <v>Oct</v>
      </c>
    </row>
    <row r="810" spans="1:22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96"/>
        <v>0.30442307692307691</v>
      </c>
      <c r="G810" t="s">
        <v>14</v>
      </c>
      <c r="H810">
        <v>19</v>
      </c>
      <c r="I810" s="10">
        <f t="shared" si="9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98"/>
        <v>food</v>
      </c>
      <c r="R810" t="str">
        <f t="shared" si="99"/>
        <v>food trucks</v>
      </c>
      <c r="S810" s="9">
        <f t="shared" si="100"/>
        <v>42507.208333333328</v>
      </c>
      <c r="T810" s="9">
        <f t="shared" si="101"/>
        <v>42524.208333333328</v>
      </c>
      <c r="U810">
        <f t="shared" si="102"/>
        <v>2016</v>
      </c>
      <c r="V810" s="8" t="str">
        <f t="shared" si="103"/>
        <v>May</v>
      </c>
    </row>
    <row r="811" spans="1:22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96"/>
        <v>0.62880681818181816</v>
      </c>
      <c r="G811" t="s">
        <v>14</v>
      </c>
      <c r="H811">
        <v>2108</v>
      </c>
      <c r="I811" s="10">
        <f t="shared" si="9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98"/>
        <v>film &amp; video</v>
      </c>
      <c r="R811" t="str">
        <f t="shared" si="99"/>
        <v>documentary</v>
      </c>
      <c r="S811" s="9">
        <f t="shared" si="100"/>
        <v>41135.208333333336</v>
      </c>
      <c r="T811" s="9">
        <f t="shared" si="101"/>
        <v>41136.208333333336</v>
      </c>
      <c r="U811">
        <f t="shared" si="102"/>
        <v>2012</v>
      </c>
      <c r="V811" s="8" t="str">
        <f t="shared" si="103"/>
        <v>Aug</v>
      </c>
    </row>
    <row r="812" spans="1:22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96"/>
        <v>1.9312499999999999</v>
      </c>
      <c r="G812" t="s">
        <v>20</v>
      </c>
      <c r="H812">
        <v>221</v>
      </c>
      <c r="I812" s="10">
        <f t="shared" si="9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98"/>
        <v>theater</v>
      </c>
      <c r="R812" t="str">
        <f t="shared" si="99"/>
        <v>plays</v>
      </c>
      <c r="S812" s="9">
        <f t="shared" si="100"/>
        <v>43067.25</v>
      </c>
      <c r="T812" s="9">
        <f t="shared" si="101"/>
        <v>43077.25</v>
      </c>
      <c r="U812">
        <f t="shared" si="102"/>
        <v>2017</v>
      </c>
      <c r="V812" s="8" t="str">
        <f t="shared" si="103"/>
        <v>Nov</v>
      </c>
    </row>
    <row r="813" spans="1:22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96"/>
        <v>0.77102702702702708</v>
      </c>
      <c r="G813" t="s">
        <v>14</v>
      </c>
      <c r="H813">
        <v>679</v>
      </c>
      <c r="I813" s="10">
        <f t="shared" si="9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98"/>
        <v>games</v>
      </c>
      <c r="R813" t="str">
        <f t="shared" si="99"/>
        <v>video games</v>
      </c>
      <c r="S813" s="9">
        <f t="shared" si="100"/>
        <v>42378.25</v>
      </c>
      <c r="T813" s="9">
        <f t="shared" si="101"/>
        <v>42380.25</v>
      </c>
      <c r="U813">
        <f t="shared" si="102"/>
        <v>2016</v>
      </c>
      <c r="V813" s="8" t="str">
        <f t="shared" si="103"/>
        <v>Jan</v>
      </c>
    </row>
    <row r="814" spans="1:22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96"/>
        <v>2.2552763819095478</v>
      </c>
      <c r="G814" t="s">
        <v>20</v>
      </c>
      <c r="H814">
        <v>2805</v>
      </c>
      <c r="I814" s="10">
        <f t="shared" si="9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98"/>
        <v>publishing</v>
      </c>
      <c r="R814" t="str">
        <f t="shared" si="99"/>
        <v>nonfiction</v>
      </c>
      <c r="S814" s="9">
        <f t="shared" si="100"/>
        <v>43206.208333333328</v>
      </c>
      <c r="T814" s="9">
        <f t="shared" si="101"/>
        <v>43211.208333333328</v>
      </c>
      <c r="U814">
        <f t="shared" si="102"/>
        <v>2018</v>
      </c>
      <c r="V814" s="8" t="str">
        <f t="shared" si="103"/>
        <v>Apr</v>
      </c>
    </row>
    <row r="815" spans="1:22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96"/>
        <v>2.3940625</v>
      </c>
      <c r="G815" t="s">
        <v>20</v>
      </c>
      <c r="H815">
        <v>68</v>
      </c>
      <c r="I815" s="10">
        <f t="shared" si="9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98"/>
        <v>games</v>
      </c>
      <c r="R815" t="str">
        <f t="shared" si="99"/>
        <v>video games</v>
      </c>
      <c r="S815" s="9">
        <f t="shared" si="100"/>
        <v>41148.208333333336</v>
      </c>
      <c r="T815" s="9">
        <f t="shared" si="101"/>
        <v>41158.208333333336</v>
      </c>
      <c r="U815">
        <f t="shared" si="102"/>
        <v>2012</v>
      </c>
      <c r="V815" s="8" t="str">
        <f t="shared" si="103"/>
        <v>Aug</v>
      </c>
    </row>
    <row r="816" spans="1:22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96"/>
        <v>0.921875</v>
      </c>
      <c r="G816" t="s">
        <v>14</v>
      </c>
      <c r="H816">
        <v>36</v>
      </c>
      <c r="I816" s="10">
        <f t="shared" si="9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98"/>
        <v>music</v>
      </c>
      <c r="R816" t="str">
        <f t="shared" si="99"/>
        <v>rock</v>
      </c>
      <c r="S816" s="9">
        <f t="shared" si="100"/>
        <v>42517.208333333328</v>
      </c>
      <c r="T816" s="9">
        <f t="shared" si="101"/>
        <v>42519.208333333328</v>
      </c>
      <c r="U816">
        <f t="shared" si="102"/>
        <v>2016</v>
      </c>
      <c r="V816" s="8" t="str">
        <f t="shared" si="103"/>
        <v>May</v>
      </c>
    </row>
    <row r="817" spans="1:22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96"/>
        <v>1.3023333333333333</v>
      </c>
      <c r="G817" t="s">
        <v>20</v>
      </c>
      <c r="H817">
        <v>183</v>
      </c>
      <c r="I817" s="10">
        <f t="shared" si="9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98"/>
        <v>music</v>
      </c>
      <c r="R817" t="str">
        <f t="shared" si="99"/>
        <v>rock</v>
      </c>
      <c r="S817" s="9">
        <f t="shared" si="100"/>
        <v>43068.25</v>
      </c>
      <c r="T817" s="9">
        <f t="shared" si="101"/>
        <v>43094.25</v>
      </c>
      <c r="U817">
        <f t="shared" si="102"/>
        <v>2017</v>
      </c>
      <c r="V817" s="8" t="str">
        <f t="shared" si="103"/>
        <v>Nov</v>
      </c>
    </row>
    <row r="818" spans="1:22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96"/>
        <v>6.1521739130434785</v>
      </c>
      <c r="G818" t="s">
        <v>20</v>
      </c>
      <c r="H818">
        <v>133</v>
      </c>
      <c r="I818" s="10">
        <f t="shared" si="9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98"/>
        <v>theater</v>
      </c>
      <c r="R818" t="str">
        <f t="shared" si="99"/>
        <v>plays</v>
      </c>
      <c r="S818" s="9">
        <f t="shared" si="100"/>
        <v>41680.25</v>
      </c>
      <c r="T818" s="9">
        <f t="shared" si="101"/>
        <v>41682.25</v>
      </c>
      <c r="U818">
        <f t="shared" si="102"/>
        <v>2014</v>
      </c>
      <c r="V818" s="8" t="str">
        <f t="shared" si="103"/>
        <v>Feb</v>
      </c>
    </row>
    <row r="819" spans="1:22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96"/>
        <v>3.687953216374269</v>
      </c>
      <c r="G819" t="s">
        <v>20</v>
      </c>
      <c r="H819">
        <v>2489</v>
      </c>
      <c r="I819" s="10">
        <f t="shared" si="9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98"/>
        <v>publishing</v>
      </c>
      <c r="R819" t="str">
        <f t="shared" si="99"/>
        <v>nonfiction</v>
      </c>
      <c r="S819" s="9">
        <f t="shared" si="100"/>
        <v>43589.208333333328</v>
      </c>
      <c r="T819" s="9">
        <f t="shared" si="101"/>
        <v>43617.208333333328</v>
      </c>
      <c r="U819">
        <f t="shared" si="102"/>
        <v>2019</v>
      </c>
      <c r="V819" s="8" t="str">
        <f t="shared" si="103"/>
        <v>May</v>
      </c>
    </row>
    <row r="820" spans="1:22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96"/>
        <v>10.948571428571428</v>
      </c>
      <c r="G820" t="s">
        <v>20</v>
      </c>
      <c r="H820">
        <v>69</v>
      </c>
      <c r="I820" s="10">
        <f t="shared" si="9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98"/>
        <v>theater</v>
      </c>
      <c r="R820" t="str">
        <f t="shared" si="99"/>
        <v>plays</v>
      </c>
      <c r="S820" s="9">
        <f t="shared" si="100"/>
        <v>43486.25</v>
      </c>
      <c r="T820" s="9">
        <f t="shared" si="101"/>
        <v>43499.25</v>
      </c>
      <c r="U820">
        <f t="shared" si="102"/>
        <v>2019</v>
      </c>
      <c r="V820" s="8" t="str">
        <f t="shared" si="103"/>
        <v>Jan</v>
      </c>
    </row>
    <row r="821" spans="1:22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96"/>
        <v>0.50662921348314605</v>
      </c>
      <c r="G821" t="s">
        <v>14</v>
      </c>
      <c r="H821">
        <v>47</v>
      </c>
      <c r="I821" s="10">
        <f t="shared" si="9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98"/>
        <v>games</v>
      </c>
      <c r="R821" t="str">
        <f t="shared" si="99"/>
        <v>video games</v>
      </c>
      <c r="S821" s="9">
        <f t="shared" si="100"/>
        <v>41237.25</v>
      </c>
      <c r="T821" s="9">
        <f t="shared" si="101"/>
        <v>41252.25</v>
      </c>
      <c r="U821">
        <f t="shared" si="102"/>
        <v>2012</v>
      </c>
      <c r="V821" s="8" t="str">
        <f t="shared" si="103"/>
        <v>Nov</v>
      </c>
    </row>
    <row r="822" spans="1:22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96"/>
        <v>8.0060000000000002</v>
      </c>
      <c r="G822" t="s">
        <v>20</v>
      </c>
      <c r="H822">
        <v>279</v>
      </c>
      <c r="I822" s="10">
        <f t="shared" si="9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98"/>
        <v>music</v>
      </c>
      <c r="R822" t="str">
        <f t="shared" si="99"/>
        <v>rock</v>
      </c>
      <c r="S822" s="9">
        <f t="shared" si="100"/>
        <v>43310.208333333328</v>
      </c>
      <c r="T822" s="9">
        <f t="shared" si="101"/>
        <v>43323.208333333328</v>
      </c>
      <c r="U822">
        <f t="shared" si="102"/>
        <v>2018</v>
      </c>
      <c r="V822" s="8" t="str">
        <f t="shared" si="103"/>
        <v>Jul</v>
      </c>
    </row>
    <row r="823" spans="1:22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96"/>
        <v>2.9128571428571428</v>
      </c>
      <c r="G823" t="s">
        <v>20</v>
      </c>
      <c r="H823">
        <v>210</v>
      </c>
      <c r="I823" s="10">
        <f t="shared" si="9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98"/>
        <v>film &amp; video</v>
      </c>
      <c r="R823" t="str">
        <f t="shared" si="99"/>
        <v>documentary</v>
      </c>
      <c r="S823" s="9">
        <f t="shared" si="100"/>
        <v>42794.25</v>
      </c>
      <c r="T823" s="9">
        <f t="shared" si="101"/>
        <v>42807.208333333328</v>
      </c>
      <c r="U823">
        <f t="shared" si="102"/>
        <v>2017</v>
      </c>
      <c r="V823" s="8" t="str">
        <f t="shared" si="103"/>
        <v>Feb</v>
      </c>
    </row>
    <row r="824" spans="1:22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96"/>
        <v>3.4996666666666667</v>
      </c>
      <c r="G824" t="s">
        <v>20</v>
      </c>
      <c r="H824">
        <v>2100</v>
      </c>
      <c r="I824" s="10">
        <f t="shared" si="9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98"/>
        <v>music</v>
      </c>
      <c r="R824" t="str">
        <f t="shared" si="99"/>
        <v>rock</v>
      </c>
      <c r="S824" s="9">
        <f t="shared" si="100"/>
        <v>41698.25</v>
      </c>
      <c r="T824" s="9">
        <f t="shared" si="101"/>
        <v>41715.208333333336</v>
      </c>
      <c r="U824">
        <f t="shared" si="102"/>
        <v>2014</v>
      </c>
      <c r="V824" s="8" t="str">
        <f t="shared" si="103"/>
        <v>Feb</v>
      </c>
    </row>
    <row r="825" spans="1:22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96"/>
        <v>3.5707317073170732</v>
      </c>
      <c r="G825" t="s">
        <v>20</v>
      </c>
      <c r="H825">
        <v>252</v>
      </c>
      <c r="I825" s="10">
        <f t="shared" si="9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98"/>
        <v>music</v>
      </c>
      <c r="R825" t="str">
        <f t="shared" si="99"/>
        <v>rock</v>
      </c>
      <c r="S825" s="9">
        <f t="shared" si="100"/>
        <v>41892.208333333336</v>
      </c>
      <c r="T825" s="9">
        <f t="shared" si="101"/>
        <v>41917.208333333336</v>
      </c>
      <c r="U825">
        <f t="shared" si="102"/>
        <v>2014</v>
      </c>
      <c r="V825" s="8" t="str">
        <f t="shared" si="103"/>
        <v>Sep</v>
      </c>
    </row>
    <row r="826" spans="1:22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96"/>
        <v>1.2648941176470587</v>
      </c>
      <c r="G826" t="s">
        <v>20</v>
      </c>
      <c r="H826">
        <v>1280</v>
      </c>
      <c r="I826" s="10">
        <f t="shared" si="9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98"/>
        <v>publishing</v>
      </c>
      <c r="R826" t="str">
        <f t="shared" si="99"/>
        <v>nonfiction</v>
      </c>
      <c r="S826" s="9">
        <f t="shared" si="100"/>
        <v>40348.208333333336</v>
      </c>
      <c r="T826" s="9">
        <f t="shared" si="101"/>
        <v>40380.208333333336</v>
      </c>
      <c r="U826">
        <f t="shared" si="102"/>
        <v>2010</v>
      </c>
      <c r="V826" s="8" t="str">
        <f t="shared" si="103"/>
        <v>Jun</v>
      </c>
    </row>
    <row r="827" spans="1:22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96"/>
        <v>3.875</v>
      </c>
      <c r="G827" t="s">
        <v>20</v>
      </c>
      <c r="H827">
        <v>157</v>
      </c>
      <c r="I827" s="10">
        <f t="shared" si="9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98"/>
        <v>film &amp; video</v>
      </c>
      <c r="R827" t="str">
        <f t="shared" si="99"/>
        <v>shorts</v>
      </c>
      <c r="S827" s="9">
        <f t="shared" si="100"/>
        <v>42941.208333333328</v>
      </c>
      <c r="T827" s="9">
        <f t="shared" si="101"/>
        <v>42953.208333333328</v>
      </c>
      <c r="U827">
        <f t="shared" si="102"/>
        <v>2017</v>
      </c>
      <c r="V827" s="8" t="str">
        <f t="shared" si="103"/>
        <v>Jul</v>
      </c>
    </row>
    <row r="828" spans="1:22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96"/>
        <v>4.5703571428571426</v>
      </c>
      <c r="G828" t="s">
        <v>20</v>
      </c>
      <c r="H828">
        <v>194</v>
      </c>
      <c r="I828" s="10">
        <f t="shared" si="9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98"/>
        <v>theater</v>
      </c>
      <c r="R828" t="str">
        <f t="shared" si="99"/>
        <v>plays</v>
      </c>
      <c r="S828" s="9">
        <f t="shared" si="100"/>
        <v>40525.25</v>
      </c>
      <c r="T828" s="9">
        <f t="shared" si="101"/>
        <v>40553.25</v>
      </c>
      <c r="U828">
        <f t="shared" si="102"/>
        <v>2010</v>
      </c>
      <c r="V828" s="8" t="str">
        <f t="shared" si="103"/>
        <v>Dec</v>
      </c>
    </row>
    <row r="829" spans="1:22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96"/>
        <v>2.6669565217391304</v>
      </c>
      <c r="G829" t="s">
        <v>20</v>
      </c>
      <c r="H829">
        <v>82</v>
      </c>
      <c r="I829" s="10">
        <f t="shared" si="9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98"/>
        <v>film &amp; video</v>
      </c>
      <c r="R829" t="str">
        <f t="shared" si="99"/>
        <v>drama</v>
      </c>
      <c r="S829" s="9">
        <f t="shared" si="100"/>
        <v>40666.208333333336</v>
      </c>
      <c r="T829" s="9">
        <f t="shared" si="101"/>
        <v>40678.208333333336</v>
      </c>
      <c r="U829">
        <f t="shared" si="102"/>
        <v>2011</v>
      </c>
      <c r="V829" s="8" t="str">
        <f t="shared" si="103"/>
        <v>May</v>
      </c>
    </row>
    <row r="830" spans="1:22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96"/>
        <v>0.69</v>
      </c>
      <c r="G830" t="s">
        <v>14</v>
      </c>
      <c r="H830">
        <v>70</v>
      </c>
      <c r="I830" s="10">
        <f t="shared" si="9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98"/>
        <v>theater</v>
      </c>
      <c r="R830" t="str">
        <f t="shared" si="99"/>
        <v>plays</v>
      </c>
      <c r="S830" s="9">
        <f t="shared" si="100"/>
        <v>43340.208333333328</v>
      </c>
      <c r="T830" s="9">
        <f t="shared" si="101"/>
        <v>43365.208333333328</v>
      </c>
      <c r="U830">
        <f t="shared" si="102"/>
        <v>2018</v>
      </c>
      <c r="V830" s="8" t="str">
        <f t="shared" si="103"/>
        <v>Aug</v>
      </c>
    </row>
    <row r="831" spans="1:22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96"/>
        <v>0.51343749999999999</v>
      </c>
      <c r="G831" t="s">
        <v>14</v>
      </c>
      <c r="H831">
        <v>154</v>
      </c>
      <c r="I831" s="10">
        <f t="shared" si="9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98"/>
        <v>theater</v>
      </c>
      <c r="R831" t="str">
        <f t="shared" si="99"/>
        <v>plays</v>
      </c>
      <c r="S831" s="9">
        <f t="shared" si="100"/>
        <v>42164.208333333328</v>
      </c>
      <c r="T831" s="9">
        <f t="shared" si="101"/>
        <v>42179.208333333328</v>
      </c>
      <c r="U831">
        <f t="shared" si="102"/>
        <v>2015</v>
      </c>
      <c r="V831" s="8" t="str">
        <f t="shared" si="103"/>
        <v>Jun</v>
      </c>
    </row>
    <row r="832" spans="1:22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96"/>
        <v>1.1710526315789473E-2</v>
      </c>
      <c r="G832" t="s">
        <v>14</v>
      </c>
      <c r="H832">
        <v>22</v>
      </c>
      <c r="I832" s="10">
        <f t="shared" si="9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98"/>
        <v>theater</v>
      </c>
      <c r="R832" t="str">
        <f t="shared" si="99"/>
        <v>plays</v>
      </c>
      <c r="S832" s="9">
        <f t="shared" si="100"/>
        <v>43103.25</v>
      </c>
      <c r="T832" s="9">
        <f t="shared" si="101"/>
        <v>43162.25</v>
      </c>
      <c r="U832">
        <f t="shared" si="102"/>
        <v>2018</v>
      </c>
      <c r="V832" s="8" t="str">
        <f t="shared" si="103"/>
        <v>Jan</v>
      </c>
    </row>
    <row r="833" spans="1:22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96"/>
        <v>1.089773429454171</v>
      </c>
      <c r="G833" t="s">
        <v>20</v>
      </c>
      <c r="H833">
        <v>4233</v>
      </c>
      <c r="I833" s="10">
        <f t="shared" si="9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98"/>
        <v>photography</v>
      </c>
      <c r="R833" t="str">
        <f t="shared" si="99"/>
        <v>photography books</v>
      </c>
      <c r="S833" s="9">
        <f t="shared" si="100"/>
        <v>40994.208333333336</v>
      </c>
      <c r="T833" s="9">
        <f t="shared" si="101"/>
        <v>41028.208333333336</v>
      </c>
      <c r="U833">
        <f t="shared" si="102"/>
        <v>2012</v>
      </c>
      <c r="V833" s="8" t="str">
        <f t="shared" si="103"/>
        <v>Mar</v>
      </c>
    </row>
    <row r="834" spans="1:22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96"/>
        <v>3.1517592592592591</v>
      </c>
      <c r="G834" t="s">
        <v>20</v>
      </c>
      <c r="H834">
        <v>1297</v>
      </c>
      <c r="I834" s="10">
        <f t="shared" si="9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98"/>
        <v>publishing</v>
      </c>
      <c r="R834" t="str">
        <f t="shared" si="99"/>
        <v>translations</v>
      </c>
      <c r="S834" s="9">
        <f t="shared" si="100"/>
        <v>42299.208333333328</v>
      </c>
      <c r="T834" s="9">
        <f t="shared" si="101"/>
        <v>42333.25</v>
      </c>
      <c r="U834">
        <f t="shared" si="102"/>
        <v>2015</v>
      </c>
      <c r="V834" s="8" t="str">
        <f t="shared" si="103"/>
        <v>Oct</v>
      </c>
    </row>
    <row r="835" spans="1:22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104">E835/D835</f>
        <v>1.5769117647058823</v>
      </c>
      <c r="G835" t="s">
        <v>20</v>
      </c>
      <c r="H835">
        <v>165</v>
      </c>
      <c r="I835" s="10">
        <f t="shared" ref="I835:I898" si="105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106">LEFT(P835,FIND("/",P835)-1)</f>
        <v>publishing</v>
      </c>
      <c r="R835" t="str">
        <f t="shared" ref="R835:R898" si="107">RIGHT(P835,LEN(P835)-FIND("/",P835))</f>
        <v>translations</v>
      </c>
      <c r="S835" s="9">
        <f t="shared" ref="S835:S898" si="108">(((L835/60)/60)/24)+DATE(1970,1,1)</f>
        <v>40588.25</v>
      </c>
      <c r="T835" s="9">
        <f t="shared" ref="T835:T898" si="109">(((M835/60)/60)/24)+DATE(1970,1,1)</f>
        <v>40599.25</v>
      </c>
      <c r="U835">
        <f t="shared" ref="U835:U898" si="110">YEAR(S835)</f>
        <v>2011</v>
      </c>
      <c r="V835" s="8" t="str">
        <f t="shared" ref="V835:V898" si="111">TEXT(S835,"mmm")</f>
        <v>Feb</v>
      </c>
    </row>
    <row r="836" spans="1:22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104"/>
        <v>1.5380821917808218</v>
      </c>
      <c r="G836" t="s">
        <v>20</v>
      </c>
      <c r="H836">
        <v>119</v>
      </c>
      <c r="I836" s="10">
        <f t="shared" si="10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106"/>
        <v>theater</v>
      </c>
      <c r="R836" t="str">
        <f t="shared" si="107"/>
        <v>plays</v>
      </c>
      <c r="S836" s="9">
        <f t="shared" si="108"/>
        <v>41448.208333333336</v>
      </c>
      <c r="T836" s="9">
        <f t="shared" si="109"/>
        <v>41454.208333333336</v>
      </c>
      <c r="U836">
        <f t="shared" si="110"/>
        <v>2013</v>
      </c>
      <c r="V836" s="8" t="str">
        <f t="shared" si="111"/>
        <v>Jun</v>
      </c>
    </row>
    <row r="837" spans="1:22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104"/>
        <v>0.89738979118329465</v>
      </c>
      <c r="G837" t="s">
        <v>14</v>
      </c>
      <c r="H837">
        <v>1758</v>
      </c>
      <c r="I837" s="10">
        <f t="shared" si="10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106"/>
        <v>technology</v>
      </c>
      <c r="R837" t="str">
        <f t="shared" si="107"/>
        <v>web</v>
      </c>
      <c r="S837" s="9">
        <f t="shared" si="108"/>
        <v>42063.25</v>
      </c>
      <c r="T837" s="9">
        <f t="shared" si="109"/>
        <v>42069.25</v>
      </c>
      <c r="U837">
        <f t="shared" si="110"/>
        <v>2015</v>
      </c>
      <c r="V837" s="8" t="str">
        <f t="shared" si="111"/>
        <v>Feb</v>
      </c>
    </row>
    <row r="838" spans="1:22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104"/>
        <v>0.75135802469135804</v>
      </c>
      <c r="G838" t="s">
        <v>14</v>
      </c>
      <c r="H838">
        <v>94</v>
      </c>
      <c r="I838" s="10">
        <f t="shared" si="10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106"/>
        <v>music</v>
      </c>
      <c r="R838" t="str">
        <f t="shared" si="107"/>
        <v>indie rock</v>
      </c>
      <c r="S838" s="9">
        <f t="shared" si="108"/>
        <v>40214.25</v>
      </c>
      <c r="T838" s="9">
        <f t="shared" si="109"/>
        <v>40225.25</v>
      </c>
      <c r="U838">
        <f t="shared" si="110"/>
        <v>2010</v>
      </c>
      <c r="V838" s="8" t="str">
        <f t="shared" si="111"/>
        <v>Feb</v>
      </c>
    </row>
    <row r="839" spans="1:22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104"/>
        <v>8.5288135593220336</v>
      </c>
      <c r="G839" t="s">
        <v>20</v>
      </c>
      <c r="H839">
        <v>1797</v>
      </c>
      <c r="I839" s="10">
        <f t="shared" si="10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106"/>
        <v>music</v>
      </c>
      <c r="R839" t="str">
        <f t="shared" si="107"/>
        <v>jazz</v>
      </c>
      <c r="S839" s="9">
        <f t="shared" si="108"/>
        <v>40629.208333333336</v>
      </c>
      <c r="T839" s="9">
        <f t="shared" si="109"/>
        <v>40683.208333333336</v>
      </c>
      <c r="U839">
        <f t="shared" si="110"/>
        <v>2011</v>
      </c>
      <c r="V839" s="8" t="str">
        <f t="shared" si="111"/>
        <v>Mar</v>
      </c>
    </row>
    <row r="840" spans="1:22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104"/>
        <v>1.3890625000000001</v>
      </c>
      <c r="G840" t="s">
        <v>20</v>
      </c>
      <c r="H840">
        <v>261</v>
      </c>
      <c r="I840" s="10">
        <f t="shared" si="10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106"/>
        <v>theater</v>
      </c>
      <c r="R840" t="str">
        <f t="shared" si="107"/>
        <v>plays</v>
      </c>
      <c r="S840" s="9">
        <f t="shared" si="108"/>
        <v>43370.208333333328</v>
      </c>
      <c r="T840" s="9">
        <f t="shared" si="109"/>
        <v>43379.208333333328</v>
      </c>
      <c r="U840">
        <f t="shared" si="110"/>
        <v>2018</v>
      </c>
      <c r="V840" s="8" t="str">
        <f t="shared" si="111"/>
        <v>Sep</v>
      </c>
    </row>
    <row r="841" spans="1:22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104"/>
        <v>1.9018181818181819</v>
      </c>
      <c r="G841" t="s">
        <v>20</v>
      </c>
      <c r="H841">
        <v>157</v>
      </c>
      <c r="I841" s="10">
        <f t="shared" si="10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106"/>
        <v>film &amp; video</v>
      </c>
      <c r="R841" t="str">
        <f t="shared" si="107"/>
        <v>documentary</v>
      </c>
      <c r="S841" s="9">
        <f t="shared" si="108"/>
        <v>41715.208333333336</v>
      </c>
      <c r="T841" s="9">
        <f t="shared" si="109"/>
        <v>41760.208333333336</v>
      </c>
      <c r="U841">
        <f t="shared" si="110"/>
        <v>2014</v>
      </c>
      <c r="V841" s="8" t="str">
        <f t="shared" si="111"/>
        <v>Mar</v>
      </c>
    </row>
    <row r="842" spans="1:22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104"/>
        <v>1.0024333619948409</v>
      </c>
      <c r="G842" t="s">
        <v>20</v>
      </c>
      <c r="H842">
        <v>3533</v>
      </c>
      <c r="I842" s="10">
        <f t="shared" si="10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106"/>
        <v>theater</v>
      </c>
      <c r="R842" t="str">
        <f t="shared" si="107"/>
        <v>plays</v>
      </c>
      <c r="S842" s="9">
        <f t="shared" si="108"/>
        <v>41836.208333333336</v>
      </c>
      <c r="T842" s="9">
        <f t="shared" si="109"/>
        <v>41838.208333333336</v>
      </c>
      <c r="U842">
        <f t="shared" si="110"/>
        <v>2014</v>
      </c>
      <c r="V842" s="8" t="str">
        <f t="shared" si="111"/>
        <v>Jul</v>
      </c>
    </row>
    <row r="843" spans="1:22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104"/>
        <v>1.4275824175824177</v>
      </c>
      <c r="G843" t="s">
        <v>20</v>
      </c>
      <c r="H843">
        <v>155</v>
      </c>
      <c r="I843" s="10">
        <f t="shared" si="10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106"/>
        <v>technology</v>
      </c>
      <c r="R843" t="str">
        <f t="shared" si="107"/>
        <v>web</v>
      </c>
      <c r="S843" s="9">
        <f t="shared" si="108"/>
        <v>42419.25</v>
      </c>
      <c r="T843" s="9">
        <f t="shared" si="109"/>
        <v>42435.25</v>
      </c>
      <c r="U843">
        <f t="shared" si="110"/>
        <v>2016</v>
      </c>
      <c r="V843" s="8" t="str">
        <f t="shared" si="111"/>
        <v>Feb</v>
      </c>
    </row>
    <row r="844" spans="1:22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104"/>
        <v>5.6313333333333331</v>
      </c>
      <c r="G844" t="s">
        <v>20</v>
      </c>
      <c r="H844">
        <v>132</v>
      </c>
      <c r="I844" s="10">
        <f t="shared" si="10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106"/>
        <v>technology</v>
      </c>
      <c r="R844" t="str">
        <f t="shared" si="107"/>
        <v>wearables</v>
      </c>
      <c r="S844" s="9">
        <f t="shared" si="108"/>
        <v>43266.208333333328</v>
      </c>
      <c r="T844" s="9">
        <f t="shared" si="109"/>
        <v>43269.208333333328</v>
      </c>
      <c r="U844">
        <f t="shared" si="110"/>
        <v>2018</v>
      </c>
      <c r="V844" s="8" t="str">
        <f t="shared" si="111"/>
        <v>Jun</v>
      </c>
    </row>
    <row r="845" spans="1:22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104"/>
        <v>0.30715909090909088</v>
      </c>
      <c r="G845" t="s">
        <v>14</v>
      </c>
      <c r="H845">
        <v>33</v>
      </c>
      <c r="I845" s="10">
        <f t="shared" si="10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106"/>
        <v>photography</v>
      </c>
      <c r="R845" t="str">
        <f t="shared" si="107"/>
        <v>photography books</v>
      </c>
      <c r="S845" s="9">
        <f t="shared" si="108"/>
        <v>43338.208333333328</v>
      </c>
      <c r="T845" s="9">
        <f t="shared" si="109"/>
        <v>43344.208333333328</v>
      </c>
      <c r="U845">
        <f t="shared" si="110"/>
        <v>2018</v>
      </c>
      <c r="V845" s="8" t="str">
        <f t="shared" si="111"/>
        <v>Aug</v>
      </c>
    </row>
    <row r="846" spans="1:22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104"/>
        <v>0.99397727272727276</v>
      </c>
      <c r="G846" t="s">
        <v>74</v>
      </c>
      <c r="H846">
        <v>94</v>
      </c>
      <c r="I846" s="10">
        <f t="shared" si="10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106"/>
        <v>film &amp; video</v>
      </c>
      <c r="R846" t="str">
        <f t="shared" si="107"/>
        <v>documentary</v>
      </c>
      <c r="S846" s="9">
        <f t="shared" si="108"/>
        <v>40930.25</v>
      </c>
      <c r="T846" s="9">
        <f t="shared" si="109"/>
        <v>40933.25</v>
      </c>
      <c r="U846">
        <f t="shared" si="110"/>
        <v>2012</v>
      </c>
      <c r="V846" s="8" t="str">
        <f t="shared" si="111"/>
        <v>Jan</v>
      </c>
    </row>
    <row r="847" spans="1:22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104"/>
        <v>1.9754935622317598</v>
      </c>
      <c r="G847" t="s">
        <v>20</v>
      </c>
      <c r="H847">
        <v>1354</v>
      </c>
      <c r="I847" s="10">
        <f t="shared" si="10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106"/>
        <v>technology</v>
      </c>
      <c r="R847" t="str">
        <f t="shared" si="107"/>
        <v>web</v>
      </c>
      <c r="S847" s="9">
        <f t="shared" si="108"/>
        <v>43235.208333333328</v>
      </c>
      <c r="T847" s="9">
        <f t="shared" si="109"/>
        <v>43272.208333333328</v>
      </c>
      <c r="U847">
        <f t="shared" si="110"/>
        <v>2018</v>
      </c>
      <c r="V847" s="8" t="str">
        <f t="shared" si="111"/>
        <v>May</v>
      </c>
    </row>
    <row r="848" spans="1:22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104"/>
        <v>5.085</v>
      </c>
      <c r="G848" t="s">
        <v>20</v>
      </c>
      <c r="H848">
        <v>48</v>
      </c>
      <c r="I848" s="10">
        <f t="shared" si="10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106"/>
        <v>technology</v>
      </c>
      <c r="R848" t="str">
        <f t="shared" si="107"/>
        <v>web</v>
      </c>
      <c r="S848" s="9">
        <f t="shared" si="108"/>
        <v>43302.208333333328</v>
      </c>
      <c r="T848" s="9">
        <f t="shared" si="109"/>
        <v>43338.208333333328</v>
      </c>
      <c r="U848">
        <f t="shared" si="110"/>
        <v>2018</v>
      </c>
      <c r="V848" s="8" t="str">
        <f t="shared" si="111"/>
        <v>Jul</v>
      </c>
    </row>
    <row r="849" spans="1:22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104"/>
        <v>2.3774468085106384</v>
      </c>
      <c r="G849" t="s">
        <v>20</v>
      </c>
      <c r="H849">
        <v>110</v>
      </c>
      <c r="I849" s="10">
        <f t="shared" si="10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106"/>
        <v>food</v>
      </c>
      <c r="R849" t="str">
        <f t="shared" si="107"/>
        <v>food trucks</v>
      </c>
      <c r="S849" s="9">
        <f t="shared" si="108"/>
        <v>43107.25</v>
      </c>
      <c r="T849" s="9">
        <f t="shared" si="109"/>
        <v>43110.25</v>
      </c>
      <c r="U849">
        <f t="shared" si="110"/>
        <v>2018</v>
      </c>
      <c r="V849" s="8" t="str">
        <f t="shared" si="111"/>
        <v>Jan</v>
      </c>
    </row>
    <row r="850" spans="1:22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104"/>
        <v>3.3846875000000001</v>
      </c>
      <c r="G850" t="s">
        <v>20</v>
      </c>
      <c r="H850">
        <v>172</v>
      </c>
      <c r="I850" s="10">
        <f t="shared" si="10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106"/>
        <v>film &amp; video</v>
      </c>
      <c r="R850" t="str">
        <f t="shared" si="107"/>
        <v>drama</v>
      </c>
      <c r="S850" s="9">
        <f t="shared" si="108"/>
        <v>40341.208333333336</v>
      </c>
      <c r="T850" s="9">
        <f t="shared" si="109"/>
        <v>40350.208333333336</v>
      </c>
      <c r="U850">
        <f t="shared" si="110"/>
        <v>2010</v>
      </c>
      <c r="V850" s="8" t="str">
        <f t="shared" si="111"/>
        <v>Jun</v>
      </c>
    </row>
    <row r="851" spans="1:22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104"/>
        <v>1.3308955223880596</v>
      </c>
      <c r="G851" t="s">
        <v>20</v>
      </c>
      <c r="H851">
        <v>307</v>
      </c>
      <c r="I851" s="10">
        <f t="shared" si="10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106"/>
        <v>music</v>
      </c>
      <c r="R851" t="str">
        <f t="shared" si="107"/>
        <v>indie rock</v>
      </c>
      <c r="S851" s="9">
        <f t="shared" si="108"/>
        <v>40948.25</v>
      </c>
      <c r="T851" s="9">
        <f t="shared" si="109"/>
        <v>40951.25</v>
      </c>
      <c r="U851">
        <f t="shared" si="110"/>
        <v>2012</v>
      </c>
      <c r="V851" s="8" t="str">
        <f t="shared" si="111"/>
        <v>Feb</v>
      </c>
    </row>
    <row r="852" spans="1:22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104"/>
        <v>0.01</v>
      </c>
      <c r="G852" t="s">
        <v>14</v>
      </c>
      <c r="H852">
        <v>1</v>
      </c>
      <c r="I852" s="10">
        <f t="shared" si="10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106"/>
        <v>music</v>
      </c>
      <c r="R852" t="str">
        <f t="shared" si="107"/>
        <v>rock</v>
      </c>
      <c r="S852" s="9">
        <f t="shared" si="108"/>
        <v>40866.25</v>
      </c>
      <c r="T852" s="9">
        <f t="shared" si="109"/>
        <v>40881.25</v>
      </c>
      <c r="U852">
        <f t="shared" si="110"/>
        <v>2011</v>
      </c>
      <c r="V852" s="8" t="str">
        <f t="shared" si="111"/>
        <v>Nov</v>
      </c>
    </row>
    <row r="853" spans="1:22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104"/>
        <v>2.0779999999999998</v>
      </c>
      <c r="G853" t="s">
        <v>20</v>
      </c>
      <c r="H853">
        <v>160</v>
      </c>
      <c r="I853" s="10">
        <f t="shared" si="10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106"/>
        <v>music</v>
      </c>
      <c r="R853" t="str">
        <f t="shared" si="107"/>
        <v>electric music</v>
      </c>
      <c r="S853" s="9">
        <f t="shared" si="108"/>
        <v>41031.208333333336</v>
      </c>
      <c r="T853" s="9">
        <f t="shared" si="109"/>
        <v>41064.208333333336</v>
      </c>
      <c r="U853">
        <f t="shared" si="110"/>
        <v>2012</v>
      </c>
      <c r="V853" s="8" t="str">
        <f t="shared" si="111"/>
        <v>May</v>
      </c>
    </row>
    <row r="854" spans="1:22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104"/>
        <v>0.51122448979591839</v>
      </c>
      <c r="G854" t="s">
        <v>14</v>
      </c>
      <c r="H854">
        <v>31</v>
      </c>
      <c r="I854" s="10">
        <f t="shared" si="10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106"/>
        <v>games</v>
      </c>
      <c r="R854" t="str">
        <f t="shared" si="107"/>
        <v>video games</v>
      </c>
      <c r="S854" s="9">
        <f t="shared" si="108"/>
        <v>40740.208333333336</v>
      </c>
      <c r="T854" s="9">
        <f t="shared" si="109"/>
        <v>40750.208333333336</v>
      </c>
      <c r="U854">
        <f t="shared" si="110"/>
        <v>2011</v>
      </c>
      <c r="V854" s="8" t="str">
        <f t="shared" si="111"/>
        <v>Jul</v>
      </c>
    </row>
    <row r="855" spans="1:22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104"/>
        <v>6.5205847953216374</v>
      </c>
      <c r="G855" t="s">
        <v>20</v>
      </c>
      <c r="H855">
        <v>1467</v>
      </c>
      <c r="I855" s="10">
        <f t="shared" si="10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106"/>
        <v>music</v>
      </c>
      <c r="R855" t="str">
        <f t="shared" si="107"/>
        <v>indie rock</v>
      </c>
      <c r="S855" s="9">
        <f t="shared" si="108"/>
        <v>40714.208333333336</v>
      </c>
      <c r="T855" s="9">
        <f t="shared" si="109"/>
        <v>40719.208333333336</v>
      </c>
      <c r="U855">
        <f t="shared" si="110"/>
        <v>2011</v>
      </c>
      <c r="V855" s="8" t="str">
        <f t="shared" si="111"/>
        <v>Jun</v>
      </c>
    </row>
    <row r="856" spans="1:22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104"/>
        <v>1.1363099415204678</v>
      </c>
      <c r="G856" t="s">
        <v>20</v>
      </c>
      <c r="H856">
        <v>2662</v>
      </c>
      <c r="I856" s="10">
        <f t="shared" si="10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106"/>
        <v>publishing</v>
      </c>
      <c r="R856" t="str">
        <f t="shared" si="107"/>
        <v>fiction</v>
      </c>
      <c r="S856" s="9">
        <f t="shared" si="108"/>
        <v>43787.25</v>
      </c>
      <c r="T856" s="9">
        <f t="shared" si="109"/>
        <v>43814.25</v>
      </c>
      <c r="U856">
        <f t="shared" si="110"/>
        <v>2019</v>
      </c>
      <c r="V856" s="8" t="str">
        <f t="shared" si="111"/>
        <v>Nov</v>
      </c>
    </row>
    <row r="857" spans="1:22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104"/>
        <v>1.0237606837606839</v>
      </c>
      <c r="G857" t="s">
        <v>20</v>
      </c>
      <c r="H857">
        <v>452</v>
      </c>
      <c r="I857" s="10">
        <f t="shared" si="10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106"/>
        <v>theater</v>
      </c>
      <c r="R857" t="str">
        <f t="shared" si="107"/>
        <v>plays</v>
      </c>
      <c r="S857" s="9">
        <f t="shared" si="108"/>
        <v>40712.208333333336</v>
      </c>
      <c r="T857" s="9">
        <f t="shared" si="109"/>
        <v>40743.208333333336</v>
      </c>
      <c r="U857">
        <f t="shared" si="110"/>
        <v>2011</v>
      </c>
      <c r="V857" s="8" t="str">
        <f t="shared" si="111"/>
        <v>Jun</v>
      </c>
    </row>
    <row r="858" spans="1:22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104"/>
        <v>3.5658333333333334</v>
      </c>
      <c r="G858" t="s">
        <v>20</v>
      </c>
      <c r="H858">
        <v>158</v>
      </c>
      <c r="I858" s="10">
        <f t="shared" si="10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106"/>
        <v>food</v>
      </c>
      <c r="R858" t="str">
        <f t="shared" si="107"/>
        <v>food trucks</v>
      </c>
      <c r="S858" s="9">
        <f t="shared" si="108"/>
        <v>41023.208333333336</v>
      </c>
      <c r="T858" s="9">
        <f t="shared" si="109"/>
        <v>41040.208333333336</v>
      </c>
      <c r="U858">
        <f t="shared" si="110"/>
        <v>2012</v>
      </c>
      <c r="V858" s="8" t="str">
        <f t="shared" si="111"/>
        <v>Apr</v>
      </c>
    </row>
    <row r="859" spans="1:22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104"/>
        <v>1.3986792452830188</v>
      </c>
      <c r="G859" t="s">
        <v>20</v>
      </c>
      <c r="H859">
        <v>225</v>
      </c>
      <c r="I859" s="10">
        <f t="shared" si="10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106"/>
        <v>film &amp; video</v>
      </c>
      <c r="R859" t="str">
        <f t="shared" si="107"/>
        <v>shorts</v>
      </c>
      <c r="S859" s="9">
        <f t="shared" si="108"/>
        <v>40944.25</v>
      </c>
      <c r="T859" s="9">
        <f t="shared" si="109"/>
        <v>40967.25</v>
      </c>
      <c r="U859">
        <f t="shared" si="110"/>
        <v>2012</v>
      </c>
      <c r="V859" s="8" t="str">
        <f t="shared" si="111"/>
        <v>Feb</v>
      </c>
    </row>
    <row r="860" spans="1:22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104"/>
        <v>0.69450000000000001</v>
      </c>
      <c r="G860" t="s">
        <v>14</v>
      </c>
      <c r="H860">
        <v>35</v>
      </c>
      <c r="I860" s="10">
        <f t="shared" si="10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106"/>
        <v>food</v>
      </c>
      <c r="R860" t="str">
        <f t="shared" si="107"/>
        <v>food trucks</v>
      </c>
      <c r="S860" s="9">
        <f t="shared" si="108"/>
        <v>43211.208333333328</v>
      </c>
      <c r="T860" s="9">
        <f t="shared" si="109"/>
        <v>43218.208333333328</v>
      </c>
      <c r="U860">
        <f t="shared" si="110"/>
        <v>2018</v>
      </c>
      <c r="V860" s="8" t="str">
        <f t="shared" si="111"/>
        <v>Apr</v>
      </c>
    </row>
    <row r="861" spans="1:22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104"/>
        <v>0.35534246575342465</v>
      </c>
      <c r="G861" t="s">
        <v>14</v>
      </c>
      <c r="H861">
        <v>63</v>
      </c>
      <c r="I861" s="10">
        <f t="shared" si="10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106"/>
        <v>theater</v>
      </c>
      <c r="R861" t="str">
        <f t="shared" si="107"/>
        <v>plays</v>
      </c>
      <c r="S861" s="9">
        <f t="shared" si="108"/>
        <v>41334.25</v>
      </c>
      <c r="T861" s="9">
        <f t="shared" si="109"/>
        <v>41352.208333333336</v>
      </c>
      <c r="U861">
        <f t="shared" si="110"/>
        <v>2013</v>
      </c>
      <c r="V861" s="8" t="str">
        <f t="shared" si="111"/>
        <v>Mar</v>
      </c>
    </row>
    <row r="862" spans="1:22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104"/>
        <v>2.5165000000000002</v>
      </c>
      <c r="G862" t="s">
        <v>20</v>
      </c>
      <c r="H862">
        <v>65</v>
      </c>
      <c r="I862" s="10">
        <f t="shared" si="10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106"/>
        <v>technology</v>
      </c>
      <c r="R862" t="str">
        <f t="shared" si="107"/>
        <v>wearables</v>
      </c>
      <c r="S862" s="9">
        <f t="shared" si="108"/>
        <v>43515.25</v>
      </c>
      <c r="T862" s="9">
        <f t="shared" si="109"/>
        <v>43525.25</v>
      </c>
      <c r="U862">
        <f t="shared" si="110"/>
        <v>2019</v>
      </c>
      <c r="V862" s="8" t="str">
        <f t="shared" si="111"/>
        <v>Feb</v>
      </c>
    </row>
    <row r="863" spans="1:22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104"/>
        <v>1.0587500000000001</v>
      </c>
      <c r="G863" t="s">
        <v>20</v>
      </c>
      <c r="H863">
        <v>163</v>
      </c>
      <c r="I863" s="10">
        <f t="shared" si="10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106"/>
        <v>theater</v>
      </c>
      <c r="R863" t="str">
        <f t="shared" si="107"/>
        <v>plays</v>
      </c>
      <c r="S863" s="9">
        <f t="shared" si="108"/>
        <v>40258.208333333336</v>
      </c>
      <c r="T863" s="9">
        <f t="shared" si="109"/>
        <v>40266.208333333336</v>
      </c>
      <c r="U863">
        <f t="shared" si="110"/>
        <v>2010</v>
      </c>
      <c r="V863" s="8" t="str">
        <f t="shared" si="111"/>
        <v>Mar</v>
      </c>
    </row>
    <row r="864" spans="1:22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104"/>
        <v>1.8742857142857143</v>
      </c>
      <c r="G864" t="s">
        <v>20</v>
      </c>
      <c r="H864">
        <v>85</v>
      </c>
      <c r="I864" s="10">
        <f t="shared" si="10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106"/>
        <v>theater</v>
      </c>
      <c r="R864" t="str">
        <f t="shared" si="107"/>
        <v>plays</v>
      </c>
      <c r="S864" s="9">
        <f t="shared" si="108"/>
        <v>40756.208333333336</v>
      </c>
      <c r="T864" s="9">
        <f t="shared" si="109"/>
        <v>40760.208333333336</v>
      </c>
      <c r="U864">
        <f t="shared" si="110"/>
        <v>2011</v>
      </c>
      <c r="V864" s="8" t="str">
        <f t="shared" si="111"/>
        <v>Aug</v>
      </c>
    </row>
    <row r="865" spans="1:22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104"/>
        <v>3.8678571428571429</v>
      </c>
      <c r="G865" t="s">
        <v>20</v>
      </c>
      <c r="H865">
        <v>217</v>
      </c>
      <c r="I865" s="10">
        <f t="shared" si="10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106"/>
        <v>film &amp; video</v>
      </c>
      <c r="R865" t="str">
        <f t="shared" si="107"/>
        <v>television</v>
      </c>
      <c r="S865" s="9">
        <f t="shared" si="108"/>
        <v>42172.208333333328</v>
      </c>
      <c r="T865" s="9">
        <f t="shared" si="109"/>
        <v>42195.208333333328</v>
      </c>
      <c r="U865">
        <f t="shared" si="110"/>
        <v>2015</v>
      </c>
      <c r="V865" s="8" t="str">
        <f t="shared" si="111"/>
        <v>Jun</v>
      </c>
    </row>
    <row r="866" spans="1:22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104"/>
        <v>3.4707142857142856</v>
      </c>
      <c r="G866" t="s">
        <v>20</v>
      </c>
      <c r="H866">
        <v>150</v>
      </c>
      <c r="I866" s="10">
        <f t="shared" si="10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106"/>
        <v>film &amp; video</v>
      </c>
      <c r="R866" t="str">
        <f t="shared" si="107"/>
        <v>shorts</v>
      </c>
      <c r="S866" s="9">
        <f t="shared" si="108"/>
        <v>42601.208333333328</v>
      </c>
      <c r="T866" s="9">
        <f t="shared" si="109"/>
        <v>42606.208333333328</v>
      </c>
      <c r="U866">
        <f t="shared" si="110"/>
        <v>2016</v>
      </c>
      <c r="V866" s="8" t="str">
        <f t="shared" si="111"/>
        <v>Aug</v>
      </c>
    </row>
    <row r="867" spans="1:22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104"/>
        <v>1.8582098765432098</v>
      </c>
      <c r="G867" t="s">
        <v>20</v>
      </c>
      <c r="H867">
        <v>3272</v>
      </c>
      <c r="I867" s="10">
        <f t="shared" si="10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106"/>
        <v>theater</v>
      </c>
      <c r="R867" t="str">
        <f t="shared" si="107"/>
        <v>plays</v>
      </c>
      <c r="S867" s="9">
        <f t="shared" si="108"/>
        <v>41897.208333333336</v>
      </c>
      <c r="T867" s="9">
        <f t="shared" si="109"/>
        <v>41906.208333333336</v>
      </c>
      <c r="U867">
        <f t="shared" si="110"/>
        <v>2014</v>
      </c>
      <c r="V867" s="8" t="str">
        <f t="shared" si="111"/>
        <v>Sep</v>
      </c>
    </row>
    <row r="868" spans="1:22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104"/>
        <v>0.43241247264770238</v>
      </c>
      <c r="G868" t="s">
        <v>74</v>
      </c>
      <c r="H868">
        <v>898</v>
      </c>
      <c r="I868" s="10">
        <f t="shared" si="10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106"/>
        <v>photography</v>
      </c>
      <c r="R868" t="str">
        <f t="shared" si="107"/>
        <v>photography books</v>
      </c>
      <c r="S868" s="9">
        <f t="shared" si="108"/>
        <v>40671.208333333336</v>
      </c>
      <c r="T868" s="9">
        <f t="shared" si="109"/>
        <v>40672.208333333336</v>
      </c>
      <c r="U868">
        <f t="shared" si="110"/>
        <v>2011</v>
      </c>
      <c r="V868" s="8" t="str">
        <f t="shared" si="111"/>
        <v>May</v>
      </c>
    </row>
    <row r="869" spans="1:22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104"/>
        <v>1.6243749999999999</v>
      </c>
      <c r="G869" t="s">
        <v>20</v>
      </c>
      <c r="H869">
        <v>300</v>
      </c>
      <c r="I869" s="10">
        <f t="shared" si="10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106"/>
        <v>food</v>
      </c>
      <c r="R869" t="str">
        <f t="shared" si="107"/>
        <v>food trucks</v>
      </c>
      <c r="S869" s="9">
        <f t="shared" si="108"/>
        <v>43382.208333333328</v>
      </c>
      <c r="T869" s="9">
        <f t="shared" si="109"/>
        <v>43388.208333333328</v>
      </c>
      <c r="U869">
        <f t="shared" si="110"/>
        <v>2018</v>
      </c>
      <c r="V869" s="8" t="str">
        <f t="shared" si="111"/>
        <v>Oct</v>
      </c>
    </row>
    <row r="870" spans="1:22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104"/>
        <v>1.8484285714285715</v>
      </c>
      <c r="G870" t="s">
        <v>20</v>
      </c>
      <c r="H870">
        <v>126</v>
      </c>
      <c r="I870" s="10">
        <f t="shared" si="10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106"/>
        <v>theater</v>
      </c>
      <c r="R870" t="str">
        <f t="shared" si="107"/>
        <v>plays</v>
      </c>
      <c r="S870" s="9">
        <f t="shared" si="108"/>
        <v>41559.208333333336</v>
      </c>
      <c r="T870" s="9">
        <f t="shared" si="109"/>
        <v>41570.208333333336</v>
      </c>
      <c r="U870">
        <f t="shared" si="110"/>
        <v>2013</v>
      </c>
      <c r="V870" s="8" t="str">
        <f t="shared" si="111"/>
        <v>Oct</v>
      </c>
    </row>
    <row r="871" spans="1:22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104"/>
        <v>0.23703520691785052</v>
      </c>
      <c r="G871" t="s">
        <v>14</v>
      </c>
      <c r="H871">
        <v>526</v>
      </c>
      <c r="I871" s="10">
        <f t="shared" si="10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106"/>
        <v>film &amp; video</v>
      </c>
      <c r="R871" t="str">
        <f t="shared" si="107"/>
        <v>drama</v>
      </c>
      <c r="S871" s="9">
        <f t="shared" si="108"/>
        <v>40350.208333333336</v>
      </c>
      <c r="T871" s="9">
        <f t="shared" si="109"/>
        <v>40364.208333333336</v>
      </c>
      <c r="U871">
        <f t="shared" si="110"/>
        <v>2010</v>
      </c>
      <c r="V871" s="8" t="str">
        <f t="shared" si="111"/>
        <v>Jun</v>
      </c>
    </row>
    <row r="872" spans="1:22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104"/>
        <v>0.89870129870129867</v>
      </c>
      <c r="G872" t="s">
        <v>14</v>
      </c>
      <c r="H872">
        <v>121</v>
      </c>
      <c r="I872" s="10">
        <f t="shared" si="10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106"/>
        <v>theater</v>
      </c>
      <c r="R872" t="str">
        <f t="shared" si="107"/>
        <v>plays</v>
      </c>
      <c r="S872" s="9">
        <f t="shared" si="108"/>
        <v>42240.208333333328</v>
      </c>
      <c r="T872" s="9">
        <f t="shared" si="109"/>
        <v>42265.208333333328</v>
      </c>
      <c r="U872">
        <f t="shared" si="110"/>
        <v>2015</v>
      </c>
      <c r="V872" s="8" t="str">
        <f t="shared" si="111"/>
        <v>Aug</v>
      </c>
    </row>
    <row r="873" spans="1:22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104"/>
        <v>2.7260419580419581</v>
      </c>
      <c r="G873" t="s">
        <v>20</v>
      </c>
      <c r="H873">
        <v>2320</v>
      </c>
      <c r="I873" s="10">
        <f t="shared" si="10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106"/>
        <v>theater</v>
      </c>
      <c r="R873" t="str">
        <f t="shared" si="107"/>
        <v>plays</v>
      </c>
      <c r="S873" s="9">
        <f t="shared" si="108"/>
        <v>43040.208333333328</v>
      </c>
      <c r="T873" s="9">
        <f t="shared" si="109"/>
        <v>43058.25</v>
      </c>
      <c r="U873">
        <f t="shared" si="110"/>
        <v>2017</v>
      </c>
      <c r="V873" s="8" t="str">
        <f t="shared" si="111"/>
        <v>Nov</v>
      </c>
    </row>
    <row r="874" spans="1:22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104"/>
        <v>1.7004255319148935</v>
      </c>
      <c r="G874" t="s">
        <v>20</v>
      </c>
      <c r="H874">
        <v>81</v>
      </c>
      <c r="I874" s="10">
        <f t="shared" si="10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106"/>
        <v>film &amp; video</v>
      </c>
      <c r="R874" t="str">
        <f t="shared" si="107"/>
        <v>science fiction</v>
      </c>
      <c r="S874" s="9">
        <f t="shared" si="108"/>
        <v>43346.208333333328</v>
      </c>
      <c r="T874" s="9">
        <f t="shared" si="109"/>
        <v>43351.208333333328</v>
      </c>
      <c r="U874">
        <f t="shared" si="110"/>
        <v>2018</v>
      </c>
      <c r="V874" s="8" t="str">
        <f t="shared" si="111"/>
        <v>Sep</v>
      </c>
    </row>
    <row r="875" spans="1:22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104"/>
        <v>1.8828503562945369</v>
      </c>
      <c r="G875" t="s">
        <v>20</v>
      </c>
      <c r="H875">
        <v>1887</v>
      </c>
      <c r="I875" s="10">
        <f t="shared" si="10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106"/>
        <v>photography</v>
      </c>
      <c r="R875" t="str">
        <f t="shared" si="107"/>
        <v>photography books</v>
      </c>
      <c r="S875" s="9">
        <f t="shared" si="108"/>
        <v>41647.25</v>
      </c>
      <c r="T875" s="9">
        <f t="shared" si="109"/>
        <v>41652.25</v>
      </c>
      <c r="U875">
        <f t="shared" si="110"/>
        <v>2014</v>
      </c>
      <c r="V875" s="8" t="str">
        <f t="shared" si="111"/>
        <v>Jan</v>
      </c>
    </row>
    <row r="876" spans="1:22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104"/>
        <v>3.4693532338308457</v>
      </c>
      <c r="G876" t="s">
        <v>20</v>
      </c>
      <c r="H876">
        <v>4358</v>
      </c>
      <c r="I876" s="10">
        <f t="shared" si="10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106"/>
        <v>photography</v>
      </c>
      <c r="R876" t="str">
        <f t="shared" si="107"/>
        <v>photography books</v>
      </c>
      <c r="S876" s="9">
        <f t="shared" si="108"/>
        <v>40291.208333333336</v>
      </c>
      <c r="T876" s="9">
        <f t="shared" si="109"/>
        <v>40329.208333333336</v>
      </c>
      <c r="U876">
        <f t="shared" si="110"/>
        <v>2010</v>
      </c>
      <c r="V876" s="8" t="str">
        <f t="shared" si="111"/>
        <v>Apr</v>
      </c>
    </row>
    <row r="877" spans="1:22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104"/>
        <v>0.6917721518987342</v>
      </c>
      <c r="G877" t="s">
        <v>14</v>
      </c>
      <c r="H877">
        <v>67</v>
      </c>
      <c r="I877" s="10">
        <f t="shared" si="10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106"/>
        <v>music</v>
      </c>
      <c r="R877" t="str">
        <f t="shared" si="107"/>
        <v>rock</v>
      </c>
      <c r="S877" s="9">
        <f t="shared" si="108"/>
        <v>40556.25</v>
      </c>
      <c r="T877" s="9">
        <f t="shared" si="109"/>
        <v>40557.25</v>
      </c>
      <c r="U877">
        <f t="shared" si="110"/>
        <v>2011</v>
      </c>
      <c r="V877" s="8" t="str">
        <f t="shared" si="111"/>
        <v>Jan</v>
      </c>
    </row>
    <row r="878" spans="1:22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104"/>
        <v>0.25433734939759034</v>
      </c>
      <c r="G878" t="s">
        <v>14</v>
      </c>
      <c r="H878">
        <v>57</v>
      </c>
      <c r="I878" s="10">
        <f t="shared" si="10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106"/>
        <v>photography</v>
      </c>
      <c r="R878" t="str">
        <f t="shared" si="107"/>
        <v>photography books</v>
      </c>
      <c r="S878" s="9">
        <f t="shared" si="108"/>
        <v>43624.208333333328</v>
      </c>
      <c r="T878" s="9">
        <f t="shared" si="109"/>
        <v>43648.208333333328</v>
      </c>
      <c r="U878">
        <f t="shared" si="110"/>
        <v>2019</v>
      </c>
      <c r="V878" s="8" t="str">
        <f t="shared" si="111"/>
        <v>Jun</v>
      </c>
    </row>
    <row r="879" spans="1:22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104"/>
        <v>0.77400977995110021</v>
      </c>
      <c r="G879" t="s">
        <v>14</v>
      </c>
      <c r="H879">
        <v>1229</v>
      </c>
      <c r="I879" s="10">
        <f t="shared" si="10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106"/>
        <v>food</v>
      </c>
      <c r="R879" t="str">
        <f t="shared" si="107"/>
        <v>food trucks</v>
      </c>
      <c r="S879" s="9">
        <f t="shared" si="108"/>
        <v>42577.208333333328</v>
      </c>
      <c r="T879" s="9">
        <f t="shared" si="109"/>
        <v>42578.208333333328</v>
      </c>
      <c r="U879">
        <f t="shared" si="110"/>
        <v>2016</v>
      </c>
      <c r="V879" s="8" t="str">
        <f t="shared" si="111"/>
        <v>Jul</v>
      </c>
    </row>
    <row r="880" spans="1:22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104"/>
        <v>0.37481481481481482</v>
      </c>
      <c r="G880" t="s">
        <v>14</v>
      </c>
      <c r="H880">
        <v>12</v>
      </c>
      <c r="I880" s="10">
        <f t="shared" si="10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106"/>
        <v>music</v>
      </c>
      <c r="R880" t="str">
        <f t="shared" si="107"/>
        <v>metal</v>
      </c>
      <c r="S880" s="9">
        <f t="shared" si="108"/>
        <v>43845.25</v>
      </c>
      <c r="T880" s="9">
        <f t="shared" si="109"/>
        <v>43869.25</v>
      </c>
      <c r="U880">
        <f t="shared" si="110"/>
        <v>2020</v>
      </c>
      <c r="V880" s="8" t="str">
        <f t="shared" si="111"/>
        <v>Jan</v>
      </c>
    </row>
    <row r="881" spans="1:22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104"/>
        <v>5.4379999999999997</v>
      </c>
      <c r="G881" t="s">
        <v>20</v>
      </c>
      <c r="H881">
        <v>53</v>
      </c>
      <c r="I881" s="10">
        <f t="shared" si="10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106"/>
        <v>publishing</v>
      </c>
      <c r="R881" t="str">
        <f t="shared" si="107"/>
        <v>nonfiction</v>
      </c>
      <c r="S881" s="9">
        <f t="shared" si="108"/>
        <v>42788.25</v>
      </c>
      <c r="T881" s="9">
        <f t="shared" si="109"/>
        <v>42797.25</v>
      </c>
      <c r="U881">
        <f t="shared" si="110"/>
        <v>2017</v>
      </c>
      <c r="V881" s="8" t="str">
        <f t="shared" si="111"/>
        <v>Feb</v>
      </c>
    </row>
    <row r="882" spans="1:22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104"/>
        <v>2.2852189349112426</v>
      </c>
      <c r="G882" t="s">
        <v>20</v>
      </c>
      <c r="H882">
        <v>2414</v>
      </c>
      <c r="I882" s="10">
        <f t="shared" si="10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106"/>
        <v>music</v>
      </c>
      <c r="R882" t="str">
        <f t="shared" si="107"/>
        <v>electric music</v>
      </c>
      <c r="S882" s="9">
        <f t="shared" si="108"/>
        <v>43667.208333333328</v>
      </c>
      <c r="T882" s="9">
        <f t="shared" si="109"/>
        <v>43669.208333333328</v>
      </c>
      <c r="U882">
        <f t="shared" si="110"/>
        <v>2019</v>
      </c>
      <c r="V882" s="8" t="str">
        <f t="shared" si="111"/>
        <v>Jul</v>
      </c>
    </row>
    <row r="883" spans="1:22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104"/>
        <v>0.38948339483394834</v>
      </c>
      <c r="G883" t="s">
        <v>14</v>
      </c>
      <c r="H883">
        <v>452</v>
      </c>
      <c r="I883" s="10">
        <f t="shared" si="10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106"/>
        <v>theater</v>
      </c>
      <c r="R883" t="str">
        <f t="shared" si="107"/>
        <v>plays</v>
      </c>
      <c r="S883" s="9">
        <f t="shared" si="108"/>
        <v>42194.208333333328</v>
      </c>
      <c r="T883" s="9">
        <f t="shared" si="109"/>
        <v>42223.208333333328</v>
      </c>
      <c r="U883">
        <f t="shared" si="110"/>
        <v>2015</v>
      </c>
      <c r="V883" s="8" t="str">
        <f t="shared" si="111"/>
        <v>Jul</v>
      </c>
    </row>
    <row r="884" spans="1:22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104"/>
        <v>3.7</v>
      </c>
      <c r="G884" t="s">
        <v>20</v>
      </c>
      <c r="H884">
        <v>80</v>
      </c>
      <c r="I884" s="10">
        <f t="shared" si="10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106"/>
        <v>theater</v>
      </c>
      <c r="R884" t="str">
        <f t="shared" si="107"/>
        <v>plays</v>
      </c>
      <c r="S884" s="9">
        <f t="shared" si="108"/>
        <v>42025.25</v>
      </c>
      <c r="T884" s="9">
        <f t="shared" si="109"/>
        <v>42029.25</v>
      </c>
      <c r="U884">
        <f t="shared" si="110"/>
        <v>2015</v>
      </c>
      <c r="V884" s="8" t="str">
        <f t="shared" si="111"/>
        <v>Jan</v>
      </c>
    </row>
    <row r="885" spans="1:22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104"/>
        <v>2.3791176470588233</v>
      </c>
      <c r="G885" t="s">
        <v>20</v>
      </c>
      <c r="H885">
        <v>193</v>
      </c>
      <c r="I885" s="10">
        <f t="shared" si="10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106"/>
        <v>film &amp; video</v>
      </c>
      <c r="R885" t="str">
        <f t="shared" si="107"/>
        <v>shorts</v>
      </c>
      <c r="S885" s="9">
        <f t="shared" si="108"/>
        <v>40323.208333333336</v>
      </c>
      <c r="T885" s="9">
        <f t="shared" si="109"/>
        <v>40359.208333333336</v>
      </c>
      <c r="U885">
        <f t="shared" si="110"/>
        <v>2010</v>
      </c>
      <c r="V885" s="8" t="str">
        <f t="shared" si="111"/>
        <v>May</v>
      </c>
    </row>
    <row r="886" spans="1:22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104"/>
        <v>0.64036299765807958</v>
      </c>
      <c r="G886" t="s">
        <v>14</v>
      </c>
      <c r="H886">
        <v>1886</v>
      </c>
      <c r="I886" s="10">
        <f t="shared" si="10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106"/>
        <v>theater</v>
      </c>
      <c r="R886" t="str">
        <f t="shared" si="107"/>
        <v>plays</v>
      </c>
      <c r="S886" s="9">
        <f t="shared" si="108"/>
        <v>41763.208333333336</v>
      </c>
      <c r="T886" s="9">
        <f t="shared" si="109"/>
        <v>41765.208333333336</v>
      </c>
      <c r="U886">
        <f t="shared" si="110"/>
        <v>2014</v>
      </c>
      <c r="V886" s="8" t="str">
        <f t="shared" si="111"/>
        <v>May</v>
      </c>
    </row>
    <row r="887" spans="1:22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104"/>
        <v>1.1827777777777777</v>
      </c>
      <c r="G887" t="s">
        <v>20</v>
      </c>
      <c r="H887">
        <v>52</v>
      </c>
      <c r="I887" s="10">
        <f t="shared" si="10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106"/>
        <v>theater</v>
      </c>
      <c r="R887" t="str">
        <f t="shared" si="107"/>
        <v>plays</v>
      </c>
      <c r="S887" s="9">
        <f t="shared" si="108"/>
        <v>40335.208333333336</v>
      </c>
      <c r="T887" s="9">
        <f t="shared" si="109"/>
        <v>40373.208333333336</v>
      </c>
      <c r="U887">
        <f t="shared" si="110"/>
        <v>2010</v>
      </c>
      <c r="V887" s="8" t="str">
        <f t="shared" si="111"/>
        <v>Jun</v>
      </c>
    </row>
    <row r="888" spans="1:22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104"/>
        <v>0.84824037184594958</v>
      </c>
      <c r="G888" t="s">
        <v>14</v>
      </c>
      <c r="H888">
        <v>1825</v>
      </c>
      <c r="I888" s="10">
        <f t="shared" si="10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106"/>
        <v>music</v>
      </c>
      <c r="R888" t="str">
        <f t="shared" si="107"/>
        <v>indie rock</v>
      </c>
      <c r="S888" s="9">
        <f t="shared" si="108"/>
        <v>40416.208333333336</v>
      </c>
      <c r="T888" s="9">
        <f t="shared" si="109"/>
        <v>40434.208333333336</v>
      </c>
      <c r="U888">
        <f t="shared" si="110"/>
        <v>2010</v>
      </c>
      <c r="V888" s="8" t="str">
        <f t="shared" si="111"/>
        <v>Aug</v>
      </c>
    </row>
    <row r="889" spans="1:22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104"/>
        <v>0.29346153846153844</v>
      </c>
      <c r="G889" t="s">
        <v>14</v>
      </c>
      <c r="H889">
        <v>31</v>
      </c>
      <c r="I889" s="10">
        <f t="shared" si="10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106"/>
        <v>theater</v>
      </c>
      <c r="R889" t="str">
        <f t="shared" si="107"/>
        <v>plays</v>
      </c>
      <c r="S889" s="9">
        <f t="shared" si="108"/>
        <v>42202.208333333328</v>
      </c>
      <c r="T889" s="9">
        <f t="shared" si="109"/>
        <v>42249.208333333328</v>
      </c>
      <c r="U889">
        <f t="shared" si="110"/>
        <v>2015</v>
      </c>
      <c r="V889" s="8" t="str">
        <f t="shared" si="111"/>
        <v>Jul</v>
      </c>
    </row>
    <row r="890" spans="1:22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104"/>
        <v>2.0989655172413793</v>
      </c>
      <c r="G890" t="s">
        <v>20</v>
      </c>
      <c r="H890">
        <v>290</v>
      </c>
      <c r="I890" s="10">
        <f t="shared" si="10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106"/>
        <v>theater</v>
      </c>
      <c r="R890" t="str">
        <f t="shared" si="107"/>
        <v>plays</v>
      </c>
      <c r="S890" s="9">
        <f t="shared" si="108"/>
        <v>42836.208333333328</v>
      </c>
      <c r="T890" s="9">
        <f t="shared" si="109"/>
        <v>42855.208333333328</v>
      </c>
      <c r="U890">
        <f t="shared" si="110"/>
        <v>2017</v>
      </c>
      <c r="V890" s="8" t="str">
        <f t="shared" si="111"/>
        <v>Apr</v>
      </c>
    </row>
    <row r="891" spans="1:22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104"/>
        <v>1.697857142857143</v>
      </c>
      <c r="G891" t="s">
        <v>20</v>
      </c>
      <c r="H891">
        <v>122</v>
      </c>
      <c r="I891" s="10">
        <f t="shared" si="10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106"/>
        <v>music</v>
      </c>
      <c r="R891" t="str">
        <f t="shared" si="107"/>
        <v>electric music</v>
      </c>
      <c r="S891" s="9">
        <f t="shared" si="108"/>
        <v>41710.208333333336</v>
      </c>
      <c r="T891" s="9">
        <f t="shared" si="109"/>
        <v>41717.208333333336</v>
      </c>
      <c r="U891">
        <f t="shared" si="110"/>
        <v>2014</v>
      </c>
      <c r="V891" s="8" t="str">
        <f t="shared" si="111"/>
        <v>Mar</v>
      </c>
    </row>
    <row r="892" spans="1:22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104"/>
        <v>1.1595907738095239</v>
      </c>
      <c r="G892" t="s">
        <v>20</v>
      </c>
      <c r="H892">
        <v>1470</v>
      </c>
      <c r="I892" s="10">
        <f t="shared" si="10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106"/>
        <v>music</v>
      </c>
      <c r="R892" t="str">
        <f t="shared" si="107"/>
        <v>indie rock</v>
      </c>
      <c r="S892" s="9">
        <f t="shared" si="108"/>
        <v>43640.208333333328</v>
      </c>
      <c r="T892" s="9">
        <f t="shared" si="109"/>
        <v>43641.208333333328</v>
      </c>
      <c r="U892">
        <f t="shared" si="110"/>
        <v>2019</v>
      </c>
      <c r="V892" s="8" t="str">
        <f t="shared" si="111"/>
        <v>Jun</v>
      </c>
    </row>
    <row r="893" spans="1:22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104"/>
        <v>2.5859999999999999</v>
      </c>
      <c r="G893" t="s">
        <v>20</v>
      </c>
      <c r="H893">
        <v>165</v>
      </c>
      <c r="I893" s="10">
        <f t="shared" si="10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106"/>
        <v>film &amp; video</v>
      </c>
      <c r="R893" t="str">
        <f t="shared" si="107"/>
        <v>documentary</v>
      </c>
      <c r="S893" s="9">
        <f t="shared" si="108"/>
        <v>40880.25</v>
      </c>
      <c r="T893" s="9">
        <f t="shared" si="109"/>
        <v>40924.25</v>
      </c>
      <c r="U893">
        <f t="shared" si="110"/>
        <v>2011</v>
      </c>
      <c r="V893" s="8" t="str">
        <f t="shared" si="111"/>
        <v>Dec</v>
      </c>
    </row>
    <row r="894" spans="1:22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104"/>
        <v>2.3058333333333332</v>
      </c>
      <c r="G894" t="s">
        <v>20</v>
      </c>
      <c r="H894">
        <v>182</v>
      </c>
      <c r="I894" s="10">
        <f t="shared" si="10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106"/>
        <v>publishing</v>
      </c>
      <c r="R894" t="str">
        <f t="shared" si="107"/>
        <v>translations</v>
      </c>
      <c r="S894" s="9">
        <f t="shared" si="108"/>
        <v>40319.208333333336</v>
      </c>
      <c r="T894" s="9">
        <f t="shared" si="109"/>
        <v>40360.208333333336</v>
      </c>
      <c r="U894">
        <f t="shared" si="110"/>
        <v>2010</v>
      </c>
      <c r="V894" s="8" t="str">
        <f t="shared" si="111"/>
        <v>May</v>
      </c>
    </row>
    <row r="895" spans="1:22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104"/>
        <v>1.2821428571428573</v>
      </c>
      <c r="G895" t="s">
        <v>20</v>
      </c>
      <c r="H895">
        <v>199</v>
      </c>
      <c r="I895" s="10">
        <f t="shared" si="10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106"/>
        <v>film &amp; video</v>
      </c>
      <c r="R895" t="str">
        <f t="shared" si="107"/>
        <v>documentary</v>
      </c>
      <c r="S895" s="9">
        <f t="shared" si="108"/>
        <v>42170.208333333328</v>
      </c>
      <c r="T895" s="9">
        <f t="shared" si="109"/>
        <v>42174.208333333328</v>
      </c>
      <c r="U895">
        <f t="shared" si="110"/>
        <v>2015</v>
      </c>
      <c r="V895" s="8" t="str">
        <f t="shared" si="111"/>
        <v>Jun</v>
      </c>
    </row>
    <row r="896" spans="1:22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104"/>
        <v>1.8870588235294117</v>
      </c>
      <c r="G896" t="s">
        <v>20</v>
      </c>
      <c r="H896">
        <v>56</v>
      </c>
      <c r="I896" s="10">
        <f t="shared" si="10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106"/>
        <v>film &amp; video</v>
      </c>
      <c r="R896" t="str">
        <f t="shared" si="107"/>
        <v>television</v>
      </c>
      <c r="S896" s="9">
        <f t="shared" si="108"/>
        <v>41466.208333333336</v>
      </c>
      <c r="T896" s="9">
        <f t="shared" si="109"/>
        <v>41496.208333333336</v>
      </c>
      <c r="U896">
        <f t="shared" si="110"/>
        <v>2013</v>
      </c>
      <c r="V896" s="8" t="str">
        <f t="shared" si="111"/>
        <v>Jul</v>
      </c>
    </row>
    <row r="897" spans="1:22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104"/>
        <v>6.9511889862327911E-2</v>
      </c>
      <c r="G897" t="s">
        <v>14</v>
      </c>
      <c r="H897">
        <v>107</v>
      </c>
      <c r="I897" s="10">
        <f t="shared" si="10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106"/>
        <v>theater</v>
      </c>
      <c r="R897" t="str">
        <f t="shared" si="107"/>
        <v>plays</v>
      </c>
      <c r="S897" s="9">
        <f t="shared" si="108"/>
        <v>43134.25</v>
      </c>
      <c r="T897" s="9">
        <f t="shared" si="109"/>
        <v>43143.25</v>
      </c>
      <c r="U897">
        <f t="shared" si="110"/>
        <v>2018</v>
      </c>
      <c r="V897" s="8" t="str">
        <f t="shared" si="111"/>
        <v>Feb</v>
      </c>
    </row>
    <row r="898" spans="1:22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104"/>
        <v>7.7443434343434348</v>
      </c>
      <c r="G898" t="s">
        <v>20</v>
      </c>
      <c r="H898">
        <v>1460</v>
      </c>
      <c r="I898" s="10">
        <f t="shared" si="10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106"/>
        <v>food</v>
      </c>
      <c r="R898" t="str">
        <f t="shared" si="107"/>
        <v>food trucks</v>
      </c>
      <c r="S898" s="9">
        <f t="shared" si="108"/>
        <v>40738.208333333336</v>
      </c>
      <c r="T898" s="9">
        <f t="shared" si="109"/>
        <v>40741.208333333336</v>
      </c>
      <c r="U898">
        <f t="shared" si="110"/>
        <v>2011</v>
      </c>
      <c r="V898" s="8" t="str">
        <f t="shared" si="111"/>
        <v>Jul</v>
      </c>
    </row>
    <row r="899" spans="1:22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112">E899/D899</f>
        <v>0.27693181818181817</v>
      </c>
      <c r="G899" t="s">
        <v>14</v>
      </c>
      <c r="H899">
        <v>27</v>
      </c>
      <c r="I899" s="10">
        <f t="shared" ref="I899:I962" si="113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114">LEFT(P899,FIND("/",P899)-1)</f>
        <v>theater</v>
      </c>
      <c r="R899" t="str">
        <f t="shared" ref="R899:R962" si="115">RIGHT(P899,LEN(P899)-FIND("/",P899))</f>
        <v>plays</v>
      </c>
      <c r="S899" s="9">
        <f t="shared" ref="S899:S962" si="116">(((L899/60)/60)/24)+DATE(1970,1,1)</f>
        <v>43583.208333333328</v>
      </c>
      <c r="T899" s="9">
        <f t="shared" ref="T899:T962" si="117">(((M899/60)/60)/24)+DATE(1970,1,1)</f>
        <v>43585.208333333328</v>
      </c>
      <c r="U899">
        <f t="shared" ref="U899:U962" si="118">YEAR(S899)</f>
        <v>2019</v>
      </c>
      <c r="V899" s="8" t="str">
        <f t="shared" ref="V899:V962" si="119">TEXT(S899,"mmm")</f>
        <v>Apr</v>
      </c>
    </row>
    <row r="900" spans="1:22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112"/>
        <v>0.52479620323841425</v>
      </c>
      <c r="G900" t="s">
        <v>14</v>
      </c>
      <c r="H900">
        <v>1221</v>
      </c>
      <c r="I900" s="10">
        <f t="shared" si="11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114"/>
        <v>film &amp; video</v>
      </c>
      <c r="R900" t="str">
        <f t="shared" si="115"/>
        <v>documentary</v>
      </c>
      <c r="S900" s="9">
        <f t="shared" si="116"/>
        <v>43815.25</v>
      </c>
      <c r="T900" s="9">
        <f t="shared" si="117"/>
        <v>43821.25</v>
      </c>
      <c r="U900">
        <f t="shared" si="118"/>
        <v>2019</v>
      </c>
      <c r="V900" s="8" t="str">
        <f t="shared" si="119"/>
        <v>Dec</v>
      </c>
    </row>
    <row r="901" spans="1:22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112"/>
        <v>4.0709677419354842</v>
      </c>
      <c r="G901" t="s">
        <v>20</v>
      </c>
      <c r="H901">
        <v>123</v>
      </c>
      <c r="I901" s="10">
        <f t="shared" si="113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114"/>
        <v>music</v>
      </c>
      <c r="R901" t="str">
        <f t="shared" si="115"/>
        <v>jazz</v>
      </c>
      <c r="S901" s="9">
        <f t="shared" si="116"/>
        <v>41554.208333333336</v>
      </c>
      <c r="T901" s="9">
        <f t="shared" si="117"/>
        <v>41572.208333333336</v>
      </c>
      <c r="U901">
        <f t="shared" si="118"/>
        <v>2013</v>
      </c>
      <c r="V901" s="8" t="str">
        <f t="shared" si="119"/>
        <v>Oct</v>
      </c>
    </row>
    <row r="902" spans="1:22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112"/>
        <v>0.02</v>
      </c>
      <c r="G902" t="s">
        <v>14</v>
      </c>
      <c r="H902">
        <v>1</v>
      </c>
      <c r="I902" s="10">
        <f t="shared" si="113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114"/>
        <v>technology</v>
      </c>
      <c r="R902" t="str">
        <f t="shared" si="115"/>
        <v>web</v>
      </c>
      <c r="S902" s="9">
        <f t="shared" si="116"/>
        <v>41901.208333333336</v>
      </c>
      <c r="T902" s="9">
        <f t="shared" si="117"/>
        <v>41902.208333333336</v>
      </c>
      <c r="U902">
        <f t="shared" si="118"/>
        <v>2014</v>
      </c>
      <c r="V902" s="8" t="str">
        <f t="shared" si="119"/>
        <v>Sep</v>
      </c>
    </row>
    <row r="903" spans="1:22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112"/>
        <v>1.5617857142857143</v>
      </c>
      <c r="G903" t="s">
        <v>20</v>
      </c>
      <c r="H903">
        <v>159</v>
      </c>
      <c r="I903" s="10">
        <f t="shared" si="113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114"/>
        <v>music</v>
      </c>
      <c r="R903" t="str">
        <f t="shared" si="115"/>
        <v>rock</v>
      </c>
      <c r="S903" s="9">
        <f t="shared" si="116"/>
        <v>43298.208333333328</v>
      </c>
      <c r="T903" s="9">
        <f t="shared" si="117"/>
        <v>43331.208333333328</v>
      </c>
      <c r="U903">
        <f t="shared" si="118"/>
        <v>2018</v>
      </c>
      <c r="V903" s="8" t="str">
        <f t="shared" si="119"/>
        <v>Jul</v>
      </c>
    </row>
    <row r="904" spans="1:22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112"/>
        <v>2.5242857142857145</v>
      </c>
      <c r="G904" t="s">
        <v>20</v>
      </c>
      <c r="H904">
        <v>110</v>
      </c>
      <c r="I904" s="10">
        <f t="shared" si="113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114"/>
        <v>technology</v>
      </c>
      <c r="R904" t="str">
        <f t="shared" si="115"/>
        <v>web</v>
      </c>
      <c r="S904" s="9">
        <f t="shared" si="116"/>
        <v>42399.25</v>
      </c>
      <c r="T904" s="9">
        <f t="shared" si="117"/>
        <v>42441.25</v>
      </c>
      <c r="U904">
        <f t="shared" si="118"/>
        <v>2016</v>
      </c>
      <c r="V904" s="8" t="str">
        <f t="shared" si="119"/>
        <v>Jan</v>
      </c>
    </row>
    <row r="905" spans="1:22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112"/>
        <v>1.729268292682927E-2</v>
      </c>
      <c r="G905" t="s">
        <v>47</v>
      </c>
      <c r="H905">
        <v>14</v>
      </c>
      <c r="I905" s="10">
        <f t="shared" si="113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114"/>
        <v>publishing</v>
      </c>
      <c r="R905" t="str">
        <f t="shared" si="115"/>
        <v>nonfiction</v>
      </c>
      <c r="S905" s="9">
        <f t="shared" si="116"/>
        <v>41034.208333333336</v>
      </c>
      <c r="T905" s="9">
        <f t="shared" si="117"/>
        <v>41049.208333333336</v>
      </c>
      <c r="U905">
        <f t="shared" si="118"/>
        <v>2012</v>
      </c>
      <c r="V905" s="8" t="str">
        <f t="shared" si="119"/>
        <v>May</v>
      </c>
    </row>
    <row r="906" spans="1:22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112"/>
        <v>0.12230769230769231</v>
      </c>
      <c r="G906" t="s">
        <v>14</v>
      </c>
      <c r="H906">
        <v>16</v>
      </c>
      <c r="I906" s="10">
        <f t="shared" si="113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114"/>
        <v>publishing</v>
      </c>
      <c r="R906" t="str">
        <f t="shared" si="115"/>
        <v>radio &amp; podcasts</v>
      </c>
      <c r="S906" s="9">
        <f t="shared" si="116"/>
        <v>41186.208333333336</v>
      </c>
      <c r="T906" s="9">
        <f t="shared" si="117"/>
        <v>41190.208333333336</v>
      </c>
      <c r="U906">
        <f t="shared" si="118"/>
        <v>2012</v>
      </c>
      <c r="V906" s="8" t="str">
        <f t="shared" si="119"/>
        <v>Oct</v>
      </c>
    </row>
    <row r="907" spans="1:22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112"/>
        <v>1.6398734177215191</v>
      </c>
      <c r="G907" t="s">
        <v>20</v>
      </c>
      <c r="H907">
        <v>236</v>
      </c>
      <c r="I907" s="10">
        <f t="shared" si="113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114"/>
        <v>theater</v>
      </c>
      <c r="R907" t="str">
        <f t="shared" si="115"/>
        <v>plays</v>
      </c>
      <c r="S907" s="9">
        <f t="shared" si="116"/>
        <v>41536.208333333336</v>
      </c>
      <c r="T907" s="9">
        <f t="shared" si="117"/>
        <v>41539.208333333336</v>
      </c>
      <c r="U907">
        <f t="shared" si="118"/>
        <v>2013</v>
      </c>
      <c r="V907" s="8" t="str">
        <f t="shared" si="119"/>
        <v>Sep</v>
      </c>
    </row>
    <row r="908" spans="1:22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112"/>
        <v>1.6298181818181818</v>
      </c>
      <c r="G908" t="s">
        <v>20</v>
      </c>
      <c r="H908">
        <v>191</v>
      </c>
      <c r="I908" s="10">
        <f t="shared" si="113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114"/>
        <v>film &amp; video</v>
      </c>
      <c r="R908" t="str">
        <f t="shared" si="115"/>
        <v>documentary</v>
      </c>
      <c r="S908" s="9">
        <f t="shared" si="116"/>
        <v>42868.208333333328</v>
      </c>
      <c r="T908" s="9">
        <f t="shared" si="117"/>
        <v>42904.208333333328</v>
      </c>
      <c r="U908">
        <f t="shared" si="118"/>
        <v>2017</v>
      </c>
      <c r="V908" s="8" t="str">
        <f t="shared" si="119"/>
        <v>May</v>
      </c>
    </row>
    <row r="909" spans="1:22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112"/>
        <v>0.20252747252747252</v>
      </c>
      <c r="G909" t="s">
        <v>14</v>
      </c>
      <c r="H909">
        <v>41</v>
      </c>
      <c r="I909" s="10">
        <f t="shared" si="113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114"/>
        <v>theater</v>
      </c>
      <c r="R909" t="str">
        <f t="shared" si="115"/>
        <v>plays</v>
      </c>
      <c r="S909" s="9">
        <f t="shared" si="116"/>
        <v>40660.208333333336</v>
      </c>
      <c r="T909" s="9">
        <f t="shared" si="117"/>
        <v>40667.208333333336</v>
      </c>
      <c r="U909">
        <f t="shared" si="118"/>
        <v>2011</v>
      </c>
      <c r="V909" s="8" t="str">
        <f t="shared" si="119"/>
        <v>Apr</v>
      </c>
    </row>
    <row r="910" spans="1:22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112"/>
        <v>3.1924083769633507</v>
      </c>
      <c r="G910" t="s">
        <v>20</v>
      </c>
      <c r="H910">
        <v>3934</v>
      </c>
      <c r="I910" s="10">
        <f t="shared" si="113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114"/>
        <v>games</v>
      </c>
      <c r="R910" t="str">
        <f t="shared" si="115"/>
        <v>video games</v>
      </c>
      <c r="S910" s="9">
        <f t="shared" si="116"/>
        <v>41031.208333333336</v>
      </c>
      <c r="T910" s="9">
        <f t="shared" si="117"/>
        <v>41042.208333333336</v>
      </c>
      <c r="U910">
        <f t="shared" si="118"/>
        <v>2012</v>
      </c>
      <c r="V910" s="8" t="str">
        <f t="shared" si="119"/>
        <v>May</v>
      </c>
    </row>
    <row r="911" spans="1:22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112"/>
        <v>4.7894444444444444</v>
      </c>
      <c r="G911" t="s">
        <v>20</v>
      </c>
      <c r="H911">
        <v>80</v>
      </c>
      <c r="I911" s="10">
        <f t="shared" si="113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114"/>
        <v>theater</v>
      </c>
      <c r="R911" t="str">
        <f t="shared" si="115"/>
        <v>plays</v>
      </c>
      <c r="S911" s="9">
        <f t="shared" si="116"/>
        <v>43255.208333333328</v>
      </c>
      <c r="T911" s="9">
        <f t="shared" si="117"/>
        <v>43282.208333333328</v>
      </c>
      <c r="U911">
        <f t="shared" si="118"/>
        <v>2018</v>
      </c>
      <c r="V911" s="8" t="str">
        <f t="shared" si="119"/>
        <v>Jun</v>
      </c>
    </row>
    <row r="912" spans="1:22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112"/>
        <v>0.19556634304207121</v>
      </c>
      <c r="G912" t="s">
        <v>74</v>
      </c>
      <c r="H912">
        <v>296</v>
      </c>
      <c r="I912" s="10">
        <f t="shared" si="113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114"/>
        <v>theater</v>
      </c>
      <c r="R912" t="str">
        <f t="shared" si="115"/>
        <v>plays</v>
      </c>
      <c r="S912" s="9">
        <f t="shared" si="116"/>
        <v>42026.25</v>
      </c>
      <c r="T912" s="9">
        <f t="shared" si="117"/>
        <v>42027.25</v>
      </c>
      <c r="U912">
        <f t="shared" si="118"/>
        <v>2015</v>
      </c>
      <c r="V912" s="8" t="str">
        <f t="shared" si="119"/>
        <v>Jan</v>
      </c>
    </row>
    <row r="913" spans="1:22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112"/>
        <v>1.9894827586206896</v>
      </c>
      <c r="G913" t="s">
        <v>20</v>
      </c>
      <c r="H913">
        <v>462</v>
      </c>
      <c r="I913" s="10">
        <f t="shared" si="113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114"/>
        <v>technology</v>
      </c>
      <c r="R913" t="str">
        <f t="shared" si="115"/>
        <v>web</v>
      </c>
      <c r="S913" s="9">
        <f t="shared" si="116"/>
        <v>43717.208333333328</v>
      </c>
      <c r="T913" s="9">
        <f t="shared" si="117"/>
        <v>43719.208333333328</v>
      </c>
      <c r="U913">
        <f t="shared" si="118"/>
        <v>2019</v>
      </c>
      <c r="V913" s="8" t="str">
        <f t="shared" si="119"/>
        <v>Sep</v>
      </c>
    </row>
    <row r="914" spans="1:22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112"/>
        <v>7.95</v>
      </c>
      <c r="G914" t="s">
        <v>20</v>
      </c>
      <c r="H914">
        <v>179</v>
      </c>
      <c r="I914" s="10">
        <f t="shared" si="113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114"/>
        <v>film &amp; video</v>
      </c>
      <c r="R914" t="str">
        <f t="shared" si="115"/>
        <v>drama</v>
      </c>
      <c r="S914" s="9">
        <f t="shared" si="116"/>
        <v>41157.208333333336</v>
      </c>
      <c r="T914" s="9">
        <f t="shared" si="117"/>
        <v>41170.208333333336</v>
      </c>
      <c r="U914">
        <f t="shared" si="118"/>
        <v>2012</v>
      </c>
      <c r="V914" s="8" t="str">
        <f t="shared" si="119"/>
        <v>Sep</v>
      </c>
    </row>
    <row r="915" spans="1:22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112"/>
        <v>0.50621082621082625</v>
      </c>
      <c r="G915" t="s">
        <v>14</v>
      </c>
      <c r="H915">
        <v>523</v>
      </c>
      <c r="I915" s="10">
        <f t="shared" si="113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114"/>
        <v>film &amp; video</v>
      </c>
      <c r="R915" t="str">
        <f t="shared" si="115"/>
        <v>drama</v>
      </c>
      <c r="S915" s="9">
        <f t="shared" si="116"/>
        <v>43597.208333333328</v>
      </c>
      <c r="T915" s="9">
        <f t="shared" si="117"/>
        <v>43610.208333333328</v>
      </c>
      <c r="U915">
        <f t="shared" si="118"/>
        <v>2019</v>
      </c>
      <c r="V915" s="8" t="str">
        <f t="shared" si="119"/>
        <v>May</v>
      </c>
    </row>
    <row r="916" spans="1:22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112"/>
        <v>0.57437499999999997</v>
      </c>
      <c r="G916" t="s">
        <v>14</v>
      </c>
      <c r="H916">
        <v>141</v>
      </c>
      <c r="I916" s="10">
        <f t="shared" si="113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114"/>
        <v>theater</v>
      </c>
      <c r="R916" t="str">
        <f t="shared" si="115"/>
        <v>plays</v>
      </c>
      <c r="S916" s="9">
        <f t="shared" si="116"/>
        <v>41490.208333333336</v>
      </c>
      <c r="T916" s="9">
        <f t="shared" si="117"/>
        <v>41502.208333333336</v>
      </c>
      <c r="U916">
        <f t="shared" si="118"/>
        <v>2013</v>
      </c>
      <c r="V916" s="8" t="str">
        <f t="shared" si="119"/>
        <v>Aug</v>
      </c>
    </row>
    <row r="917" spans="1:22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112"/>
        <v>1.5562827640984909</v>
      </c>
      <c r="G917" t="s">
        <v>20</v>
      </c>
      <c r="H917">
        <v>1866</v>
      </c>
      <c r="I917" s="10">
        <f t="shared" si="113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114"/>
        <v>film &amp; video</v>
      </c>
      <c r="R917" t="str">
        <f t="shared" si="115"/>
        <v>television</v>
      </c>
      <c r="S917" s="9">
        <f t="shared" si="116"/>
        <v>42976.208333333328</v>
      </c>
      <c r="T917" s="9">
        <f t="shared" si="117"/>
        <v>42985.208333333328</v>
      </c>
      <c r="U917">
        <f t="shared" si="118"/>
        <v>2017</v>
      </c>
      <c r="V917" s="8" t="str">
        <f t="shared" si="119"/>
        <v>Aug</v>
      </c>
    </row>
    <row r="918" spans="1:22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112"/>
        <v>0.36297297297297298</v>
      </c>
      <c r="G918" t="s">
        <v>14</v>
      </c>
      <c r="H918">
        <v>52</v>
      </c>
      <c r="I918" s="10">
        <f t="shared" si="113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114"/>
        <v>photography</v>
      </c>
      <c r="R918" t="str">
        <f t="shared" si="115"/>
        <v>photography books</v>
      </c>
      <c r="S918" s="9">
        <f t="shared" si="116"/>
        <v>41991.25</v>
      </c>
      <c r="T918" s="9">
        <f t="shared" si="117"/>
        <v>42000.25</v>
      </c>
      <c r="U918">
        <f t="shared" si="118"/>
        <v>2014</v>
      </c>
      <c r="V918" s="8" t="str">
        <f t="shared" si="119"/>
        <v>Dec</v>
      </c>
    </row>
    <row r="919" spans="1:22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112"/>
        <v>0.58250000000000002</v>
      </c>
      <c r="G919" t="s">
        <v>47</v>
      </c>
      <c r="H919">
        <v>27</v>
      </c>
      <c r="I919" s="10">
        <f t="shared" si="113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114"/>
        <v>film &amp; video</v>
      </c>
      <c r="R919" t="str">
        <f t="shared" si="115"/>
        <v>shorts</v>
      </c>
      <c r="S919" s="9">
        <f t="shared" si="116"/>
        <v>40722.208333333336</v>
      </c>
      <c r="T919" s="9">
        <f t="shared" si="117"/>
        <v>40746.208333333336</v>
      </c>
      <c r="U919">
        <f t="shared" si="118"/>
        <v>2011</v>
      </c>
      <c r="V919" s="8" t="str">
        <f t="shared" si="119"/>
        <v>Jun</v>
      </c>
    </row>
    <row r="920" spans="1:22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112"/>
        <v>2.3739473684210526</v>
      </c>
      <c r="G920" t="s">
        <v>20</v>
      </c>
      <c r="H920">
        <v>156</v>
      </c>
      <c r="I920" s="10">
        <f t="shared" si="113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114"/>
        <v>publishing</v>
      </c>
      <c r="R920" t="str">
        <f t="shared" si="115"/>
        <v>radio &amp; podcasts</v>
      </c>
      <c r="S920" s="9">
        <f t="shared" si="116"/>
        <v>41117.208333333336</v>
      </c>
      <c r="T920" s="9">
        <f t="shared" si="117"/>
        <v>41128.208333333336</v>
      </c>
      <c r="U920">
        <f t="shared" si="118"/>
        <v>2012</v>
      </c>
      <c r="V920" s="8" t="str">
        <f t="shared" si="119"/>
        <v>Jul</v>
      </c>
    </row>
    <row r="921" spans="1:22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112"/>
        <v>0.58750000000000002</v>
      </c>
      <c r="G921" t="s">
        <v>14</v>
      </c>
      <c r="H921">
        <v>225</v>
      </c>
      <c r="I921" s="10">
        <f t="shared" si="113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114"/>
        <v>theater</v>
      </c>
      <c r="R921" t="str">
        <f t="shared" si="115"/>
        <v>plays</v>
      </c>
      <c r="S921" s="9">
        <f t="shared" si="116"/>
        <v>43022.208333333328</v>
      </c>
      <c r="T921" s="9">
        <f t="shared" si="117"/>
        <v>43054.25</v>
      </c>
      <c r="U921">
        <f t="shared" si="118"/>
        <v>2017</v>
      </c>
      <c r="V921" s="8" t="str">
        <f t="shared" si="119"/>
        <v>Oct</v>
      </c>
    </row>
    <row r="922" spans="1:22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112"/>
        <v>1.8256603773584905</v>
      </c>
      <c r="G922" t="s">
        <v>20</v>
      </c>
      <c r="H922">
        <v>255</v>
      </c>
      <c r="I922" s="10">
        <f t="shared" si="113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114"/>
        <v>film &amp; video</v>
      </c>
      <c r="R922" t="str">
        <f t="shared" si="115"/>
        <v>animation</v>
      </c>
      <c r="S922" s="9">
        <f t="shared" si="116"/>
        <v>43503.25</v>
      </c>
      <c r="T922" s="9">
        <f t="shared" si="117"/>
        <v>43523.25</v>
      </c>
      <c r="U922">
        <f t="shared" si="118"/>
        <v>2019</v>
      </c>
      <c r="V922" s="8" t="str">
        <f t="shared" si="119"/>
        <v>Feb</v>
      </c>
    </row>
    <row r="923" spans="1:22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112"/>
        <v>7.5436408977556111E-3</v>
      </c>
      <c r="G923" t="s">
        <v>14</v>
      </c>
      <c r="H923">
        <v>38</v>
      </c>
      <c r="I923" s="10">
        <f t="shared" si="113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114"/>
        <v>technology</v>
      </c>
      <c r="R923" t="str">
        <f t="shared" si="115"/>
        <v>web</v>
      </c>
      <c r="S923" s="9">
        <f t="shared" si="116"/>
        <v>40951.25</v>
      </c>
      <c r="T923" s="9">
        <f t="shared" si="117"/>
        <v>40965.25</v>
      </c>
      <c r="U923">
        <f t="shared" si="118"/>
        <v>2012</v>
      </c>
      <c r="V923" s="8" t="str">
        <f t="shared" si="119"/>
        <v>Feb</v>
      </c>
    </row>
    <row r="924" spans="1:22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112"/>
        <v>1.7595330739299611</v>
      </c>
      <c r="G924" t="s">
        <v>20</v>
      </c>
      <c r="H924">
        <v>2261</v>
      </c>
      <c r="I924" s="10">
        <f t="shared" si="113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114"/>
        <v>music</v>
      </c>
      <c r="R924" t="str">
        <f t="shared" si="115"/>
        <v>world music</v>
      </c>
      <c r="S924" s="9">
        <f t="shared" si="116"/>
        <v>43443.25</v>
      </c>
      <c r="T924" s="9">
        <f t="shared" si="117"/>
        <v>43452.25</v>
      </c>
      <c r="U924">
        <f t="shared" si="118"/>
        <v>2018</v>
      </c>
      <c r="V924" s="8" t="str">
        <f t="shared" si="119"/>
        <v>Dec</v>
      </c>
    </row>
    <row r="925" spans="1:22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112"/>
        <v>2.3788235294117648</v>
      </c>
      <c r="G925" t="s">
        <v>20</v>
      </c>
      <c r="H925">
        <v>40</v>
      </c>
      <c r="I925" s="10">
        <f t="shared" si="113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114"/>
        <v>theater</v>
      </c>
      <c r="R925" t="str">
        <f t="shared" si="115"/>
        <v>plays</v>
      </c>
      <c r="S925" s="9">
        <f t="shared" si="116"/>
        <v>40373.208333333336</v>
      </c>
      <c r="T925" s="9">
        <f t="shared" si="117"/>
        <v>40374.208333333336</v>
      </c>
      <c r="U925">
        <f t="shared" si="118"/>
        <v>2010</v>
      </c>
      <c r="V925" s="8" t="str">
        <f t="shared" si="119"/>
        <v>Jul</v>
      </c>
    </row>
    <row r="926" spans="1:22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112"/>
        <v>4.8805076142131982</v>
      </c>
      <c r="G926" t="s">
        <v>20</v>
      </c>
      <c r="H926">
        <v>2289</v>
      </c>
      <c r="I926" s="10">
        <f t="shared" si="113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114"/>
        <v>theater</v>
      </c>
      <c r="R926" t="str">
        <f t="shared" si="115"/>
        <v>plays</v>
      </c>
      <c r="S926" s="9">
        <f t="shared" si="116"/>
        <v>43769.208333333328</v>
      </c>
      <c r="T926" s="9">
        <f t="shared" si="117"/>
        <v>43780.25</v>
      </c>
      <c r="U926">
        <f t="shared" si="118"/>
        <v>2019</v>
      </c>
      <c r="V926" s="8" t="str">
        <f t="shared" si="119"/>
        <v>Oct</v>
      </c>
    </row>
    <row r="927" spans="1:22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112"/>
        <v>2.2406666666666668</v>
      </c>
      <c r="G927" t="s">
        <v>20</v>
      </c>
      <c r="H927">
        <v>65</v>
      </c>
      <c r="I927" s="10">
        <f t="shared" si="113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114"/>
        <v>theater</v>
      </c>
      <c r="R927" t="str">
        <f t="shared" si="115"/>
        <v>plays</v>
      </c>
      <c r="S927" s="9">
        <f t="shared" si="116"/>
        <v>43000.208333333328</v>
      </c>
      <c r="T927" s="9">
        <f t="shared" si="117"/>
        <v>43012.208333333328</v>
      </c>
      <c r="U927">
        <f t="shared" si="118"/>
        <v>2017</v>
      </c>
      <c r="V927" s="8" t="str">
        <f t="shared" si="119"/>
        <v>Sep</v>
      </c>
    </row>
    <row r="928" spans="1:22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112"/>
        <v>0.18126436781609195</v>
      </c>
      <c r="G928" t="s">
        <v>14</v>
      </c>
      <c r="H928">
        <v>15</v>
      </c>
      <c r="I928" s="10">
        <f t="shared" si="113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114"/>
        <v>food</v>
      </c>
      <c r="R928" t="str">
        <f t="shared" si="115"/>
        <v>food trucks</v>
      </c>
      <c r="S928" s="9">
        <f t="shared" si="116"/>
        <v>42502.208333333328</v>
      </c>
      <c r="T928" s="9">
        <f t="shared" si="117"/>
        <v>42506.208333333328</v>
      </c>
      <c r="U928">
        <f t="shared" si="118"/>
        <v>2016</v>
      </c>
      <c r="V928" s="8" t="str">
        <f t="shared" si="119"/>
        <v>May</v>
      </c>
    </row>
    <row r="929" spans="1:22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112"/>
        <v>0.45847222222222223</v>
      </c>
      <c r="G929" t="s">
        <v>14</v>
      </c>
      <c r="H929">
        <v>37</v>
      </c>
      <c r="I929" s="10">
        <f t="shared" si="113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114"/>
        <v>theater</v>
      </c>
      <c r="R929" t="str">
        <f t="shared" si="115"/>
        <v>plays</v>
      </c>
      <c r="S929" s="9">
        <f t="shared" si="116"/>
        <v>41102.208333333336</v>
      </c>
      <c r="T929" s="9">
        <f t="shared" si="117"/>
        <v>41131.208333333336</v>
      </c>
      <c r="U929">
        <f t="shared" si="118"/>
        <v>2012</v>
      </c>
      <c r="V929" s="8" t="str">
        <f t="shared" si="119"/>
        <v>Jul</v>
      </c>
    </row>
    <row r="930" spans="1:22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112"/>
        <v>1.1731541218637993</v>
      </c>
      <c r="G930" t="s">
        <v>20</v>
      </c>
      <c r="H930">
        <v>3777</v>
      </c>
      <c r="I930" s="10">
        <f t="shared" si="113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114"/>
        <v>technology</v>
      </c>
      <c r="R930" t="str">
        <f t="shared" si="115"/>
        <v>web</v>
      </c>
      <c r="S930" s="9">
        <f t="shared" si="116"/>
        <v>41637.25</v>
      </c>
      <c r="T930" s="9">
        <f t="shared" si="117"/>
        <v>41646.25</v>
      </c>
      <c r="U930">
        <f t="shared" si="118"/>
        <v>2013</v>
      </c>
      <c r="V930" s="8" t="str">
        <f t="shared" si="119"/>
        <v>Dec</v>
      </c>
    </row>
    <row r="931" spans="1:22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112"/>
        <v>2.173090909090909</v>
      </c>
      <c r="G931" t="s">
        <v>20</v>
      </c>
      <c r="H931">
        <v>184</v>
      </c>
      <c r="I931" s="10">
        <f t="shared" si="113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114"/>
        <v>theater</v>
      </c>
      <c r="R931" t="str">
        <f t="shared" si="115"/>
        <v>plays</v>
      </c>
      <c r="S931" s="9">
        <f t="shared" si="116"/>
        <v>42858.208333333328</v>
      </c>
      <c r="T931" s="9">
        <f t="shared" si="117"/>
        <v>42872.208333333328</v>
      </c>
      <c r="U931">
        <f t="shared" si="118"/>
        <v>2017</v>
      </c>
      <c r="V931" s="8" t="str">
        <f t="shared" si="119"/>
        <v>May</v>
      </c>
    </row>
    <row r="932" spans="1:22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112"/>
        <v>1.1228571428571428</v>
      </c>
      <c r="G932" t="s">
        <v>20</v>
      </c>
      <c r="H932">
        <v>85</v>
      </c>
      <c r="I932" s="10">
        <f t="shared" si="113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114"/>
        <v>theater</v>
      </c>
      <c r="R932" t="str">
        <f t="shared" si="115"/>
        <v>plays</v>
      </c>
      <c r="S932" s="9">
        <f t="shared" si="116"/>
        <v>42060.25</v>
      </c>
      <c r="T932" s="9">
        <f t="shared" si="117"/>
        <v>42067.25</v>
      </c>
      <c r="U932">
        <f t="shared" si="118"/>
        <v>2015</v>
      </c>
      <c r="V932" s="8" t="str">
        <f t="shared" si="119"/>
        <v>Feb</v>
      </c>
    </row>
    <row r="933" spans="1:22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112"/>
        <v>0.72518987341772156</v>
      </c>
      <c r="G933" t="s">
        <v>14</v>
      </c>
      <c r="H933">
        <v>112</v>
      </c>
      <c r="I933" s="10">
        <f t="shared" si="113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114"/>
        <v>theater</v>
      </c>
      <c r="R933" t="str">
        <f t="shared" si="115"/>
        <v>plays</v>
      </c>
      <c r="S933" s="9">
        <f t="shared" si="116"/>
        <v>41818.208333333336</v>
      </c>
      <c r="T933" s="9">
        <f t="shared" si="117"/>
        <v>41820.208333333336</v>
      </c>
      <c r="U933">
        <f t="shared" si="118"/>
        <v>2014</v>
      </c>
      <c r="V933" s="8" t="str">
        <f t="shared" si="119"/>
        <v>Jun</v>
      </c>
    </row>
    <row r="934" spans="1:22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112"/>
        <v>2.1230434782608696</v>
      </c>
      <c r="G934" t="s">
        <v>20</v>
      </c>
      <c r="H934">
        <v>144</v>
      </c>
      <c r="I934" s="10">
        <f t="shared" si="113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114"/>
        <v>music</v>
      </c>
      <c r="R934" t="str">
        <f t="shared" si="115"/>
        <v>rock</v>
      </c>
      <c r="S934" s="9">
        <f t="shared" si="116"/>
        <v>41709.208333333336</v>
      </c>
      <c r="T934" s="9">
        <f t="shared" si="117"/>
        <v>41712.208333333336</v>
      </c>
      <c r="U934">
        <f t="shared" si="118"/>
        <v>2014</v>
      </c>
      <c r="V934" s="8" t="str">
        <f t="shared" si="119"/>
        <v>Mar</v>
      </c>
    </row>
    <row r="935" spans="1:22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112"/>
        <v>2.3974657534246577</v>
      </c>
      <c r="G935" t="s">
        <v>20</v>
      </c>
      <c r="H935">
        <v>1902</v>
      </c>
      <c r="I935" s="10">
        <f t="shared" si="113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114"/>
        <v>theater</v>
      </c>
      <c r="R935" t="str">
        <f t="shared" si="115"/>
        <v>plays</v>
      </c>
      <c r="S935" s="9">
        <f t="shared" si="116"/>
        <v>41372.208333333336</v>
      </c>
      <c r="T935" s="9">
        <f t="shared" si="117"/>
        <v>41385.208333333336</v>
      </c>
      <c r="U935">
        <f t="shared" si="118"/>
        <v>2013</v>
      </c>
      <c r="V935" s="8" t="str">
        <f t="shared" si="119"/>
        <v>Apr</v>
      </c>
    </row>
    <row r="936" spans="1:22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112"/>
        <v>1.8193548387096774</v>
      </c>
      <c r="G936" t="s">
        <v>20</v>
      </c>
      <c r="H936">
        <v>105</v>
      </c>
      <c r="I936" s="10">
        <f t="shared" si="113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114"/>
        <v>theater</v>
      </c>
      <c r="R936" t="str">
        <f t="shared" si="115"/>
        <v>plays</v>
      </c>
      <c r="S936" s="9">
        <f t="shared" si="116"/>
        <v>42422.25</v>
      </c>
      <c r="T936" s="9">
        <f t="shared" si="117"/>
        <v>42428.25</v>
      </c>
      <c r="U936">
        <f t="shared" si="118"/>
        <v>2016</v>
      </c>
      <c r="V936" s="8" t="str">
        <f t="shared" si="119"/>
        <v>Feb</v>
      </c>
    </row>
    <row r="937" spans="1:22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112"/>
        <v>1.6413114754098361</v>
      </c>
      <c r="G937" t="s">
        <v>20</v>
      </c>
      <c r="H937">
        <v>132</v>
      </c>
      <c r="I937" s="10">
        <f t="shared" si="113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114"/>
        <v>theater</v>
      </c>
      <c r="R937" t="str">
        <f t="shared" si="115"/>
        <v>plays</v>
      </c>
      <c r="S937" s="9">
        <f t="shared" si="116"/>
        <v>42209.208333333328</v>
      </c>
      <c r="T937" s="9">
        <f t="shared" si="117"/>
        <v>42216.208333333328</v>
      </c>
      <c r="U937">
        <f t="shared" si="118"/>
        <v>2015</v>
      </c>
      <c r="V937" s="8" t="str">
        <f t="shared" si="119"/>
        <v>Jul</v>
      </c>
    </row>
    <row r="938" spans="1:22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112"/>
        <v>1.6375968992248063E-2</v>
      </c>
      <c r="G938" t="s">
        <v>14</v>
      </c>
      <c r="H938">
        <v>21</v>
      </c>
      <c r="I938" s="10">
        <f t="shared" si="113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114"/>
        <v>theater</v>
      </c>
      <c r="R938" t="str">
        <f t="shared" si="115"/>
        <v>plays</v>
      </c>
      <c r="S938" s="9">
        <f t="shared" si="116"/>
        <v>43668.208333333328</v>
      </c>
      <c r="T938" s="9">
        <f t="shared" si="117"/>
        <v>43671.208333333328</v>
      </c>
      <c r="U938">
        <f t="shared" si="118"/>
        <v>2019</v>
      </c>
      <c r="V938" s="8" t="str">
        <f t="shared" si="119"/>
        <v>Jul</v>
      </c>
    </row>
    <row r="939" spans="1:22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112"/>
        <v>0.49643859649122807</v>
      </c>
      <c r="G939" t="s">
        <v>74</v>
      </c>
      <c r="H939">
        <v>976</v>
      </c>
      <c r="I939" s="10">
        <f t="shared" si="113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114"/>
        <v>film &amp; video</v>
      </c>
      <c r="R939" t="str">
        <f t="shared" si="115"/>
        <v>documentary</v>
      </c>
      <c r="S939" s="9">
        <f t="shared" si="116"/>
        <v>42334.25</v>
      </c>
      <c r="T939" s="9">
        <f t="shared" si="117"/>
        <v>42343.25</v>
      </c>
      <c r="U939">
        <f t="shared" si="118"/>
        <v>2015</v>
      </c>
      <c r="V939" s="8" t="str">
        <f t="shared" si="119"/>
        <v>Nov</v>
      </c>
    </row>
    <row r="940" spans="1:22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112"/>
        <v>1.0970652173913042</v>
      </c>
      <c r="G940" t="s">
        <v>20</v>
      </c>
      <c r="H940">
        <v>96</v>
      </c>
      <c r="I940" s="10">
        <f t="shared" si="113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114"/>
        <v>publishing</v>
      </c>
      <c r="R940" t="str">
        <f t="shared" si="115"/>
        <v>fiction</v>
      </c>
      <c r="S940" s="9">
        <f t="shared" si="116"/>
        <v>43263.208333333328</v>
      </c>
      <c r="T940" s="9">
        <f t="shared" si="117"/>
        <v>43299.208333333328</v>
      </c>
      <c r="U940">
        <f t="shared" si="118"/>
        <v>2018</v>
      </c>
      <c r="V940" s="8" t="str">
        <f t="shared" si="119"/>
        <v>Jun</v>
      </c>
    </row>
    <row r="941" spans="1:22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112"/>
        <v>0.49217948717948717</v>
      </c>
      <c r="G941" t="s">
        <v>14</v>
      </c>
      <c r="H941">
        <v>67</v>
      </c>
      <c r="I941" s="10">
        <f t="shared" si="113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114"/>
        <v>games</v>
      </c>
      <c r="R941" t="str">
        <f t="shared" si="115"/>
        <v>video games</v>
      </c>
      <c r="S941" s="9">
        <f t="shared" si="116"/>
        <v>40670.208333333336</v>
      </c>
      <c r="T941" s="9">
        <f t="shared" si="117"/>
        <v>40687.208333333336</v>
      </c>
      <c r="U941">
        <f t="shared" si="118"/>
        <v>2011</v>
      </c>
      <c r="V941" s="8" t="str">
        <f t="shared" si="119"/>
        <v>May</v>
      </c>
    </row>
    <row r="942" spans="1:22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112"/>
        <v>0.62232323232323228</v>
      </c>
      <c r="G942" t="s">
        <v>47</v>
      </c>
      <c r="H942">
        <v>66</v>
      </c>
      <c r="I942" s="10">
        <f t="shared" si="113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114"/>
        <v>technology</v>
      </c>
      <c r="R942" t="str">
        <f t="shared" si="115"/>
        <v>web</v>
      </c>
      <c r="S942" s="9">
        <f t="shared" si="116"/>
        <v>41244.25</v>
      </c>
      <c r="T942" s="9">
        <f t="shared" si="117"/>
        <v>41266.25</v>
      </c>
      <c r="U942">
        <f t="shared" si="118"/>
        <v>2012</v>
      </c>
      <c r="V942" s="8" t="str">
        <f t="shared" si="119"/>
        <v>Dec</v>
      </c>
    </row>
    <row r="943" spans="1:22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112"/>
        <v>0.1305813953488372</v>
      </c>
      <c r="G943" t="s">
        <v>14</v>
      </c>
      <c r="H943">
        <v>78</v>
      </c>
      <c r="I943" s="10">
        <f t="shared" si="113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114"/>
        <v>theater</v>
      </c>
      <c r="R943" t="str">
        <f t="shared" si="115"/>
        <v>plays</v>
      </c>
      <c r="S943" s="9">
        <f t="shared" si="116"/>
        <v>40552.25</v>
      </c>
      <c r="T943" s="9">
        <f t="shared" si="117"/>
        <v>40587.25</v>
      </c>
      <c r="U943">
        <f t="shared" si="118"/>
        <v>2011</v>
      </c>
      <c r="V943" s="8" t="str">
        <f t="shared" si="119"/>
        <v>Jan</v>
      </c>
    </row>
    <row r="944" spans="1:22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112"/>
        <v>0.64635416666666667</v>
      </c>
      <c r="G944" t="s">
        <v>14</v>
      </c>
      <c r="H944">
        <v>67</v>
      </c>
      <c r="I944" s="10">
        <f t="shared" si="113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114"/>
        <v>theater</v>
      </c>
      <c r="R944" t="str">
        <f t="shared" si="115"/>
        <v>plays</v>
      </c>
      <c r="S944" s="9">
        <f t="shared" si="116"/>
        <v>40568.25</v>
      </c>
      <c r="T944" s="9">
        <f t="shared" si="117"/>
        <v>40571.25</v>
      </c>
      <c r="U944">
        <f t="shared" si="118"/>
        <v>2011</v>
      </c>
      <c r="V944" s="8" t="str">
        <f t="shared" si="119"/>
        <v>Jan</v>
      </c>
    </row>
    <row r="945" spans="1:22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112"/>
        <v>1.5958666666666668</v>
      </c>
      <c r="G945" t="s">
        <v>20</v>
      </c>
      <c r="H945">
        <v>114</v>
      </c>
      <c r="I945" s="10">
        <f t="shared" si="113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114"/>
        <v>food</v>
      </c>
      <c r="R945" t="str">
        <f t="shared" si="115"/>
        <v>food trucks</v>
      </c>
      <c r="S945" s="9">
        <f t="shared" si="116"/>
        <v>41906.208333333336</v>
      </c>
      <c r="T945" s="9">
        <f t="shared" si="117"/>
        <v>41941.208333333336</v>
      </c>
      <c r="U945">
        <f t="shared" si="118"/>
        <v>2014</v>
      </c>
      <c r="V945" s="8" t="str">
        <f t="shared" si="119"/>
        <v>Sep</v>
      </c>
    </row>
    <row r="946" spans="1:22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112"/>
        <v>0.81420000000000003</v>
      </c>
      <c r="G946" t="s">
        <v>14</v>
      </c>
      <c r="H946">
        <v>263</v>
      </c>
      <c r="I946" s="10">
        <f t="shared" si="113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114"/>
        <v>photography</v>
      </c>
      <c r="R946" t="str">
        <f t="shared" si="115"/>
        <v>photography books</v>
      </c>
      <c r="S946" s="9">
        <f t="shared" si="116"/>
        <v>42776.25</v>
      </c>
      <c r="T946" s="9">
        <f t="shared" si="117"/>
        <v>42795.25</v>
      </c>
      <c r="U946">
        <f t="shared" si="118"/>
        <v>2017</v>
      </c>
      <c r="V946" s="8" t="str">
        <f t="shared" si="119"/>
        <v>Feb</v>
      </c>
    </row>
    <row r="947" spans="1:22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112"/>
        <v>0.32444767441860467</v>
      </c>
      <c r="G947" t="s">
        <v>14</v>
      </c>
      <c r="H947">
        <v>1691</v>
      </c>
      <c r="I947" s="10">
        <f t="shared" si="113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114"/>
        <v>photography</v>
      </c>
      <c r="R947" t="str">
        <f t="shared" si="115"/>
        <v>photography books</v>
      </c>
      <c r="S947" s="9">
        <f t="shared" si="116"/>
        <v>41004.208333333336</v>
      </c>
      <c r="T947" s="9">
        <f t="shared" si="117"/>
        <v>41019.208333333336</v>
      </c>
      <c r="U947">
        <f t="shared" si="118"/>
        <v>2012</v>
      </c>
      <c r="V947" s="8" t="str">
        <f t="shared" si="119"/>
        <v>Apr</v>
      </c>
    </row>
    <row r="948" spans="1:22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112"/>
        <v>9.9141184124918666E-2</v>
      </c>
      <c r="G948" t="s">
        <v>14</v>
      </c>
      <c r="H948">
        <v>181</v>
      </c>
      <c r="I948" s="10">
        <f t="shared" si="113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114"/>
        <v>theater</v>
      </c>
      <c r="R948" t="str">
        <f t="shared" si="115"/>
        <v>plays</v>
      </c>
      <c r="S948" s="9">
        <f t="shared" si="116"/>
        <v>40710.208333333336</v>
      </c>
      <c r="T948" s="9">
        <f t="shared" si="117"/>
        <v>40712.208333333336</v>
      </c>
      <c r="U948">
        <f t="shared" si="118"/>
        <v>2011</v>
      </c>
      <c r="V948" s="8" t="str">
        <f t="shared" si="119"/>
        <v>Jun</v>
      </c>
    </row>
    <row r="949" spans="1:22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112"/>
        <v>0.26694444444444443</v>
      </c>
      <c r="G949" t="s">
        <v>14</v>
      </c>
      <c r="H949">
        <v>13</v>
      </c>
      <c r="I949" s="10">
        <f t="shared" si="113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114"/>
        <v>theater</v>
      </c>
      <c r="R949" t="str">
        <f t="shared" si="115"/>
        <v>plays</v>
      </c>
      <c r="S949" s="9">
        <f t="shared" si="116"/>
        <v>41908.208333333336</v>
      </c>
      <c r="T949" s="9">
        <f t="shared" si="117"/>
        <v>41915.208333333336</v>
      </c>
      <c r="U949">
        <f t="shared" si="118"/>
        <v>2014</v>
      </c>
      <c r="V949" s="8" t="str">
        <f t="shared" si="119"/>
        <v>Sep</v>
      </c>
    </row>
    <row r="950" spans="1:22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112"/>
        <v>0.62957446808510642</v>
      </c>
      <c r="G950" t="s">
        <v>74</v>
      </c>
      <c r="H950">
        <v>160</v>
      </c>
      <c r="I950" s="10">
        <f t="shared" si="113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114"/>
        <v>film &amp; video</v>
      </c>
      <c r="R950" t="str">
        <f t="shared" si="115"/>
        <v>documentary</v>
      </c>
      <c r="S950" s="9">
        <f t="shared" si="116"/>
        <v>41985.25</v>
      </c>
      <c r="T950" s="9">
        <f t="shared" si="117"/>
        <v>41995.25</v>
      </c>
      <c r="U950">
        <f t="shared" si="118"/>
        <v>2014</v>
      </c>
      <c r="V950" s="8" t="str">
        <f t="shared" si="119"/>
        <v>Dec</v>
      </c>
    </row>
    <row r="951" spans="1:22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112"/>
        <v>1.6135593220338984</v>
      </c>
      <c r="G951" t="s">
        <v>20</v>
      </c>
      <c r="H951">
        <v>203</v>
      </c>
      <c r="I951" s="10">
        <f t="shared" si="113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114"/>
        <v>technology</v>
      </c>
      <c r="R951" t="str">
        <f t="shared" si="115"/>
        <v>web</v>
      </c>
      <c r="S951" s="9">
        <f t="shared" si="116"/>
        <v>42112.208333333328</v>
      </c>
      <c r="T951" s="9">
        <f t="shared" si="117"/>
        <v>42131.208333333328</v>
      </c>
      <c r="U951">
        <f t="shared" si="118"/>
        <v>2015</v>
      </c>
      <c r="V951" s="8" t="str">
        <f t="shared" si="119"/>
        <v>Apr</v>
      </c>
    </row>
    <row r="952" spans="1:22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112"/>
        <v>0.05</v>
      </c>
      <c r="G952" t="s">
        <v>14</v>
      </c>
      <c r="H952">
        <v>1</v>
      </c>
      <c r="I952" s="10">
        <f t="shared" si="113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114"/>
        <v>theater</v>
      </c>
      <c r="R952" t="str">
        <f t="shared" si="115"/>
        <v>plays</v>
      </c>
      <c r="S952" s="9">
        <f t="shared" si="116"/>
        <v>43571.208333333328</v>
      </c>
      <c r="T952" s="9">
        <f t="shared" si="117"/>
        <v>43576.208333333328</v>
      </c>
      <c r="U952">
        <f t="shared" si="118"/>
        <v>2019</v>
      </c>
      <c r="V952" s="8" t="str">
        <f t="shared" si="119"/>
        <v>Apr</v>
      </c>
    </row>
    <row r="953" spans="1:22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112"/>
        <v>10.969379310344827</v>
      </c>
      <c r="G953" t="s">
        <v>20</v>
      </c>
      <c r="H953">
        <v>1559</v>
      </c>
      <c r="I953" s="10">
        <f t="shared" si="113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114"/>
        <v>music</v>
      </c>
      <c r="R953" t="str">
        <f t="shared" si="115"/>
        <v>rock</v>
      </c>
      <c r="S953" s="9">
        <f t="shared" si="116"/>
        <v>42730.25</v>
      </c>
      <c r="T953" s="9">
        <f t="shared" si="117"/>
        <v>42731.25</v>
      </c>
      <c r="U953">
        <f t="shared" si="118"/>
        <v>2016</v>
      </c>
      <c r="V953" s="8" t="str">
        <f t="shared" si="119"/>
        <v>Dec</v>
      </c>
    </row>
    <row r="954" spans="1:22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112"/>
        <v>0.70094158075601376</v>
      </c>
      <c r="G954" t="s">
        <v>74</v>
      </c>
      <c r="H954">
        <v>2266</v>
      </c>
      <c r="I954" s="10">
        <f t="shared" si="113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114"/>
        <v>film &amp; video</v>
      </c>
      <c r="R954" t="str">
        <f t="shared" si="115"/>
        <v>documentary</v>
      </c>
      <c r="S954" s="9">
        <f t="shared" si="116"/>
        <v>42591.208333333328</v>
      </c>
      <c r="T954" s="9">
        <f t="shared" si="117"/>
        <v>42605.208333333328</v>
      </c>
      <c r="U954">
        <f t="shared" si="118"/>
        <v>2016</v>
      </c>
      <c r="V954" s="8" t="str">
        <f t="shared" si="119"/>
        <v>Aug</v>
      </c>
    </row>
    <row r="955" spans="1:22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112"/>
        <v>0.6</v>
      </c>
      <c r="G955" t="s">
        <v>14</v>
      </c>
      <c r="H955">
        <v>21</v>
      </c>
      <c r="I955" s="10">
        <f t="shared" si="113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114"/>
        <v>film &amp; video</v>
      </c>
      <c r="R955" t="str">
        <f t="shared" si="115"/>
        <v>science fiction</v>
      </c>
      <c r="S955" s="9">
        <f t="shared" si="116"/>
        <v>42358.25</v>
      </c>
      <c r="T955" s="9">
        <f t="shared" si="117"/>
        <v>42394.25</v>
      </c>
      <c r="U955">
        <f t="shared" si="118"/>
        <v>2015</v>
      </c>
      <c r="V955" s="8" t="str">
        <f t="shared" si="119"/>
        <v>Dec</v>
      </c>
    </row>
    <row r="956" spans="1:22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112"/>
        <v>3.6709859154929578</v>
      </c>
      <c r="G956" t="s">
        <v>20</v>
      </c>
      <c r="H956">
        <v>1548</v>
      </c>
      <c r="I956" s="10">
        <f t="shared" si="113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114"/>
        <v>technology</v>
      </c>
      <c r="R956" t="str">
        <f t="shared" si="115"/>
        <v>web</v>
      </c>
      <c r="S956" s="9">
        <f t="shared" si="116"/>
        <v>41174.208333333336</v>
      </c>
      <c r="T956" s="9">
        <f t="shared" si="117"/>
        <v>41198.208333333336</v>
      </c>
      <c r="U956">
        <f t="shared" si="118"/>
        <v>2012</v>
      </c>
      <c r="V956" s="8" t="str">
        <f t="shared" si="119"/>
        <v>Sep</v>
      </c>
    </row>
    <row r="957" spans="1:22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112"/>
        <v>11.09</v>
      </c>
      <c r="G957" t="s">
        <v>20</v>
      </c>
      <c r="H957">
        <v>80</v>
      </c>
      <c r="I957" s="10">
        <f t="shared" si="113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114"/>
        <v>theater</v>
      </c>
      <c r="R957" t="str">
        <f t="shared" si="115"/>
        <v>plays</v>
      </c>
      <c r="S957" s="9">
        <f t="shared" si="116"/>
        <v>41238.25</v>
      </c>
      <c r="T957" s="9">
        <f t="shared" si="117"/>
        <v>41240.25</v>
      </c>
      <c r="U957">
        <f t="shared" si="118"/>
        <v>2012</v>
      </c>
      <c r="V957" s="8" t="str">
        <f t="shared" si="119"/>
        <v>Nov</v>
      </c>
    </row>
    <row r="958" spans="1:22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112"/>
        <v>0.19028784648187633</v>
      </c>
      <c r="G958" t="s">
        <v>14</v>
      </c>
      <c r="H958">
        <v>830</v>
      </c>
      <c r="I958" s="10">
        <f t="shared" si="113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114"/>
        <v>film &amp; video</v>
      </c>
      <c r="R958" t="str">
        <f t="shared" si="115"/>
        <v>science fiction</v>
      </c>
      <c r="S958" s="9">
        <f t="shared" si="116"/>
        <v>42360.25</v>
      </c>
      <c r="T958" s="9">
        <f t="shared" si="117"/>
        <v>42364.25</v>
      </c>
      <c r="U958">
        <f t="shared" si="118"/>
        <v>2015</v>
      </c>
      <c r="V958" s="8" t="str">
        <f t="shared" si="119"/>
        <v>Dec</v>
      </c>
    </row>
    <row r="959" spans="1:22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112"/>
        <v>1.2687755102040816</v>
      </c>
      <c r="G959" t="s">
        <v>20</v>
      </c>
      <c r="H959">
        <v>131</v>
      </c>
      <c r="I959" s="10">
        <f t="shared" si="113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114"/>
        <v>theater</v>
      </c>
      <c r="R959" t="str">
        <f t="shared" si="115"/>
        <v>plays</v>
      </c>
      <c r="S959" s="9">
        <f t="shared" si="116"/>
        <v>40955.25</v>
      </c>
      <c r="T959" s="9">
        <f t="shared" si="117"/>
        <v>40958.25</v>
      </c>
      <c r="U959">
        <f t="shared" si="118"/>
        <v>2012</v>
      </c>
      <c r="V959" s="8" t="str">
        <f t="shared" si="119"/>
        <v>Feb</v>
      </c>
    </row>
    <row r="960" spans="1:22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112"/>
        <v>7.3463636363636367</v>
      </c>
      <c r="G960" t="s">
        <v>20</v>
      </c>
      <c r="H960">
        <v>112</v>
      </c>
      <c r="I960" s="10">
        <f t="shared" si="113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114"/>
        <v>film &amp; video</v>
      </c>
      <c r="R960" t="str">
        <f t="shared" si="115"/>
        <v>animation</v>
      </c>
      <c r="S960" s="9">
        <f t="shared" si="116"/>
        <v>40350.208333333336</v>
      </c>
      <c r="T960" s="9">
        <f t="shared" si="117"/>
        <v>40372.208333333336</v>
      </c>
      <c r="U960">
        <f t="shared" si="118"/>
        <v>2010</v>
      </c>
      <c r="V960" s="8" t="str">
        <f t="shared" si="119"/>
        <v>Jun</v>
      </c>
    </row>
    <row r="961" spans="1:22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112"/>
        <v>4.5731034482758622E-2</v>
      </c>
      <c r="G961" t="s">
        <v>14</v>
      </c>
      <c r="H961">
        <v>130</v>
      </c>
      <c r="I961" s="10">
        <f t="shared" si="113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114"/>
        <v>publishing</v>
      </c>
      <c r="R961" t="str">
        <f t="shared" si="115"/>
        <v>translations</v>
      </c>
      <c r="S961" s="9">
        <f t="shared" si="116"/>
        <v>40357.208333333336</v>
      </c>
      <c r="T961" s="9">
        <f t="shared" si="117"/>
        <v>40385.208333333336</v>
      </c>
      <c r="U961">
        <f t="shared" si="118"/>
        <v>2010</v>
      </c>
      <c r="V961" s="8" t="str">
        <f t="shared" si="119"/>
        <v>Jun</v>
      </c>
    </row>
    <row r="962" spans="1:22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112"/>
        <v>0.85054545454545449</v>
      </c>
      <c r="G962" t="s">
        <v>14</v>
      </c>
      <c r="H962">
        <v>55</v>
      </c>
      <c r="I962" s="10">
        <f t="shared" si="113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114"/>
        <v>technology</v>
      </c>
      <c r="R962" t="str">
        <f t="shared" si="115"/>
        <v>web</v>
      </c>
      <c r="S962" s="9">
        <f t="shared" si="116"/>
        <v>42408.25</v>
      </c>
      <c r="T962" s="9">
        <f t="shared" si="117"/>
        <v>42445.208333333328</v>
      </c>
      <c r="U962">
        <f t="shared" si="118"/>
        <v>2016</v>
      </c>
      <c r="V962" s="8" t="str">
        <f t="shared" si="119"/>
        <v>Feb</v>
      </c>
    </row>
    <row r="963" spans="1:22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120">E963/D963</f>
        <v>1.1929824561403508</v>
      </c>
      <c r="G963" t="s">
        <v>20</v>
      </c>
      <c r="H963">
        <v>155</v>
      </c>
      <c r="I963" s="10">
        <f t="shared" ref="I963:I1001" si="12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122">LEFT(P963,FIND("/",P963)-1)</f>
        <v>publishing</v>
      </c>
      <c r="R963" t="str">
        <f t="shared" ref="R963:R1001" si="123">RIGHT(P963,LEN(P963)-FIND("/",P963))</f>
        <v>translations</v>
      </c>
      <c r="S963" s="9">
        <f t="shared" ref="S963:S1001" si="124">(((L963/60)/60)/24)+DATE(1970,1,1)</f>
        <v>40591.25</v>
      </c>
      <c r="T963" s="9">
        <f t="shared" ref="T963:T1001" si="125">(((M963/60)/60)/24)+DATE(1970,1,1)</f>
        <v>40595.25</v>
      </c>
      <c r="U963">
        <f t="shared" ref="U963:U1001" si="126">YEAR(S963)</f>
        <v>2011</v>
      </c>
      <c r="V963" s="8" t="str">
        <f t="shared" ref="V963:V1001" si="127">TEXT(S963,"mmm")</f>
        <v>Feb</v>
      </c>
    </row>
    <row r="964" spans="1:22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120"/>
        <v>2.9602777777777778</v>
      </c>
      <c r="G964" t="s">
        <v>20</v>
      </c>
      <c r="H964">
        <v>266</v>
      </c>
      <c r="I964" s="10">
        <f t="shared" si="12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122"/>
        <v>food</v>
      </c>
      <c r="R964" t="str">
        <f t="shared" si="123"/>
        <v>food trucks</v>
      </c>
      <c r="S964" s="9">
        <f t="shared" si="124"/>
        <v>41592.25</v>
      </c>
      <c r="T964" s="9">
        <f t="shared" si="125"/>
        <v>41613.25</v>
      </c>
      <c r="U964">
        <f t="shared" si="126"/>
        <v>2013</v>
      </c>
      <c r="V964" s="8" t="str">
        <f t="shared" si="127"/>
        <v>Nov</v>
      </c>
    </row>
    <row r="965" spans="1:22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120"/>
        <v>0.84694915254237291</v>
      </c>
      <c r="G965" t="s">
        <v>14</v>
      </c>
      <c r="H965">
        <v>114</v>
      </c>
      <c r="I965" s="10">
        <f t="shared" si="12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122"/>
        <v>photography</v>
      </c>
      <c r="R965" t="str">
        <f t="shared" si="123"/>
        <v>photography books</v>
      </c>
      <c r="S965" s="9">
        <f t="shared" si="124"/>
        <v>40607.25</v>
      </c>
      <c r="T965" s="9">
        <f t="shared" si="125"/>
        <v>40613.25</v>
      </c>
      <c r="U965">
        <f t="shared" si="126"/>
        <v>2011</v>
      </c>
      <c r="V965" s="8" t="str">
        <f t="shared" si="127"/>
        <v>Mar</v>
      </c>
    </row>
    <row r="966" spans="1:22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120"/>
        <v>3.5578378378378379</v>
      </c>
      <c r="G966" t="s">
        <v>20</v>
      </c>
      <c r="H966">
        <v>155</v>
      </c>
      <c r="I966" s="10">
        <f t="shared" si="12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122"/>
        <v>theater</v>
      </c>
      <c r="R966" t="str">
        <f t="shared" si="123"/>
        <v>plays</v>
      </c>
      <c r="S966" s="9">
        <f t="shared" si="124"/>
        <v>42135.208333333328</v>
      </c>
      <c r="T966" s="9">
        <f t="shared" si="125"/>
        <v>42140.208333333328</v>
      </c>
      <c r="U966">
        <f t="shared" si="126"/>
        <v>2015</v>
      </c>
      <c r="V966" s="8" t="str">
        <f t="shared" si="127"/>
        <v>May</v>
      </c>
    </row>
    <row r="967" spans="1:22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120"/>
        <v>3.8640909090909092</v>
      </c>
      <c r="G967" t="s">
        <v>20</v>
      </c>
      <c r="H967">
        <v>207</v>
      </c>
      <c r="I967" s="10">
        <f t="shared" si="12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122"/>
        <v>music</v>
      </c>
      <c r="R967" t="str">
        <f t="shared" si="123"/>
        <v>rock</v>
      </c>
      <c r="S967" s="9">
        <f t="shared" si="124"/>
        <v>40203.25</v>
      </c>
      <c r="T967" s="9">
        <f t="shared" si="125"/>
        <v>40243.25</v>
      </c>
      <c r="U967">
        <f t="shared" si="126"/>
        <v>2010</v>
      </c>
      <c r="V967" s="8" t="str">
        <f t="shared" si="127"/>
        <v>Jan</v>
      </c>
    </row>
    <row r="968" spans="1:22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120"/>
        <v>7.9223529411764702</v>
      </c>
      <c r="G968" t="s">
        <v>20</v>
      </c>
      <c r="H968">
        <v>245</v>
      </c>
      <c r="I968" s="10">
        <f t="shared" si="12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122"/>
        <v>theater</v>
      </c>
      <c r="R968" t="str">
        <f t="shared" si="123"/>
        <v>plays</v>
      </c>
      <c r="S968" s="9">
        <f t="shared" si="124"/>
        <v>42901.208333333328</v>
      </c>
      <c r="T968" s="9">
        <f t="shared" si="125"/>
        <v>42903.208333333328</v>
      </c>
      <c r="U968">
        <f t="shared" si="126"/>
        <v>2017</v>
      </c>
      <c r="V968" s="8" t="str">
        <f t="shared" si="127"/>
        <v>Jun</v>
      </c>
    </row>
    <row r="969" spans="1:22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120"/>
        <v>1.3703393665158372</v>
      </c>
      <c r="G969" t="s">
        <v>20</v>
      </c>
      <c r="H969">
        <v>1573</v>
      </c>
      <c r="I969" s="10">
        <f t="shared" si="12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122"/>
        <v>music</v>
      </c>
      <c r="R969" t="str">
        <f t="shared" si="123"/>
        <v>world music</v>
      </c>
      <c r="S969" s="9">
        <f t="shared" si="124"/>
        <v>41005.208333333336</v>
      </c>
      <c r="T969" s="9">
        <f t="shared" si="125"/>
        <v>41042.208333333336</v>
      </c>
      <c r="U969">
        <f t="shared" si="126"/>
        <v>2012</v>
      </c>
      <c r="V969" s="8" t="str">
        <f t="shared" si="127"/>
        <v>Apr</v>
      </c>
    </row>
    <row r="970" spans="1:22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120"/>
        <v>3.3820833333333336</v>
      </c>
      <c r="G970" t="s">
        <v>20</v>
      </c>
      <c r="H970">
        <v>114</v>
      </c>
      <c r="I970" s="10">
        <f t="shared" si="12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122"/>
        <v>food</v>
      </c>
      <c r="R970" t="str">
        <f t="shared" si="123"/>
        <v>food trucks</v>
      </c>
      <c r="S970" s="9">
        <f t="shared" si="124"/>
        <v>40544.25</v>
      </c>
      <c r="T970" s="9">
        <f t="shared" si="125"/>
        <v>40559.25</v>
      </c>
      <c r="U970">
        <f t="shared" si="126"/>
        <v>2011</v>
      </c>
      <c r="V970" s="8" t="str">
        <f t="shared" si="127"/>
        <v>Jan</v>
      </c>
    </row>
    <row r="971" spans="1:22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120"/>
        <v>1.0822784810126582</v>
      </c>
      <c r="G971" t="s">
        <v>20</v>
      </c>
      <c r="H971">
        <v>93</v>
      </c>
      <c r="I971" s="10">
        <f t="shared" si="12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122"/>
        <v>theater</v>
      </c>
      <c r="R971" t="str">
        <f t="shared" si="123"/>
        <v>plays</v>
      </c>
      <c r="S971" s="9">
        <f t="shared" si="124"/>
        <v>43821.25</v>
      </c>
      <c r="T971" s="9">
        <f t="shared" si="125"/>
        <v>43828.25</v>
      </c>
      <c r="U971">
        <f t="shared" si="126"/>
        <v>2019</v>
      </c>
      <c r="V971" s="8" t="str">
        <f t="shared" si="127"/>
        <v>Dec</v>
      </c>
    </row>
    <row r="972" spans="1:22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120"/>
        <v>0.60757639620653314</v>
      </c>
      <c r="G972" t="s">
        <v>14</v>
      </c>
      <c r="H972">
        <v>594</v>
      </c>
      <c r="I972" s="10">
        <f t="shared" si="12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122"/>
        <v>theater</v>
      </c>
      <c r="R972" t="str">
        <f t="shared" si="123"/>
        <v>plays</v>
      </c>
      <c r="S972" s="9">
        <f t="shared" si="124"/>
        <v>40672.208333333336</v>
      </c>
      <c r="T972" s="9">
        <f t="shared" si="125"/>
        <v>40673.208333333336</v>
      </c>
      <c r="U972">
        <f t="shared" si="126"/>
        <v>2011</v>
      </c>
      <c r="V972" s="8" t="str">
        <f t="shared" si="127"/>
        <v>May</v>
      </c>
    </row>
    <row r="973" spans="1:22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120"/>
        <v>0.27725490196078434</v>
      </c>
      <c r="G973" t="s">
        <v>14</v>
      </c>
      <c r="H973">
        <v>24</v>
      </c>
      <c r="I973" s="10">
        <f t="shared" si="12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122"/>
        <v>film &amp; video</v>
      </c>
      <c r="R973" t="str">
        <f t="shared" si="123"/>
        <v>television</v>
      </c>
      <c r="S973" s="9">
        <f t="shared" si="124"/>
        <v>41555.208333333336</v>
      </c>
      <c r="T973" s="9">
        <f t="shared" si="125"/>
        <v>41561.208333333336</v>
      </c>
      <c r="U973">
        <f t="shared" si="126"/>
        <v>2013</v>
      </c>
      <c r="V973" s="8" t="str">
        <f t="shared" si="127"/>
        <v>Oct</v>
      </c>
    </row>
    <row r="974" spans="1:22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120"/>
        <v>2.283934426229508</v>
      </c>
      <c r="G974" t="s">
        <v>20</v>
      </c>
      <c r="H974">
        <v>1681</v>
      </c>
      <c r="I974" s="10">
        <f t="shared" si="12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122"/>
        <v>technology</v>
      </c>
      <c r="R974" t="str">
        <f t="shared" si="123"/>
        <v>web</v>
      </c>
      <c r="S974" s="9">
        <f t="shared" si="124"/>
        <v>41792.208333333336</v>
      </c>
      <c r="T974" s="9">
        <f t="shared" si="125"/>
        <v>41801.208333333336</v>
      </c>
      <c r="U974">
        <f t="shared" si="126"/>
        <v>2014</v>
      </c>
      <c r="V974" s="8" t="str">
        <f t="shared" si="127"/>
        <v>Jun</v>
      </c>
    </row>
    <row r="975" spans="1:22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120"/>
        <v>0.21615194054500414</v>
      </c>
      <c r="G975" t="s">
        <v>14</v>
      </c>
      <c r="H975">
        <v>252</v>
      </c>
      <c r="I975" s="10">
        <f t="shared" si="12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122"/>
        <v>theater</v>
      </c>
      <c r="R975" t="str">
        <f t="shared" si="123"/>
        <v>plays</v>
      </c>
      <c r="S975" s="9">
        <f t="shared" si="124"/>
        <v>40522.25</v>
      </c>
      <c r="T975" s="9">
        <f t="shared" si="125"/>
        <v>40524.25</v>
      </c>
      <c r="U975">
        <f t="shared" si="126"/>
        <v>2010</v>
      </c>
      <c r="V975" s="8" t="str">
        <f t="shared" si="127"/>
        <v>Dec</v>
      </c>
    </row>
    <row r="976" spans="1:22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120"/>
        <v>3.73875</v>
      </c>
      <c r="G976" t="s">
        <v>20</v>
      </c>
      <c r="H976">
        <v>32</v>
      </c>
      <c r="I976" s="10">
        <f t="shared" si="12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122"/>
        <v>music</v>
      </c>
      <c r="R976" t="str">
        <f t="shared" si="123"/>
        <v>indie rock</v>
      </c>
      <c r="S976" s="9">
        <f t="shared" si="124"/>
        <v>41412.208333333336</v>
      </c>
      <c r="T976" s="9">
        <f t="shared" si="125"/>
        <v>41413.208333333336</v>
      </c>
      <c r="U976">
        <f t="shared" si="126"/>
        <v>2013</v>
      </c>
      <c r="V976" s="8" t="str">
        <f t="shared" si="127"/>
        <v>May</v>
      </c>
    </row>
    <row r="977" spans="1:22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120"/>
        <v>1.5492592592592593</v>
      </c>
      <c r="G977" t="s">
        <v>20</v>
      </c>
      <c r="H977">
        <v>135</v>
      </c>
      <c r="I977" s="10">
        <f t="shared" si="12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122"/>
        <v>theater</v>
      </c>
      <c r="R977" t="str">
        <f t="shared" si="123"/>
        <v>plays</v>
      </c>
      <c r="S977" s="9">
        <f t="shared" si="124"/>
        <v>42337.25</v>
      </c>
      <c r="T977" s="9">
        <f t="shared" si="125"/>
        <v>42376.25</v>
      </c>
      <c r="U977">
        <f t="shared" si="126"/>
        <v>2015</v>
      </c>
      <c r="V977" s="8" t="str">
        <f t="shared" si="127"/>
        <v>Nov</v>
      </c>
    </row>
    <row r="978" spans="1:22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120"/>
        <v>3.2214999999999998</v>
      </c>
      <c r="G978" t="s">
        <v>20</v>
      </c>
      <c r="H978">
        <v>140</v>
      </c>
      <c r="I978" s="10">
        <f t="shared" si="12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122"/>
        <v>theater</v>
      </c>
      <c r="R978" t="str">
        <f t="shared" si="123"/>
        <v>plays</v>
      </c>
      <c r="S978" s="9">
        <f t="shared" si="124"/>
        <v>40571.25</v>
      </c>
      <c r="T978" s="9">
        <f t="shared" si="125"/>
        <v>40577.25</v>
      </c>
      <c r="U978">
        <f t="shared" si="126"/>
        <v>2011</v>
      </c>
      <c r="V978" s="8" t="str">
        <f t="shared" si="127"/>
        <v>Jan</v>
      </c>
    </row>
    <row r="979" spans="1:22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120"/>
        <v>0.73957142857142855</v>
      </c>
      <c r="G979" t="s">
        <v>14</v>
      </c>
      <c r="H979">
        <v>67</v>
      </c>
      <c r="I979" s="10">
        <f t="shared" si="12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122"/>
        <v>food</v>
      </c>
      <c r="R979" t="str">
        <f t="shared" si="123"/>
        <v>food trucks</v>
      </c>
      <c r="S979" s="9">
        <f t="shared" si="124"/>
        <v>43138.25</v>
      </c>
      <c r="T979" s="9">
        <f t="shared" si="125"/>
        <v>43170.25</v>
      </c>
      <c r="U979">
        <f t="shared" si="126"/>
        <v>2018</v>
      </c>
      <c r="V979" s="8" t="str">
        <f t="shared" si="127"/>
        <v>Feb</v>
      </c>
    </row>
    <row r="980" spans="1:22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120"/>
        <v>8.641</v>
      </c>
      <c r="G980" t="s">
        <v>20</v>
      </c>
      <c r="H980">
        <v>92</v>
      </c>
      <c r="I980" s="10">
        <f t="shared" si="12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122"/>
        <v>games</v>
      </c>
      <c r="R980" t="str">
        <f t="shared" si="123"/>
        <v>video games</v>
      </c>
      <c r="S980" s="9">
        <f t="shared" si="124"/>
        <v>42686.25</v>
      </c>
      <c r="T980" s="9">
        <f t="shared" si="125"/>
        <v>42708.25</v>
      </c>
      <c r="U980">
        <f t="shared" si="126"/>
        <v>2016</v>
      </c>
      <c r="V980" s="8" t="str">
        <f t="shared" si="127"/>
        <v>Nov</v>
      </c>
    </row>
    <row r="981" spans="1:22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120"/>
        <v>1.432624584717608</v>
      </c>
      <c r="G981" t="s">
        <v>20</v>
      </c>
      <c r="H981">
        <v>1015</v>
      </c>
      <c r="I981" s="10">
        <f t="shared" si="12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122"/>
        <v>theater</v>
      </c>
      <c r="R981" t="str">
        <f t="shared" si="123"/>
        <v>plays</v>
      </c>
      <c r="S981" s="9">
        <f t="shared" si="124"/>
        <v>42078.208333333328</v>
      </c>
      <c r="T981" s="9">
        <f t="shared" si="125"/>
        <v>42084.208333333328</v>
      </c>
      <c r="U981">
        <f t="shared" si="126"/>
        <v>2015</v>
      </c>
      <c r="V981" s="8" t="str">
        <f t="shared" si="127"/>
        <v>Mar</v>
      </c>
    </row>
    <row r="982" spans="1:22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120"/>
        <v>0.40281762295081969</v>
      </c>
      <c r="G982" t="s">
        <v>14</v>
      </c>
      <c r="H982">
        <v>742</v>
      </c>
      <c r="I982" s="10">
        <f t="shared" si="12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122"/>
        <v>publishing</v>
      </c>
      <c r="R982" t="str">
        <f t="shared" si="123"/>
        <v>nonfiction</v>
      </c>
      <c r="S982" s="9">
        <f t="shared" si="124"/>
        <v>42307.208333333328</v>
      </c>
      <c r="T982" s="9">
        <f t="shared" si="125"/>
        <v>42312.25</v>
      </c>
      <c r="U982">
        <f t="shared" si="126"/>
        <v>2015</v>
      </c>
      <c r="V982" s="8" t="str">
        <f t="shared" si="127"/>
        <v>Oct</v>
      </c>
    </row>
    <row r="983" spans="1:22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120"/>
        <v>1.7822388059701493</v>
      </c>
      <c r="G983" t="s">
        <v>20</v>
      </c>
      <c r="H983">
        <v>323</v>
      </c>
      <c r="I983" s="10">
        <f t="shared" si="12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122"/>
        <v>technology</v>
      </c>
      <c r="R983" t="str">
        <f t="shared" si="123"/>
        <v>web</v>
      </c>
      <c r="S983" s="9">
        <f t="shared" si="124"/>
        <v>43094.25</v>
      </c>
      <c r="T983" s="9">
        <f t="shared" si="125"/>
        <v>43127.25</v>
      </c>
      <c r="U983">
        <f t="shared" si="126"/>
        <v>2017</v>
      </c>
      <c r="V983" s="8" t="str">
        <f t="shared" si="127"/>
        <v>Dec</v>
      </c>
    </row>
    <row r="984" spans="1:22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120"/>
        <v>0.84930555555555554</v>
      </c>
      <c r="G984" t="s">
        <v>14</v>
      </c>
      <c r="H984">
        <v>75</v>
      </c>
      <c r="I984" s="10">
        <f t="shared" si="12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122"/>
        <v>film &amp; video</v>
      </c>
      <c r="R984" t="str">
        <f t="shared" si="123"/>
        <v>documentary</v>
      </c>
      <c r="S984" s="9">
        <f t="shared" si="124"/>
        <v>40743.208333333336</v>
      </c>
      <c r="T984" s="9">
        <f t="shared" si="125"/>
        <v>40745.208333333336</v>
      </c>
      <c r="U984">
        <f t="shared" si="126"/>
        <v>2011</v>
      </c>
      <c r="V984" s="8" t="str">
        <f t="shared" si="127"/>
        <v>Jul</v>
      </c>
    </row>
    <row r="985" spans="1:22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120"/>
        <v>1.4593648334624323</v>
      </c>
      <c r="G985" t="s">
        <v>20</v>
      </c>
      <c r="H985">
        <v>2326</v>
      </c>
      <c r="I985" s="10">
        <f t="shared" si="12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122"/>
        <v>film &amp; video</v>
      </c>
      <c r="R985" t="str">
        <f t="shared" si="123"/>
        <v>documentary</v>
      </c>
      <c r="S985" s="9">
        <f t="shared" si="124"/>
        <v>43681.208333333328</v>
      </c>
      <c r="T985" s="9">
        <f t="shared" si="125"/>
        <v>43696.208333333328</v>
      </c>
      <c r="U985">
        <f t="shared" si="126"/>
        <v>2019</v>
      </c>
      <c r="V985" s="8" t="str">
        <f t="shared" si="127"/>
        <v>Aug</v>
      </c>
    </row>
    <row r="986" spans="1:22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120"/>
        <v>1.5246153846153847</v>
      </c>
      <c r="G986" t="s">
        <v>20</v>
      </c>
      <c r="H986">
        <v>381</v>
      </c>
      <c r="I986" s="10">
        <f t="shared" si="12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122"/>
        <v>theater</v>
      </c>
      <c r="R986" t="str">
        <f t="shared" si="123"/>
        <v>plays</v>
      </c>
      <c r="S986" s="9">
        <f t="shared" si="124"/>
        <v>43716.208333333328</v>
      </c>
      <c r="T986" s="9">
        <f t="shared" si="125"/>
        <v>43742.208333333328</v>
      </c>
      <c r="U986">
        <f t="shared" si="126"/>
        <v>2019</v>
      </c>
      <c r="V986" s="8" t="str">
        <f t="shared" si="127"/>
        <v>Sep</v>
      </c>
    </row>
    <row r="987" spans="1:22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120"/>
        <v>0.67129542790152408</v>
      </c>
      <c r="G987" t="s">
        <v>14</v>
      </c>
      <c r="H987">
        <v>4405</v>
      </c>
      <c r="I987" s="10">
        <f t="shared" si="12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122"/>
        <v>music</v>
      </c>
      <c r="R987" t="str">
        <f t="shared" si="123"/>
        <v>rock</v>
      </c>
      <c r="S987" s="9">
        <f t="shared" si="124"/>
        <v>41614.25</v>
      </c>
      <c r="T987" s="9">
        <f t="shared" si="125"/>
        <v>41640.25</v>
      </c>
      <c r="U987">
        <f t="shared" si="126"/>
        <v>2013</v>
      </c>
      <c r="V987" s="8" t="str">
        <f t="shared" si="127"/>
        <v>Dec</v>
      </c>
    </row>
    <row r="988" spans="1:22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120"/>
        <v>0.40307692307692305</v>
      </c>
      <c r="G988" t="s">
        <v>14</v>
      </c>
      <c r="H988">
        <v>92</v>
      </c>
      <c r="I988" s="10">
        <f t="shared" si="12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122"/>
        <v>music</v>
      </c>
      <c r="R988" t="str">
        <f t="shared" si="123"/>
        <v>rock</v>
      </c>
      <c r="S988" s="9">
        <f t="shared" si="124"/>
        <v>40638.208333333336</v>
      </c>
      <c r="T988" s="9">
        <f t="shared" si="125"/>
        <v>40652.208333333336</v>
      </c>
      <c r="U988">
        <f t="shared" si="126"/>
        <v>2011</v>
      </c>
      <c r="V988" s="8" t="str">
        <f t="shared" si="127"/>
        <v>Apr</v>
      </c>
    </row>
    <row r="989" spans="1:22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120"/>
        <v>2.1679032258064517</v>
      </c>
      <c r="G989" t="s">
        <v>20</v>
      </c>
      <c r="H989">
        <v>480</v>
      </c>
      <c r="I989" s="10">
        <f t="shared" si="12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122"/>
        <v>film &amp; video</v>
      </c>
      <c r="R989" t="str">
        <f t="shared" si="123"/>
        <v>documentary</v>
      </c>
      <c r="S989" s="9">
        <f t="shared" si="124"/>
        <v>42852.208333333328</v>
      </c>
      <c r="T989" s="9">
        <f t="shared" si="125"/>
        <v>42866.208333333328</v>
      </c>
      <c r="U989">
        <f t="shared" si="126"/>
        <v>2017</v>
      </c>
      <c r="V989" s="8" t="str">
        <f t="shared" si="127"/>
        <v>Apr</v>
      </c>
    </row>
    <row r="990" spans="1:22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120"/>
        <v>0.52117021276595743</v>
      </c>
      <c r="G990" t="s">
        <v>14</v>
      </c>
      <c r="H990">
        <v>64</v>
      </c>
      <c r="I990" s="10">
        <f t="shared" si="12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122"/>
        <v>publishing</v>
      </c>
      <c r="R990" t="str">
        <f t="shared" si="123"/>
        <v>radio &amp; podcasts</v>
      </c>
      <c r="S990" s="9">
        <f t="shared" si="124"/>
        <v>42686.25</v>
      </c>
      <c r="T990" s="9">
        <f t="shared" si="125"/>
        <v>42707.25</v>
      </c>
      <c r="U990">
        <f t="shared" si="126"/>
        <v>2016</v>
      </c>
      <c r="V990" s="8" t="str">
        <f t="shared" si="127"/>
        <v>Nov</v>
      </c>
    </row>
    <row r="991" spans="1:22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120"/>
        <v>4.9958333333333336</v>
      </c>
      <c r="G991" t="s">
        <v>20</v>
      </c>
      <c r="H991">
        <v>226</v>
      </c>
      <c r="I991" s="10">
        <f t="shared" si="12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122"/>
        <v>publishing</v>
      </c>
      <c r="R991" t="str">
        <f t="shared" si="123"/>
        <v>translations</v>
      </c>
      <c r="S991" s="9">
        <f t="shared" si="124"/>
        <v>43571.208333333328</v>
      </c>
      <c r="T991" s="9">
        <f t="shared" si="125"/>
        <v>43576.208333333328</v>
      </c>
      <c r="U991">
        <f t="shared" si="126"/>
        <v>2019</v>
      </c>
      <c r="V991" s="8" t="str">
        <f t="shared" si="127"/>
        <v>Apr</v>
      </c>
    </row>
    <row r="992" spans="1:22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120"/>
        <v>0.87679487179487181</v>
      </c>
      <c r="G992" t="s">
        <v>14</v>
      </c>
      <c r="H992">
        <v>64</v>
      </c>
      <c r="I992" s="10">
        <f t="shared" si="12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122"/>
        <v>film &amp; video</v>
      </c>
      <c r="R992" t="str">
        <f t="shared" si="123"/>
        <v>drama</v>
      </c>
      <c r="S992" s="9">
        <f t="shared" si="124"/>
        <v>42432.25</v>
      </c>
      <c r="T992" s="9">
        <f t="shared" si="125"/>
        <v>42454.208333333328</v>
      </c>
      <c r="U992">
        <f t="shared" si="126"/>
        <v>2016</v>
      </c>
      <c r="V992" s="8" t="str">
        <f t="shared" si="127"/>
        <v>Mar</v>
      </c>
    </row>
    <row r="993" spans="1:22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120"/>
        <v>1.131734693877551</v>
      </c>
      <c r="G993" t="s">
        <v>20</v>
      </c>
      <c r="H993">
        <v>241</v>
      </c>
      <c r="I993" s="10">
        <f t="shared" si="12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122"/>
        <v>music</v>
      </c>
      <c r="R993" t="str">
        <f t="shared" si="123"/>
        <v>rock</v>
      </c>
      <c r="S993" s="9">
        <f t="shared" si="124"/>
        <v>41907.208333333336</v>
      </c>
      <c r="T993" s="9">
        <f t="shared" si="125"/>
        <v>41911.208333333336</v>
      </c>
      <c r="U993">
        <f t="shared" si="126"/>
        <v>2014</v>
      </c>
      <c r="V993" s="8" t="str">
        <f t="shared" si="127"/>
        <v>Sep</v>
      </c>
    </row>
    <row r="994" spans="1:22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120"/>
        <v>4.2654838709677421</v>
      </c>
      <c r="G994" t="s">
        <v>20</v>
      </c>
      <c r="H994">
        <v>132</v>
      </c>
      <c r="I994" s="10">
        <f t="shared" si="12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122"/>
        <v>film &amp; video</v>
      </c>
      <c r="R994" t="str">
        <f t="shared" si="123"/>
        <v>drama</v>
      </c>
      <c r="S994" s="9">
        <f t="shared" si="124"/>
        <v>43227.208333333328</v>
      </c>
      <c r="T994" s="9">
        <f t="shared" si="125"/>
        <v>43241.208333333328</v>
      </c>
      <c r="U994">
        <f t="shared" si="126"/>
        <v>2018</v>
      </c>
      <c r="V994" s="8" t="str">
        <f t="shared" si="127"/>
        <v>May</v>
      </c>
    </row>
    <row r="995" spans="1:22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120"/>
        <v>0.77632653061224488</v>
      </c>
      <c r="G995" t="s">
        <v>74</v>
      </c>
      <c r="H995">
        <v>75</v>
      </c>
      <c r="I995" s="10">
        <f t="shared" si="12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122"/>
        <v>photography</v>
      </c>
      <c r="R995" t="str">
        <f t="shared" si="123"/>
        <v>photography books</v>
      </c>
      <c r="S995" s="9">
        <f t="shared" si="124"/>
        <v>42362.25</v>
      </c>
      <c r="T995" s="9">
        <f t="shared" si="125"/>
        <v>42379.25</v>
      </c>
      <c r="U995">
        <f t="shared" si="126"/>
        <v>2015</v>
      </c>
      <c r="V995" s="8" t="str">
        <f t="shared" si="127"/>
        <v>Dec</v>
      </c>
    </row>
    <row r="996" spans="1:22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120"/>
        <v>0.52496810772501767</v>
      </c>
      <c r="G996" t="s">
        <v>14</v>
      </c>
      <c r="H996">
        <v>842</v>
      </c>
      <c r="I996" s="10">
        <f t="shared" si="12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122"/>
        <v>publishing</v>
      </c>
      <c r="R996" t="str">
        <f t="shared" si="123"/>
        <v>translations</v>
      </c>
      <c r="S996" s="9">
        <f t="shared" si="124"/>
        <v>41929.208333333336</v>
      </c>
      <c r="T996" s="9">
        <f t="shared" si="125"/>
        <v>41935.208333333336</v>
      </c>
      <c r="U996">
        <f t="shared" si="126"/>
        <v>2014</v>
      </c>
      <c r="V996" s="8" t="str">
        <f t="shared" si="127"/>
        <v>Oct</v>
      </c>
    </row>
    <row r="997" spans="1:22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120"/>
        <v>1.5746762589928058</v>
      </c>
      <c r="G997" t="s">
        <v>20</v>
      </c>
      <c r="H997">
        <v>2043</v>
      </c>
      <c r="I997" s="10">
        <f t="shared" si="12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122"/>
        <v>food</v>
      </c>
      <c r="R997" t="str">
        <f t="shared" si="123"/>
        <v>food trucks</v>
      </c>
      <c r="S997" s="9">
        <f t="shared" si="124"/>
        <v>43408.208333333328</v>
      </c>
      <c r="T997" s="9">
        <f t="shared" si="125"/>
        <v>43437.25</v>
      </c>
      <c r="U997">
        <f t="shared" si="126"/>
        <v>2018</v>
      </c>
      <c r="V997" s="8" t="str">
        <f t="shared" si="127"/>
        <v>Nov</v>
      </c>
    </row>
    <row r="998" spans="1:22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120"/>
        <v>0.72939393939393937</v>
      </c>
      <c r="G998" t="s">
        <v>14</v>
      </c>
      <c r="H998">
        <v>112</v>
      </c>
      <c r="I998" s="10">
        <f t="shared" si="12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122"/>
        <v>theater</v>
      </c>
      <c r="R998" t="str">
        <f t="shared" si="123"/>
        <v>plays</v>
      </c>
      <c r="S998" s="9">
        <f t="shared" si="124"/>
        <v>41276.25</v>
      </c>
      <c r="T998" s="9">
        <f t="shared" si="125"/>
        <v>41306.25</v>
      </c>
      <c r="U998">
        <f t="shared" si="126"/>
        <v>2013</v>
      </c>
      <c r="V998" s="8" t="str">
        <f t="shared" si="127"/>
        <v>Jan</v>
      </c>
    </row>
    <row r="999" spans="1:22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120"/>
        <v>0.60565789473684206</v>
      </c>
      <c r="G999" t="s">
        <v>74</v>
      </c>
      <c r="H999">
        <v>139</v>
      </c>
      <c r="I999" s="10">
        <f t="shared" si="12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122"/>
        <v>theater</v>
      </c>
      <c r="R999" t="str">
        <f t="shared" si="123"/>
        <v>plays</v>
      </c>
      <c r="S999" s="9">
        <f t="shared" si="124"/>
        <v>41659.25</v>
      </c>
      <c r="T999" s="9">
        <f t="shared" si="125"/>
        <v>41664.25</v>
      </c>
      <c r="U999">
        <f t="shared" si="126"/>
        <v>2014</v>
      </c>
      <c r="V999" s="8" t="str">
        <f t="shared" si="127"/>
        <v>Jan</v>
      </c>
    </row>
    <row r="1000" spans="1:22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120"/>
        <v>0.5679129129129129</v>
      </c>
      <c r="G1000" t="s">
        <v>14</v>
      </c>
      <c r="H1000">
        <v>374</v>
      </c>
      <c r="I1000" s="10">
        <f t="shared" si="12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122"/>
        <v>music</v>
      </c>
      <c r="R1000" t="str">
        <f t="shared" si="123"/>
        <v>indie rock</v>
      </c>
      <c r="S1000" s="9">
        <f t="shared" si="124"/>
        <v>40220.25</v>
      </c>
      <c r="T1000" s="9">
        <f t="shared" si="125"/>
        <v>40234.25</v>
      </c>
      <c r="U1000">
        <f t="shared" si="126"/>
        <v>2010</v>
      </c>
      <c r="V1000" s="8" t="str">
        <f t="shared" si="127"/>
        <v>Feb</v>
      </c>
    </row>
    <row r="1001" spans="1:22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120"/>
        <v>0.56542754275427543</v>
      </c>
      <c r="G1001" t="s">
        <v>74</v>
      </c>
      <c r="H1001">
        <v>1122</v>
      </c>
      <c r="I1001" s="10">
        <f t="shared" si="12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122"/>
        <v>food</v>
      </c>
      <c r="R1001" t="str">
        <f t="shared" si="123"/>
        <v>food trucks</v>
      </c>
      <c r="S1001" s="9">
        <f t="shared" si="124"/>
        <v>42550.208333333328</v>
      </c>
      <c r="T1001" s="9">
        <f t="shared" si="125"/>
        <v>42557.208333333328</v>
      </c>
      <c r="U1001">
        <f t="shared" si="126"/>
        <v>2016</v>
      </c>
      <c r="V1001" s="8" t="str">
        <f t="shared" si="127"/>
        <v>Jun</v>
      </c>
    </row>
  </sheetData>
  <autoFilter ref="A1:P1001"/>
  <conditionalFormatting sqref="G2:G1001">
    <cfRule type="cellIs" dxfId="6" priority="4" operator="equal">
      <formula>"live"</formula>
    </cfRule>
    <cfRule type="cellIs" dxfId="5" priority="5" operator="equal">
      <formula>"canceled"</formula>
    </cfRule>
    <cfRule type="cellIs" dxfId="4" priority="6" operator="equal">
      <formula>"failed"</formula>
    </cfRule>
    <cfRule type="cellIs" dxfId="3" priority="7" operator="equal">
      <formula>"successful"</formula>
    </cfRule>
  </conditionalFormatting>
  <conditionalFormatting sqref="F2:F1001">
    <cfRule type="cellIs" dxfId="2" priority="1" operator="greaterThanOrEqual">
      <formula>2</formula>
    </cfRule>
    <cfRule type="cellIs" dxfId="1" priority="2" operator="greaterThanOrEqual">
      <formula>1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A4" sqref="A4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12.125" bestFit="1" customWidth="1"/>
    <col min="8" max="8" width="9.75" bestFit="1" customWidth="1"/>
    <col min="9" max="9" width="10.5" bestFit="1" customWidth="1"/>
    <col min="10" max="10" width="7.25" customWidth="1"/>
    <col min="11" max="11" width="11" bestFit="1" customWidth="1"/>
  </cols>
  <sheetData>
    <row r="2" spans="1:6" x14ac:dyDescent="0.25">
      <c r="A2" s="6" t="s">
        <v>6</v>
      </c>
      <c r="B2" t="s">
        <v>2045</v>
      </c>
    </row>
    <row r="4" spans="1:6" x14ac:dyDescent="0.25">
      <c r="A4" s="6" t="s">
        <v>2044</v>
      </c>
      <c r="B4" s="6" t="s">
        <v>2032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5">
      <c r="A6" s="7" t="s">
        <v>2035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5">
      <c r="A7" s="7" t="s">
        <v>2036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5">
      <c r="A8" s="7" t="s">
        <v>2037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5">
      <c r="A9" s="7" t="s">
        <v>2038</v>
      </c>
      <c r="B9" s="8"/>
      <c r="C9" s="8"/>
      <c r="D9" s="8"/>
      <c r="E9" s="8">
        <v>4</v>
      </c>
      <c r="F9" s="8">
        <v>4</v>
      </c>
    </row>
    <row r="10" spans="1:6" x14ac:dyDescent="0.25">
      <c r="A10" s="7" t="s">
        <v>2039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5">
      <c r="A11" s="7" t="s">
        <v>2040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5">
      <c r="A12" s="7" t="s">
        <v>2041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5">
      <c r="A13" s="7" t="s">
        <v>2042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5">
      <c r="A14" s="7" t="s">
        <v>2043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5">
      <c r="A15" s="7" t="s">
        <v>2033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4"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2030</v>
      </c>
      <c r="B1" t="s">
        <v>2045</v>
      </c>
    </row>
    <row r="2" spans="1:6" x14ac:dyDescent="0.25">
      <c r="A2" s="6" t="s">
        <v>6</v>
      </c>
      <c r="B2" t="s">
        <v>2045</v>
      </c>
    </row>
    <row r="4" spans="1:6" x14ac:dyDescent="0.25">
      <c r="A4" s="6" t="s">
        <v>2044</v>
      </c>
      <c r="B4" s="6" t="s">
        <v>2032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2033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G11" sqref="G11:G12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9.25" customWidth="1"/>
    <col min="5" max="5" width="11" customWidth="1"/>
    <col min="6" max="6" width="11" bestFit="1" customWidth="1"/>
  </cols>
  <sheetData>
    <row r="2" spans="1:5" x14ac:dyDescent="0.25">
      <c r="A2" s="6" t="s">
        <v>2030</v>
      </c>
      <c r="B2" t="s">
        <v>2045</v>
      </c>
    </row>
    <row r="3" spans="1:5" x14ac:dyDescent="0.25">
      <c r="A3" s="6" t="s">
        <v>2073</v>
      </c>
      <c r="B3" t="s">
        <v>2045</v>
      </c>
    </row>
    <row r="5" spans="1:5" x14ac:dyDescent="0.25">
      <c r="A5" s="6" t="s">
        <v>2044</v>
      </c>
      <c r="B5" s="6" t="s">
        <v>2032</v>
      </c>
    </row>
    <row r="6" spans="1:5" x14ac:dyDescent="0.25">
      <c r="A6" s="6" t="s">
        <v>2034</v>
      </c>
      <c r="B6" t="s">
        <v>74</v>
      </c>
      <c r="C6" t="s">
        <v>14</v>
      </c>
      <c r="D6" t="s">
        <v>20</v>
      </c>
      <c r="E6" t="s">
        <v>2033</v>
      </c>
    </row>
    <row r="7" spans="1:5" x14ac:dyDescent="0.25">
      <c r="A7" s="7" t="s">
        <v>2075</v>
      </c>
      <c r="B7" s="8">
        <v>6</v>
      </c>
      <c r="C7" s="8">
        <v>36</v>
      </c>
      <c r="D7" s="8">
        <v>49</v>
      </c>
      <c r="E7" s="8">
        <v>91</v>
      </c>
    </row>
    <row r="8" spans="1:5" x14ac:dyDescent="0.25">
      <c r="A8" s="7" t="s">
        <v>2076</v>
      </c>
      <c r="B8" s="8">
        <v>7</v>
      </c>
      <c r="C8" s="8">
        <v>28</v>
      </c>
      <c r="D8" s="8">
        <v>44</v>
      </c>
      <c r="E8" s="8">
        <v>79</v>
      </c>
    </row>
    <row r="9" spans="1:5" x14ac:dyDescent="0.25">
      <c r="A9" s="7" t="s">
        <v>2077</v>
      </c>
      <c r="B9" s="8">
        <v>4</v>
      </c>
      <c r="C9" s="8">
        <v>33</v>
      </c>
      <c r="D9" s="8">
        <v>49</v>
      </c>
      <c r="E9" s="8">
        <v>86</v>
      </c>
    </row>
    <row r="10" spans="1:5" x14ac:dyDescent="0.25">
      <c r="A10" s="7" t="s">
        <v>2078</v>
      </c>
      <c r="B10" s="8">
        <v>1</v>
      </c>
      <c r="C10" s="8">
        <v>30</v>
      </c>
      <c r="D10" s="8">
        <v>46</v>
      </c>
      <c r="E10" s="8">
        <v>77</v>
      </c>
    </row>
    <row r="11" spans="1:5" x14ac:dyDescent="0.25">
      <c r="A11" s="7" t="s">
        <v>2079</v>
      </c>
      <c r="B11" s="8">
        <v>3</v>
      </c>
      <c r="C11" s="8">
        <v>35</v>
      </c>
      <c r="D11" s="8">
        <v>46</v>
      </c>
      <c r="E11" s="8">
        <v>84</v>
      </c>
    </row>
    <row r="12" spans="1:5" x14ac:dyDescent="0.25">
      <c r="A12" s="7" t="s">
        <v>2080</v>
      </c>
      <c r="B12" s="8">
        <v>3</v>
      </c>
      <c r="C12" s="8">
        <v>28</v>
      </c>
      <c r="D12" s="8">
        <v>55</v>
      </c>
      <c r="E12" s="8">
        <v>86</v>
      </c>
    </row>
    <row r="13" spans="1:5" x14ac:dyDescent="0.25">
      <c r="A13" s="7" t="s">
        <v>2081</v>
      </c>
      <c r="B13" s="8">
        <v>4</v>
      </c>
      <c r="C13" s="8">
        <v>31</v>
      </c>
      <c r="D13" s="8">
        <v>58</v>
      </c>
      <c r="E13" s="8">
        <v>93</v>
      </c>
    </row>
    <row r="14" spans="1:5" x14ac:dyDescent="0.25">
      <c r="A14" s="7" t="s">
        <v>2082</v>
      </c>
      <c r="B14" s="8">
        <v>8</v>
      </c>
      <c r="C14" s="8">
        <v>35</v>
      </c>
      <c r="D14" s="8">
        <v>41</v>
      </c>
      <c r="E14" s="8">
        <v>84</v>
      </c>
    </row>
    <row r="15" spans="1:5" x14ac:dyDescent="0.25">
      <c r="A15" s="7" t="s">
        <v>2083</v>
      </c>
      <c r="B15" s="8">
        <v>5</v>
      </c>
      <c r="C15" s="8">
        <v>23</v>
      </c>
      <c r="D15" s="8">
        <v>45</v>
      </c>
      <c r="E15" s="8">
        <v>73</v>
      </c>
    </row>
    <row r="16" spans="1:5" x14ac:dyDescent="0.25">
      <c r="A16" s="7" t="s">
        <v>2084</v>
      </c>
      <c r="B16" s="8">
        <v>6</v>
      </c>
      <c r="C16" s="8">
        <v>26</v>
      </c>
      <c r="D16" s="8">
        <v>45</v>
      </c>
      <c r="E16" s="8">
        <v>77</v>
      </c>
    </row>
    <row r="17" spans="1:5" x14ac:dyDescent="0.25">
      <c r="A17" s="7" t="s">
        <v>2085</v>
      </c>
      <c r="B17" s="8">
        <v>3</v>
      </c>
      <c r="C17" s="8">
        <v>27</v>
      </c>
      <c r="D17" s="8">
        <v>45</v>
      </c>
      <c r="E17" s="8">
        <v>75</v>
      </c>
    </row>
    <row r="18" spans="1:5" x14ac:dyDescent="0.25">
      <c r="A18" s="7" t="s">
        <v>2086</v>
      </c>
      <c r="B18" s="8">
        <v>7</v>
      </c>
      <c r="C18" s="8">
        <v>32</v>
      </c>
      <c r="D18" s="8">
        <v>42</v>
      </c>
      <c r="E18" s="8">
        <v>81</v>
      </c>
    </row>
    <row r="19" spans="1:5" x14ac:dyDescent="0.25">
      <c r="A19" s="7" t="s">
        <v>2033</v>
      </c>
      <c r="B19" s="8">
        <v>57</v>
      </c>
      <c r="C19" s="8">
        <v>364</v>
      </c>
      <c r="D19" s="8">
        <v>565</v>
      </c>
      <c r="E19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29" sqref="B29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COUNTIFS(Crowdfunding!$G:$G,"successful",Crowdfunding!$E:$E,"&lt;1000")</f>
        <v>0</v>
      </c>
      <c r="C2">
        <f>COUNTIFS(Crowdfunding!$G:$G,"failed",Crowdfunding!$E:$E,"&lt;1000")</f>
        <v>45</v>
      </c>
      <c r="D2">
        <f>COUNTIFS(Crowdfunding!$G:$G,"canceled",Crowdfunding!$E:$E,"&lt;1000")</f>
        <v>2</v>
      </c>
      <c r="E2">
        <f>SUM(B2:D2)</f>
        <v>47</v>
      </c>
      <c r="F2" s="5">
        <f>B2/E2</f>
        <v>0</v>
      </c>
      <c r="G2" s="5">
        <f>C2/E2</f>
        <v>0.95744680851063835</v>
      </c>
      <c r="H2" s="5">
        <f>D2/E2</f>
        <v>4.2553191489361701E-2</v>
      </c>
    </row>
    <row r="3" spans="1:8" x14ac:dyDescent="0.25">
      <c r="A3" t="s">
        <v>2096</v>
      </c>
      <c r="B3">
        <f>COUNTIFS(Crowdfunding!$G:$G,"successful",Crowdfunding!$E:$E,"&gt;=1000",Crowdfunding!$E:$E,"&lt;5000")</f>
        <v>34</v>
      </c>
      <c r="C3">
        <f>COUNTIFS(Crowdfunding!$G:$G,"failed",Crowdfunding!$E:$E,"&gt;=1000",Crowdfunding!$E:$E,"&lt;5000")</f>
        <v>101</v>
      </c>
      <c r="D3">
        <f>COUNTIFS(Crowdfunding!$G:$G,"canceled",Crowdfunding!$E:$E,"&gt;=1000",Crowdfunding!$E:$E,"&lt;5000")</f>
        <v>19</v>
      </c>
      <c r="E3">
        <f t="shared" ref="E3:E13" si="0">SUM(B3:D3)</f>
        <v>154</v>
      </c>
      <c r="F3" s="5">
        <f t="shared" ref="F3:F13" si="1">B3/E3</f>
        <v>0.22077922077922077</v>
      </c>
      <c r="G3" s="5">
        <f t="shared" ref="G3:G13" si="2">C3/E3</f>
        <v>0.6558441558441559</v>
      </c>
      <c r="H3" s="5">
        <f t="shared" ref="H3:H13" si="3">D3/E3</f>
        <v>0.12337662337662338</v>
      </c>
    </row>
    <row r="4" spans="1:8" x14ac:dyDescent="0.25">
      <c r="A4" t="s">
        <v>2097</v>
      </c>
      <c r="B4">
        <f>COUNTIFS(Crowdfunding!$G:$G,"successful",Crowdfunding!$E:$E,"&gt;=5000",Crowdfunding!$E:$E,"&lt;10000")</f>
        <v>142</v>
      </c>
      <c r="C4">
        <f>COUNTIFS(Crowdfunding!$G:$G,"failed",Crowdfunding!$E:$E,"&gt;=5000",Crowdfunding!$E:$E,"&lt;10000")</f>
        <v>64</v>
      </c>
      <c r="D4">
        <f>COUNTIFS(Crowdfunding!$G:$G,"canceled",Crowdfunding!$E:$E,"&gt;=5000",Crowdfunding!$E:$E,"&lt;10000")</f>
        <v>10</v>
      </c>
      <c r="E4">
        <f t="shared" si="0"/>
        <v>216</v>
      </c>
      <c r="F4" s="5">
        <f t="shared" si="1"/>
        <v>0.65740740740740744</v>
      </c>
      <c r="G4" s="5">
        <f t="shared" si="2"/>
        <v>0.29629629629629628</v>
      </c>
      <c r="H4" s="5">
        <f t="shared" si="3"/>
        <v>4.6296296296296294E-2</v>
      </c>
    </row>
    <row r="5" spans="1:8" x14ac:dyDescent="0.25">
      <c r="A5" t="s">
        <v>2098</v>
      </c>
      <c r="B5">
        <f>COUNTIFS(Crowdfunding!$G:$G,"successful",Crowdfunding!$E:$E,"&gt;=10000",Crowdfunding!$E:$E,"&lt;15000")</f>
        <v>211</v>
      </c>
      <c r="C5">
        <f>COUNTIFS(Crowdfunding!$G:$G,"failed",Crowdfunding!$E:$E,"&gt;=10000",Crowdfunding!$E:$E,"&lt;15000")</f>
        <v>7</v>
      </c>
      <c r="D5">
        <f>COUNTIFS(Crowdfunding!$G:$G,"canceled",Crowdfunding!$E:$E,"&gt;=10000",Crowdfunding!$E:$E,"&lt;15000")</f>
        <v>1</v>
      </c>
      <c r="E5">
        <f t="shared" si="0"/>
        <v>219</v>
      </c>
      <c r="F5" s="5">
        <f t="shared" si="1"/>
        <v>0.9634703196347032</v>
      </c>
      <c r="G5" s="5">
        <f t="shared" si="2"/>
        <v>3.1963470319634701E-2</v>
      </c>
      <c r="H5" s="5">
        <f t="shared" si="3"/>
        <v>4.5662100456621002E-3</v>
      </c>
    </row>
    <row r="6" spans="1:8" x14ac:dyDescent="0.25">
      <c r="A6" t="s">
        <v>2099</v>
      </c>
      <c r="B6">
        <f>COUNTIFS(Crowdfunding!$G:$G,"successful",Crowdfunding!$E:$E,"&gt;=15000",Crowdfunding!$E:$E,"&lt;20000")</f>
        <v>0</v>
      </c>
      <c r="C6">
        <f>COUNTIFS(Crowdfunding!$G:$G,"failed",Crowdfunding!$E:$E,"&gt;=15000",Crowdfunding!$E:$E,"&lt;20000")</f>
        <v>8</v>
      </c>
      <c r="D6">
        <f>COUNTIFS(Crowdfunding!$G:$G,"canceled",Crowdfunding!$E:$E,"&gt;=15000",Crowdfunding!$E:$E,"&lt;20000")</f>
        <v>2</v>
      </c>
      <c r="E6">
        <f t="shared" si="0"/>
        <v>10</v>
      </c>
      <c r="F6" s="5">
        <f t="shared" si="1"/>
        <v>0</v>
      </c>
      <c r="G6" s="5">
        <f t="shared" si="2"/>
        <v>0.8</v>
      </c>
      <c r="H6" s="5">
        <f t="shared" si="3"/>
        <v>0.2</v>
      </c>
    </row>
    <row r="7" spans="1:8" x14ac:dyDescent="0.25">
      <c r="A7" t="s">
        <v>2100</v>
      </c>
      <c r="B7">
        <f>COUNTIFS(Crowdfunding!$G:$G,"successful",Crowdfunding!$E:$E,"&gt;=20000",Crowdfunding!$E:$E,"&lt;25000")</f>
        <v>1</v>
      </c>
      <c r="C7">
        <f>COUNTIFS(Crowdfunding!$G:$G,"failed",Crowdfunding!$E:$E,"&gt;=20000",Crowdfunding!$E:$E,"&lt;25000")</f>
        <v>7</v>
      </c>
      <c r="D7">
        <f>COUNTIFS(Crowdfunding!$G:$G,"canceled",Crowdfunding!$E:$E,"&gt;=20000",Crowdfunding!$E:$E,"&lt;25000")</f>
        <v>0</v>
      </c>
      <c r="E7">
        <f t="shared" si="0"/>
        <v>8</v>
      </c>
      <c r="F7" s="5">
        <f t="shared" si="1"/>
        <v>0.125</v>
      </c>
      <c r="G7" s="5">
        <f t="shared" si="2"/>
        <v>0.875</v>
      </c>
      <c r="H7" s="5">
        <f t="shared" si="3"/>
        <v>0</v>
      </c>
    </row>
    <row r="8" spans="1:8" x14ac:dyDescent="0.25">
      <c r="A8" t="s">
        <v>2101</v>
      </c>
      <c r="B8">
        <f>COUNTIFS(Crowdfunding!$G:$G,"successful",Crowdfunding!$E:$E,"&gt;=25000",Crowdfunding!$E:$E,"&lt;30000")</f>
        <v>0</v>
      </c>
      <c r="C8">
        <f>COUNTIFS(Crowdfunding!$G:$G,"failed",Crowdfunding!$E:$E,"&gt;=25000",Crowdfunding!$E:$E,"&lt;30000")</f>
        <v>7</v>
      </c>
      <c r="D8">
        <f>COUNTIFS(Crowdfunding!$G:$G,"canceled",Crowdfunding!$E:$E,"&gt;=25000",Crowdfunding!$E:$E,"&lt;30000")</f>
        <v>1</v>
      </c>
      <c r="E8">
        <f t="shared" si="0"/>
        <v>8</v>
      </c>
      <c r="F8" s="5">
        <f t="shared" si="1"/>
        <v>0</v>
      </c>
      <c r="G8" s="5">
        <f t="shared" si="2"/>
        <v>0.875</v>
      </c>
      <c r="H8" s="5">
        <f t="shared" si="3"/>
        <v>0.125</v>
      </c>
    </row>
    <row r="9" spans="1:8" x14ac:dyDescent="0.25">
      <c r="A9" t="s">
        <v>2102</v>
      </c>
      <c r="B9">
        <f>COUNTIFS(Crowdfunding!$G:$G,"successful",Crowdfunding!$E:$E,"&gt;=30000",Crowdfunding!$E:$E,"&lt;35000")</f>
        <v>1</v>
      </c>
      <c r="C9">
        <f>COUNTIFS(Crowdfunding!$G:$G,"failed",Crowdfunding!$E:$E,"&gt;=30000",Crowdfunding!$E:$E,"&lt;35000")</f>
        <v>6</v>
      </c>
      <c r="D9">
        <f>COUNTIFS(Crowdfunding!$G:$G,"canceled",Crowdfunding!$E:$E,"&gt;=30000",Crowdfunding!$E:$E,"&lt;35000")</f>
        <v>3</v>
      </c>
      <c r="E9">
        <f t="shared" si="0"/>
        <v>10</v>
      </c>
      <c r="F9" s="5">
        <f t="shared" si="1"/>
        <v>0.1</v>
      </c>
      <c r="G9" s="5">
        <f t="shared" si="2"/>
        <v>0.6</v>
      </c>
      <c r="H9" s="5">
        <f t="shared" si="3"/>
        <v>0.3</v>
      </c>
    </row>
    <row r="10" spans="1:8" x14ac:dyDescent="0.25">
      <c r="A10" t="s">
        <v>2103</v>
      </c>
      <c r="B10">
        <f>COUNTIFS(Crowdfunding!$G:$G,"successful",Crowdfunding!$E:$E,"&gt;=35000",Crowdfunding!$E:$E,"&lt;40000")</f>
        <v>1</v>
      </c>
      <c r="C10">
        <f>COUNTIFS(Crowdfunding!$G:$G,"failed",Crowdfunding!$E:$E,"&gt;=35000",Crowdfunding!$E:$E,"&lt;40000")</f>
        <v>8</v>
      </c>
      <c r="D10">
        <f>COUNTIFS(Crowdfunding!$G:$G,"canceled",Crowdfunding!$E:$E,"&gt;=35000",Crowdfunding!$E:$E,"&lt;40000")</f>
        <v>1</v>
      </c>
      <c r="E10">
        <f t="shared" si="0"/>
        <v>10</v>
      </c>
      <c r="F10" s="5">
        <f t="shared" si="1"/>
        <v>0.1</v>
      </c>
      <c r="G10" s="5">
        <f t="shared" si="2"/>
        <v>0.8</v>
      </c>
      <c r="H10" s="5">
        <f t="shared" si="3"/>
        <v>0.1</v>
      </c>
    </row>
    <row r="11" spans="1:8" x14ac:dyDescent="0.25">
      <c r="A11" t="s">
        <v>2104</v>
      </c>
      <c r="B11">
        <f>COUNTIFS(Crowdfunding!$G:$G,"successful",Crowdfunding!$E:$E,"&gt;=40000",Crowdfunding!$E:$E,"&lt;45000")</f>
        <v>4</v>
      </c>
      <c r="C11">
        <f>COUNTIFS(Crowdfunding!$G:$G,"failed",Crowdfunding!$E:$E,"&gt;=40000",Crowdfunding!$E:$E,"&lt;45000")</f>
        <v>4</v>
      </c>
      <c r="D11">
        <f>COUNTIFS(Crowdfunding!$G:$G,"canceled",Crowdfunding!$E:$E,"&gt;=40000",Crowdfunding!$E:$E,"&lt;45000")</f>
        <v>1</v>
      </c>
      <c r="E11">
        <f t="shared" si="0"/>
        <v>9</v>
      </c>
      <c r="F11" s="5">
        <f t="shared" si="1"/>
        <v>0.44444444444444442</v>
      </c>
      <c r="G11" s="5">
        <f t="shared" si="2"/>
        <v>0.44444444444444442</v>
      </c>
      <c r="H11" s="5">
        <f t="shared" si="3"/>
        <v>0.1111111111111111</v>
      </c>
    </row>
    <row r="12" spans="1:8" x14ac:dyDescent="0.25">
      <c r="A12" t="s">
        <v>2105</v>
      </c>
      <c r="B12">
        <f>COUNTIFS(Crowdfunding!$G:$G,"successful",Crowdfunding!$E:$E,"&gt;=45000",Crowdfunding!$E:$E,"&lt;50000")</f>
        <v>2</v>
      </c>
      <c r="C12">
        <f>COUNTIFS(Crowdfunding!$G:$G,"failed",Crowdfunding!$E:$E,"&gt;=45000",Crowdfunding!$E:$E,"&lt;50000")</f>
        <v>7</v>
      </c>
      <c r="D12">
        <f>COUNTIFS(Crowdfunding!$G:$G,"canceled",Crowdfunding!$E:$E,"&gt;=45000",Crowdfunding!$E:$E,"&lt;50000")</f>
        <v>4</v>
      </c>
      <c r="E12">
        <f t="shared" si="0"/>
        <v>13</v>
      </c>
      <c r="F12" s="5">
        <f t="shared" si="1"/>
        <v>0.15384615384615385</v>
      </c>
      <c r="G12" s="5">
        <f t="shared" si="2"/>
        <v>0.53846153846153844</v>
      </c>
      <c r="H12" s="5">
        <f t="shared" si="3"/>
        <v>0.30769230769230771</v>
      </c>
    </row>
    <row r="13" spans="1:8" x14ac:dyDescent="0.25">
      <c r="A13" t="s">
        <v>2106</v>
      </c>
      <c r="B13">
        <f>COUNTIFS(Crowdfunding!$G:$G,"successful",Crowdfunding!$E:$E,"&gt;=50000")</f>
        <v>169</v>
      </c>
      <c r="C13">
        <f>COUNTIFS(Crowdfunding!$G:$G,"failed",Crowdfunding!$E:$E,"&gt;=50000")</f>
        <v>100</v>
      </c>
      <c r="D13">
        <f>COUNTIFS(Crowdfunding!$G:$G,"canceled",Crowdfunding!$E:$E,"&gt;=50000")</f>
        <v>13</v>
      </c>
      <c r="E13">
        <f t="shared" si="0"/>
        <v>282</v>
      </c>
      <c r="F13" s="5">
        <f t="shared" si="1"/>
        <v>0.599290780141844</v>
      </c>
      <c r="G13" s="5">
        <f t="shared" si="2"/>
        <v>0.3546099290780142</v>
      </c>
      <c r="H13" s="5">
        <f t="shared" si="3"/>
        <v>4.6099290780141841E-2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6"/>
  <sheetViews>
    <sheetView workbookViewId="0"/>
  </sheetViews>
  <sheetFormatPr defaultRowHeight="15.75" x14ac:dyDescent="0.25"/>
  <sheetData>
    <row r="1" spans="1:12" x14ac:dyDescent="0.25">
      <c r="A1" t="s">
        <v>4</v>
      </c>
      <c r="B1" t="s">
        <v>5</v>
      </c>
      <c r="D1" t="s">
        <v>4</v>
      </c>
      <c r="E1" t="s">
        <v>5</v>
      </c>
      <c r="H1" t="s">
        <v>2107</v>
      </c>
      <c r="I1" t="s">
        <v>2108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G2" t="s">
        <v>2109</v>
      </c>
      <c r="H2">
        <f>AVERAGE(B2:B566)</f>
        <v>851.14690265486729</v>
      </c>
      <c r="I2">
        <f>AVERAGE(E2:E566)</f>
        <v>585.61538461538464</v>
      </c>
      <c r="K2" t="s">
        <v>2117</v>
      </c>
      <c r="L2" t="s">
        <v>2115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G3" t="s">
        <v>2110</v>
      </c>
      <c r="H3">
        <f>MEDIAN(B2:B566)</f>
        <v>201</v>
      </c>
      <c r="I3">
        <f>MEDIAN(E2:E566)</f>
        <v>114.5</v>
      </c>
      <c r="L3" t="s">
        <v>2116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G4" t="s">
        <v>2111</v>
      </c>
      <c r="H4">
        <f>MIN(B2:B566)</f>
        <v>16</v>
      </c>
      <c r="I4">
        <f>MIN(E2:E566)</f>
        <v>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G5" t="s">
        <v>2112</v>
      </c>
      <c r="H5">
        <f>MAX(B2:B566)</f>
        <v>7295</v>
      </c>
      <c r="I5">
        <f>MAX(E2:E566)</f>
        <v>6080</v>
      </c>
      <c r="K5" t="s">
        <v>2118</v>
      </c>
      <c r="L5" t="s">
        <v>2119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G6" t="s">
        <v>2113</v>
      </c>
      <c r="H6">
        <f>_xlfn.VAR.S(B2:B566)</f>
        <v>1606216.5936295739</v>
      </c>
      <c r="I6">
        <f>_xlfn.VAR.S(E2:E566)</f>
        <v>924113.45496927318</v>
      </c>
      <c r="L6" t="s">
        <v>2120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G7" t="s">
        <v>2114</v>
      </c>
      <c r="H7">
        <f>_xlfn.STDEV.S(B2:B566)</f>
        <v>1267.366006183523</v>
      </c>
      <c r="I7">
        <f>_xlfn.STDEV.S(E2:E566)</f>
        <v>961.30819978260524</v>
      </c>
      <c r="L7" t="s">
        <v>2121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Cateogory Pivot Table</vt:lpstr>
      <vt:lpstr>SubCategory</vt:lpstr>
      <vt:lpstr>Date</vt:lpstr>
      <vt:lpstr>CrowdfundingGoalAnalysisGoal</vt:lpstr>
      <vt:lpstr>Backers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Stefan Shover</cp:lastModifiedBy>
  <dcterms:created xsi:type="dcterms:W3CDTF">2021-09-29T18:52:28Z</dcterms:created>
  <dcterms:modified xsi:type="dcterms:W3CDTF">2023-06-08T01:42:39Z</dcterms:modified>
</cp:coreProperties>
</file>