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EBBA57E2-989D-4A0C-9F94-899516E4E168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24" i="2" l="1"/>
  <c r="CV23" i="2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E19" i="6"/>
  <c r="J19" i="6" s="1"/>
  <c r="AM18" i="6"/>
  <c r="AB18" i="6"/>
  <c r="AE18" i="6" s="1"/>
  <c r="P18" i="6"/>
  <c r="E18" i="6"/>
  <c r="K18" i="6" s="1"/>
  <c r="AM17" i="6"/>
  <c r="AB17" i="6"/>
  <c r="AE17" i="6" s="1"/>
  <c r="P17" i="6"/>
  <c r="E17" i="6"/>
  <c r="K17" i="6" s="1"/>
  <c r="AM16" i="6"/>
  <c r="AB16" i="6"/>
  <c r="AE16" i="6" s="1"/>
  <c r="P16" i="6"/>
  <c r="K16" i="6"/>
  <c r="E16" i="6"/>
  <c r="J16" i="6" s="1"/>
  <c r="AM15" i="6"/>
  <c r="AB15" i="6"/>
  <c r="AE15" i="6" s="1"/>
  <c r="P15" i="6"/>
  <c r="E15" i="6"/>
  <c r="K15" i="6" s="1"/>
  <c r="AM14" i="6"/>
  <c r="AB14" i="6"/>
  <c r="AE14" i="6" s="1"/>
  <c r="P14" i="6"/>
  <c r="E14" i="6"/>
  <c r="K14" i="6" s="1"/>
  <c r="AM13" i="6"/>
  <c r="AB13" i="6"/>
  <c r="AE13" i="6" s="1"/>
  <c r="P13" i="6"/>
  <c r="E13" i="6"/>
  <c r="K13" i="6" s="1"/>
  <c r="AM12" i="6"/>
  <c r="AB12" i="6"/>
  <c r="AE12" i="6" s="1"/>
  <c r="P12" i="6"/>
  <c r="E12" i="6"/>
  <c r="K12" i="6" s="1"/>
  <c r="AM11" i="6"/>
  <c r="AB11" i="6"/>
  <c r="AE11" i="6" s="1"/>
  <c r="P11" i="6"/>
  <c r="E11" i="6"/>
  <c r="K11" i="6" s="1"/>
  <c r="AM10" i="6"/>
  <c r="AB10" i="6"/>
  <c r="AE10" i="6" s="1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E8" i="6"/>
  <c r="K8" i="6" s="1"/>
  <c r="AM7" i="6"/>
  <c r="AB7" i="6"/>
  <c r="AE7" i="6" s="1"/>
  <c r="P7" i="6"/>
  <c r="J7" i="6"/>
  <c r="E7" i="6"/>
  <c r="K7" i="6" s="1"/>
  <c r="AM6" i="6"/>
  <c r="AB6" i="6"/>
  <c r="AE6" i="6" s="1"/>
  <c r="P6" i="6"/>
  <c r="E6" i="6"/>
  <c r="K6" i="6" s="1"/>
  <c r="AM5" i="6"/>
  <c r="AB5" i="6"/>
  <c r="AE5" i="6" s="1"/>
  <c r="P5" i="6"/>
  <c r="E5" i="6"/>
  <c r="J5" i="6" s="1"/>
  <c r="AM4" i="6"/>
  <c r="AB4" i="6"/>
  <c r="AE4" i="6" s="1"/>
  <c r="P4" i="6"/>
  <c r="E4" i="6"/>
  <c r="K4" i="6" s="1"/>
  <c r="AM3" i="6"/>
  <c r="AB3" i="6"/>
  <c r="AE3" i="6" s="1"/>
  <c r="P3" i="6"/>
  <c r="E3" i="6"/>
  <c r="K3" i="6" s="1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3" i="6" l="1"/>
  <c r="J6" i="6"/>
  <c r="K5" i="6"/>
  <c r="J8" i="6"/>
  <c r="J11" i="6"/>
  <c r="J14" i="6"/>
  <c r="J17" i="6"/>
  <c r="K19" i="6"/>
  <c r="J4" i="6"/>
  <c r="J12" i="6"/>
  <c r="J20" i="6"/>
  <c r="J15" i="6"/>
  <c r="J10" i="6"/>
  <c r="J18" i="6"/>
  <c r="J13" i="6"/>
  <c r="J21" i="6"/>
  <c r="J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Y21" i="2"/>
  <c r="CY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22" i="2" l="1"/>
  <c r="L22" i="2"/>
  <c r="L21" i="2"/>
  <c r="K21" i="2"/>
  <c r="K20" i="2"/>
  <c r="L20" i="2"/>
  <c r="K19" i="2"/>
  <c r="L19" i="2"/>
  <c r="K18" i="2"/>
  <c r="L18" i="2"/>
  <c r="L17" i="2"/>
  <c r="K17" i="2"/>
  <c r="K16" i="2"/>
  <c r="L16" i="2"/>
  <c r="L15" i="2"/>
  <c r="K15" i="2"/>
  <c r="L14" i="2"/>
  <c r="K14" i="2"/>
  <c r="L13" i="2"/>
  <c r="K13" i="2"/>
  <c r="K12" i="2"/>
  <c r="L12" i="2"/>
  <c r="K11" i="2"/>
  <c r="L11" i="2"/>
  <c r="K10" i="2"/>
  <c r="L10" i="2"/>
  <c r="L9" i="2"/>
  <c r="K9" i="2"/>
  <c r="L8" i="2"/>
  <c r="K8" i="2"/>
  <c r="K7" i="2"/>
  <c r="L7" i="2"/>
  <c r="L6" i="2"/>
  <c r="K6" i="2"/>
  <c r="K5" i="2"/>
  <c r="L5" i="2"/>
  <c r="L4" i="2"/>
  <c r="K4" i="2"/>
  <c r="K3" i="2"/>
  <c r="L3" i="2"/>
  <c r="L2" i="2"/>
  <c r="K2" i="2"/>
  <c r="CY2" i="2"/>
  <c r="CY3" i="2"/>
  <c r="CY4" i="2"/>
  <c r="CY5" i="2"/>
  <c r="CY6" i="2"/>
  <c r="CY7" i="2"/>
  <c r="CY8" i="2"/>
  <c r="CY9" i="2"/>
  <c r="CY10" i="2"/>
  <c r="CY11" i="2"/>
  <c r="CY12" i="2"/>
  <c r="CY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Y20" i="2" l="1"/>
  <c r="CY19" i="2"/>
  <c r="CY18" i="2"/>
  <c r="CY17" i="2"/>
  <c r="CY16" i="2"/>
  <c r="CY15" i="2"/>
  <c r="CY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<sst xmlns="http://schemas.openxmlformats.org/spreadsheetml/2006/main" count="353" uniqueCount="200">
  <si>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</si>
  <si>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</si>
  <si>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</si>
  <si>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</si>
  <si>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</si>
  <si>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</si>
  <si>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</si>
  <si>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</si>
  <si>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</si>
  <si>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</si>
  <si>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</si>
  <si>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</si>
  <si>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</si>
  <si>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</si>
  <si>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</si>
  <si>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</si>
  <si>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</si>
  <si>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</si>
  <si>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</si>
  <si>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</si>
  <si>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</si>
  <si>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</si>
  <si>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</si>
  <si>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</si>
  <si>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</si>
  <si>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</si>
  <si>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</si>
  <si>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</si>
  <si>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</si>
  <si>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</si>
  <si>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</si>
  <si>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</si>
  <si>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</si>
  <si>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</si>
  <si>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</si>
  <si>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</si>
  <si>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</si>
  <si>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</si>
  <si>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</si>
  <si>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</si>
  <si>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</si>
  <si>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</si>
  <si>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</si>
  <si>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</si>
  <si>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</si>
  <si>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</si>
  <si>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</si>
  <si>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</si>
  <si>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</si>
  <si>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</si>
  <si>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</si>
  <si>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</si>
  <si>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</si>
  <si>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</si>
  <si>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</si>
  <si>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</si>
  <si>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</si>
  <si>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</si>
  <si>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</si>
  <si>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</si>
  <si>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</si>
  <si>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</si>
  <si>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</si>
  <si>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</si>
  <si>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</si>
  <si>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</si>
  <si>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</si>
  <si>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</si>
  <si>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</si>
  <si>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</si>
  <si>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</si>
  <si>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</si>
  <si>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</si>
  <si>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</si>
  <si>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</si>
  <si>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</si>
  <si>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</si>
  <si>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</si>
  <si>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</si>
  <si>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</si>
  <si>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</si>
  <si>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</si>
  <si>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</si>
  <si>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</si>
  <si>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</si>
  <si>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</si>
  <si>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</si>
  <si>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</si>
  <si>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</si>
  <si>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</si>
  <si>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</si>
  <si>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</si>
  <si>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</si>
  <si>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</si>
  <si>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</si>
  <si>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</si>
  <si>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</si>
  <si>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</si>
  <si>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</si>
  <si>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</si>
  <si>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</si>
  <si>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</si>
  <si>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</si>
  <si>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</si>
  <si>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</si>
  <si>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</si>
  <si>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</si>
  <si>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</si>
  <si>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</si>
  <si>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</si>
  <si>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</si>
  <si>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</si>
  <si>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</si>
  <si>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</si>
  <si>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</si>
  <si>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</si>
  <si>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</si>
  <si>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</si>
  <si>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</si>
  <si>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</si>
  <si>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</si>
  <si>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</si>
  <si>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</si>
  <si>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</si>
  <si>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</si>
  <si>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</si>
  <si>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</si>
  <si>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</si>
  <si>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</si>
  <si>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</si>
  <si>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</si>
  <si>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</si>
  <si>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</si>
  <si>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</si>
  <si>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</si>
  <si>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</si>
  <si>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</si>
  <si>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</si>
  <si>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</si>
  <si>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</si>
  <si>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</si>
  <si>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</si>
  <si>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</si>
  <si>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</si>
  <si>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</si>
  <si>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</si>
  <si>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</si>
  <si>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</si>
  <si>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</si>
  <si>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</si>
  <si>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</si>
  <si>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</si>
  <si>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</si>
  <si>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</si>
  <si>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</si>
  <si>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</si>
  <si>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</si>
  <si>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</si>
  <si>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</si>
  <si>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</si>
  <si>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</si>
  <si>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</si>
  <si>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</si>
  <si>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</si>
  <si>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</si>
  <si>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</si>
  <si>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</si>
  <si>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</si>
  <si>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</si>
  <si>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</si>
  <si>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</si>
  <si>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</si>
  <si>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</si>
  <si>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</si>
  <si>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</si>
  <si>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</si>
  <si>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</si>
  <si>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</si>
  <si>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</si>
  <si>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</si>
  <si>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</si>
  <si>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</si>
  <si>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</si>
  <si>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</si>
  <si>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</si>
  <si>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</si>
  <si>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</si>
  <si>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</si>
  <si>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</si>
  <si>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</si>
  <si>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</si>
  <si>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</si>
  <si>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</si>
  <si>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</si>
  <si>
    <t>Map wrong. Point Moved this month only</t>
  </si>
  <si>
    <t>MONTH</t>
  </si>
  <si>
    <t>JULY</t>
  </si>
  <si>
    <t>MAXN_SANDFISH</t>
  </si>
  <si>
    <t>TIME_1STSANDFISH</t>
  </si>
  <si>
    <t>T1_SANDFISH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</si>
</sst>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2" borderId="4" xfId="0" applyNumberFormat="1" applyFill="1" applyBorder="1"/>
    <xf numFmtId="14" fontId="0" fillId="0" borderId="0" xfId="0" applyNumberFormat="1"/>
    <xf numFmtId="166" fontId="0" fillId="4" borderId="2" xfId="0" applyNumberFormat="1" applyFill="1" applyBorder="1"/>
    <xf numFmtId="166" fontId="0" fillId="4" borderId="0" xfId="0" applyNumberFormat="1" applyFill="1"/>
    <xf numFmtId="166" fontId="0" fillId="4" borderId="7" xfId="0" applyNumberForma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Z24"/>
  <sheetViews>
    <sheetView tabSelected="1" zoomScale="120" zoomScaleNormal="120" workbookViewId="0">
      <pane xSplit="8" ySplit="1" topLeftCell="AI2" activePane="bottomRight" state="frozen"/>
      <selection pane="topRight" activeCell="H1" sqref="H1"/>
      <selection pane="bottomLeft" activeCell="A2" sqref="A2"/>
      <selection pane="bottomRight" activeCell="AK11" sqref="AK11"/>
    </sheetView>
  </sheetViews>
  <sheetFormatPr defaultRowHeight="14.5" x14ac:dyDescent="0.35"/>
  <cols>
    <col min="1" max="1" width="10.453125" hidden="1" customWidth="1"/>
    <col min="2" max="2" width="10.453125" customWidth="1"/>
    <col min="3" max="5" width="8.7265625" hidden="1" customWidth="1"/>
    <col min="6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39" max="39" width="8.7265625" style="9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3" max="103" width="11.1796875" bestFit="1" customWidth="1"/>
    <col min="104" max="104" width="13.90625" bestFit="1" customWidth="1"/>
  </cols>
  <sheetData>
    <row r="1" spans="1:104" ht="15" thickBot="1" x14ac:dyDescent="0.4">
      <c r="A1" s="2" t="s">
        <v>195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81" t="s">
        <v>48</v>
      </c>
      <c r="AM1" s="88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45</v>
      </c>
      <c r="BE1" s="27" t="s">
        <v>46</v>
      </c>
      <c r="BF1" s="59" t="s">
        <v>47</v>
      </c>
      <c r="BG1" s="81" t="s">
        <v>42</v>
      </c>
      <c r="BH1" s="27" t="s">
        <v>43</v>
      </c>
      <c r="BI1" s="59" t="s">
        <v>44</v>
      </c>
      <c r="BJ1" s="81" t="s">
        <v>50</v>
      </c>
      <c r="BK1" s="27" t="s">
        <v>51</v>
      </c>
      <c r="BL1" s="59" t="s">
        <v>58</v>
      </c>
      <c r="BM1" s="81" t="s">
        <v>59</v>
      </c>
      <c r="BN1" s="27" t="s">
        <v>60</v>
      </c>
      <c r="BO1" s="59" t="s">
        <v>61</v>
      </c>
      <c r="BP1" s="81" t="s">
        <v>62</v>
      </c>
      <c r="BQ1" s="27" t="s">
        <v>63</v>
      </c>
      <c r="BR1" s="59" t="s">
        <v>64</v>
      </c>
      <c r="BS1" s="81" t="s">
        <v>117</v>
      </c>
      <c r="BT1" s="27" t="s">
        <v>118</v>
      </c>
      <c r="BU1" s="59" t="s">
        <v>119</v>
      </c>
      <c r="BV1" s="81" t="s">
        <v>120</v>
      </c>
      <c r="BW1" s="27" t="s">
        <v>121</v>
      </c>
      <c r="BX1" s="59" t="s">
        <v>122</v>
      </c>
      <c r="BY1" s="81" t="s">
        <v>126</v>
      </c>
      <c r="BZ1" s="27" t="s">
        <v>127</v>
      </c>
      <c r="CA1" s="59" t="s">
        <v>128</v>
      </c>
      <c r="CB1" s="81" t="s">
        <v>138</v>
      </c>
      <c r="CC1" s="27" t="s">
        <v>139</v>
      </c>
      <c r="CD1" s="59" t="s">
        <v>140</v>
      </c>
      <c r="CE1" s="81" t="s">
        <v>123</v>
      </c>
      <c r="CF1" s="27" t="s">
        <v>124</v>
      </c>
      <c r="CG1" s="59" t="s">
        <v>125</v>
      </c>
      <c r="CH1" s="81" t="s">
        <v>132</v>
      </c>
      <c r="CI1" s="27" t="s">
        <v>133</v>
      </c>
      <c r="CJ1" s="59" t="s">
        <v>134</v>
      </c>
      <c r="CK1" s="81" t="s">
        <v>135</v>
      </c>
      <c r="CL1" s="27" t="s">
        <v>136</v>
      </c>
      <c r="CM1" s="59" t="s">
        <v>137</v>
      </c>
      <c r="CN1" s="81" t="s">
        <v>65</v>
      </c>
      <c r="CO1" s="27" t="s">
        <v>144</v>
      </c>
      <c r="CP1" s="59" t="s">
        <v>66</v>
      </c>
      <c r="CQ1" s="81" t="s">
        <v>141</v>
      </c>
      <c r="CR1" s="27" t="s">
        <v>142</v>
      </c>
      <c r="CS1" s="59" t="s">
        <v>143</v>
      </c>
      <c r="CT1" s="81" t="s">
        <v>197</v>
      </c>
      <c r="CU1" s="27" t="s">
        <v>198</v>
      </c>
      <c r="CV1" s="59" t="s">
        <v>199</v>
      </c>
      <c r="CW1" s="81" t="s">
        <v>12</v>
      </c>
      <c r="CX1" s="27" t="s">
        <v>32</v>
      </c>
      <c r="CY1" s="59" t="s">
        <v>33</v>
      </c>
      <c r="CZ1" s="28" t="s">
        <v>31</v>
      </c>
    </row>
    <row r="2" spans="1:104" x14ac:dyDescent="0.35">
      <c r="A2" s="9" t="s">
        <v>196</v>
      </c>
      <c r="B2" s="9" t="s">
        <v>147</v>
      </c>
      <c r="C2" s="9" t="s">
        <v>148</v>
      </c>
      <c r="D2" s="5" t="s">
        <v>149</v>
      </c>
      <c r="E2" s="5">
        <v>2</v>
      </c>
      <c r="F2" s="74" t="str">
        <f>D2&amp;""&amp;E2</f>
        <v>D2</v>
      </c>
      <c r="G2" s="5">
        <v>1</v>
      </c>
      <c r="H2" s="5">
        <v>5</v>
      </c>
      <c r="I2" s="6">
        <v>0.27708333333333335</v>
      </c>
      <c r="J2" s="6">
        <v>0.38472222222222219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65</v>
      </c>
      <c r="N2" s="5">
        <v>48</v>
      </c>
      <c r="O2" s="5" t="s">
        <v>150</v>
      </c>
      <c r="P2" s="5">
        <v>3</v>
      </c>
      <c r="Q2" s="6">
        <f>J2-I2</f>
        <v>0.10763888888888884</v>
      </c>
      <c r="R2" s="6" t="s">
        <v>151</v>
      </c>
      <c r="S2" s="5" t="s">
        <v>152</v>
      </c>
      <c r="T2" s="5">
        <v>0.57999999999999996</v>
      </c>
      <c r="U2" s="5" t="s">
        <v>153</v>
      </c>
      <c r="V2" s="8"/>
      <c r="W2" s="19">
        <v>2.1342592592592594E-2</v>
      </c>
      <c r="X2" s="20">
        <v>1.7824074074074076E-2</v>
      </c>
      <c r="Y2" s="20">
        <v>9.1550925925925931E-3</v>
      </c>
      <c r="Z2" s="20"/>
      <c r="AA2" s="20"/>
      <c r="AB2" s="20"/>
      <c r="AC2" s="20">
        <f>SUM(W2:AB2)</f>
        <v>4.8321759259259259E-2</v>
      </c>
      <c r="AD2" s="20">
        <v>3.7847222222222223E-3</v>
      </c>
      <c r="AE2" s="20">
        <v>2.2106481481481482E-3</v>
      </c>
      <c r="AF2" s="20">
        <f t="shared" ref="AF2:AF13" si="0">AC2-AD2-AE2</f>
        <v>4.2326388888888886E-2</v>
      </c>
      <c r="AG2" s="21">
        <v>100</v>
      </c>
      <c r="AH2" s="21">
        <v>80</v>
      </c>
      <c r="AI2" s="22"/>
      <c r="AJ2" s="29">
        <v>8</v>
      </c>
      <c r="AK2" s="30">
        <v>7</v>
      </c>
      <c r="AL2" s="31"/>
      <c r="AM2" s="89"/>
      <c r="AN2" s="33" t="str">
        <f t="shared" ref="AN2:AN13" si="1">IF(AL2=0,"NA",AM2-$AD2)</f>
        <v>NA</v>
      </c>
      <c r="AO2" s="31"/>
      <c r="AP2" s="56"/>
      <c r="AQ2" s="33" t="str">
        <f t="shared" ref="AQ2:AQ13" si="2">IF(AO2=0,"NA",AP2-$AD2)</f>
        <v>NA</v>
      </c>
      <c r="AR2" s="58"/>
      <c r="AS2" s="57"/>
      <c r="AT2" s="33" t="str">
        <f t="shared" ref="AT2:AT13" si="3">IF(AR2=0,"NA",AS2-$AD2)</f>
        <v>NA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2" si="5">IF(AX2=0,"NA",AY2-$AD2)</f>
        <v>NA</v>
      </c>
      <c r="BA2" s="58"/>
      <c r="BB2" s="57"/>
      <c r="BC2" s="33" t="str">
        <f t="shared" ref="BC2:BC13" si="6">IF(BA2=0,"NA",BB2-$AD2)</f>
        <v>NA</v>
      </c>
      <c r="BD2" s="58"/>
      <c r="BE2" s="57"/>
      <c r="BF2" s="33" t="str">
        <f t="shared" ref="BF2:BF13" si="7">IF(BD2=0,"NA",BE2-$AD2)</f>
        <v>NA</v>
      </c>
      <c r="BG2" s="58"/>
      <c r="BH2" s="57"/>
      <c r="BI2" s="33" t="str">
        <f t="shared" ref="BI2:BI13" si="8">IF(BG2=0,"NA",BH2-$AD2)</f>
        <v>NA</v>
      </c>
      <c r="BJ2" s="58"/>
      <c r="BK2" s="57"/>
      <c r="BL2" s="33" t="str">
        <f t="shared" ref="BL2:BL13" si="9">IF(BJ2=0,"NA",BK2-$AD2)</f>
        <v>NA</v>
      </c>
      <c r="BM2" s="58"/>
      <c r="BN2" s="57"/>
      <c r="BO2" s="33" t="str">
        <f t="shared" ref="BO2:BO13" si="10">IF(BM2=0,"NA",BN2-$AD2)</f>
        <v>NA</v>
      </c>
      <c r="BP2" s="58"/>
      <c r="BQ2" s="57"/>
      <c r="BR2" s="33" t="str">
        <f t="shared" ref="BR2:BR13" si="11">IF(BP2=0,"NA",BQ2-$AD2)</f>
        <v>NA</v>
      </c>
      <c r="BS2" s="58">
        <v>1</v>
      </c>
      <c r="BT2" s="72">
        <v>1.6284722222222221E-2</v>
      </c>
      <c r="BU2" s="33">
        <f t="shared" ref="BU2:BU13" si="12">IF(BS2=0,"NA",BT2-$AD2)</f>
        <v>1.2499999999999999E-2</v>
      </c>
      <c r="BV2" s="58"/>
      <c r="BW2" s="57"/>
      <c r="BX2" s="33" t="str">
        <f t="shared" ref="BX2:BX22" si="13">IF(BV2=0,"NA",BW2-$AD2)</f>
        <v>NA</v>
      </c>
      <c r="BY2" s="31"/>
      <c r="BZ2" s="56"/>
      <c r="CA2" s="33" t="str">
        <f t="shared" ref="CA2:CA22" si="14">IF(BY2=0,"NA",BZ2-$AD2)</f>
        <v>NA</v>
      </c>
      <c r="CB2" s="58">
        <v>1</v>
      </c>
      <c r="CC2" s="71">
        <v>1.6284722222222221E-2</v>
      </c>
      <c r="CD2" s="33">
        <f t="shared" ref="CD2:CD22" si="15">IF(CB2=0,"NA",CC2-$AD2)</f>
        <v>1.2499999999999999E-2</v>
      </c>
      <c r="CE2" s="58">
        <v>1</v>
      </c>
      <c r="CF2" s="71">
        <v>3.3854166666666664E-2</v>
      </c>
      <c r="CG2" s="33">
        <f t="shared" ref="CG2:CG22" si="16">IF(CE2=0,"NA",CF2-$AD2)</f>
        <v>3.006944444444444E-2</v>
      </c>
      <c r="CH2" s="58"/>
      <c r="CI2" s="71"/>
      <c r="CJ2" s="33" t="str">
        <f t="shared" ref="CJ2:CJ22" si="17">IF(CH2=0,"NA",CI2-$AD2)</f>
        <v>NA</v>
      </c>
      <c r="CK2" s="58"/>
      <c r="CL2" s="71"/>
      <c r="CM2" s="33" t="str">
        <f t="shared" ref="CM2:CM22" si="18">IF(CK2=0,"NA",CL2-$AD2)</f>
        <v>NA</v>
      </c>
      <c r="CN2" s="58"/>
      <c r="CO2" s="71"/>
      <c r="CP2" s="33" t="str">
        <f t="shared" ref="CP2:CP22" si="19">IF(CN2=0,"NA",CO2-$AD2)</f>
        <v>NA</v>
      </c>
      <c r="CQ2" s="58"/>
      <c r="CR2" s="71"/>
      <c r="CS2" s="33" t="str">
        <f>IF(CQ2=0,"NA",CR2-$AD2)</f>
        <v>NA</v>
      </c>
      <c r="CT2" s="58"/>
      <c r="CU2" s="71"/>
      <c r="CV2" s="33" t="str">
        <f t="shared" ref="CV2:CV24" si="20">IF(CT2=0,"NA",CU2-$AD2)</f>
        <v>NA</v>
      </c>
      <c r="CW2" s="58"/>
      <c r="CX2" s="71"/>
      <c r="CY2" s="33" t="str">
        <f t="shared" ref="CY2:CY13" si="21">IF(CW2=0,"NA",CX2-$AD2)</f>
        <v>NA</v>
      </c>
      <c r="CZ2" s="35"/>
    </row>
    <row r="3" spans="1:104" x14ac:dyDescent="0.35">
      <c r="A3" s="9" t="s">
        <v>196</v>
      </c>
      <c r="B3" s="9" t="s">
        <v>147</v>
      </c>
      <c r="C3" s="9" t="s">
        <v>148</v>
      </c>
      <c r="D3" s="5" t="s">
        <v>149</v>
      </c>
      <c r="E3" s="5">
        <v>3</v>
      </c>
      <c r="F3" s="74" t="str">
        <f t="shared" ref="F3:F22" si="22">D3&amp;""&amp;E3</f>
        <v>D3</v>
      </c>
      <c r="G3" s="5">
        <v>2</v>
      </c>
      <c r="H3" s="5">
        <v>14</v>
      </c>
      <c r="I3" s="6">
        <v>0.28194444444444444</v>
      </c>
      <c r="J3" s="6">
        <v>0.3888888888888889</v>
      </c>
      <c r="K3" s="7">
        <f>VLOOKUP(F3,LATLON!$A$2:$C$19,2)</f>
        <v>-5.4889159999999997</v>
      </c>
      <c r="L3" s="7">
        <f>VLOOKUP(F3,LATLON!$A$2:$C$19,3)</f>
        <v>119.309448</v>
      </c>
      <c r="M3" s="5">
        <v>73</v>
      </c>
      <c r="N3" s="5">
        <v>52</v>
      </c>
      <c r="O3" s="5" t="s">
        <v>154</v>
      </c>
      <c r="P3" s="5">
        <v>3</v>
      </c>
      <c r="Q3" s="6">
        <f t="shared" ref="Q3:Q22" si="23">J3-I3</f>
        <v>0.10694444444444445</v>
      </c>
      <c r="R3" s="6" t="s">
        <v>163</v>
      </c>
      <c r="S3" s="5" t="s">
        <v>152</v>
      </c>
      <c r="T3" s="5">
        <v>0.59</v>
      </c>
      <c r="U3" s="5" t="s">
        <v>153</v>
      </c>
      <c r="V3" s="8"/>
      <c r="W3" s="19">
        <v>1.8599537037037036E-2</v>
      </c>
      <c r="X3" s="20">
        <v>1.8587962962962962E-2</v>
      </c>
      <c r="Y3" s="20">
        <v>8.6458333333333335E-3</v>
      </c>
      <c r="Z3" s="20"/>
      <c r="AA3" s="20"/>
      <c r="AB3" s="20"/>
      <c r="AC3" s="20">
        <f t="shared" ref="AC3:AC22" si="24">SUM(W3:AB3)</f>
        <v>4.583333333333333E-2</v>
      </c>
      <c r="AD3" s="20">
        <v>3.7962962962962963E-3</v>
      </c>
      <c r="AE3" s="20"/>
      <c r="AF3" s="20">
        <f t="shared" si="0"/>
        <v>4.2037037037037032E-2</v>
      </c>
      <c r="AG3" s="21">
        <v>100</v>
      </c>
      <c r="AH3" s="21">
        <v>90</v>
      </c>
      <c r="AI3" s="22"/>
      <c r="AJ3" s="29">
        <v>9</v>
      </c>
      <c r="AK3" s="30">
        <v>8</v>
      </c>
      <c r="AL3" s="31">
        <v>1</v>
      </c>
      <c r="AM3" s="89">
        <v>1.9976851851851853E-2</v>
      </c>
      <c r="AN3" s="33">
        <f t="shared" si="1"/>
        <v>1.6180555555555556E-2</v>
      </c>
      <c r="AO3" s="31">
        <v>15</v>
      </c>
      <c r="AP3" s="34">
        <v>4.1203703703703706E-3</v>
      </c>
      <c r="AQ3" s="33">
        <f t="shared" si="2"/>
        <v>3.2407407407407428E-4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>
        <v>3</v>
      </c>
      <c r="BK3" s="34">
        <v>6.2500000000000003E-3</v>
      </c>
      <c r="BL3" s="33">
        <f t="shared" si="9"/>
        <v>2.453703703703704E-3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>
        <v>1</v>
      </c>
      <c r="BT3" s="34">
        <v>2.0949074074074075E-2</v>
      </c>
      <c r="BU3" s="33">
        <f t="shared" si="12"/>
        <v>1.7152777777777777E-2</v>
      </c>
      <c r="BV3" s="31"/>
      <c r="BW3" s="32"/>
      <c r="BX3" s="33" t="str">
        <f t="shared" si="13"/>
        <v>NA</v>
      </c>
      <c r="BY3" s="31"/>
      <c r="BZ3" s="56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>IF(CQ3=0,"NA",CR3-$AD3)</f>
        <v>NA</v>
      </c>
      <c r="CT3" s="31"/>
      <c r="CU3" s="32"/>
      <c r="CV3" s="33" t="str">
        <f t="shared" si="20"/>
        <v>NA</v>
      </c>
      <c r="CW3" s="31"/>
      <c r="CX3" s="32"/>
      <c r="CY3" s="33" t="str">
        <f t="shared" si="21"/>
        <v>NA</v>
      </c>
      <c r="CZ3" s="35"/>
    </row>
    <row r="4" spans="1:104" x14ac:dyDescent="0.35">
      <c r="A4" s="9" t="s">
        <v>196</v>
      </c>
      <c r="B4" s="9" t="s">
        <v>147</v>
      </c>
      <c r="C4" s="9" t="s">
        <v>148</v>
      </c>
      <c r="D4" s="5" t="s">
        <v>156</v>
      </c>
      <c r="E4" s="5">
        <v>1</v>
      </c>
      <c r="F4" s="74" t="str">
        <f t="shared" si="22"/>
        <v>E1</v>
      </c>
      <c r="G4" s="5">
        <v>3</v>
      </c>
      <c r="H4" s="5" t="s">
        <v>157</v>
      </c>
      <c r="I4" s="6">
        <v>0.30624999999999997</v>
      </c>
      <c r="J4" s="6">
        <v>0.38055555555555554</v>
      </c>
      <c r="K4" s="7">
        <f>VLOOKUP(F4,LATLON!$A$2:$C$19,2)</f>
        <v>-5.4901910000000003</v>
      </c>
      <c r="L4" s="7">
        <f>VLOOKUP(F4,LATLON!$A$2:$C$19,3)</f>
        <v>119.311859</v>
      </c>
      <c r="M4" s="5">
        <v>93</v>
      </c>
      <c r="N4" s="5">
        <v>80</v>
      </c>
      <c r="O4" s="5" t="s">
        <v>158</v>
      </c>
      <c r="P4" s="5">
        <v>5</v>
      </c>
      <c r="Q4" s="6">
        <f t="shared" si="23"/>
        <v>7.4305555555555569E-2</v>
      </c>
      <c r="R4" s="6" t="s">
        <v>159</v>
      </c>
      <c r="S4" s="5" t="s">
        <v>152</v>
      </c>
      <c r="T4" s="5">
        <v>0.56999999999999995</v>
      </c>
      <c r="U4" s="5" t="s">
        <v>149</v>
      </c>
      <c r="V4" s="8"/>
      <c r="W4" s="19">
        <v>1.4861111111111111E-2</v>
      </c>
      <c r="X4" s="20">
        <v>1.4861111111111111E-2</v>
      </c>
      <c r="Y4" s="20">
        <v>1.4861111111111111E-2</v>
      </c>
      <c r="Z4" s="20">
        <v>1.4861111111111111E-2</v>
      </c>
      <c r="AA4" s="20">
        <v>9.8842592592592593E-3</v>
      </c>
      <c r="AB4" s="20"/>
      <c r="AC4" s="20">
        <f t="shared" si="24"/>
        <v>6.9328703703703698E-2</v>
      </c>
      <c r="AD4" s="20">
        <v>4.7569444444444447E-3</v>
      </c>
      <c r="AE4" s="20">
        <v>2.1273148148148149E-2</v>
      </c>
      <c r="AF4" s="20">
        <f t="shared" si="0"/>
        <v>4.3298611111111107E-2</v>
      </c>
      <c r="AG4" s="21">
        <v>100</v>
      </c>
      <c r="AH4" s="21">
        <v>100</v>
      </c>
      <c r="AI4" s="22"/>
      <c r="AJ4" s="29">
        <v>2</v>
      </c>
      <c r="AK4" s="30">
        <v>2</v>
      </c>
      <c r="AL4" s="31"/>
      <c r="AM4" s="89"/>
      <c r="AN4" s="33" t="str">
        <f t="shared" si="1"/>
        <v>NA</v>
      </c>
      <c r="AO4" s="31">
        <v>2</v>
      </c>
      <c r="AP4" s="34">
        <v>3.2164351851851854E-2</v>
      </c>
      <c r="AQ4" s="33">
        <f t="shared" si="2"/>
        <v>2.7407407407407408E-2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56"/>
      <c r="CA4" s="33" t="str">
        <f t="shared" si="14"/>
        <v>NA</v>
      </c>
      <c r="CB4" s="31">
        <v>3</v>
      </c>
      <c r="CC4" s="34">
        <v>7.858796296296296E-3</v>
      </c>
      <c r="CD4" s="33">
        <f t="shared" si="15"/>
        <v>3.1018518518518513E-3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>IF(CQ4=0,"NA",CR4-$AD4)</f>
        <v>NA</v>
      </c>
      <c r="CT4" s="31"/>
      <c r="CU4" s="34"/>
      <c r="CV4" s="33" t="str">
        <f t="shared" si="20"/>
        <v>NA</v>
      </c>
      <c r="CW4" s="31"/>
      <c r="CX4" s="34"/>
      <c r="CY4" s="33" t="str">
        <f t="shared" si="21"/>
        <v>NA</v>
      </c>
      <c r="CZ4" s="35"/>
    </row>
    <row r="5" spans="1:104" x14ac:dyDescent="0.35">
      <c r="A5" s="9" t="s">
        <v>196</v>
      </c>
      <c r="B5" s="9" t="s">
        <v>147</v>
      </c>
      <c r="C5" s="9" t="s">
        <v>148</v>
      </c>
      <c r="D5" s="5" t="s">
        <v>156</v>
      </c>
      <c r="E5" s="5">
        <v>2</v>
      </c>
      <c r="F5" s="74" t="str">
        <f t="shared" si="22"/>
        <v>E2</v>
      </c>
      <c r="G5" s="5">
        <v>4</v>
      </c>
      <c r="H5" s="5">
        <v>11</v>
      </c>
      <c r="I5" s="6">
        <v>0.3125</v>
      </c>
      <c r="J5" s="6">
        <v>0.37638888888888888</v>
      </c>
      <c r="K5" s="7">
        <f>VLOOKUP(F5,LATLON!$A$2:$C$19,2)</f>
        <v>-5.491987</v>
      </c>
      <c r="L5" s="7">
        <f>VLOOKUP(F5,LATLON!$A$2:$C$19,3)</f>
        <v>119.312573</v>
      </c>
      <c r="M5" s="5">
        <v>92</v>
      </c>
      <c r="N5" s="5">
        <v>80</v>
      </c>
      <c r="O5" s="5" t="s">
        <v>160</v>
      </c>
      <c r="P5" s="5">
        <v>2</v>
      </c>
      <c r="Q5" s="6">
        <f t="shared" si="23"/>
        <v>6.3888888888888884E-2</v>
      </c>
      <c r="R5" s="6" t="s">
        <v>161</v>
      </c>
      <c r="S5" s="5" t="s">
        <v>152</v>
      </c>
      <c r="T5" s="5">
        <v>0.56999999999999995</v>
      </c>
      <c r="U5" s="5" t="s">
        <v>149</v>
      </c>
      <c r="V5" s="8" t="s">
        <v>177</v>
      </c>
      <c r="W5" s="19"/>
      <c r="X5" s="20"/>
      <c r="Y5" s="20"/>
      <c r="Z5" s="20"/>
      <c r="AA5" s="20"/>
      <c r="AB5" s="20"/>
      <c r="AC5" s="20">
        <f t="shared" si="2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89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31"/>
      <c r="BZ5" s="56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>IF(CQ5=0,"NA",CR5-$AD5)</f>
        <v>NA</v>
      </c>
      <c r="CT5" s="31"/>
      <c r="CU5" s="32"/>
      <c r="CV5" s="33" t="str">
        <f t="shared" si="20"/>
        <v>NA</v>
      </c>
      <c r="CW5" s="31"/>
      <c r="CX5" s="32"/>
      <c r="CY5" s="33" t="str">
        <f t="shared" si="21"/>
        <v>NA</v>
      </c>
      <c r="CZ5" s="35"/>
    </row>
    <row r="6" spans="1:104" x14ac:dyDescent="0.35">
      <c r="A6" s="9" t="s">
        <v>196</v>
      </c>
      <c r="B6" s="9" t="s">
        <v>147</v>
      </c>
      <c r="C6" s="9" t="s">
        <v>148</v>
      </c>
      <c r="D6" s="5" t="s">
        <v>156</v>
      </c>
      <c r="E6" s="5">
        <v>3</v>
      </c>
      <c r="F6" s="74" t="str">
        <f t="shared" si="22"/>
        <v>E3</v>
      </c>
      <c r="G6" s="5">
        <v>5</v>
      </c>
      <c r="H6" s="5">
        <v>12</v>
      </c>
      <c r="I6" s="6">
        <v>0.31805555555555554</v>
      </c>
      <c r="J6" s="6">
        <v>0.37222222222222223</v>
      </c>
      <c r="K6" s="7">
        <f>VLOOKUP(F6,LATLON!$A$2:$C$19,2)</f>
        <v>-5.49282</v>
      </c>
      <c r="L6" s="7">
        <f>VLOOKUP(F6,LATLON!$A$2:$C$19,3)</f>
        <v>119.31198000000001</v>
      </c>
      <c r="M6" s="5">
        <v>80</v>
      </c>
      <c r="N6" s="5">
        <v>70</v>
      </c>
      <c r="O6" s="5" t="s">
        <v>162</v>
      </c>
      <c r="P6" s="5">
        <v>3</v>
      </c>
      <c r="Q6" s="6">
        <f t="shared" si="23"/>
        <v>5.4166666666666696E-2</v>
      </c>
      <c r="R6" s="6" t="s">
        <v>155</v>
      </c>
      <c r="S6" s="5" t="s">
        <v>152</v>
      </c>
      <c r="T6" s="5">
        <v>0.56999999999999995</v>
      </c>
      <c r="U6" s="5" t="s">
        <v>149</v>
      </c>
      <c r="V6" s="8"/>
      <c r="W6" s="19">
        <v>1.8136574074074076E-2</v>
      </c>
      <c r="X6" s="20">
        <v>1.8148148148148149E-2</v>
      </c>
      <c r="Y6" s="20">
        <v>1.5185185185185185E-2</v>
      </c>
      <c r="Z6" s="20"/>
      <c r="AA6" s="20"/>
      <c r="AB6" s="20"/>
      <c r="AC6" s="20">
        <f t="shared" si="24"/>
        <v>5.1469907407407409E-2</v>
      </c>
      <c r="AD6" s="20">
        <v>6.9444444444444441E-3</v>
      </c>
      <c r="AE6" s="20">
        <v>1.2962962962962963E-3</v>
      </c>
      <c r="AF6" s="20">
        <f t="shared" si="0"/>
        <v>4.3229166666666666E-2</v>
      </c>
      <c r="AG6" s="21">
        <v>100</v>
      </c>
      <c r="AH6" s="21">
        <v>100</v>
      </c>
      <c r="AI6" s="22"/>
      <c r="AJ6" s="29"/>
      <c r="AK6" s="30"/>
      <c r="AL6" s="31"/>
      <c r="AM6" s="89"/>
      <c r="AN6" s="33" t="str">
        <f t="shared" si="1"/>
        <v>NA</v>
      </c>
      <c r="AO6" s="31">
        <v>1</v>
      </c>
      <c r="AP6" s="34">
        <v>2.6041666666666668E-2</v>
      </c>
      <c r="AQ6" s="33">
        <f t="shared" si="2"/>
        <v>1.9097222222222224E-2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>
        <v>1</v>
      </c>
      <c r="BK6" s="34">
        <v>7.951388888888888E-3</v>
      </c>
      <c r="BL6" s="33">
        <f t="shared" si="9"/>
        <v>1.006944444444444E-3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>
        <v>4</v>
      </c>
      <c r="BT6" s="34">
        <v>1.1875E-2</v>
      </c>
      <c r="BU6" s="33">
        <f t="shared" si="12"/>
        <v>4.9305555555555561E-3</v>
      </c>
      <c r="BV6" s="31"/>
      <c r="BW6" s="32"/>
      <c r="BX6" s="33" t="str">
        <f t="shared" si="13"/>
        <v>NA</v>
      </c>
      <c r="BY6" s="31"/>
      <c r="BZ6" s="56"/>
      <c r="CA6" s="33" t="str">
        <f t="shared" si="14"/>
        <v>NA</v>
      </c>
      <c r="CB6" s="31"/>
      <c r="CC6" s="32"/>
      <c r="CD6" s="33" t="str">
        <f t="shared" si="15"/>
        <v>NA</v>
      </c>
      <c r="CE6" s="31">
        <v>1</v>
      </c>
      <c r="CF6" s="34">
        <v>1.7187500000000001E-2</v>
      </c>
      <c r="CG6" s="33">
        <f t="shared" si="16"/>
        <v>1.0243055555555557E-2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>IF(CQ6=0,"NA",CR6-$AD6)</f>
        <v>NA</v>
      </c>
      <c r="CT6" s="31"/>
      <c r="CU6" s="32"/>
      <c r="CV6" s="33" t="str">
        <f t="shared" si="20"/>
        <v>NA</v>
      </c>
      <c r="CW6" s="31"/>
      <c r="CX6" s="32"/>
      <c r="CY6" s="33" t="str">
        <f t="shared" si="21"/>
        <v>NA</v>
      </c>
      <c r="CZ6" s="35"/>
    </row>
    <row r="7" spans="1:104" x14ac:dyDescent="0.35">
      <c r="A7" s="9" t="s">
        <v>196</v>
      </c>
      <c r="B7" s="9" t="s">
        <v>164</v>
      </c>
      <c r="C7" s="9" t="s">
        <v>148</v>
      </c>
      <c r="D7" s="5" t="s">
        <v>149</v>
      </c>
      <c r="E7" s="5">
        <v>1</v>
      </c>
      <c r="F7" s="74" t="str">
        <f t="shared" si="22"/>
        <v>D1</v>
      </c>
      <c r="G7" s="5">
        <v>1</v>
      </c>
      <c r="H7" s="5">
        <v>14</v>
      </c>
      <c r="I7" s="6">
        <v>0.27777777777777779</v>
      </c>
      <c r="J7" s="6">
        <v>0.39166666666666666</v>
      </c>
      <c r="K7" s="7">
        <f>VLOOKUP(F7,LATLON!$A$2:$C$19,2)</f>
        <v>-5.4793240000000001</v>
      </c>
      <c r="L7" s="7">
        <f>VLOOKUP(F7,LATLON!$A$2:$C$19,3)</f>
        <v>119.31157399999999</v>
      </c>
      <c r="M7" s="5">
        <v>90</v>
      </c>
      <c r="N7" s="5">
        <v>80</v>
      </c>
      <c r="O7" s="5" t="s">
        <v>165</v>
      </c>
      <c r="P7" s="5">
        <v>4</v>
      </c>
      <c r="Q7" s="6">
        <f t="shared" si="23"/>
        <v>0.11388888888888887</v>
      </c>
      <c r="R7" s="6" t="s">
        <v>166</v>
      </c>
      <c r="S7" s="5" t="s">
        <v>152</v>
      </c>
      <c r="T7" s="5">
        <v>0.56999999999999995</v>
      </c>
      <c r="U7" s="5" t="s">
        <v>153</v>
      </c>
      <c r="V7" s="8"/>
      <c r="W7" s="19">
        <v>1.787037037037037E-2</v>
      </c>
      <c r="X7" s="20">
        <v>1.7858796296296296E-2</v>
      </c>
      <c r="Y7" s="20">
        <v>1.7858796296296296E-2</v>
      </c>
      <c r="Z7" s="20">
        <v>2.5578703703703705E-3</v>
      </c>
      <c r="AA7" s="20"/>
      <c r="AB7" s="20"/>
      <c r="AC7" s="20">
        <f t="shared" si="24"/>
        <v>5.6145833333333332E-2</v>
      </c>
      <c r="AD7" s="20">
        <v>3.7962962962962963E-3</v>
      </c>
      <c r="AE7" s="20">
        <v>9.9768518518518513E-3</v>
      </c>
      <c r="AF7" s="20">
        <f t="shared" si="0"/>
        <v>4.237268518518518E-2</v>
      </c>
      <c r="AG7" s="21">
        <v>100</v>
      </c>
      <c r="AH7" s="21">
        <v>10</v>
      </c>
      <c r="AI7" s="22"/>
      <c r="AJ7" s="29">
        <v>5</v>
      </c>
      <c r="AK7" s="30">
        <v>4</v>
      </c>
      <c r="AL7" s="31">
        <v>1</v>
      </c>
      <c r="AM7" s="89">
        <v>4.3055555555555555E-2</v>
      </c>
      <c r="AN7" s="33">
        <f t="shared" si="1"/>
        <v>3.9259259259259258E-2</v>
      </c>
      <c r="AO7" s="31">
        <v>16</v>
      </c>
      <c r="AP7" s="34">
        <v>4.363425925925926E-3</v>
      </c>
      <c r="AQ7" s="33">
        <f t="shared" si="2"/>
        <v>5.6712962962962967E-4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2</v>
      </c>
      <c r="BK7" s="34">
        <v>4.7106481481481478E-3</v>
      </c>
      <c r="BL7" s="33">
        <f t="shared" si="9"/>
        <v>9.1435185185185152E-4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56"/>
      <c r="CA7" s="33" t="str">
        <f t="shared" si="14"/>
        <v>NA</v>
      </c>
      <c r="CB7" s="31">
        <v>1</v>
      </c>
      <c r="CC7" s="34">
        <v>5.0694444444444441E-3</v>
      </c>
      <c r="CD7" s="33">
        <f t="shared" si="15"/>
        <v>1.2731481481481478E-3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>IF(CQ7=0,"NA",CR7-$AD7)</f>
        <v>NA</v>
      </c>
      <c r="CT7" s="31"/>
      <c r="CU7" s="34"/>
      <c r="CV7" s="33" t="str">
        <f t="shared" si="20"/>
        <v>NA</v>
      </c>
      <c r="CW7" s="31"/>
      <c r="CX7" s="32"/>
      <c r="CY7" s="33" t="str">
        <f t="shared" si="21"/>
        <v>NA</v>
      </c>
      <c r="CZ7" s="35"/>
    </row>
    <row r="8" spans="1:104" x14ac:dyDescent="0.35">
      <c r="A8" s="9" t="s">
        <v>196</v>
      </c>
      <c r="B8" s="9" t="s">
        <v>164</v>
      </c>
      <c r="C8" s="9" t="s">
        <v>148</v>
      </c>
      <c r="D8" s="5" t="s">
        <v>167</v>
      </c>
      <c r="E8" s="5">
        <v>3</v>
      </c>
      <c r="F8" s="74" t="str">
        <f t="shared" si="22"/>
        <v>L3</v>
      </c>
      <c r="G8" s="5">
        <v>2</v>
      </c>
      <c r="H8" s="5">
        <v>1</v>
      </c>
      <c r="I8" s="6">
        <v>0.28125</v>
      </c>
      <c r="J8" s="6">
        <v>0.39374999999999999</v>
      </c>
      <c r="K8" s="7">
        <f>VLOOKUP(F8,LATLON!$A$2:$C$19,2)</f>
        <v>-5.4793599999999998</v>
      </c>
      <c r="L8" s="7">
        <f>VLOOKUP(F8,LATLON!$A$2:$C$19,3)</f>
        <v>119.312033</v>
      </c>
      <c r="M8" s="5">
        <v>78</v>
      </c>
      <c r="N8" s="5">
        <v>67</v>
      </c>
      <c r="O8" s="5" t="s">
        <v>168</v>
      </c>
      <c r="P8" s="5">
        <v>2</v>
      </c>
      <c r="Q8" s="6">
        <f t="shared" si="23"/>
        <v>0.11249999999999999</v>
      </c>
      <c r="R8" s="6" t="s">
        <v>169</v>
      </c>
      <c r="S8" s="5" t="s">
        <v>152</v>
      </c>
      <c r="T8" s="5">
        <v>0.56999999999999995</v>
      </c>
      <c r="U8" s="5" t="s">
        <v>153</v>
      </c>
      <c r="V8" s="8"/>
      <c r="W8" s="19">
        <v>2.8981481481481483E-2</v>
      </c>
      <c r="X8" s="20">
        <v>2.3854166666666666E-2</v>
      </c>
      <c r="Y8" s="20"/>
      <c r="Z8" s="20"/>
      <c r="AA8" s="20"/>
      <c r="AB8" s="20"/>
      <c r="AC8" s="20">
        <f t="shared" si="24"/>
        <v>5.2835648148148145E-2</v>
      </c>
      <c r="AD8" s="20">
        <v>1.0416666666666666E-2</v>
      </c>
      <c r="AE8" s="20"/>
      <c r="AF8" s="20">
        <f t="shared" si="0"/>
        <v>4.2418981481481481E-2</v>
      </c>
      <c r="AG8" s="21">
        <v>10</v>
      </c>
      <c r="AH8" s="21">
        <v>90</v>
      </c>
      <c r="AI8" s="22"/>
      <c r="AJ8" s="29">
        <v>4</v>
      </c>
      <c r="AK8" s="30">
        <v>3</v>
      </c>
      <c r="AL8" s="31">
        <v>1</v>
      </c>
      <c r="AM8" s="89">
        <v>4.4398148148148145E-2</v>
      </c>
      <c r="AN8" s="33">
        <f t="shared" si="1"/>
        <v>3.3981481481481481E-2</v>
      </c>
      <c r="AO8" s="31">
        <v>27</v>
      </c>
      <c r="AP8" s="70">
        <v>1.0659722222222221E-2</v>
      </c>
      <c r="AQ8" s="33">
        <f t="shared" si="2"/>
        <v>2.4305555555555539E-4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>
        <v>6</v>
      </c>
      <c r="BK8" s="34">
        <v>1.1423611111111112E-2</v>
      </c>
      <c r="BL8" s="33">
        <f t="shared" si="9"/>
        <v>1.0069444444444457E-3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56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0"/>
      <c r="CS8" s="33" t="str">
        <f>IF(CQ8=0,"NA",CR8-$AD8)</f>
        <v>NA</v>
      </c>
      <c r="CT8" s="31"/>
      <c r="CU8" s="70"/>
      <c r="CV8" s="33" t="str">
        <f t="shared" si="20"/>
        <v>NA</v>
      </c>
      <c r="CW8" s="31"/>
      <c r="CX8" s="70"/>
      <c r="CY8" s="33" t="str">
        <f t="shared" si="21"/>
        <v>NA</v>
      </c>
      <c r="CZ8" s="35"/>
    </row>
    <row r="9" spans="1:104" x14ac:dyDescent="0.35">
      <c r="A9" s="9" t="s">
        <v>196</v>
      </c>
      <c r="B9" s="9" t="s">
        <v>164</v>
      </c>
      <c r="C9" s="9" t="s">
        <v>148</v>
      </c>
      <c r="D9" s="5" t="s">
        <v>167</v>
      </c>
      <c r="E9" s="5">
        <v>2</v>
      </c>
      <c r="F9" s="74" t="str">
        <f t="shared" si="22"/>
        <v>L2</v>
      </c>
      <c r="G9" s="5">
        <v>3</v>
      </c>
      <c r="H9" s="5">
        <v>5</v>
      </c>
      <c r="I9" s="6">
        <v>0.29166666666666669</v>
      </c>
      <c r="J9" s="6">
        <v>0.38611111111111113</v>
      </c>
      <c r="K9" s="7">
        <f>VLOOKUP(F9,LATLON!$A$2:$C$19,2)</f>
        <v>-5.4811319999999997</v>
      </c>
      <c r="L9" s="7">
        <f>VLOOKUP(F9,LATLON!$A$2:$C$19,3)</f>
        <v>119.31211</v>
      </c>
      <c r="M9" s="5">
        <v>85</v>
      </c>
      <c r="N9" s="5">
        <v>61</v>
      </c>
      <c r="O9" s="5" t="s">
        <v>170</v>
      </c>
      <c r="P9" s="5">
        <v>3</v>
      </c>
      <c r="Q9" s="6">
        <f t="shared" si="23"/>
        <v>9.4444444444444442E-2</v>
      </c>
      <c r="R9" s="6" t="s">
        <v>171</v>
      </c>
      <c r="S9" s="5" t="s">
        <v>152</v>
      </c>
      <c r="T9" s="5">
        <v>0.6</v>
      </c>
      <c r="U9" s="5" t="s">
        <v>153</v>
      </c>
      <c r="V9" s="8"/>
      <c r="W9" s="19">
        <v>2.4189814814814813E-2</v>
      </c>
      <c r="X9" s="20">
        <v>2.2789351851851852E-2</v>
      </c>
      <c r="Y9" s="20">
        <v>1.2916666666666667E-2</v>
      </c>
      <c r="Z9" s="20"/>
      <c r="AA9" s="20"/>
      <c r="AB9" s="20"/>
      <c r="AC9" s="20">
        <f t="shared" si="24"/>
        <v>5.9895833333333336E-2</v>
      </c>
      <c r="AD9" s="20">
        <v>4.5138888888888885E-3</v>
      </c>
      <c r="AE9" s="20">
        <v>1.2916666666666667E-2</v>
      </c>
      <c r="AF9" s="20">
        <f t="shared" si="0"/>
        <v>4.2465277777777782E-2</v>
      </c>
      <c r="AG9" s="21">
        <v>100</v>
      </c>
      <c r="AH9" s="21">
        <v>100</v>
      </c>
      <c r="AI9" s="22"/>
      <c r="AJ9" s="29">
        <v>4</v>
      </c>
      <c r="AK9" s="30">
        <v>2</v>
      </c>
      <c r="AL9" s="31">
        <v>1</v>
      </c>
      <c r="AM9" s="89">
        <v>2.5902777777777778E-2</v>
      </c>
      <c r="AN9" s="33">
        <f t="shared" si="1"/>
        <v>2.1388888888888888E-2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>
        <v>2</v>
      </c>
      <c r="BK9" s="34">
        <v>5.9606481481481481E-3</v>
      </c>
      <c r="BL9" s="33">
        <f t="shared" si="9"/>
        <v>1.4467592592592596E-3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56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6"/>
      <c r="CS9" s="33" t="str">
        <f>IF(CQ9=0,"NA",CR9-$AD9)</f>
        <v>NA</v>
      </c>
      <c r="CT9" s="31">
        <v>1</v>
      </c>
      <c r="CU9" s="56">
        <v>3.2881944444444443E-2</v>
      </c>
      <c r="CV9" s="33">
        <f t="shared" si="20"/>
        <v>2.8368055555555556E-2</v>
      </c>
      <c r="CW9" s="31"/>
      <c r="CX9" s="56"/>
      <c r="CY9" s="33" t="str">
        <f t="shared" si="21"/>
        <v>NA</v>
      </c>
      <c r="CZ9" s="35"/>
    </row>
    <row r="10" spans="1:104" x14ac:dyDescent="0.35">
      <c r="A10" s="9" t="s">
        <v>196</v>
      </c>
      <c r="B10" s="9" t="s">
        <v>164</v>
      </c>
      <c r="C10" s="9" t="s">
        <v>148</v>
      </c>
      <c r="D10" s="5" t="s">
        <v>167</v>
      </c>
      <c r="E10" s="5">
        <v>1</v>
      </c>
      <c r="F10" s="74" t="str">
        <f t="shared" si="22"/>
        <v>L1</v>
      </c>
      <c r="G10" s="5">
        <v>4</v>
      </c>
      <c r="H10" s="5" t="s">
        <v>157</v>
      </c>
      <c r="I10" s="6">
        <v>0.3034722222222222</v>
      </c>
      <c r="J10" s="6">
        <v>0.38125000000000003</v>
      </c>
      <c r="K10" s="7">
        <f>VLOOKUP(F10,LATLON!$A$2:$C$19,2)</f>
        <v>-5.4818800000000003</v>
      </c>
      <c r="L10" s="7">
        <f>VLOOKUP(F10,LATLON!$A$2:$C$19,3)</f>
        <v>119.311182</v>
      </c>
      <c r="M10" s="5">
        <v>80</v>
      </c>
      <c r="N10" s="5">
        <v>70</v>
      </c>
      <c r="O10" s="5" t="s">
        <v>172</v>
      </c>
      <c r="P10" s="5">
        <v>3</v>
      </c>
      <c r="Q10" s="6">
        <f t="shared" si="23"/>
        <v>7.7777777777777835E-2</v>
      </c>
      <c r="R10" s="6" t="s">
        <v>173</v>
      </c>
      <c r="S10" s="5" t="s">
        <v>152</v>
      </c>
      <c r="T10" s="5">
        <v>0.61</v>
      </c>
      <c r="U10" s="5" t="s">
        <v>149</v>
      </c>
      <c r="V10" s="8"/>
      <c r="W10" s="19">
        <v>1.4849537037037038E-2</v>
      </c>
      <c r="X10" s="20">
        <v>1.4861111111111111E-2</v>
      </c>
      <c r="Y10" s="20">
        <v>1.3587962962962963E-2</v>
      </c>
      <c r="Z10" s="20"/>
      <c r="AA10" s="20"/>
      <c r="AB10" s="20"/>
      <c r="AC10" s="20">
        <f t="shared" si="24"/>
        <v>4.3298611111111114E-2</v>
      </c>
      <c r="AD10" s="20">
        <v>1.736111111111111E-3</v>
      </c>
      <c r="AE10" s="20"/>
      <c r="AF10" s="20">
        <f t="shared" si="0"/>
        <v>4.1562500000000002E-2</v>
      </c>
      <c r="AG10" s="21">
        <v>90</v>
      </c>
      <c r="AH10" s="21">
        <v>60</v>
      </c>
      <c r="AI10" s="22"/>
      <c r="AJ10" s="29">
        <v>3</v>
      </c>
      <c r="AK10" s="30">
        <v>3</v>
      </c>
      <c r="AL10" s="31"/>
      <c r="AM10" s="89"/>
      <c r="AN10" s="33" t="str">
        <f t="shared" si="1"/>
        <v>NA</v>
      </c>
      <c r="AO10" s="31">
        <v>1</v>
      </c>
      <c r="AP10" s="34">
        <v>3.0324074074074073E-3</v>
      </c>
      <c r="AQ10" s="33">
        <f t="shared" si="2"/>
        <v>1.2962962962962963E-3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>
        <v>1</v>
      </c>
      <c r="BK10" s="34">
        <v>2.1365740740740741E-2</v>
      </c>
      <c r="BL10" s="33">
        <f t="shared" si="9"/>
        <v>1.9629629629629629E-2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56"/>
      <c r="CA10" s="33" t="str">
        <f t="shared" si="14"/>
        <v>NA</v>
      </c>
      <c r="CB10" s="31">
        <v>4</v>
      </c>
      <c r="CC10" s="34">
        <v>3.2974537037037038E-2</v>
      </c>
      <c r="CD10" s="33">
        <f t="shared" si="15"/>
        <v>3.1238425925925926E-2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>IF(CQ10=0,"NA",CR10-$AD10)</f>
        <v>NA</v>
      </c>
      <c r="CT10" s="31"/>
      <c r="CU10" s="34"/>
      <c r="CV10" s="33" t="str">
        <f t="shared" si="20"/>
        <v>NA</v>
      </c>
      <c r="CW10" s="31"/>
      <c r="CX10" s="34"/>
      <c r="CY10" s="33" t="str">
        <f t="shared" si="21"/>
        <v>NA</v>
      </c>
      <c r="CZ10" s="35"/>
    </row>
    <row r="11" spans="1:104" x14ac:dyDescent="0.35">
      <c r="A11" s="9" t="s">
        <v>196</v>
      </c>
      <c r="B11" s="9" t="s">
        <v>164</v>
      </c>
      <c r="C11" s="9" t="s">
        <v>148</v>
      </c>
      <c r="D11" s="5" t="s">
        <v>156</v>
      </c>
      <c r="E11" s="5">
        <v>2</v>
      </c>
      <c r="F11" s="74" t="str">
        <f t="shared" si="22"/>
        <v>E2</v>
      </c>
      <c r="G11" s="5">
        <v>5</v>
      </c>
      <c r="H11" s="5">
        <v>12</v>
      </c>
      <c r="I11" s="6">
        <v>0.31805555555555554</v>
      </c>
      <c r="J11" s="6">
        <v>0.37291666666666662</v>
      </c>
      <c r="K11" s="7">
        <f>VLOOKUP(F11,LATLON!$A$2:$C$19,2)</f>
        <v>-5.491987</v>
      </c>
      <c r="L11" s="7">
        <f>VLOOKUP(F11,LATLON!$A$2:$C$19,3)</f>
        <v>119.312573</v>
      </c>
      <c r="M11" s="5">
        <v>84</v>
      </c>
      <c r="N11" s="5">
        <v>79</v>
      </c>
      <c r="O11" s="5" t="s">
        <v>174</v>
      </c>
      <c r="P11" s="5">
        <v>2</v>
      </c>
      <c r="Q11" s="6">
        <f t="shared" si="23"/>
        <v>5.4861111111111083E-2</v>
      </c>
      <c r="R11" s="6" t="s">
        <v>175</v>
      </c>
      <c r="S11" s="5" t="s">
        <v>152</v>
      </c>
      <c r="T11" s="5">
        <v>0.61</v>
      </c>
      <c r="U11" s="5" t="s">
        <v>149</v>
      </c>
      <c r="V11" s="8" t="s">
        <v>176</v>
      </c>
      <c r="W11" s="19">
        <v>3.6145833333333335E-2</v>
      </c>
      <c r="X11" s="20">
        <v>2.1168981481481483E-2</v>
      </c>
      <c r="Y11" s="20"/>
      <c r="Z11" s="20"/>
      <c r="AA11" s="20"/>
      <c r="AB11" s="20"/>
      <c r="AC11" s="20">
        <f t="shared" si="24"/>
        <v>5.7314814814814818E-2</v>
      </c>
      <c r="AD11" s="20">
        <v>4.4444444444444444E-3</v>
      </c>
      <c r="AE11" s="20">
        <v>1.0069444444444445E-2</v>
      </c>
      <c r="AF11" s="20">
        <f t="shared" si="0"/>
        <v>4.280092592592593E-2</v>
      </c>
      <c r="AG11" s="21">
        <v>100</v>
      </c>
      <c r="AH11" s="21">
        <v>70</v>
      </c>
      <c r="AI11" s="22"/>
      <c r="AJ11" s="29">
        <v>6</v>
      </c>
      <c r="AK11" s="30">
        <v>5</v>
      </c>
      <c r="AL11" s="31">
        <v>1</v>
      </c>
      <c r="AM11" s="89">
        <v>3.2766203703703707E-2</v>
      </c>
      <c r="AN11" s="33">
        <f t="shared" si="1"/>
        <v>2.8321759259259262E-2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>
        <v>1</v>
      </c>
      <c r="BB11" s="34">
        <v>3.0636574074074073E-2</v>
      </c>
      <c r="BC11" s="33">
        <f t="shared" si="6"/>
        <v>2.6192129629629628E-2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4"/>
      <c r="BU11" s="33" t="str">
        <f t="shared" si="12"/>
        <v>NA</v>
      </c>
      <c r="BV11" s="31"/>
      <c r="BW11" s="32"/>
      <c r="BX11" s="33" t="str">
        <f t="shared" si="13"/>
        <v>NA</v>
      </c>
      <c r="BY11" s="31"/>
      <c r="BZ11" s="56"/>
      <c r="CA11" s="33" t="str">
        <f t="shared" si="14"/>
        <v>NA</v>
      </c>
      <c r="CB11" s="31"/>
      <c r="CC11" s="34"/>
      <c r="CD11" s="33" t="str">
        <f t="shared" si="15"/>
        <v>NA</v>
      </c>
      <c r="CE11" s="31">
        <v>1</v>
      </c>
      <c r="CF11" s="34">
        <v>4.6041666666666668E-2</v>
      </c>
      <c r="CG11" s="33">
        <f t="shared" si="16"/>
        <v>4.1597222222222223E-2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>IF(CQ11=0,"NA",CR11-$AD11)</f>
        <v>NA</v>
      </c>
      <c r="CT11" s="31"/>
      <c r="CU11" s="34"/>
      <c r="CV11" s="33" t="str">
        <f t="shared" si="20"/>
        <v>NA</v>
      </c>
      <c r="CW11" s="31"/>
      <c r="CX11" s="34"/>
      <c r="CY11" s="33" t="str">
        <f t="shared" si="21"/>
        <v>NA</v>
      </c>
      <c r="CZ11" s="35"/>
    </row>
    <row r="12" spans="1:104" x14ac:dyDescent="0.35">
      <c r="A12" s="9" t="s">
        <v>196</v>
      </c>
      <c r="B12" s="86">
        <v>45299</v>
      </c>
      <c r="C12" s="9" t="s">
        <v>178</v>
      </c>
      <c r="D12" s="5" t="s">
        <v>156</v>
      </c>
      <c r="E12" s="5">
        <v>6</v>
      </c>
      <c r="F12" s="74" t="str">
        <f t="shared" si="22"/>
        <v>E6</v>
      </c>
      <c r="G12" s="5">
        <v>1</v>
      </c>
      <c r="H12" s="5">
        <v>14</v>
      </c>
      <c r="I12" s="6">
        <v>0.26666666666666666</v>
      </c>
      <c r="J12" s="6">
        <v>0.34722222222222227</v>
      </c>
      <c r="K12" s="7">
        <f>VLOOKUP(F12,LATLON!$A$2:$C$19,2)</f>
        <v>-5.463902</v>
      </c>
      <c r="L12" s="7">
        <f>VLOOKUP(F12,LATLON!$A$2:$C$19,3)</f>
        <v>119.28802</v>
      </c>
      <c r="M12" s="5">
        <v>57</v>
      </c>
      <c r="N12" s="5">
        <v>60</v>
      </c>
      <c r="O12" s="5" t="s">
        <v>179</v>
      </c>
      <c r="P12" s="5">
        <v>3</v>
      </c>
      <c r="Q12" s="6">
        <f t="shared" si="23"/>
        <v>8.0555555555555602E-2</v>
      </c>
      <c r="R12" s="6" t="s">
        <v>180</v>
      </c>
      <c r="S12" s="5" t="s">
        <v>152</v>
      </c>
      <c r="T12" s="5">
        <v>0.52</v>
      </c>
      <c r="U12" s="5" t="s">
        <v>153</v>
      </c>
      <c r="V12" s="8"/>
      <c r="W12" s="19">
        <v>2.6099537037037036E-2</v>
      </c>
      <c r="X12" s="20">
        <v>1.9016203703703705E-2</v>
      </c>
      <c r="Y12" s="20">
        <v>5.37037037037037E-3</v>
      </c>
      <c r="Z12" s="20"/>
      <c r="AA12" s="20"/>
      <c r="AB12" s="20"/>
      <c r="AC12" s="20">
        <f t="shared" si="24"/>
        <v>5.0486111111111114E-2</v>
      </c>
      <c r="AD12" s="20">
        <v>8.0555555555555554E-3</v>
      </c>
      <c r="AE12" s="20"/>
      <c r="AF12" s="20">
        <f t="shared" si="0"/>
        <v>4.2430555555555555E-2</v>
      </c>
      <c r="AG12" s="21">
        <v>100</v>
      </c>
      <c r="AH12" s="21">
        <v>40</v>
      </c>
      <c r="AI12" s="22"/>
      <c r="AJ12" s="29">
        <v>6</v>
      </c>
      <c r="AK12" s="30">
        <v>5</v>
      </c>
      <c r="AL12" s="31">
        <v>54</v>
      </c>
      <c r="AM12" s="89">
        <v>8.6574074074074071E-3</v>
      </c>
      <c r="AN12" s="33">
        <f t="shared" si="1"/>
        <v>6.0185185185185168E-4</v>
      </c>
      <c r="AO12" s="31">
        <v>1</v>
      </c>
      <c r="AP12" s="34">
        <v>1.5972222222222221E-2</v>
      </c>
      <c r="AQ12" s="33">
        <f t="shared" si="2"/>
        <v>7.9166666666666656E-3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1</v>
      </c>
      <c r="BK12" s="34">
        <v>3.695601851851852E-2</v>
      </c>
      <c r="BL12" s="33">
        <f t="shared" si="9"/>
        <v>2.8900462962962965E-2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>
        <v>1</v>
      </c>
      <c r="BT12" s="34">
        <v>1.5138888888888889E-2</v>
      </c>
      <c r="BU12" s="33">
        <f t="shared" si="12"/>
        <v>7.0833333333333338E-3</v>
      </c>
      <c r="BV12" s="31"/>
      <c r="BW12" s="32"/>
      <c r="BX12" s="33" t="str">
        <f t="shared" si="13"/>
        <v>NA</v>
      </c>
      <c r="BY12" s="31"/>
      <c r="BZ12" s="56"/>
      <c r="CA12" s="33" t="str">
        <f t="shared" si="14"/>
        <v>NA</v>
      </c>
      <c r="CB12" s="31"/>
      <c r="CC12" s="70"/>
      <c r="CD12" s="33" t="str">
        <f t="shared" si="15"/>
        <v>NA</v>
      </c>
      <c r="CE12" s="31">
        <v>1</v>
      </c>
      <c r="CF12" s="70">
        <v>1.9594907407407408E-2</v>
      </c>
      <c r="CG12" s="33">
        <f t="shared" si="16"/>
        <v>1.1539351851851853E-2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>IF(CQ12=0,"NA",CR12-$AD12)</f>
        <v>NA</v>
      </c>
      <c r="CT12" s="31"/>
      <c r="CU12" s="70"/>
      <c r="CV12" s="33" t="str">
        <f t="shared" si="20"/>
        <v>NA</v>
      </c>
      <c r="CW12" s="31">
        <v>1</v>
      </c>
      <c r="CX12" s="70">
        <v>3.6481481481481483E-2</v>
      </c>
      <c r="CY12" s="33">
        <f t="shared" si="21"/>
        <v>2.8425925925925927E-2</v>
      </c>
      <c r="CZ12" s="35"/>
    </row>
    <row r="13" spans="1:104" x14ac:dyDescent="0.35">
      <c r="A13" s="9" t="s">
        <v>196</v>
      </c>
      <c r="B13" s="86">
        <v>45299</v>
      </c>
      <c r="C13" s="9" t="s">
        <v>178</v>
      </c>
      <c r="D13" s="5" t="s">
        <v>156</v>
      </c>
      <c r="E13" s="5">
        <v>4</v>
      </c>
      <c r="F13" s="74" t="str">
        <f t="shared" si="22"/>
        <v>E4</v>
      </c>
      <c r="G13" s="5">
        <v>2</v>
      </c>
      <c r="H13" s="5" t="s">
        <v>157</v>
      </c>
      <c r="I13" s="6">
        <v>0.26944444444444443</v>
      </c>
      <c r="J13" s="6">
        <v>0.34375</v>
      </c>
      <c r="K13" s="7">
        <f>VLOOKUP(F13,LATLON!$A$2:$C$19,2)</f>
        <v>-5.4639509999999998</v>
      </c>
      <c r="L13" s="7">
        <f>VLOOKUP(F13,LATLON!$A$2:$C$19,3)</f>
        <v>119.287291</v>
      </c>
      <c r="M13" s="5">
        <v>83</v>
      </c>
      <c r="N13" s="5">
        <v>88</v>
      </c>
      <c r="O13" s="5" t="s">
        <v>181</v>
      </c>
      <c r="P13" s="5">
        <v>6</v>
      </c>
      <c r="Q13" s="6">
        <f t="shared" si="23"/>
        <v>7.4305555555555569E-2</v>
      </c>
      <c r="R13" s="6" t="s">
        <v>182</v>
      </c>
      <c r="S13" s="5" t="s">
        <v>152</v>
      </c>
      <c r="T13" s="5">
        <v>0.52</v>
      </c>
      <c r="U13" s="5" t="s">
        <v>153</v>
      </c>
      <c r="V13" s="8"/>
      <c r="W13" s="19">
        <v>1.5057870370370371E-2</v>
      </c>
      <c r="X13" s="20">
        <v>1.4861111111111111E-2</v>
      </c>
      <c r="Y13" s="20">
        <v>1.4861111111111111E-2</v>
      </c>
      <c r="Z13" s="20">
        <v>1.4861111111111111E-2</v>
      </c>
      <c r="AA13" s="20">
        <v>1.4861111111111111E-2</v>
      </c>
      <c r="AB13" s="20"/>
      <c r="AC13" s="20">
        <f t="shared" si="24"/>
        <v>7.4502314814814813E-2</v>
      </c>
      <c r="AD13" s="20">
        <v>2.644675925925926E-2</v>
      </c>
      <c r="AE13" s="20"/>
      <c r="AF13" s="20">
        <f t="shared" si="0"/>
        <v>4.8055555555555553E-2</v>
      </c>
      <c r="AG13" s="21"/>
      <c r="AH13" s="21"/>
      <c r="AI13" s="22"/>
      <c r="AJ13" s="29">
        <v>1</v>
      </c>
      <c r="AK13" s="30">
        <v>0</v>
      </c>
      <c r="AL13" s="31"/>
      <c r="AM13" s="89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31"/>
      <c r="BZ13" s="56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>IF(CQ13=0,"NA",CR13-$AD13)</f>
        <v>NA</v>
      </c>
      <c r="CT13" s="31"/>
      <c r="CU13" s="32"/>
      <c r="CV13" s="33" t="str">
        <f t="shared" si="20"/>
        <v>NA</v>
      </c>
      <c r="CW13" s="31"/>
      <c r="CX13" s="32"/>
      <c r="CY13" s="33" t="str">
        <f t="shared" si="21"/>
        <v>NA</v>
      </c>
      <c r="CZ13" s="35"/>
    </row>
    <row r="14" spans="1:104" x14ac:dyDescent="0.35">
      <c r="A14" s="9" t="s">
        <v>196</v>
      </c>
      <c r="B14" s="86">
        <v>45299</v>
      </c>
      <c r="C14" s="9" t="s">
        <v>178</v>
      </c>
      <c r="D14" s="5" t="s">
        <v>156</v>
      </c>
      <c r="E14" s="5">
        <v>5</v>
      </c>
      <c r="F14" s="74" t="str">
        <f t="shared" si="22"/>
        <v>E5</v>
      </c>
      <c r="G14" s="5">
        <v>3</v>
      </c>
      <c r="H14" s="5">
        <v>11</v>
      </c>
      <c r="I14" s="6">
        <v>0.28194444444444444</v>
      </c>
      <c r="J14" s="6">
        <v>0.33611111111111108</v>
      </c>
      <c r="K14" s="7">
        <f>VLOOKUP(F14,LATLON!$A$2:$C$19,2)</f>
        <v>-5.4620889999999997</v>
      </c>
      <c r="L14" s="7">
        <f>VLOOKUP(F14,LATLON!$A$2:$C$19,3)</f>
        <v>119.286874</v>
      </c>
      <c r="M14" s="5">
        <v>73</v>
      </c>
      <c r="N14" s="5">
        <v>80</v>
      </c>
      <c r="O14" s="5" t="s">
        <v>183</v>
      </c>
      <c r="P14" s="5">
        <v>3</v>
      </c>
      <c r="Q14" s="6">
        <f t="shared" si="23"/>
        <v>5.4166666666666641E-2</v>
      </c>
      <c r="R14" s="6" t="s">
        <v>184</v>
      </c>
      <c r="S14" s="5" t="s">
        <v>152</v>
      </c>
      <c r="T14" s="5">
        <v>0.56999999999999995</v>
      </c>
      <c r="U14" s="5" t="s">
        <v>153</v>
      </c>
      <c r="V14" s="8"/>
      <c r="W14" s="19">
        <v>2.4502314814814814E-2</v>
      </c>
      <c r="X14" s="20">
        <v>1.7881944444444443E-2</v>
      </c>
      <c r="Y14" s="20">
        <v>3.414351851851852E-3</v>
      </c>
      <c r="Z14" s="20"/>
      <c r="AA14" s="20"/>
      <c r="AB14" s="20"/>
      <c r="AC14" s="20">
        <f t="shared" si="24"/>
        <v>4.5798611111111109E-2</v>
      </c>
      <c r="AD14" s="20">
        <v>5.4050925925925924E-3</v>
      </c>
      <c r="AE14" s="20"/>
      <c r="AF14" s="20">
        <f t="shared" ref="AF14:AF22" si="25">AC14-AD14-AE14</f>
        <v>4.0393518518518516E-2</v>
      </c>
      <c r="AG14" s="21">
        <v>90</v>
      </c>
      <c r="AH14" s="21">
        <v>90</v>
      </c>
      <c r="AI14" s="22"/>
      <c r="AJ14" s="29">
        <v>5</v>
      </c>
      <c r="AK14" s="30">
        <v>4</v>
      </c>
      <c r="AL14" s="31"/>
      <c r="AM14" s="89"/>
      <c r="AN14" s="33" t="str">
        <f t="shared" ref="AN14:AN22" si="26">IF(AL14=0,"NA",AM14-$AD14)</f>
        <v>NA</v>
      </c>
      <c r="AO14" s="31"/>
      <c r="AP14" s="32"/>
      <c r="AQ14" s="33" t="str">
        <f t="shared" ref="AQ14:AQ22" si="27">IF(AO14=0,"NA",AP14-$AD14)</f>
        <v>NA</v>
      </c>
      <c r="AR14" s="31"/>
      <c r="AS14" s="32"/>
      <c r="AT14" s="33" t="str">
        <f t="shared" ref="AT14:AT22" si="28">IF(AR14=0,"NA",AS14-$AD14)</f>
        <v>NA</v>
      </c>
      <c r="AU14" s="31"/>
      <c r="AV14" s="32"/>
      <c r="AW14" s="33" t="str">
        <f t="shared" ref="AW14:AW22" si="2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0">IF(BA14=0,"NA",BB14-$AD14)</f>
        <v>NA</v>
      </c>
      <c r="BD14" s="31"/>
      <c r="BE14" s="32"/>
      <c r="BF14" s="33" t="str">
        <f t="shared" ref="BF14:BF22" si="31">IF(BD14=0,"NA",BE14-$AD14)</f>
        <v>NA</v>
      </c>
      <c r="BG14" s="31"/>
      <c r="BH14" s="34"/>
      <c r="BI14" s="33" t="str">
        <f t="shared" ref="BI14:BI22" si="32">IF(BG14=0,"NA",BH14-$AD14)</f>
        <v>NA</v>
      </c>
      <c r="BJ14" s="31">
        <v>2</v>
      </c>
      <c r="BK14" s="34">
        <v>8.7847222222222215E-3</v>
      </c>
      <c r="BL14" s="33">
        <f t="shared" ref="BL14:BL22" si="33">IF(BJ14=0,"NA",BK14-$AD14)</f>
        <v>3.3796296296296291E-3</v>
      </c>
      <c r="BM14" s="31"/>
      <c r="BN14" s="32"/>
      <c r="BO14" s="33" t="str">
        <f t="shared" ref="BO14:BO22" si="34">IF(BM14=0,"NA",BN14-$AD14)</f>
        <v>NA</v>
      </c>
      <c r="BP14" s="31"/>
      <c r="BQ14" s="32"/>
      <c r="BR14" s="33" t="str">
        <f t="shared" ref="BR14:BR22" si="35">IF(BP14=0,"NA",BQ14-$AD14)</f>
        <v>NA</v>
      </c>
      <c r="BS14" s="31">
        <v>3</v>
      </c>
      <c r="BT14" s="34">
        <v>7.9166666666666673E-3</v>
      </c>
      <c r="BU14" s="33">
        <f t="shared" ref="BU14:BU22" si="36">IF(BS14=0,"NA",BT14-$AD14)</f>
        <v>2.5115740740740749E-3</v>
      </c>
      <c r="BV14" s="31"/>
      <c r="BW14" s="34"/>
      <c r="BX14" s="33" t="str">
        <f t="shared" si="13"/>
        <v>NA</v>
      </c>
      <c r="BY14" s="31"/>
      <c r="BZ14" s="56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>IF(CQ14=0,"NA",CR14-$AD14)</f>
        <v>NA</v>
      </c>
      <c r="CT14" s="31">
        <v>2</v>
      </c>
      <c r="CU14" s="34">
        <v>4.3449074074074077E-2</v>
      </c>
      <c r="CV14" s="33">
        <f t="shared" si="20"/>
        <v>3.8043981481481484E-2</v>
      </c>
      <c r="CW14" s="31"/>
      <c r="CX14" s="32"/>
      <c r="CY14" s="33" t="str">
        <f t="shared" ref="CY14:CY22" si="37">IF(CW14=0,"NA",CX14-$AD14)</f>
        <v>NA</v>
      </c>
      <c r="CZ14" s="35"/>
    </row>
    <row r="15" spans="1:104" x14ac:dyDescent="0.35">
      <c r="A15" s="9" t="s">
        <v>196</v>
      </c>
      <c r="B15" s="86">
        <v>45299</v>
      </c>
      <c r="C15" s="9" t="s">
        <v>178</v>
      </c>
      <c r="D15" s="5" t="s">
        <v>167</v>
      </c>
      <c r="E15" s="5">
        <v>6</v>
      </c>
      <c r="F15" s="74" t="str">
        <f t="shared" si="22"/>
        <v>L6</v>
      </c>
      <c r="G15" s="5">
        <v>1</v>
      </c>
      <c r="H15" s="5">
        <v>1</v>
      </c>
      <c r="I15" s="6">
        <v>0.27361111111111108</v>
      </c>
      <c r="J15" s="6">
        <v>0.35000000000000003</v>
      </c>
      <c r="K15" s="7">
        <f>VLOOKUP(F15,LATLON!$A$2:$C$19,2)</f>
        <v>-5.4686510000000004</v>
      </c>
      <c r="L15" s="7">
        <f>VLOOKUP(F15,LATLON!$A$2:$C$19,3)</f>
        <v>119.300428</v>
      </c>
      <c r="M15" s="5">
        <v>59</v>
      </c>
      <c r="N15" s="5">
        <v>59</v>
      </c>
      <c r="O15" s="5" t="s">
        <v>186</v>
      </c>
      <c r="P15" s="5">
        <v>3</v>
      </c>
      <c r="Q15" s="6">
        <f t="shared" si="23"/>
        <v>7.6388888888888951E-2</v>
      </c>
      <c r="R15" s="6" t="s">
        <v>155</v>
      </c>
      <c r="S15" s="5" t="s">
        <v>152</v>
      </c>
      <c r="T15" s="5">
        <v>0.52</v>
      </c>
      <c r="U15" s="5" t="s">
        <v>153</v>
      </c>
      <c r="V15" s="8"/>
      <c r="W15" s="19">
        <v>2.9537037037037039E-2</v>
      </c>
      <c r="X15" s="20">
        <v>2.6354166666666668E-2</v>
      </c>
      <c r="Y15" s="20">
        <v>7.3958333333333333E-3</v>
      </c>
      <c r="Z15" s="20"/>
      <c r="AA15" s="20"/>
      <c r="AB15" s="20"/>
      <c r="AC15" s="20">
        <f t="shared" si="24"/>
        <v>6.3287037037037044E-2</v>
      </c>
      <c r="AD15" s="20">
        <v>2.0381944444444446E-2</v>
      </c>
      <c r="AE15" s="20"/>
      <c r="AF15" s="20">
        <f t="shared" si="25"/>
        <v>4.2905092592592599E-2</v>
      </c>
      <c r="AG15" s="21">
        <v>100</v>
      </c>
      <c r="AH15" s="21">
        <v>70</v>
      </c>
      <c r="AI15" s="22"/>
      <c r="AJ15" s="29">
        <v>6</v>
      </c>
      <c r="AK15" s="30">
        <v>5</v>
      </c>
      <c r="AL15" s="31">
        <v>1</v>
      </c>
      <c r="AM15" s="89">
        <v>2.6527777777777779E-2</v>
      </c>
      <c r="AN15" s="33">
        <f t="shared" si="26"/>
        <v>6.145833333333333E-3</v>
      </c>
      <c r="AO15" s="31">
        <v>4</v>
      </c>
      <c r="AP15" s="34">
        <v>5.1620370370370372E-2</v>
      </c>
      <c r="AQ15" s="33">
        <f t="shared" si="27"/>
        <v>3.1238425925925926E-2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>
        <v>17</v>
      </c>
      <c r="BK15" s="34">
        <v>2.6886574074074073E-2</v>
      </c>
      <c r="BL15" s="33">
        <f t="shared" si="33"/>
        <v>6.5046296296296276E-3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0"/>
      <c r="BX15" s="33" t="str">
        <f t="shared" si="13"/>
        <v>NA</v>
      </c>
      <c r="BY15" s="31"/>
      <c r="BZ15" s="56"/>
      <c r="CA15" s="33" t="str">
        <f t="shared" si="14"/>
        <v>NA</v>
      </c>
      <c r="CB15" s="31"/>
      <c r="CC15" s="70"/>
      <c r="CD15" s="33" t="str">
        <f t="shared" si="15"/>
        <v>NA</v>
      </c>
      <c r="CE15" s="31"/>
      <c r="CF15" s="70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>IF(CQ15=0,"NA",CR15-$AD15)</f>
        <v>NA</v>
      </c>
      <c r="CT15" s="31">
        <v>1</v>
      </c>
      <c r="CU15" s="34">
        <v>4.2858796296296298E-2</v>
      </c>
      <c r="CV15" s="33">
        <f t="shared" si="20"/>
        <v>2.2476851851851852E-2</v>
      </c>
      <c r="CW15" s="31"/>
      <c r="CX15" s="32"/>
      <c r="CY15" s="33" t="str">
        <f t="shared" si="37"/>
        <v>NA</v>
      </c>
      <c r="CZ15" s="35"/>
    </row>
    <row r="16" spans="1:104" x14ac:dyDescent="0.35">
      <c r="A16" s="9" t="s">
        <v>196</v>
      </c>
      <c r="B16" s="86">
        <v>45299</v>
      </c>
      <c r="C16" s="9" t="s">
        <v>178</v>
      </c>
      <c r="D16" s="5" t="s">
        <v>149</v>
      </c>
      <c r="E16" s="5">
        <v>5</v>
      </c>
      <c r="F16" s="74" t="str">
        <f t="shared" si="22"/>
        <v>D5</v>
      </c>
      <c r="G16" s="5">
        <v>4</v>
      </c>
      <c r="H16" s="5">
        <v>1</v>
      </c>
      <c r="I16" s="6">
        <v>0.3576388888888889</v>
      </c>
      <c r="J16" s="6">
        <v>0.43541666666666662</v>
      </c>
      <c r="K16" s="7">
        <f>VLOOKUP(F16,LATLON!$A$2:$C$19,2)</f>
        <v>-5.4682649999999997</v>
      </c>
      <c r="L16" s="7">
        <f>VLOOKUP(F16,LATLON!$A$2:$C$19,3)</f>
        <v>119.30207900000001</v>
      </c>
      <c r="M16" s="5">
        <v>50</v>
      </c>
      <c r="N16" s="5">
        <v>31</v>
      </c>
      <c r="O16" s="5" t="s">
        <v>185</v>
      </c>
      <c r="P16" s="5">
        <v>3</v>
      </c>
      <c r="Q16" s="6">
        <f t="shared" si="23"/>
        <v>7.7777777777777724E-2</v>
      </c>
      <c r="R16" s="6" t="s">
        <v>187</v>
      </c>
      <c r="S16" s="5" t="s">
        <v>152</v>
      </c>
      <c r="T16" s="5">
        <v>0.61</v>
      </c>
      <c r="U16" s="5" t="s">
        <v>149</v>
      </c>
      <c r="V16" s="8"/>
      <c r="W16" s="19">
        <v>1.9791666666666666E-2</v>
      </c>
      <c r="X16" s="20">
        <v>2.042824074074074E-2</v>
      </c>
      <c r="Y16" s="20">
        <v>7.013888888888889E-3</v>
      </c>
      <c r="Z16" s="20"/>
      <c r="AA16" s="20"/>
      <c r="AB16" s="20"/>
      <c r="AC16" s="20">
        <f t="shared" si="24"/>
        <v>4.7233796296296295E-2</v>
      </c>
      <c r="AD16" s="20">
        <v>4.2592592592592595E-3</v>
      </c>
      <c r="AE16" s="20"/>
      <c r="AF16" s="20">
        <f t="shared" si="25"/>
        <v>4.2974537037037033E-2</v>
      </c>
      <c r="AG16" s="21">
        <v>90</v>
      </c>
      <c r="AH16" s="21">
        <v>50</v>
      </c>
      <c r="AI16" s="22"/>
      <c r="AJ16" s="29">
        <v>4</v>
      </c>
      <c r="AK16" s="30">
        <v>2</v>
      </c>
      <c r="AL16" s="31"/>
      <c r="AM16" s="89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5"/>
        <v>NA</v>
      </c>
      <c r="BA16" s="31">
        <v>1</v>
      </c>
      <c r="BB16" s="34">
        <v>3.1770833333333331E-2</v>
      </c>
      <c r="BC16" s="33">
        <f t="shared" si="30"/>
        <v>2.751157407407407E-2</v>
      </c>
      <c r="BD16" s="31"/>
      <c r="BE16" s="34"/>
      <c r="BF16" s="33" t="str">
        <f t="shared" si="31"/>
        <v>NA</v>
      </c>
      <c r="BG16" s="31"/>
      <c r="BH16" s="34"/>
      <c r="BI16" s="56" t="str">
        <f t="shared" si="32"/>
        <v>NA</v>
      </c>
      <c r="BJ16" s="3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>
        <v>1</v>
      </c>
      <c r="BT16" s="56">
        <v>3.9884259259259258E-2</v>
      </c>
      <c r="BU16" s="33">
        <f t="shared" si="36"/>
        <v>3.5624999999999997E-2</v>
      </c>
      <c r="BV16" s="31"/>
      <c r="BW16" s="32"/>
      <c r="BX16" s="33" t="str">
        <f t="shared" si="13"/>
        <v>NA</v>
      </c>
      <c r="BY16" s="31"/>
      <c r="BZ16" s="56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>IF(CQ16=0,"NA",CR16-$AD16)</f>
        <v>NA</v>
      </c>
      <c r="CT16" s="31"/>
      <c r="CU16" s="34"/>
      <c r="CV16" s="33" t="str">
        <f t="shared" si="20"/>
        <v>NA</v>
      </c>
      <c r="CW16" s="31"/>
      <c r="CX16" s="34"/>
      <c r="CY16" s="33" t="str">
        <f t="shared" si="37"/>
        <v>NA</v>
      </c>
      <c r="CZ16" s="35"/>
    </row>
    <row r="17" spans="1:104" x14ac:dyDescent="0.35">
      <c r="A17" s="9" t="s">
        <v>196</v>
      </c>
      <c r="B17" s="86">
        <v>45299</v>
      </c>
      <c r="C17" s="9" t="s">
        <v>178</v>
      </c>
      <c r="D17" s="5" t="s">
        <v>149</v>
      </c>
      <c r="E17" s="5">
        <v>4</v>
      </c>
      <c r="F17" s="74" t="str">
        <f t="shared" si="22"/>
        <v>D4</v>
      </c>
      <c r="G17" s="5">
        <v>2</v>
      </c>
      <c r="H17" s="5">
        <v>5</v>
      </c>
      <c r="I17" s="6">
        <v>0.27569444444444446</v>
      </c>
      <c r="J17" s="6">
        <v>0.35000000000000003</v>
      </c>
      <c r="K17" s="7">
        <f>VLOOKUP(F17,LATLON!$A$2:$C$19,2)</f>
        <v>-5.468826</v>
      </c>
      <c r="L17" s="7">
        <f>VLOOKUP(F17,LATLON!$A$2:$C$19,3)</f>
        <v>119.300459</v>
      </c>
      <c r="M17" s="5">
        <v>56</v>
      </c>
      <c r="N17" s="5">
        <v>60</v>
      </c>
      <c r="O17" s="5" t="s">
        <v>188</v>
      </c>
      <c r="P17" s="5">
        <v>3</v>
      </c>
      <c r="Q17" s="6">
        <f t="shared" si="23"/>
        <v>7.4305555555555569E-2</v>
      </c>
      <c r="R17" s="6" t="s">
        <v>151</v>
      </c>
      <c r="S17" s="5" t="s">
        <v>152</v>
      </c>
      <c r="T17" s="5">
        <v>0.52</v>
      </c>
      <c r="U17" s="5" t="s">
        <v>153</v>
      </c>
      <c r="V17" s="8"/>
      <c r="W17" s="19">
        <v>2.8750000000000001E-2</v>
      </c>
      <c r="X17" s="20">
        <v>1.9409722222222221E-2</v>
      </c>
      <c r="Y17" s="20">
        <v>9.1782407407407403E-3</v>
      </c>
      <c r="Z17" s="20"/>
      <c r="AA17" s="20"/>
      <c r="AB17" s="20"/>
      <c r="AC17" s="20">
        <f t="shared" si="24"/>
        <v>5.7337962962962966E-2</v>
      </c>
      <c r="AD17" s="20">
        <v>1.3194444444444444E-2</v>
      </c>
      <c r="AE17" s="20"/>
      <c r="AF17" s="20">
        <f t="shared" si="25"/>
        <v>4.4143518518518519E-2</v>
      </c>
      <c r="AG17" s="21">
        <v>100</v>
      </c>
      <c r="AH17" s="21">
        <v>100</v>
      </c>
      <c r="AI17" s="22"/>
      <c r="AJ17" s="29">
        <v>5</v>
      </c>
      <c r="AK17" s="30">
        <v>2</v>
      </c>
      <c r="AL17" s="31">
        <v>1</v>
      </c>
      <c r="AM17" s="89">
        <v>4.040509259259259E-2</v>
      </c>
      <c r="AN17" s="33">
        <f t="shared" si="26"/>
        <v>2.7210648148148144E-2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31">
        <v>1</v>
      </c>
      <c r="BK17" s="34">
        <v>2.9097222222222222E-2</v>
      </c>
      <c r="BL17" s="33">
        <f t="shared" si="33"/>
        <v>1.590277777777778E-2</v>
      </c>
      <c r="BM17" s="31"/>
      <c r="BN17" s="34"/>
      <c r="BO17" s="33" t="str">
        <f t="shared" si="34"/>
        <v>NA</v>
      </c>
      <c r="BP17" s="3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3"/>
        <v>NA</v>
      </c>
      <c r="BY17" s="31"/>
      <c r="BZ17" s="56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>IF(CQ17=0,"NA",CR17-$AD17)</f>
        <v>NA</v>
      </c>
      <c r="CT17" s="31"/>
      <c r="CU17" s="34"/>
      <c r="CV17" s="33" t="str">
        <f t="shared" si="20"/>
        <v>NA</v>
      </c>
      <c r="CW17" s="31"/>
      <c r="CX17" s="34"/>
      <c r="CY17" s="33" t="str">
        <f t="shared" si="37"/>
        <v>NA</v>
      </c>
      <c r="CZ17" s="35"/>
    </row>
    <row r="18" spans="1:104" x14ac:dyDescent="0.35">
      <c r="A18" s="9" t="s">
        <v>196</v>
      </c>
      <c r="B18" s="86">
        <v>45299</v>
      </c>
      <c r="C18" s="9" t="s">
        <v>178</v>
      </c>
      <c r="D18" s="5" t="s">
        <v>149</v>
      </c>
      <c r="E18" s="5">
        <v>6</v>
      </c>
      <c r="F18" s="74" t="str">
        <f t="shared" si="22"/>
        <v>D6</v>
      </c>
      <c r="G18" s="5">
        <v>5</v>
      </c>
      <c r="H18" s="5">
        <v>5</v>
      </c>
      <c r="I18" s="6">
        <v>0.36944444444444446</v>
      </c>
      <c r="J18" s="6">
        <v>0.43263888888888885</v>
      </c>
      <c r="K18" s="7">
        <f>VLOOKUP(F18,LATLON!$A$2:$C$19,2)</f>
        <v>-5.4671349999999999</v>
      </c>
      <c r="L18" s="7">
        <f>VLOOKUP(F18,LATLON!$A$2:$C$19,3)</f>
        <v>119.302812</v>
      </c>
      <c r="M18" s="5">
        <v>52</v>
      </c>
      <c r="N18" s="5">
        <v>36</v>
      </c>
      <c r="O18" s="5" t="s">
        <v>189</v>
      </c>
      <c r="P18" s="5">
        <v>3</v>
      </c>
      <c r="Q18" s="6">
        <f t="shared" si="23"/>
        <v>6.3194444444444386E-2</v>
      </c>
      <c r="R18" s="6" t="s">
        <v>166</v>
      </c>
      <c r="S18" s="5" t="s">
        <v>152</v>
      </c>
      <c r="T18" s="5">
        <v>0.57999999999999996</v>
      </c>
      <c r="U18" s="5" t="s">
        <v>149</v>
      </c>
      <c r="V18" s="8"/>
      <c r="W18" s="19">
        <v>1.7858796296296296E-2</v>
      </c>
      <c r="X18" s="20">
        <v>1.7858796296296296E-2</v>
      </c>
      <c r="Y18" s="20">
        <v>1.2465277777777778E-2</v>
      </c>
      <c r="Z18" s="20"/>
      <c r="AA18" s="20"/>
      <c r="AB18" s="20"/>
      <c r="AC18" s="20">
        <f t="shared" si="24"/>
        <v>4.8182870370370369E-2</v>
      </c>
      <c r="AD18" s="20">
        <v>4.6643518518518518E-3</v>
      </c>
      <c r="AE18" s="20"/>
      <c r="AF18" s="20">
        <f t="shared" si="25"/>
        <v>4.3518518518518519E-2</v>
      </c>
      <c r="AG18" s="21">
        <v>100</v>
      </c>
      <c r="AH18" s="21">
        <v>100</v>
      </c>
      <c r="AI18" s="22"/>
      <c r="AJ18" s="29">
        <v>5</v>
      </c>
      <c r="AK18" s="30">
        <v>4</v>
      </c>
      <c r="AL18" s="31"/>
      <c r="AM18" s="89"/>
      <c r="AN18" s="33" t="str">
        <f t="shared" si="26"/>
        <v>NA</v>
      </c>
      <c r="AO18" s="31">
        <v>2</v>
      </c>
      <c r="AP18" s="34">
        <v>8.7615740740740744E-3</v>
      </c>
      <c r="AQ18" s="33">
        <f t="shared" si="27"/>
        <v>4.0972222222222226E-3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5"/>
        <v>NA</v>
      </c>
      <c r="BA18" s="31">
        <v>2</v>
      </c>
      <c r="BB18" s="34">
        <v>2.8356481481481483E-2</v>
      </c>
      <c r="BC18" s="33">
        <f t="shared" si="30"/>
        <v>2.3692129629629632E-2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2"/>
      <c r="BU18" s="33" t="str">
        <f t="shared" si="36"/>
        <v>NA</v>
      </c>
      <c r="BV18" s="31"/>
      <c r="BW18" s="32"/>
      <c r="BX18" s="33" t="str">
        <f t="shared" si="13"/>
        <v>NA</v>
      </c>
      <c r="BY18" s="31"/>
      <c r="BZ18" s="56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>IF(CQ18=0,"NA",CR18-$AD18)</f>
        <v>NA</v>
      </c>
      <c r="CT18" s="31">
        <v>1</v>
      </c>
      <c r="CU18" s="34">
        <v>1.2372685185185184E-2</v>
      </c>
      <c r="CV18" s="33">
        <f t="shared" si="20"/>
        <v>7.7083333333333327E-3</v>
      </c>
      <c r="CW18" s="31"/>
      <c r="CX18" s="34"/>
      <c r="CY18" s="33" t="str">
        <f t="shared" si="37"/>
        <v>NA</v>
      </c>
      <c r="CZ18" s="35"/>
    </row>
    <row r="19" spans="1:104" x14ac:dyDescent="0.35">
      <c r="A19" s="9" t="s">
        <v>196</v>
      </c>
      <c r="B19" s="86">
        <v>45299</v>
      </c>
      <c r="C19" s="9" t="s">
        <v>178</v>
      </c>
      <c r="D19" s="5" t="s">
        <v>167</v>
      </c>
      <c r="E19" s="5">
        <v>5</v>
      </c>
      <c r="F19" s="74" t="str">
        <f t="shared" si="22"/>
        <v>L5</v>
      </c>
      <c r="G19" s="5">
        <v>3</v>
      </c>
      <c r="H19" s="5">
        <v>12</v>
      </c>
      <c r="I19" s="6">
        <v>0.28402777777777777</v>
      </c>
      <c r="J19" s="6">
        <v>0.3576388888888889</v>
      </c>
      <c r="K19" s="7">
        <f>VLOOKUP(F19,LATLON!$A$2:$C$19,2)</f>
        <v>-5.4682510000000004</v>
      </c>
      <c r="L19" s="7">
        <f>VLOOKUP(F19,LATLON!$A$2:$C$19,3)</f>
        <v>119.301957</v>
      </c>
      <c r="M19" s="5">
        <v>43</v>
      </c>
      <c r="N19" s="5">
        <v>50</v>
      </c>
      <c r="O19" s="5" t="s">
        <v>190</v>
      </c>
      <c r="P19" s="5">
        <v>2</v>
      </c>
      <c r="Q19" s="6">
        <f t="shared" si="23"/>
        <v>7.3611111111111127E-2</v>
      </c>
      <c r="R19" s="6" t="s">
        <v>163</v>
      </c>
      <c r="S19" s="5" t="s">
        <v>152</v>
      </c>
      <c r="T19" s="5">
        <v>0.56999999999999995</v>
      </c>
      <c r="U19" s="5" t="s">
        <v>153</v>
      </c>
      <c r="V19" s="8"/>
      <c r="W19" s="19">
        <v>2.9571759259259259E-2</v>
      </c>
      <c r="X19" s="20">
        <v>2.1921296296296296E-2</v>
      </c>
      <c r="Y19" s="20"/>
      <c r="Z19" s="20"/>
      <c r="AA19" s="20"/>
      <c r="AB19" s="20"/>
      <c r="AC19" s="20">
        <f t="shared" si="24"/>
        <v>5.1493055555555556E-2</v>
      </c>
      <c r="AD19" s="20">
        <v>7.6388888888888886E-3</v>
      </c>
      <c r="AE19" s="20"/>
      <c r="AF19" s="20">
        <f t="shared" si="25"/>
        <v>4.3854166666666666E-2</v>
      </c>
      <c r="AG19" s="21">
        <v>100</v>
      </c>
      <c r="AH19" s="21">
        <v>20</v>
      </c>
      <c r="AI19" s="22"/>
      <c r="AJ19" s="29">
        <v>3</v>
      </c>
      <c r="AK19" s="30">
        <v>3</v>
      </c>
      <c r="AL19" s="31">
        <v>1</v>
      </c>
      <c r="AM19" s="89">
        <v>2.6840277777777779E-2</v>
      </c>
      <c r="AN19" s="33">
        <f t="shared" si="26"/>
        <v>1.9201388888888889E-2</v>
      </c>
      <c r="AO19" s="31">
        <v>3</v>
      </c>
      <c r="AP19" s="34">
        <v>8.773148148148148E-3</v>
      </c>
      <c r="AQ19" s="33">
        <f t="shared" si="27"/>
        <v>1.1342592592592593E-3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5"/>
        <v>NA</v>
      </c>
      <c r="BA19" s="31">
        <v>1</v>
      </c>
      <c r="BB19" s="34">
        <v>2.269675925925926E-2</v>
      </c>
      <c r="BC19" s="33">
        <f t="shared" si="30"/>
        <v>1.5057870370370371E-2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3"/>
        <v>NA</v>
      </c>
      <c r="BY19" s="31"/>
      <c r="BZ19" s="56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>IF(CQ19=0,"NA",CR19-$AD19)</f>
        <v>NA</v>
      </c>
      <c r="CT19" s="31"/>
      <c r="CU19" s="34"/>
      <c r="CV19" s="33" t="str">
        <f t="shared" si="20"/>
        <v>NA</v>
      </c>
      <c r="CW19" s="31"/>
      <c r="CX19" s="34"/>
      <c r="CY19" s="33" t="str">
        <f t="shared" si="37"/>
        <v>NA</v>
      </c>
      <c r="CZ19" s="35"/>
    </row>
    <row r="20" spans="1:104" x14ac:dyDescent="0.35">
      <c r="A20" s="9"/>
      <c r="B20" s="9"/>
      <c r="C20" s="9"/>
      <c r="D20" s="5"/>
      <c r="E20" s="5"/>
      <c r="F20" s="74" t="str">
        <f t="shared" si="22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3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24"/>
        <v>0</v>
      </c>
      <c r="AD20" s="20"/>
      <c r="AE20" s="20"/>
      <c r="AF20" s="20">
        <f t="shared" si="25"/>
        <v>0</v>
      </c>
      <c r="AG20" s="21"/>
      <c r="AH20" s="21"/>
      <c r="AI20" s="22"/>
      <c r="AJ20" s="29"/>
      <c r="AK20" s="30"/>
      <c r="AL20" s="31"/>
      <c r="AM20" s="89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3"/>
        <v>NA</v>
      </c>
      <c r="BY20" s="31"/>
      <c r="BZ20" s="56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>IF(CQ20=0,"NA",CR20-$AD20)</f>
        <v>NA</v>
      </c>
      <c r="CT20" s="31"/>
      <c r="CU20" s="34"/>
      <c r="CV20" s="33" t="str">
        <f t="shared" si="20"/>
        <v>NA</v>
      </c>
      <c r="CW20" s="31"/>
      <c r="CX20" s="34"/>
      <c r="CY20" s="33" t="str">
        <f t="shared" si="37"/>
        <v>NA</v>
      </c>
      <c r="CZ20" s="35"/>
    </row>
    <row r="21" spans="1:104" x14ac:dyDescent="0.35">
      <c r="A21" s="9"/>
      <c r="B21" s="9"/>
      <c r="C21" s="9"/>
      <c r="D21" s="5"/>
      <c r="E21" s="5"/>
      <c r="F21" s="74" t="str">
        <f t="shared" si="22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3"/>
        <v>0</v>
      </c>
      <c r="R21" s="5"/>
      <c r="S21" s="5"/>
      <c r="T21" s="5"/>
      <c r="U21" s="5"/>
      <c r="V21" s="8"/>
      <c r="W21" s="76"/>
      <c r="X21" s="77"/>
      <c r="Y21" s="77"/>
      <c r="Z21" s="77"/>
      <c r="AA21" s="77"/>
      <c r="AB21" s="77"/>
      <c r="AC21" s="20">
        <f t="shared" si="24"/>
        <v>0</v>
      </c>
      <c r="AD21" s="78"/>
      <c r="AE21" s="78"/>
      <c r="AF21" s="20">
        <f t="shared" si="25"/>
        <v>0</v>
      </c>
      <c r="AG21" s="21"/>
      <c r="AH21" s="21"/>
      <c r="AI21" s="22"/>
      <c r="AJ21" s="29"/>
      <c r="AK21" s="30"/>
      <c r="AL21" s="31"/>
      <c r="AM21" s="89"/>
      <c r="AN21" s="33" t="str">
        <f t="shared" si="26"/>
        <v>NA</v>
      </c>
      <c r="AO21" s="31"/>
      <c r="AP21" s="32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6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2"/>
      <c r="BU21" s="33" t="str">
        <f t="shared" si="36"/>
        <v>NA</v>
      </c>
      <c r="BV21" s="31"/>
      <c r="BW21" s="32"/>
      <c r="BX21" s="33" t="str">
        <f t="shared" si="13"/>
        <v>NA</v>
      </c>
      <c r="BY21" s="3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>IF(CQ21=0,"NA",CR21-$AD21)</f>
        <v>NA</v>
      </c>
      <c r="CT21" s="31"/>
      <c r="CU21" s="32"/>
      <c r="CV21" s="33" t="str">
        <f t="shared" si="20"/>
        <v>NA</v>
      </c>
      <c r="CW21" s="31"/>
      <c r="CX21" s="56"/>
      <c r="CY21" s="33" t="str">
        <f t="shared" si="37"/>
        <v>NA</v>
      </c>
      <c r="CZ21" s="35"/>
    </row>
    <row r="22" spans="1:104" ht="15" thickBot="1" x14ac:dyDescent="0.4">
      <c r="A22" s="10"/>
      <c r="B22" s="9"/>
      <c r="C22" s="9"/>
      <c r="D22" s="11"/>
      <c r="E22" s="11"/>
      <c r="F22" s="75" t="str">
        <f t="shared" si="2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3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24"/>
        <v>0</v>
      </c>
      <c r="AD22" s="80"/>
      <c r="AE22" s="80"/>
      <c r="AF22" s="23">
        <f t="shared" si="25"/>
        <v>0</v>
      </c>
      <c r="AG22" s="24"/>
      <c r="AH22" s="24"/>
      <c r="AI22" s="25"/>
      <c r="AJ22" s="36"/>
      <c r="AK22" s="37"/>
      <c r="AL22" s="38"/>
      <c r="AM22" s="90"/>
      <c r="AN22" s="41" t="str">
        <f t="shared" si="26"/>
        <v>NA</v>
      </c>
      <c r="AO22" s="38"/>
      <c r="AP22" s="40"/>
      <c r="AQ22" s="41" t="str">
        <f t="shared" si="27"/>
        <v>NA</v>
      </c>
      <c r="AR22" s="38"/>
      <c r="AS22" s="82"/>
      <c r="AT22" s="41" t="str">
        <f t="shared" si="28"/>
        <v>NA</v>
      </c>
      <c r="AU22" s="38"/>
      <c r="AV22" s="82"/>
      <c r="AW22" s="41" t="str">
        <f t="shared" si="29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30"/>
        <v>NA</v>
      </c>
      <c r="BD22" s="38"/>
      <c r="BE22" s="82"/>
      <c r="BF22" s="41" t="str">
        <f t="shared" si="31"/>
        <v>NA</v>
      </c>
      <c r="BG22" s="38"/>
      <c r="BH22" s="82"/>
      <c r="BI22" s="41" t="str">
        <f t="shared" si="32"/>
        <v>NA</v>
      </c>
      <c r="BJ22" s="38"/>
      <c r="BK22" s="40"/>
      <c r="BL22" s="41" t="str">
        <f t="shared" si="33"/>
        <v>NA</v>
      </c>
      <c r="BM22" s="38"/>
      <c r="BN22" s="82"/>
      <c r="BO22" s="41" t="str">
        <f t="shared" si="34"/>
        <v>NA</v>
      </c>
      <c r="BP22" s="38"/>
      <c r="BQ22" s="82"/>
      <c r="BR22" s="41" t="str">
        <f t="shared" si="35"/>
        <v>NA</v>
      </c>
      <c r="BS22" s="38"/>
      <c r="BT22" s="82"/>
      <c r="BU22" s="41" t="str">
        <f t="shared" si="36"/>
        <v>NA</v>
      </c>
      <c r="BV22" s="38"/>
      <c r="BW22" s="82"/>
      <c r="BX22" s="41" t="str">
        <f t="shared" si="13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40"/>
      <c r="CS22" s="41" t="str">
        <f>IF(CQ22=0,"NA",CR22-$AD22)</f>
        <v>NA</v>
      </c>
      <c r="CT22" s="38"/>
      <c r="CU22" s="40"/>
      <c r="CV22" s="41" t="str">
        <f t="shared" si="20"/>
        <v>NA</v>
      </c>
      <c r="CW22" s="38"/>
      <c r="CX22" s="40"/>
      <c r="CY22" s="41" t="str">
        <f t="shared" si="37"/>
        <v>NA</v>
      </c>
      <c r="CZ22" s="39"/>
    </row>
    <row r="23" spans="1:104" x14ac:dyDescent="0.35">
      <c r="CT23" s="32"/>
      <c r="CU23" s="32"/>
      <c r="CV23" s="33" t="str">
        <f t="shared" si="20"/>
        <v>NA</v>
      </c>
    </row>
    <row r="24" spans="1:104" x14ac:dyDescent="0.35">
      <c r="CT24" s="32"/>
      <c r="CU24" s="32"/>
      <c r="CV24" s="33" t="str">
        <f t="shared" si="20"/>
        <v>NA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87">
        <v>45299</v>
      </c>
      <c r="D2" s="55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87">
        <v>45299</v>
      </c>
      <c r="D3" s="55">
        <v>0.36805555555555558</v>
      </c>
    </row>
    <row r="4" spans="1:5" x14ac:dyDescent="0.35">
      <c r="A4" t="s">
        <v>112</v>
      </c>
      <c r="B4">
        <v>21370986</v>
      </c>
      <c r="C4" s="87">
        <v>45299</v>
      </c>
      <c r="D4" s="55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Q13" sqref="Q13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-5.4818800000000003</v>
      </c>
      <c r="C14" s="64">
        <v>119.311182</v>
      </c>
      <c r="D14" s="65" t="s">
        <v>194</v>
      </c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2025-03-13T17:46:33Z</dcterms:modified>
</cp:coreProperties>
</file>