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6.2024\"/>
    </mc:Choice>
  </mc:AlternateContent>
  <xr:revisionPtr revIDLastSave="0" documentId="13_ncr:1_{592D6928-C305-4B55-820A-2A4CCDEED541}" xr6:coauthVersionLast="43" xr6:coauthVersionMax="43" xr10:uidLastSave="{00000000-0000-0000-0000-000000000000}"/>
  <bookViews>
    <workbookView xWindow="-5230" yWindow="6780" windowWidth="14400" windowHeight="7270" xr2:uid="{00000000-000D-0000-FFFF-FFFF00000000}"/>
  </bookViews>
  <sheets>
    <sheet name="Data" sheetId="2" r:id="rId1"/>
    <sheet name="HOBO" sheetId="4" r:id="rId2"/>
    <sheet name="CANOPY" sheetId="7" r:id="rId3"/>
    <sheet name="Metadata" sheetId="6" r:id="rId4"/>
    <sheet name="LATLON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4" i="2" l="1"/>
  <c r="J23" i="2"/>
  <c r="K23" i="2"/>
  <c r="P23" i="2"/>
  <c r="E23" i="2"/>
  <c r="E24" i="2"/>
  <c r="J24" i="2" s="1"/>
  <c r="E25" i="2"/>
  <c r="K24" i="2" l="1"/>
  <c r="P11" i="7"/>
  <c r="P12" i="7"/>
  <c r="P13" i="7"/>
  <c r="P2" i="7"/>
  <c r="P3" i="7"/>
  <c r="P4" i="7"/>
  <c r="P5" i="7"/>
  <c r="P6" i="7"/>
  <c r="P7" i="7"/>
  <c r="P8" i="7"/>
  <c r="P9" i="7"/>
  <c r="P10" i="7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U21" i="2"/>
  <c r="CU22" i="2"/>
  <c r="CO21" i="2"/>
  <c r="CO22" i="2"/>
  <c r="CL21" i="2"/>
  <c r="CL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K22" i="2" l="1"/>
  <c r="J22" i="2"/>
  <c r="K21" i="2"/>
  <c r="J21" i="2"/>
  <c r="K20" i="2"/>
  <c r="J20" i="2"/>
  <c r="K19" i="2"/>
  <c r="J19" i="2"/>
  <c r="J18" i="2"/>
  <c r="K18" i="2"/>
  <c r="J17" i="2"/>
  <c r="K17" i="2"/>
  <c r="J16" i="2"/>
  <c r="K16" i="2"/>
  <c r="J15" i="2"/>
  <c r="K15" i="2"/>
  <c r="J14" i="2"/>
  <c r="K14" i="2"/>
  <c r="J13" i="2"/>
  <c r="K13" i="2"/>
  <c r="K12" i="2"/>
  <c r="J12" i="2"/>
  <c r="K11" i="2"/>
  <c r="J11" i="2"/>
  <c r="J10" i="2"/>
  <c r="K10" i="2"/>
  <c r="K9" i="2"/>
  <c r="J9" i="2"/>
  <c r="K8" i="2"/>
  <c r="J8" i="2"/>
  <c r="J7" i="2"/>
  <c r="K7" i="2"/>
  <c r="K6" i="2"/>
  <c r="J6" i="2"/>
  <c r="J5" i="2"/>
  <c r="K5" i="2"/>
  <c r="J4" i="2"/>
  <c r="K4" i="2"/>
  <c r="K3" i="2"/>
  <c r="J3" i="2"/>
  <c r="K2" i="2"/>
  <c r="J2" i="2"/>
  <c r="CU2" i="2"/>
  <c r="CU3" i="2"/>
  <c r="CU4" i="2"/>
  <c r="CU5" i="2"/>
  <c r="CU6" i="2"/>
  <c r="CU7" i="2"/>
  <c r="CU8" i="2"/>
  <c r="CU9" i="2"/>
  <c r="CU10" i="2"/>
  <c r="CU11" i="2"/>
  <c r="CU12" i="2"/>
  <c r="CU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CU20" i="2" l="1"/>
  <c r="CU19" i="2"/>
  <c r="CU18" i="2"/>
  <c r="CU17" i="2"/>
  <c r="CU16" i="2"/>
  <c r="CU15" i="2"/>
  <c r="CU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<sst xmlns="http://schemas.openxmlformats.org/spreadsheetml/2006/main" count="450" uniqueCount="213">
  <si>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</si>
  <si>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</si>
  <si>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</si>
  <si>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</si>
  <si>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</si>
  <si>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</si>
  <si>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</si>
  <si>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</si>
  <si>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</si>
  <si>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</si>
  <si>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</si>
  <si>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</si>
  <si>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</si>
  <si>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</si>
  <si>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</si>
  <si>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</si>
  <si>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</si>
  <si>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</si>
  <si>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</si>
  <si>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</si>
  <si>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</si>
  <si>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</si>
  <si>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</si>
  <si>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</si>
  <si>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</si>
  <si>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</si>
  <si>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</si>
  <si>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</si>
  <si>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</si>
  <si>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</si>
  <si>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</si>
  <si>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</si>
  <si>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</si>
  <si>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</si>
  <si>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</si>
  <si>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</si>
  <si>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</si>
  <si>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</si>
  <si>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</si>
  <si>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</si>
  <si>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</si>
  <si>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</si>
  <si>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</si>
  <si>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</si>
  <si>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</si>
  <si>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</si>
  <si>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</si>
  <si>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</si>
  <si>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</si>
  <si>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</si>
  <si>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</si>
  <si>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</si>
  <si>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</si>
  <si>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</si>
  <si>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</si>
  <si>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</si>
  <si>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</si>
  <si>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</si>
  <si>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</si>
  <si>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</si>
  <si>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</si>
  <si>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</si>
  <si>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</si>
  <si>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</si>
  <si>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</si>
  <si>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</si>
  <si>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</si>
  <si>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</si>
  <si>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</si>
  <si>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</si>
  <si>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</si>
  <si>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</si>
  <si>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</si>
  <si>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</si>
  <si>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</si>
  <si>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</si>
  <si>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</si>
  <si>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</si>
  <si>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</si>
  <si>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</si>
  <si>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</si>
  <si>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</si>
  <si>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</si>
  <si>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</si>
  <si>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</si>
  <si>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</si>
  <si>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</si>
  <si>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</si>
  <si>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</si>
  <si>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</si>
  <si>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</si>
  <si>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</si>
  <si>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</si>
  <si>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</si>
  <si>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</si>
  <si>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</si>
  <si>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</si>
  <si>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</si>
  <si>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</si>
  <si>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</si>
  <si>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</si>
  <si>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</si>
  <si>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</si>
  <si>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</si>
  <si>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</si>
  <si>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</si>
  <si>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</si>
  <si>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</si>
  <si>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</si>
  <si>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</si>
  <si>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</si>
  <si>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</si>
  <si>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</si>
  <si>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</si>
  <si>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</si>
  <si>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</si>
  <si>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</si>
  <si>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</si>
  <si>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</si>
  <si>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</si>
  <si>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</si>
  <si>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</si>
  <si>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</si>
  <si>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</si>
  <si>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</si>
  <si>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</si>
  <si>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</si>
  <si>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</si>
  <si>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</si>
  <si>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</si>
  <si>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</si>
  <si>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</si>
  <si>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</si>
  <si>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</si>
  <si>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</si>
  <si>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</si>
  <si>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</si>
  <si>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</si>
  <si>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</si>
  <si>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</si>
  <si>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</si>
  <si>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</si>
  <si>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</si>
  <si>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</si>
  <si>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</si>
  <si>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</si>
  <si>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</si>
  <si>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LTP</t>
  </si>
  <si>
    <t>93_1</t>
  </si>
  <si>
    <t>CHANGED HOBO</t>
  </si>
  <si>
    <t>P1</t>
  </si>
  <si>
    <t>P2</t>
  </si>
  <si>
    <t>P3</t>
  </si>
  <si>
    <t>P4</t>
  </si>
  <si>
    <t>P5</t>
  </si>
  <si>
    <t>E</t>
  </si>
  <si>
    <t>W</t>
  </si>
  <si>
    <t>N</t>
  </si>
  <si>
    <t>S</t>
  </si>
  <si>
    <t>L</t>
  </si>
  <si>
    <t>D</t>
  </si>
  <si>
    <t>03_07_2024_0835_C11_D1_LTPE6</t>
  </si>
  <si>
    <t>03_07_2024_1115_C11_D7_LTPD5</t>
  </si>
  <si>
    <t>AIR TURUN. ULANGI</t>
  </si>
  <si>
    <t>03_07_2024_0856_C5_D2_LTPE5</t>
  </si>
  <si>
    <t>03_07_2024_1110_C5_D6_LTPL5</t>
  </si>
  <si>
    <t>03_07_2024_0913_C14_D3_LTPE4</t>
  </si>
  <si>
    <t>03_07_2024_1100_C14_D5_LTPD4</t>
  </si>
  <si>
    <t>CNEW</t>
  </si>
  <si>
    <t>03_07_2024_1056_CNEW_D4_LTPL6</t>
  </si>
  <si>
    <t>03_07_2024_1132_C1_D8_LTPL4</t>
  </si>
  <si>
    <t>03_07_2024_1140_C12_D9_LTPD6</t>
  </si>
  <si>
    <t>RAINY</t>
  </si>
  <si>
    <t>B20</t>
  </si>
  <si>
    <t>B21</t>
  </si>
  <si>
    <t>B24</t>
  </si>
  <si>
    <t>B11</t>
  </si>
  <si>
    <t>BN1</t>
  </si>
  <si>
    <t>BN2</t>
  </si>
  <si>
    <t>B14</t>
  </si>
  <si>
    <t>B25</t>
  </si>
  <si>
    <t>UNNAME</t>
  </si>
  <si>
    <t>I</t>
  </si>
  <si>
    <t>CALIBRASI</t>
  </si>
  <si>
    <t>P1_COVERAGE</t>
  </si>
  <si>
    <t>P2_COVERAGE</t>
  </si>
  <si>
    <t>P3_COVERAGE</t>
  </si>
  <si>
    <t>P4_COVERAGE</t>
  </si>
  <si>
    <t>P5_COVERAGE</t>
  </si>
  <si>
    <t>RATARATA_CALCD</t>
  </si>
  <si>
    <t>RATARATA_APP</t>
  </si>
  <si>
    <t>04_07_2024_0928_C5_D1_LTPL6</t>
  </si>
  <si>
    <t>TMP</t>
  </si>
  <si>
    <t>04_07_2024_1217_C5_D7_TMPE3</t>
  </si>
  <si>
    <t>REDO</t>
  </si>
  <si>
    <t>04_07_2024_0940_C12_D2_LTPD5</t>
  </si>
  <si>
    <t>04_07_2024_0940_C11_D3_LTPL5</t>
  </si>
  <si>
    <t>04_07_2024_0950_C14_D4_LTPL4</t>
  </si>
  <si>
    <t>04_07_2024_1235_C1_D8_TMPE1</t>
  </si>
  <si>
    <t>04_07_2024_0954_CNEW_D5_LTPD6</t>
  </si>
  <si>
    <t>04_07_2024_1204_CNEW_D6_TMPE2</t>
  </si>
  <si>
    <t>SUNNY</t>
  </si>
  <si>
    <t>B3</t>
  </si>
  <si>
    <t>B2</t>
  </si>
  <si>
    <t>B18</t>
  </si>
  <si>
    <t>05_07_2024_0939_CNEW_D1_TMPD3</t>
  </si>
  <si>
    <t>PIPA DIAMBIL</t>
  </si>
  <si>
    <t>05_07_2024_0946_C5_D2_TMPD2</t>
  </si>
  <si>
    <t>B19</t>
  </si>
  <si>
    <t>05_07_2024_1003_C12_D3_TMPL2</t>
  </si>
  <si>
    <t>05_07_2024_1014_C1_D4_TMPL1</t>
  </si>
  <si>
    <t>05_07_2024_1025_C11_D5_TMPD1</t>
  </si>
  <si>
    <t>05_07_2024_1030_C14_D6_TMPL3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</si>
</sst>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4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V25"/>
  <sheetViews>
    <sheetView tabSelected="1" zoomScale="85" zoomScaleNormal="85" workbookViewId="0">
      <pane xSplit="7" ySplit="1" topLeftCell="H18" activePane="bottomRight" state="frozen"/>
      <selection pane="topRight" activeCell="H1" sqref="H1"/>
      <selection pane="bottomLeft" activeCell="A2" sqref="A2"/>
      <selection pane="bottomRight" activeCell="H19" sqref="H19"/>
    </sheetView>
  </sheetViews>
  <sheetFormatPr defaultRowHeight="14.5" x14ac:dyDescent="0.35"/>
  <cols>
    <col min="1" max="1" width="10.453125" bestFit="1" customWidth="1"/>
    <col min="2" max="4" width="8.7265625" customWidth="1"/>
    <col min="5" max="5" width="8.7265625" hidden="1" customWidth="1"/>
    <col min="6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100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132</v>
      </c>
      <c r="CH1" s="27" t="s">
        <v>133</v>
      </c>
      <c r="CI1" s="60" t="s">
        <v>134</v>
      </c>
      <c r="CJ1" s="83" t="s">
        <v>135</v>
      </c>
      <c r="CK1" s="27" t="s">
        <v>136</v>
      </c>
      <c r="CL1" s="60" t="s">
        <v>137</v>
      </c>
      <c r="CM1" s="83" t="s">
        <v>65</v>
      </c>
      <c r="CN1" s="27" t="s">
        <v>144</v>
      </c>
      <c r="CO1" s="60" t="s">
        <v>66</v>
      </c>
      <c r="CP1" s="83" t="s">
        <v>141</v>
      </c>
      <c r="CQ1" s="27" t="s">
        <v>142</v>
      </c>
      <c r="CR1" s="60" t="s">
        <v>143</v>
      </c>
      <c r="CS1" s="83" t="s">
        <v>12</v>
      </c>
      <c r="CT1" s="27" t="s">
        <v>32</v>
      </c>
      <c r="CU1" s="60" t="s">
        <v>33</v>
      </c>
      <c r="CV1" s="28" t="s">
        <v>31</v>
      </c>
    </row>
    <row r="2" spans="1:100" x14ac:dyDescent="0.35">
      <c r="A2" s="93">
        <v>45358</v>
      </c>
      <c r="B2" s="9" t="s">
        <v>147</v>
      </c>
      <c r="C2" s="5" t="s">
        <v>155</v>
      </c>
      <c r="D2" s="5">
        <v>6</v>
      </c>
      <c r="E2" s="76" t="str">
        <f>C2&amp;""&amp;D2</f>
        <v>E6</v>
      </c>
      <c r="F2" s="5">
        <v>1</v>
      </c>
      <c r="G2" s="5">
        <v>11</v>
      </c>
      <c r="H2" s="6">
        <v>0.3576388888888889</v>
      </c>
      <c r="I2" s="6">
        <v>0.43958333333333338</v>
      </c>
      <c r="J2" s="7">
        <f>VLOOKUP(E2,LATLON!$A$2:$C$19,2)</f>
        <v>-5.463902</v>
      </c>
      <c r="K2" s="7">
        <f>VLOOKUP(E2,LATLON!$A$2:$C$19,3)</f>
        <v>119.28802</v>
      </c>
      <c r="L2" s="5">
        <v>68</v>
      </c>
      <c r="M2" s="5">
        <v>60</v>
      </c>
      <c r="N2" s="5" t="s">
        <v>161</v>
      </c>
      <c r="O2" s="5">
        <v>3</v>
      </c>
      <c r="P2" s="6">
        <f>I2-H2</f>
        <v>8.1944444444444486E-2</v>
      </c>
      <c r="Q2" s="6" t="s">
        <v>175</v>
      </c>
      <c r="R2" s="5" t="s">
        <v>172</v>
      </c>
      <c r="S2" s="5">
        <v>0.78</v>
      </c>
      <c r="T2" s="5" t="s">
        <v>182</v>
      </c>
      <c r="U2" s="8"/>
      <c r="V2" s="19"/>
      <c r="W2" s="20"/>
      <c r="X2" s="20"/>
      <c r="Y2" s="20"/>
      <c r="Z2" s="20"/>
      <c r="AA2" s="20"/>
      <c r="AB2" s="20">
        <f>SUM(V2:AA2)</f>
        <v>0</v>
      </c>
      <c r="AC2" s="20"/>
      <c r="AD2" s="20"/>
      <c r="AE2" s="20">
        <f t="shared" ref="AE2:AE13" si="0">AB2-AC2-AD2</f>
        <v>0</v>
      </c>
      <c r="AF2" s="21"/>
      <c r="AG2" s="21"/>
      <c r="AH2" s="22"/>
      <c r="AI2" s="29"/>
      <c r="AJ2" s="30"/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/>
      <c r="BJ2" s="58"/>
      <c r="BK2" s="33" t="str">
        <f t="shared" ref="BK2:BK13" si="9">IF(BI2=0,"NA",BJ2-$AC2)</f>
        <v>NA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/>
      <c r="BS2" s="74"/>
      <c r="BT2" s="33" t="str">
        <f t="shared" ref="BT2:BT13" si="12">IF(BR2=0,"NA",BS2-$AC2)</f>
        <v>NA</v>
      </c>
      <c r="BU2" s="59"/>
      <c r="BV2" s="58"/>
      <c r="BW2" s="33" t="str">
        <f t="shared" ref="BW2:BW22" si="13">IF(BU2=0,"NA",BV2-$AC2)</f>
        <v>NA</v>
      </c>
      <c r="BX2" s="41"/>
      <c r="BY2" s="57"/>
      <c r="BZ2" s="33" t="str">
        <f t="shared" ref="BZ2:BZ22" si="14">IF(BX2=0,"NA",BY2-$AC2)</f>
        <v>NA</v>
      </c>
      <c r="CA2" s="59"/>
      <c r="CB2" s="72"/>
      <c r="CC2" s="33" t="str">
        <f t="shared" ref="CC2:CC22" si="15">IF(CA2=0,"NA",CB2-$AC2)</f>
        <v>NA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13" si="21">IF(CS2=0,"NA",CT2-$AC2)</f>
        <v>NA</v>
      </c>
      <c r="CV2" s="35"/>
    </row>
    <row r="3" spans="1:100" x14ac:dyDescent="0.35">
      <c r="A3" s="93">
        <v>45358</v>
      </c>
      <c r="B3" s="9" t="s">
        <v>147</v>
      </c>
      <c r="C3" s="5" t="s">
        <v>160</v>
      </c>
      <c r="D3" s="5">
        <v>5</v>
      </c>
      <c r="E3" s="76" t="str">
        <f t="shared" ref="E3:E25" si="22">C3&amp;""&amp;D3</f>
        <v>D5</v>
      </c>
      <c r="F3" s="5">
        <v>7</v>
      </c>
      <c r="G3" s="5">
        <v>11</v>
      </c>
      <c r="H3" s="6">
        <v>0.46875</v>
      </c>
      <c r="I3" s="6">
        <v>0.54305555555555551</v>
      </c>
      <c r="J3" s="7">
        <f>VLOOKUP(E3,LATLON!$A$2:$C$19,2)</f>
        <v>-5.4682649999999997</v>
      </c>
      <c r="K3" s="7">
        <f>VLOOKUP(E3,LATLON!$A$2:$C$19,3)</f>
        <v>119.30207900000001</v>
      </c>
      <c r="L3" s="5">
        <v>31</v>
      </c>
      <c r="M3" s="5">
        <v>0</v>
      </c>
      <c r="N3" s="5" t="s">
        <v>162</v>
      </c>
      <c r="O3" s="5">
        <v>3</v>
      </c>
      <c r="P3" s="6">
        <f t="shared" ref="P3:P24" si="23">I3-H3</f>
        <v>7.4305555555555514E-2</v>
      </c>
      <c r="Q3" s="6" t="s">
        <v>179</v>
      </c>
      <c r="R3" s="5" t="s">
        <v>172</v>
      </c>
      <c r="S3" s="5">
        <v>0.62</v>
      </c>
      <c r="T3" s="5" t="s">
        <v>160</v>
      </c>
      <c r="U3" s="8" t="s">
        <v>163</v>
      </c>
      <c r="V3" s="19"/>
      <c r="W3" s="20"/>
      <c r="X3" s="20"/>
      <c r="Y3" s="20"/>
      <c r="Z3" s="20"/>
      <c r="AA3" s="20"/>
      <c r="AB3" s="20">
        <f t="shared" ref="AB3:AB22" si="24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33" t="str">
        <f t="shared" si="1"/>
        <v>NA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/>
      <c r="BJ3" s="32"/>
      <c r="BK3" s="33" t="str">
        <f t="shared" si="9"/>
        <v>NA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5"/>
    </row>
    <row r="4" spans="1:100" x14ac:dyDescent="0.35">
      <c r="A4" s="93">
        <v>45358</v>
      </c>
      <c r="B4" s="9" t="s">
        <v>147</v>
      </c>
      <c r="C4" s="5" t="s">
        <v>155</v>
      </c>
      <c r="D4" s="5">
        <v>5</v>
      </c>
      <c r="E4" s="76" t="str">
        <f t="shared" si="22"/>
        <v>E5</v>
      </c>
      <c r="F4" s="5">
        <v>2</v>
      </c>
      <c r="G4" s="5">
        <v>5</v>
      </c>
      <c r="H4" s="6">
        <v>0.37222222222222223</v>
      </c>
      <c r="I4" s="6">
        <v>0.42152777777777778</v>
      </c>
      <c r="J4" s="7">
        <f>VLOOKUP(E4,LATLON!$A$2:$C$19,2)</f>
        <v>-5.4620889999999997</v>
      </c>
      <c r="K4" s="7">
        <f>VLOOKUP(E4,LATLON!$A$2:$C$19,3)</f>
        <v>119.286874</v>
      </c>
      <c r="L4" s="5">
        <v>71</v>
      </c>
      <c r="M4" s="5">
        <v>70</v>
      </c>
      <c r="N4" s="5" t="s">
        <v>164</v>
      </c>
      <c r="O4" s="5">
        <v>3</v>
      </c>
      <c r="P4" s="6">
        <f t="shared" si="23"/>
        <v>4.9305555555555547E-2</v>
      </c>
      <c r="Q4" s="6" t="s">
        <v>173</v>
      </c>
      <c r="R4" s="5" t="s">
        <v>172</v>
      </c>
      <c r="S4" s="5">
        <v>0.82</v>
      </c>
      <c r="T4" s="5" t="s">
        <v>182</v>
      </c>
      <c r="U4" s="8"/>
      <c r="V4" s="19"/>
      <c r="W4" s="20"/>
      <c r="X4" s="20"/>
      <c r="Y4" s="20"/>
      <c r="Z4" s="20"/>
      <c r="AA4" s="20"/>
      <c r="AB4" s="20">
        <f t="shared" si="24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31"/>
      <c r="BV4" s="32"/>
      <c r="BW4" s="33" t="str">
        <f t="shared" si="13"/>
        <v>NA</v>
      </c>
      <c r="BX4" s="41"/>
      <c r="BY4" s="57"/>
      <c r="BZ4" s="33" t="str">
        <f t="shared" si="14"/>
        <v>NA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5"/>
    </row>
    <row r="5" spans="1:100" x14ac:dyDescent="0.35">
      <c r="A5" s="93">
        <v>45358</v>
      </c>
      <c r="B5" s="9" t="s">
        <v>147</v>
      </c>
      <c r="C5" s="5" t="s">
        <v>159</v>
      </c>
      <c r="D5" s="5">
        <v>5</v>
      </c>
      <c r="E5" s="76" t="str">
        <f t="shared" si="22"/>
        <v>L5</v>
      </c>
      <c r="F5" s="5">
        <v>6</v>
      </c>
      <c r="G5" s="5">
        <v>5</v>
      </c>
      <c r="H5" s="6">
        <v>0.46527777777777773</v>
      </c>
      <c r="I5" s="6">
        <v>0.54305555555555551</v>
      </c>
      <c r="J5" s="7">
        <f>VLOOKUP(E5,LATLON!$A$2:$C$19,2)</f>
        <v>-5.4682510000000004</v>
      </c>
      <c r="K5" s="7">
        <f>VLOOKUP(E5,LATLON!$A$2:$C$19,3)</f>
        <v>119.301957</v>
      </c>
      <c r="L5" s="5">
        <v>23</v>
      </c>
      <c r="M5" s="5">
        <v>1</v>
      </c>
      <c r="N5" s="5" t="s">
        <v>165</v>
      </c>
      <c r="O5" s="5">
        <v>3</v>
      </c>
      <c r="P5" s="6">
        <f t="shared" si="23"/>
        <v>7.7777777777777779E-2</v>
      </c>
      <c r="Q5" s="6" t="s">
        <v>180</v>
      </c>
      <c r="R5" s="5" t="s">
        <v>172</v>
      </c>
      <c r="S5" s="5">
        <v>0.62</v>
      </c>
      <c r="T5" s="5" t="s">
        <v>160</v>
      </c>
      <c r="U5" s="8" t="s">
        <v>163</v>
      </c>
      <c r="V5" s="19"/>
      <c r="W5" s="20"/>
      <c r="X5" s="20"/>
      <c r="Y5" s="20"/>
      <c r="Z5" s="20"/>
      <c r="AA5" s="20"/>
      <c r="AB5" s="20">
        <f t="shared" si="24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5"/>
    </row>
    <row r="6" spans="1:100" x14ac:dyDescent="0.35">
      <c r="A6" s="93">
        <v>45358</v>
      </c>
      <c r="B6" s="9" t="s">
        <v>147</v>
      </c>
      <c r="C6" s="5" t="s">
        <v>155</v>
      </c>
      <c r="D6" s="5">
        <v>4</v>
      </c>
      <c r="E6" s="76" t="str">
        <f t="shared" si="22"/>
        <v>E4</v>
      </c>
      <c r="F6" s="5">
        <v>3</v>
      </c>
      <c r="G6" s="5">
        <v>14</v>
      </c>
      <c r="H6" s="6">
        <v>0.3840277777777778</v>
      </c>
      <c r="I6" s="6">
        <v>0.44097222222222227</v>
      </c>
      <c r="J6" s="7">
        <f>VLOOKUP(E6,LATLON!$A$2:$C$19,2)</f>
        <v>-5.4639509999999998</v>
      </c>
      <c r="K6" s="7">
        <f>VLOOKUP(E6,LATLON!$A$2:$C$19,3)</f>
        <v>119.287291</v>
      </c>
      <c r="L6" s="5">
        <v>85</v>
      </c>
      <c r="M6" s="5">
        <v>71</v>
      </c>
      <c r="N6" s="5" t="s">
        <v>166</v>
      </c>
      <c r="O6" s="5">
        <v>4</v>
      </c>
      <c r="P6" s="6">
        <f t="shared" si="23"/>
        <v>5.6944444444444464E-2</v>
      </c>
      <c r="Q6" s="6" t="s">
        <v>178</v>
      </c>
      <c r="R6" s="5" t="s">
        <v>172</v>
      </c>
      <c r="S6" s="5">
        <v>0.82</v>
      </c>
      <c r="T6" s="5" t="s">
        <v>182</v>
      </c>
      <c r="U6" s="8"/>
      <c r="V6" s="19"/>
      <c r="W6" s="20"/>
      <c r="X6" s="20"/>
      <c r="Y6" s="20"/>
      <c r="Z6" s="20"/>
      <c r="AA6" s="20"/>
      <c r="AB6" s="20">
        <f t="shared" si="24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31"/>
      <c r="BV6" s="32"/>
      <c r="BW6" s="33" t="str">
        <f t="shared" si="13"/>
        <v>NA</v>
      </c>
      <c r="BX6" s="41"/>
      <c r="BY6" s="57"/>
      <c r="BZ6" s="33" t="str">
        <f t="shared" si="14"/>
        <v>NA</v>
      </c>
      <c r="CA6" s="31"/>
      <c r="CB6" s="32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5"/>
    </row>
    <row r="7" spans="1:100" x14ac:dyDescent="0.35">
      <c r="A7" s="93">
        <v>45358</v>
      </c>
      <c r="B7" s="9" t="s">
        <v>147</v>
      </c>
      <c r="C7" s="5" t="s">
        <v>160</v>
      </c>
      <c r="D7" s="5">
        <v>4</v>
      </c>
      <c r="E7" s="76" t="str">
        <f t="shared" si="22"/>
        <v>D4</v>
      </c>
      <c r="F7" s="5">
        <v>5</v>
      </c>
      <c r="G7" s="5">
        <v>14</v>
      </c>
      <c r="H7" s="6">
        <v>0.45833333333333331</v>
      </c>
      <c r="I7" s="6">
        <v>0.53819444444444442</v>
      </c>
      <c r="J7" s="7">
        <f>VLOOKUP(E7,LATLON!$A$2:$C$19,2)</f>
        <v>-5.468826</v>
      </c>
      <c r="K7" s="7">
        <f>VLOOKUP(E7,LATLON!$A$2:$C$19,3)</f>
        <v>119.300459</v>
      </c>
      <c r="L7" s="5">
        <v>41</v>
      </c>
      <c r="M7" s="5">
        <v>9</v>
      </c>
      <c r="N7" s="5" t="s">
        <v>167</v>
      </c>
      <c r="O7" s="5">
        <v>3</v>
      </c>
      <c r="P7" s="6">
        <f t="shared" si="23"/>
        <v>7.9861111111111105E-2</v>
      </c>
      <c r="Q7" s="6" t="s">
        <v>181</v>
      </c>
      <c r="R7" s="5" t="s">
        <v>172</v>
      </c>
      <c r="S7" s="5">
        <v>0.62</v>
      </c>
      <c r="T7" s="5" t="s">
        <v>160</v>
      </c>
      <c r="U7" s="8"/>
      <c r="V7" s="19"/>
      <c r="W7" s="20"/>
      <c r="X7" s="20"/>
      <c r="Y7" s="20"/>
      <c r="Z7" s="20"/>
      <c r="AA7" s="20"/>
      <c r="AB7" s="20">
        <f t="shared" si="24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/>
      <c r="CB7" s="32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5"/>
    </row>
    <row r="8" spans="1:100" x14ac:dyDescent="0.35">
      <c r="A8" s="93">
        <v>45358</v>
      </c>
      <c r="B8" s="9" t="s">
        <v>147</v>
      </c>
      <c r="C8" s="5" t="s">
        <v>159</v>
      </c>
      <c r="D8" s="5">
        <v>6</v>
      </c>
      <c r="E8" s="76" t="str">
        <f t="shared" si="22"/>
        <v>L6</v>
      </c>
      <c r="F8" s="5">
        <v>4</v>
      </c>
      <c r="G8" s="5" t="s">
        <v>168</v>
      </c>
      <c r="H8" s="6">
        <v>0.45555555555555555</v>
      </c>
      <c r="I8" s="6">
        <v>0.53819444444444442</v>
      </c>
      <c r="J8" s="7">
        <f>VLOOKUP(E8,LATLON!$A$2:$C$19,2)</f>
        <v>-5.4686510000000004</v>
      </c>
      <c r="K8" s="7">
        <f>VLOOKUP(E8,LATLON!$A$2:$C$19,3)</f>
        <v>119.300428</v>
      </c>
      <c r="L8" s="5">
        <v>45</v>
      </c>
      <c r="M8" s="5">
        <v>10</v>
      </c>
      <c r="N8" s="5" t="s">
        <v>169</v>
      </c>
      <c r="O8" s="5">
        <v>4</v>
      </c>
      <c r="P8" s="6">
        <f t="shared" si="23"/>
        <v>8.2638888888888873E-2</v>
      </c>
      <c r="Q8" s="6" t="s">
        <v>174</v>
      </c>
      <c r="R8" s="5" t="s">
        <v>172</v>
      </c>
      <c r="S8" s="5">
        <v>0.62</v>
      </c>
      <c r="T8" s="5" t="s">
        <v>160</v>
      </c>
      <c r="U8" s="8" t="s">
        <v>163</v>
      </c>
      <c r="V8" s="19"/>
      <c r="W8" s="20"/>
      <c r="X8" s="20"/>
      <c r="Y8" s="20"/>
      <c r="Z8" s="20"/>
      <c r="AA8" s="20"/>
      <c r="AB8" s="20">
        <f t="shared" si="24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33" t="str">
        <f t="shared" si="1"/>
        <v>NA</v>
      </c>
      <c r="AN8" s="31"/>
      <c r="AO8" s="71"/>
      <c r="AP8" s="33" t="str">
        <f t="shared" si="2"/>
        <v>NA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/>
      <c r="BY8" s="57"/>
      <c r="BZ8" s="33" t="str">
        <f t="shared" si="14"/>
        <v>NA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71"/>
      <c r="CR8" s="33" t="str">
        <f t="shared" si="20"/>
        <v>NA</v>
      </c>
      <c r="CS8" s="31"/>
      <c r="CT8" s="71"/>
      <c r="CU8" s="33" t="str">
        <f t="shared" si="21"/>
        <v>NA</v>
      </c>
      <c r="CV8" s="35"/>
    </row>
    <row r="9" spans="1:100" x14ac:dyDescent="0.35">
      <c r="A9" s="93">
        <v>45358</v>
      </c>
      <c r="B9" s="9" t="s">
        <v>147</v>
      </c>
      <c r="C9" s="5" t="s">
        <v>159</v>
      </c>
      <c r="D9" s="5">
        <v>4</v>
      </c>
      <c r="E9" s="76" t="str">
        <f t="shared" si="22"/>
        <v>L4</v>
      </c>
      <c r="F9" s="5">
        <v>8</v>
      </c>
      <c r="G9" s="5">
        <v>1</v>
      </c>
      <c r="H9" s="6">
        <v>0.48055555555555557</v>
      </c>
      <c r="I9" s="6">
        <v>0.54722222222222217</v>
      </c>
      <c r="J9" s="7">
        <f>VLOOKUP(E9,LATLON!$A$2:$C$19,2)</f>
        <v>-5.4663769999999996</v>
      </c>
      <c r="K9" s="7">
        <f>VLOOKUP(E9,LATLON!$A$2:$C$19,3)</f>
        <v>119.30229</v>
      </c>
      <c r="L9" s="5">
        <v>31</v>
      </c>
      <c r="M9" s="5">
        <v>10</v>
      </c>
      <c r="N9" s="5" t="s">
        <v>170</v>
      </c>
      <c r="O9" s="5">
        <v>3</v>
      </c>
      <c r="P9" s="6">
        <f t="shared" si="23"/>
        <v>6.6666666666666596E-2</v>
      </c>
      <c r="Q9" s="6" t="s">
        <v>176</v>
      </c>
      <c r="R9" s="5" t="s">
        <v>172</v>
      </c>
      <c r="S9" s="5">
        <v>0.48</v>
      </c>
      <c r="T9" s="5" t="s">
        <v>160</v>
      </c>
      <c r="U9" s="8" t="s">
        <v>163</v>
      </c>
      <c r="V9" s="19"/>
      <c r="W9" s="20"/>
      <c r="X9" s="20"/>
      <c r="Y9" s="20"/>
      <c r="Z9" s="20"/>
      <c r="AA9" s="20"/>
      <c r="AB9" s="20">
        <f t="shared" si="24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33" t="str">
        <f t="shared" si="1"/>
        <v>NA</v>
      </c>
      <c r="AN9" s="31"/>
      <c r="AO9" s="32"/>
      <c r="AP9" s="33" t="str">
        <f t="shared" si="2"/>
        <v>NA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4"/>
      <c r="BK9" s="33" t="str">
        <f t="shared" si="9"/>
        <v>NA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57"/>
      <c r="CR9" s="33" t="str">
        <f t="shared" si="20"/>
        <v>NA</v>
      </c>
      <c r="CS9" s="31"/>
      <c r="CT9" s="57"/>
      <c r="CU9" s="33" t="str">
        <f t="shared" si="21"/>
        <v>NA</v>
      </c>
      <c r="CV9" s="35"/>
    </row>
    <row r="10" spans="1:100" x14ac:dyDescent="0.35">
      <c r="A10" s="93">
        <v>45358</v>
      </c>
      <c r="B10" s="9" t="s">
        <v>147</v>
      </c>
      <c r="C10" s="5" t="s">
        <v>160</v>
      </c>
      <c r="D10" s="5">
        <v>6</v>
      </c>
      <c r="E10" s="76" t="str">
        <f t="shared" si="22"/>
        <v>D6</v>
      </c>
      <c r="F10" s="5">
        <v>9</v>
      </c>
      <c r="G10" s="5">
        <v>12</v>
      </c>
      <c r="H10" s="6">
        <v>0.4861111111111111</v>
      </c>
      <c r="I10" s="6">
        <v>0.54722222222222217</v>
      </c>
      <c r="J10" s="7">
        <f>VLOOKUP(E10,LATLON!$A$2:$C$19,2)</f>
        <v>-5.4671349999999999</v>
      </c>
      <c r="K10" s="7">
        <f>VLOOKUP(E10,LATLON!$A$2:$C$19,3)</f>
        <v>119.302812</v>
      </c>
      <c r="L10" s="5">
        <v>21</v>
      </c>
      <c r="M10" s="5">
        <v>0</v>
      </c>
      <c r="N10" s="5" t="s">
        <v>171</v>
      </c>
      <c r="O10" s="5">
        <v>4</v>
      </c>
      <c r="P10" s="6">
        <f t="shared" si="23"/>
        <v>6.1111111111111061E-2</v>
      </c>
      <c r="Q10" s="6" t="s">
        <v>177</v>
      </c>
      <c r="R10" s="5" t="s">
        <v>172</v>
      </c>
      <c r="S10" s="5">
        <v>0.48</v>
      </c>
      <c r="T10" s="5" t="s">
        <v>160</v>
      </c>
      <c r="U10" s="8"/>
      <c r="V10" s="19"/>
      <c r="W10" s="20"/>
      <c r="X10" s="20"/>
      <c r="Y10" s="20"/>
      <c r="Z10" s="20"/>
      <c r="AA10" s="20"/>
      <c r="AB10" s="20">
        <f t="shared" si="24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5"/>
    </row>
    <row r="11" spans="1:100" x14ac:dyDescent="0.35">
      <c r="A11" s="93">
        <v>45389</v>
      </c>
      <c r="B11" s="9" t="s">
        <v>147</v>
      </c>
      <c r="C11" s="5" t="s">
        <v>159</v>
      </c>
      <c r="D11" s="5">
        <v>6</v>
      </c>
      <c r="E11" s="76" t="str">
        <f t="shared" si="22"/>
        <v>L6</v>
      </c>
      <c r="F11" s="5">
        <v>1</v>
      </c>
      <c r="G11" s="5">
        <v>5</v>
      </c>
      <c r="H11" s="6">
        <v>0.39444444444444443</v>
      </c>
      <c r="I11" s="6">
        <v>0.47847222222222219</v>
      </c>
      <c r="J11" s="7">
        <f>VLOOKUP(E11,LATLON!$A$2:$C$19,2)</f>
        <v>-5.4686510000000004</v>
      </c>
      <c r="K11" s="7">
        <f>VLOOKUP(E11,LATLON!$A$2:$C$19,3)</f>
        <v>119.300428</v>
      </c>
      <c r="L11" s="5">
        <v>61</v>
      </c>
      <c r="M11" s="5">
        <v>43</v>
      </c>
      <c r="N11" s="5" t="s">
        <v>191</v>
      </c>
      <c r="O11" s="5">
        <v>2</v>
      </c>
      <c r="P11" s="6">
        <f t="shared" si="23"/>
        <v>8.4027777777777757E-2</v>
      </c>
      <c r="Q11" s="6" t="s">
        <v>174</v>
      </c>
      <c r="R11" s="5" t="s">
        <v>201</v>
      </c>
      <c r="S11" s="5">
        <v>0.81</v>
      </c>
      <c r="T11" s="5" t="s">
        <v>182</v>
      </c>
      <c r="U11" s="8" t="s">
        <v>194</v>
      </c>
      <c r="V11" s="19"/>
      <c r="W11" s="20"/>
      <c r="X11" s="20"/>
      <c r="Y11" s="20"/>
      <c r="Z11" s="20"/>
      <c r="AA11" s="20"/>
      <c r="AB11" s="20">
        <f t="shared" si="24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/>
      <c r="BD11" s="32"/>
      <c r="BE11" s="33" t="str">
        <f t="shared" si="7"/>
        <v>NA</v>
      </c>
      <c r="BF11" s="31"/>
      <c r="BG11" s="34"/>
      <c r="BH11" s="33" t="str">
        <f t="shared" si="8"/>
        <v>NA</v>
      </c>
      <c r="BI11" s="31"/>
      <c r="BJ11" s="32"/>
      <c r="BK11" s="33" t="str">
        <f t="shared" si="9"/>
        <v>NA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5"/>
    </row>
    <row r="12" spans="1:100" x14ac:dyDescent="0.35">
      <c r="A12" s="93">
        <v>45389</v>
      </c>
      <c r="B12" s="9" t="s">
        <v>192</v>
      </c>
      <c r="C12" s="5" t="s">
        <v>155</v>
      </c>
      <c r="D12" s="5">
        <v>3</v>
      </c>
      <c r="E12" s="76" t="str">
        <f t="shared" si="22"/>
        <v>E3</v>
      </c>
      <c r="F12" s="5">
        <v>7</v>
      </c>
      <c r="G12" s="5">
        <v>5</v>
      </c>
      <c r="H12" s="6">
        <v>0.51180555555555551</v>
      </c>
      <c r="I12" s="6">
        <v>0.59861111111111109</v>
      </c>
      <c r="J12" s="7">
        <f>VLOOKUP(E12,LATLON!$A$2:$C$19,2)</f>
        <v>-5.49282</v>
      </c>
      <c r="K12" s="7">
        <f>VLOOKUP(E12,LATLON!$A$2:$C$19,3)</f>
        <v>119.31198000000001</v>
      </c>
      <c r="L12" s="5">
        <v>55</v>
      </c>
      <c r="M12" s="5">
        <v>25</v>
      </c>
      <c r="N12" s="5" t="s">
        <v>193</v>
      </c>
      <c r="O12" s="5">
        <v>4</v>
      </c>
      <c r="P12" s="6">
        <f t="shared" si="23"/>
        <v>8.680555555555558E-2</v>
      </c>
      <c r="Q12" s="6" t="s">
        <v>177</v>
      </c>
      <c r="R12" s="5" t="s">
        <v>201</v>
      </c>
      <c r="S12" s="5">
        <v>0.44</v>
      </c>
      <c r="T12" s="5" t="s">
        <v>160</v>
      </c>
      <c r="U12" s="8"/>
      <c r="V12" s="19"/>
      <c r="W12" s="20"/>
      <c r="X12" s="20"/>
      <c r="Y12" s="20"/>
      <c r="Z12" s="20"/>
      <c r="AA12" s="20"/>
      <c r="AB12" s="20">
        <f t="shared" si="24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/>
      <c r="BJ12" s="32"/>
      <c r="BK12" s="33" t="str">
        <f t="shared" si="9"/>
        <v>NA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5"/>
    </row>
    <row r="13" spans="1:100" x14ac:dyDescent="0.35">
      <c r="A13" s="93">
        <v>45389</v>
      </c>
      <c r="B13" s="9" t="s">
        <v>147</v>
      </c>
      <c r="C13" s="5" t="s">
        <v>160</v>
      </c>
      <c r="D13" s="5">
        <v>5</v>
      </c>
      <c r="E13" s="76" t="str">
        <f t="shared" si="22"/>
        <v>D5</v>
      </c>
      <c r="F13" s="5">
        <v>2</v>
      </c>
      <c r="G13" s="5">
        <v>12</v>
      </c>
      <c r="H13" s="6">
        <v>0.40277777777777773</v>
      </c>
      <c r="I13" s="6">
        <v>0.47361111111111115</v>
      </c>
      <c r="J13" s="7">
        <f>VLOOKUP(E13,LATLON!$A$2:$C$19,2)</f>
        <v>-5.4682649999999997</v>
      </c>
      <c r="K13" s="7">
        <f>VLOOKUP(E13,LATLON!$A$2:$C$19,3)</f>
        <v>119.30207900000001</v>
      </c>
      <c r="L13" s="5">
        <v>43</v>
      </c>
      <c r="M13" s="5">
        <v>35</v>
      </c>
      <c r="N13" s="5" t="s">
        <v>195</v>
      </c>
      <c r="O13" s="5">
        <v>3</v>
      </c>
      <c r="P13" s="6">
        <f t="shared" si="23"/>
        <v>7.0833333333333415E-2</v>
      </c>
      <c r="Q13" s="6" t="s">
        <v>202</v>
      </c>
      <c r="R13" s="5" t="s">
        <v>201</v>
      </c>
      <c r="S13" s="5">
        <v>0.81</v>
      </c>
      <c r="T13" s="5" t="s">
        <v>182</v>
      </c>
      <c r="U13" s="8"/>
      <c r="V13" s="19"/>
      <c r="W13" s="20"/>
      <c r="X13" s="20"/>
      <c r="Y13" s="20"/>
      <c r="Z13" s="20"/>
      <c r="AA13" s="20"/>
      <c r="AB13" s="20">
        <f t="shared" si="24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4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5"/>
    </row>
    <row r="14" spans="1:100" x14ac:dyDescent="0.35">
      <c r="A14" s="93">
        <v>45389</v>
      </c>
      <c r="B14" s="9" t="s">
        <v>147</v>
      </c>
      <c r="C14" s="5" t="s">
        <v>159</v>
      </c>
      <c r="D14" s="5">
        <v>5</v>
      </c>
      <c r="E14" s="76" t="str">
        <f t="shared" si="22"/>
        <v>L5</v>
      </c>
      <c r="F14" s="5">
        <v>3</v>
      </c>
      <c r="G14" s="5">
        <v>11</v>
      </c>
      <c r="H14" s="6">
        <v>0.40277777777777773</v>
      </c>
      <c r="I14" s="6">
        <v>0.47361111111111115</v>
      </c>
      <c r="J14" s="7">
        <f>VLOOKUP(E14,LATLON!$A$2:$C$19,2)</f>
        <v>-5.4682510000000004</v>
      </c>
      <c r="K14" s="7">
        <f>VLOOKUP(E14,LATLON!$A$2:$C$19,3)</f>
        <v>119.301957</v>
      </c>
      <c r="L14" s="5">
        <v>50</v>
      </c>
      <c r="M14" s="5">
        <v>30</v>
      </c>
      <c r="N14" s="5" t="s">
        <v>196</v>
      </c>
      <c r="O14" s="5">
        <v>2</v>
      </c>
      <c r="P14" s="6">
        <f t="shared" si="23"/>
        <v>7.0833333333333415E-2</v>
      </c>
      <c r="Q14" s="6" t="s">
        <v>175</v>
      </c>
      <c r="R14" s="5" t="s">
        <v>201</v>
      </c>
      <c r="S14" s="5">
        <v>0.81</v>
      </c>
      <c r="T14" s="5" t="s">
        <v>182</v>
      </c>
      <c r="U14" s="8"/>
      <c r="V14" s="19"/>
      <c r="W14" s="20"/>
      <c r="X14" s="20"/>
      <c r="Y14" s="20"/>
      <c r="Z14" s="20"/>
      <c r="AA14" s="20"/>
      <c r="AB14" s="20">
        <f t="shared" si="24"/>
        <v>0</v>
      </c>
      <c r="AC14" s="20"/>
      <c r="AD14" s="20"/>
      <c r="AE14" s="20">
        <f t="shared" ref="AE14:AE22" si="25">AB14-AC14-AD14</f>
        <v>0</v>
      </c>
      <c r="AF14" s="21"/>
      <c r="AG14" s="21"/>
      <c r="AH14" s="22"/>
      <c r="AI14" s="29"/>
      <c r="AJ14" s="30"/>
      <c r="AK14" s="31"/>
      <c r="AL14" s="32"/>
      <c r="AM14" s="33" t="str">
        <f t="shared" ref="AM14:AM22" si="26">IF(AK14=0,"NA",AL14-$AC14)</f>
        <v>NA</v>
      </c>
      <c r="AN14" s="31"/>
      <c r="AO14" s="32"/>
      <c r="AP14" s="33" t="str">
        <f t="shared" ref="AP14:AP22" si="27">IF(AN14=0,"NA",AO14-$AC14)</f>
        <v>NA</v>
      </c>
      <c r="AQ14" s="31"/>
      <c r="AR14" s="32"/>
      <c r="AS14" s="33" t="str">
        <f t="shared" ref="AS14:AS22" si="28">IF(AQ14=0,"NA",AR14-$AC14)</f>
        <v>NA</v>
      </c>
      <c r="AT14" s="31"/>
      <c r="AU14" s="32"/>
      <c r="AV14" s="33" t="str">
        <f t="shared" ref="AV14:AV22" si="29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0">IF(AZ14=0,"NA",BA14-$AC14)</f>
        <v>NA</v>
      </c>
      <c r="BC14" s="31"/>
      <c r="BD14" s="32"/>
      <c r="BE14" s="33" t="str">
        <f t="shared" ref="BE14:BE22" si="31">IF(BC14=0,"NA",BD14-$AC14)</f>
        <v>NA</v>
      </c>
      <c r="BF14" s="31"/>
      <c r="BG14" s="34"/>
      <c r="BH14" s="33" t="str">
        <f t="shared" ref="BH14:BH22" si="32">IF(BF14=0,"NA",BG14-$AC14)</f>
        <v>NA</v>
      </c>
      <c r="BI14" s="31"/>
      <c r="BJ14" s="34"/>
      <c r="BK14" s="33" t="str">
        <f t="shared" ref="BK14:BK22" si="33">IF(BI14=0,"NA",BJ14-$AC14)</f>
        <v>NA</v>
      </c>
      <c r="BL14" s="31"/>
      <c r="BM14" s="32"/>
      <c r="BN14" s="33" t="str">
        <f t="shared" ref="BN14:BN22" si="34">IF(BL14=0,"NA",BM14-$AC14)</f>
        <v>NA</v>
      </c>
      <c r="BO14" s="31"/>
      <c r="BP14" s="32"/>
      <c r="BQ14" s="33" t="str">
        <f t="shared" ref="BQ14:BQ22" si="35">IF(BO14=0,"NA",BP14-$AC14)</f>
        <v>NA</v>
      </c>
      <c r="BR14" s="31"/>
      <c r="BS14" s="34"/>
      <c r="BT14" s="33" t="str">
        <f t="shared" ref="BT14:BT22" si="36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ref="CU14:CU22" si="37">IF(CS14=0,"NA",CT14-$AC14)</f>
        <v>NA</v>
      </c>
      <c r="CV14" s="35"/>
    </row>
    <row r="15" spans="1:100" x14ac:dyDescent="0.35">
      <c r="A15" s="93">
        <v>45389</v>
      </c>
      <c r="B15" s="9" t="s">
        <v>147</v>
      </c>
      <c r="C15" s="5" t="s">
        <v>159</v>
      </c>
      <c r="D15" s="5">
        <v>4</v>
      </c>
      <c r="E15" s="76" t="str">
        <f t="shared" si="22"/>
        <v>L4</v>
      </c>
      <c r="F15" s="5">
        <v>4</v>
      </c>
      <c r="G15" s="5">
        <v>14</v>
      </c>
      <c r="H15" s="6">
        <v>0.40972222222222227</v>
      </c>
      <c r="I15" s="6">
        <v>0.46875</v>
      </c>
      <c r="J15" s="7">
        <f>VLOOKUP(E15,LATLON!$A$2:$C$19,2)</f>
        <v>-5.4663769999999996</v>
      </c>
      <c r="K15" s="7">
        <f>VLOOKUP(E15,LATLON!$A$2:$C$19,3)</f>
        <v>119.30229</v>
      </c>
      <c r="L15" s="5">
        <v>59</v>
      </c>
      <c r="M15" s="5">
        <v>46</v>
      </c>
      <c r="N15" s="5" t="s">
        <v>197</v>
      </c>
      <c r="O15" s="5">
        <v>3</v>
      </c>
      <c r="P15" s="6">
        <f t="shared" si="23"/>
        <v>5.9027777777777735E-2</v>
      </c>
      <c r="Q15" s="6" t="s">
        <v>173</v>
      </c>
      <c r="R15" s="5" t="s">
        <v>201</v>
      </c>
      <c r="S15" s="5">
        <v>0.84</v>
      </c>
      <c r="T15" s="5" t="s">
        <v>182</v>
      </c>
      <c r="U15" s="8"/>
      <c r="V15" s="19"/>
      <c r="W15" s="20"/>
      <c r="X15" s="20"/>
      <c r="Y15" s="20"/>
      <c r="Z15" s="20"/>
      <c r="AA15" s="20"/>
      <c r="AB15" s="20">
        <f t="shared" si="24"/>
        <v>0</v>
      </c>
      <c r="AC15" s="20"/>
      <c r="AD15" s="20"/>
      <c r="AE15" s="20">
        <f t="shared" si="25"/>
        <v>0</v>
      </c>
      <c r="AF15" s="21"/>
      <c r="AG15" s="21"/>
      <c r="AH15" s="22"/>
      <c r="AI15" s="29"/>
      <c r="AJ15" s="30"/>
      <c r="AK15" s="31"/>
      <c r="AL15" s="34"/>
      <c r="AM15" s="33" t="str">
        <f t="shared" si="26"/>
        <v>NA</v>
      </c>
      <c r="AN15" s="31"/>
      <c r="AO15" s="32"/>
      <c r="AP15" s="33" t="str">
        <f t="shared" si="27"/>
        <v>NA</v>
      </c>
      <c r="AQ15" s="31"/>
      <c r="AR15" s="32"/>
      <c r="AS15" s="33" t="str">
        <f t="shared" si="28"/>
        <v>NA</v>
      </c>
      <c r="AT15" s="31"/>
      <c r="AU15" s="32"/>
      <c r="AV15" s="33" t="str">
        <f t="shared" si="29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0"/>
        <v>NA</v>
      </c>
      <c r="BC15" s="31"/>
      <c r="BD15" s="32"/>
      <c r="BE15" s="33" t="str">
        <f t="shared" si="31"/>
        <v>NA</v>
      </c>
      <c r="BF15" s="31"/>
      <c r="BG15" s="34"/>
      <c r="BH15" s="33" t="str">
        <f t="shared" si="32"/>
        <v>NA</v>
      </c>
      <c r="BI15" s="31"/>
      <c r="BJ15" s="32"/>
      <c r="BK15" s="33" t="str">
        <f t="shared" si="33"/>
        <v>NA</v>
      </c>
      <c r="BL15" s="31"/>
      <c r="BM15" s="32"/>
      <c r="BN15" s="33" t="str">
        <f t="shared" si="34"/>
        <v>NA</v>
      </c>
      <c r="BO15" s="31"/>
      <c r="BP15" s="32"/>
      <c r="BQ15" s="33" t="str">
        <f t="shared" si="35"/>
        <v>NA</v>
      </c>
      <c r="BR15" s="31"/>
      <c r="BS15" s="34"/>
      <c r="BT15" s="33" t="str">
        <f t="shared" si="36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37"/>
        <v>NA</v>
      </c>
      <c r="CV15" s="35"/>
    </row>
    <row r="16" spans="1:100" x14ac:dyDescent="0.35">
      <c r="A16" s="93">
        <v>45389</v>
      </c>
      <c r="B16" s="9" t="s">
        <v>192</v>
      </c>
      <c r="C16" s="5" t="s">
        <v>155</v>
      </c>
      <c r="D16" s="5">
        <v>1</v>
      </c>
      <c r="E16" s="76" t="str">
        <f t="shared" si="22"/>
        <v>E1</v>
      </c>
      <c r="F16" s="5">
        <v>8</v>
      </c>
      <c r="G16" s="5">
        <v>1</v>
      </c>
      <c r="H16" s="6">
        <v>0.52430555555555558</v>
      </c>
      <c r="I16" s="6">
        <v>0.61388888888888882</v>
      </c>
      <c r="J16" s="7">
        <f>VLOOKUP(E16,LATLON!$A$2:$C$19,2)</f>
        <v>-5.4901910000000003</v>
      </c>
      <c r="K16" s="7">
        <f>VLOOKUP(E16,LATLON!$A$2:$C$19,3)</f>
        <v>119.311859</v>
      </c>
      <c r="L16" s="5">
        <v>45</v>
      </c>
      <c r="M16" s="5">
        <v>5</v>
      </c>
      <c r="N16" s="5" t="s">
        <v>198</v>
      </c>
      <c r="O16" s="5">
        <v>4</v>
      </c>
      <c r="P16" s="6">
        <f t="shared" si="23"/>
        <v>8.9583333333333237E-2</v>
      </c>
      <c r="Q16" s="6" t="s">
        <v>204</v>
      </c>
      <c r="R16" s="5" t="s">
        <v>201</v>
      </c>
      <c r="S16" s="5">
        <v>0.44</v>
      </c>
      <c r="T16" s="5" t="s">
        <v>160</v>
      </c>
      <c r="U16" s="8"/>
      <c r="V16" s="19"/>
      <c r="W16" s="20"/>
      <c r="X16" s="20"/>
      <c r="Y16" s="20"/>
      <c r="Z16" s="20"/>
      <c r="AA16" s="20"/>
      <c r="AB16" s="20">
        <f t="shared" si="24"/>
        <v>0</v>
      </c>
      <c r="AC16" s="20"/>
      <c r="AD16" s="20"/>
      <c r="AE16" s="20">
        <f t="shared" si="25"/>
        <v>0</v>
      </c>
      <c r="AF16" s="21"/>
      <c r="AG16" s="21"/>
      <c r="AH16" s="22"/>
      <c r="AI16" s="29"/>
      <c r="AJ16" s="30"/>
      <c r="AK16" s="31"/>
      <c r="AL16" s="34"/>
      <c r="AM16" s="33" t="str">
        <f t="shared" si="26"/>
        <v>NA</v>
      </c>
      <c r="AN16" s="31"/>
      <c r="AO16" s="34"/>
      <c r="AP16" s="33" t="str">
        <f t="shared" si="27"/>
        <v>NA</v>
      </c>
      <c r="AQ16" s="31"/>
      <c r="AR16" s="34"/>
      <c r="AS16" s="33" t="str">
        <f t="shared" si="28"/>
        <v>NA</v>
      </c>
      <c r="AT16" s="31"/>
      <c r="AU16" s="34"/>
      <c r="AV16" s="33" t="str">
        <f t="shared" si="29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0"/>
        <v>NA</v>
      </c>
      <c r="BC16" s="31"/>
      <c r="BD16" s="34"/>
      <c r="BE16" s="33" t="str">
        <f t="shared" si="31"/>
        <v>NA</v>
      </c>
      <c r="BF16" s="31"/>
      <c r="BG16" s="34"/>
      <c r="BH16" s="57" t="str">
        <f t="shared" si="32"/>
        <v>NA</v>
      </c>
      <c r="BI16" s="41"/>
      <c r="BJ16" s="34"/>
      <c r="BK16" s="33" t="str">
        <f t="shared" si="33"/>
        <v>NA</v>
      </c>
      <c r="BL16" s="31"/>
      <c r="BM16" s="32"/>
      <c r="BN16" s="33" t="str">
        <f t="shared" si="34"/>
        <v>NA</v>
      </c>
      <c r="BO16" s="31"/>
      <c r="BP16" s="32"/>
      <c r="BQ16" s="33" t="str">
        <f t="shared" si="35"/>
        <v>NA</v>
      </c>
      <c r="BR16" s="31"/>
      <c r="BS16" s="57"/>
      <c r="BT16" s="33" t="str">
        <f t="shared" si="36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37"/>
        <v>NA</v>
      </c>
      <c r="CV16" s="35"/>
    </row>
    <row r="17" spans="1:100" x14ac:dyDescent="0.35">
      <c r="A17" s="93">
        <v>45389</v>
      </c>
      <c r="B17" s="9" t="s">
        <v>147</v>
      </c>
      <c r="C17" s="5" t="s">
        <v>160</v>
      </c>
      <c r="D17" s="5">
        <v>6</v>
      </c>
      <c r="E17" s="76" t="str">
        <f t="shared" si="22"/>
        <v>D6</v>
      </c>
      <c r="F17" s="5">
        <v>5</v>
      </c>
      <c r="G17" s="5" t="s">
        <v>168</v>
      </c>
      <c r="H17" s="6">
        <v>0.41250000000000003</v>
      </c>
      <c r="I17" s="6">
        <v>0.47013888888888888</v>
      </c>
      <c r="J17" s="7">
        <f>VLOOKUP(E17,LATLON!$A$2:$C$19,2)</f>
        <v>-5.4671349999999999</v>
      </c>
      <c r="K17" s="7">
        <f>VLOOKUP(E17,LATLON!$A$2:$C$19,3)</f>
        <v>119.302812</v>
      </c>
      <c r="L17" s="5">
        <v>55</v>
      </c>
      <c r="M17" s="5">
        <v>39</v>
      </c>
      <c r="N17" s="5" t="s">
        <v>199</v>
      </c>
      <c r="O17" s="5">
        <v>4</v>
      </c>
      <c r="P17" s="6">
        <f t="shared" si="23"/>
        <v>5.7638888888888851E-2</v>
      </c>
      <c r="Q17" s="6" t="s">
        <v>203</v>
      </c>
      <c r="R17" s="5" t="s">
        <v>201</v>
      </c>
      <c r="S17" s="5">
        <v>0.84</v>
      </c>
      <c r="T17" s="5" t="s">
        <v>182</v>
      </c>
      <c r="U17" s="8"/>
      <c r="V17" s="19"/>
      <c r="W17" s="20"/>
      <c r="X17" s="20"/>
      <c r="Y17" s="20"/>
      <c r="Z17" s="20"/>
      <c r="AA17" s="20"/>
      <c r="AB17" s="20">
        <f t="shared" si="24"/>
        <v>0</v>
      </c>
      <c r="AC17" s="20"/>
      <c r="AD17" s="20"/>
      <c r="AE17" s="20">
        <f t="shared" si="25"/>
        <v>0</v>
      </c>
      <c r="AF17" s="21"/>
      <c r="AG17" s="21"/>
      <c r="AH17" s="22"/>
      <c r="AI17" s="29"/>
      <c r="AJ17" s="30"/>
      <c r="AK17" s="31"/>
      <c r="AL17" s="34"/>
      <c r="AM17" s="33" t="str">
        <f t="shared" si="26"/>
        <v>NA</v>
      </c>
      <c r="AN17" s="31"/>
      <c r="AO17" s="34"/>
      <c r="AP17" s="33" t="str">
        <f t="shared" si="27"/>
        <v>NA</v>
      </c>
      <c r="AQ17" s="31"/>
      <c r="AR17" s="34"/>
      <c r="AS17" s="33" t="str">
        <f t="shared" si="28"/>
        <v>NA</v>
      </c>
      <c r="AT17" s="31"/>
      <c r="AU17" s="34"/>
      <c r="AV17" s="33" t="str">
        <f t="shared" si="29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0"/>
        <v>NA</v>
      </c>
      <c r="BC17" s="31"/>
      <c r="BD17" s="34"/>
      <c r="BE17" s="33" t="str">
        <f t="shared" si="31"/>
        <v>NA</v>
      </c>
      <c r="BF17" s="31"/>
      <c r="BG17" s="34"/>
      <c r="BH17" s="33" t="str">
        <f t="shared" si="32"/>
        <v>NA</v>
      </c>
      <c r="BI17" s="41"/>
      <c r="BJ17" s="34"/>
      <c r="BK17" s="33" t="str">
        <f t="shared" si="33"/>
        <v>NA</v>
      </c>
      <c r="BL17" s="41"/>
      <c r="BM17" s="34"/>
      <c r="BN17" s="33" t="str">
        <f t="shared" si="34"/>
        <v>NA</v>
      </c>
      <c r="BO17" s="41"/>
      <c r="BP17" s="34"/>
      <c r="BQ17" s="33" t="str">
        <f t="shared" si="35"/>
        <v>NA</v>
      </c>
      <c r="BR17" s="31"/>
      <c r="BS17" s="32"/>
      <c r="BT17" s="33" t="str">
        <f t="shared" si="36"/>
        <v>NA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/>
      <c r="CE17" s="34"/>
      <c r="CF17" s="33" t="str">
        <f t="shared" si="16"/>
        <v>NA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37"/>
        <v>NA</v>
      </c>
      <c r="CV17" s="35"/>
    </row>
    <row r="18" spans="1:100" x14ac:dyDescent="0.35">
      <c r="A18" s="93">
        <v>45389</v>
      </c>
      <c r="B18" s="9" t="s">
        <v>192</v>
      </c>
      <c r="C18" s="5" t="s">
        <v>155</v>
      </c>
      <c r="D18" s="5">
        <v>2</v>
      </c>
      <c r="E18" s="76" t="str">
        <f t="shared" si="22"/>
        <v>E2</v>
      </c>
      <c r="F18" s="5">
        <v>6</v>
      </c>
      <c r="G18" s="5" t="s">
        <v>168</v>
      </c>
      <c r="H18" s="6">
        <v>0.50277777777777777</v>
      </c>
      <c r="I18" s="6">
        <v>0.59513888888888888</v>
      </c>
      <c r="J18" s="7">
        <f>VLOOKUP(E18,LATLON!$A$2:$C$19,2)</f>
        <v>-5.491987</v>
      </c>
      <c r="K18" s="7">
        <f>VLOOKUP(E18,LATLON!$A$2:$C$19,3)</f>
        <v>119.312573</v>
      </c>
      <c r="L18" s="5">
        <v>80</v>
      </c>
      <c r="M18" s="5">
        <v>41</v>
      </c>
      <c r="N18" s="5" t="s">
        <v>200</v>
      </c>
      <c r="O18" s="5">
        <v>3</v>
      </c>
      <c r="P18" s="6">
        <f t="shared" si="23"/>
        <v>9.2361111111111116E-2</v>
      </c>
      <c r="Q18" s="6" t="s">
        <v>180</v>
      </c>
      <c r="R18" s="5" t="s">
        <v>201</v>
      </c>
      <c r="S18" s="5">
        <v>0.59</v>
      </c>
      <c r="T18" s="5" t="s">
        <v>160</v>
      </c>
      <c r="U18" s="8"/>
      <c r="V18" s="19"/>
      <c r="W18" s="20"/>
      <c r="X18" s="20"/>
      <c r="Y18" s="20"/>
      <c r="Z18" s="20"/>
      <c r="AA18" s="20"/>
      <c r="AB18" s="20">
        <f t="shared" si="24"/>
        <v>0</v>
      </c>
      <c r="AC18" s="20"/>
      <c r="AD18" s="20"/>
      <c r="AE18" s="20">
        <f t="shared" si="25"/>
        <v>0</v>
      </c>
      <c r="AF18" s="21"/>
      <c r="AG18" s="21"/>
      <c r="AH18" s="22"/>
      <c r="AI18" s="29"/>
      <c r="AJ18" s="30"/>
      <c r="AK18" s="31"/>
      <c r="AL18" s="34"/>
      <c r="AM18" s="33" t="str">
        <f t="shared" si="26"/>
        <v>NA</v>
      </c>
      <c r="AN18" s="31"/>
      <c r="AO18" s="34"/>
      <c r="AP18" s="33" t="str">
        <f t="shared" si="27"/>
        <v>NA</v>
      </c>
      <c r="AQ18" s="31"/>
      <c r="AR18" s="34"/>
      <c r="AS18" s="33" t="str">
        <f t="shared" si="28"/>
        <v>NA</v>
      </c>
      <c r="AT18" s="31"/>
      <c r="AU18" s="34"/>
      <c r="AV18" s="33" t="str">
        <f t="shared" si="29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0"/>
        <v>NA</v>
      </c>
      <c r="BC18" s="31"/>
      <c r="BD18" s="34"/>
      <c r="BE18" s="33" t="str">
        <f t="shared" si="31"/>
        <v>NA</v>
      </c>
      <c r="BF18" s="31"/>
      <c r="BG18" s="34"/>
      <c r="BH18" s="33" t="str">
        <f t="shared" si="32"/>
        <v>NA</v>
      </c>
      <c r="BI18" s="31"/>
      <c r="BJ18" s="34"/>
      <c r="BK18" s="33" t="str">
        <f t="shared" si="33"/>
        <v>NA</v>
      </c>
      <c r="BL18" s="31"/>
      <c r="BM18" s="34"/>
      <c r="BN18" s="33" t="str">
        <f t="shared" si="34"/>
        <v>NA</v>
      </c>
      <c r="BO18" s="31"/>
      <c r="BP18" s="34"/>
      <c r="BQ18" s="33" t="str">
        <f t="shared" si="35"/>
        <v>NA</v>
      </c>
      <c r="BR18" s="31"/>
      <c r="BS18" s="32"/>
      <c r="BT18" s="33" t="str">
        <f t="shared" si="36"/>
        <v>NA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37"/>
        <v>NA</v>
      </c>
      <c r="CV18" s="35"/>
    </row>
    <row r="19" spans="1:100" x14ac:dyDescent="0.35">
      <c r="A19" s="93">
        <v>45419</v>
      </c>
      <c r="B19" s="9" t="s">
        <v>192</v>
      </c>
      <c r="C19" s="5" t="s">
        <v>160</v>
      </c>
      <c r="D19" s="5">
        <v>3</v>
      </c>
      <c r="E19" s="76" t="str">
        <f t="shared" si="22"/>
        <v>D3</v>
      </c>
      <c r="F19" s="5">
        <v>1</v>
      </c>
      <c r="G19" s="5" t="s">
        <v>168</v>
      </c>
      <c r="H19" s="6">
        <v>0.40208333333333335</v>
      </c>
      <c r="I19" s="6">
        <v>0.50902777777777775</v>
      </c>
      <c r="J19" s="7">
        <f>VLOOKUP(E19,LATLON!$A$2:$C$19,2)</f>
        <v>-5.4889159999999997</v>
      </c>
      <c r="K19" s="7">
        <f>VLOOKUP(E19,LATLON!$A$2:$C$19,3)</f>
        <v>119.309448</v>
      </c>
      <c r="L19" s="5">
        <v>60</v>
      </c>
      <c r="M19" s="5">
        <v>41</v>
      </c>
      <c r="N19" s="5" t="s">
        <v>205</v>
      </c>
      <c r="O19" s="5">
        <v>5</v>
      </c>
      <c r="P19" s="6">
        <f t="shared" si="23"/>
        <v>0.1069444444444444</v>
      </c>
      <c r="Q19" s="6" t="s">
        <v>173</v>
      </c>
      <c r="R19" s="5" t="s">
        <v>201</v>
      </c>
      <c r="S19" s="5">
        <v>0.68</v>
      </c>
      <c r="T19" s="5" t="s">
        <v>182</v>
      </c>
      <c r="U19" s="8" t="s">
        <v>206</v>
      </c>
      <c r="V19" s="19"/>
      <c r="W19" s="20"/>
      <c r="X19" s="20"/>
      <c r="Y19" s="20"/>
      <c r="Z19" s="20"/>
      <c r="AA19" s="20"/>
      <c r="AB19" s="20">
        <f t="shared" si="24"/>
        <v>0</v>
      </c>
      <c r="AC19" s="20"/>
      <c r="AD19" s="20"/>
      <c r="AE19" s="20">
        <f t="shared" si="25"/>
        <v>0</v>
      </c>
      <c r="AF19" s="21"/>
      <c r="AG19" s="21"/>
      <c r="AH19" s="22"/>
      <c r="AI19" s="29"/>
      <c r="AJ19" s="30"/>
      <c r="AK19" s="31"/>
      <c r="AL19" s="34"/>
      <c r="AM19" s="33" t="str">
        <f t="shared" si="26"/>
        <v>NA</v>
      </c>
      <c r="AN19" s="31"/>
      <c r="AO19" s="34"/>
      <c r="AP19" s="33" t="str">
        <f t="shared" si="27"/>
        <v>NA</v>
      </c>
      <c r="AQ19" s="31"/>
      <c r="AR19" s="34"/>
      <c r="AS19" s="33" t="str">
        <f t="shared" si="28"/>
        <v>NA</v>
      </c>
      <c r="AT19" s="31"/>
      <c r="AU19" s="34"/>
      <c r="AV19" s="33" t="str">
        <f t="shared" si="29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0"/>
        <v>NA</v>
      </c>
      <c r="BC19" s="31"/>
      <c r="BD19" s="34"/>
      <c r="BE19" s="33" t="str">
        <f t="shared" si="31"/>
        <v>NA</v>
      </c>
      <c r="BF19" s="31"/>
      <c r="BG19" s="34"/>
      <c r="BH19" s="33" t="str">
        <f t="shared" si="32"/>
        <v>NA</v>
      </c>
      <c r="BI19" s="31"/>
      <c r="BJ19" s="34"/>
      <c r="BK19" s="33" t="str">
        <f t="shared" si="33"/>
        <v>NA</v>
      </c>
      <c r="BL19" s="31"/>
      <c r="BM19" s="34"/>
      <c r="BN19" s="33" t="str">
        <f t="shared" si="34"/>
        <v>NA</v>
      </c>
      <c r="BO19" s="31"/>
      <c r="BP19" s="34"/>
      <c r="BQ19" s="33" t="str">
        <f t="shared" si="35"/>
        <v>NA</v>
      </c>
      <c r="BR19" s="31"/>
      <c r="BS19" s="32"/>
      <c r="BT19" s="33" t="str">
        <f t="shared" si="36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37"/>
        <v>NA</v>
      </c>
      <c r="CV19" s="35"/>
    </row>
    <row r="20" spans="1:100" x14ac:dyDescent="0.35">
      <c r="A20" s="9"/>
      <c r="B20" s="9"/>
      <c r="C20" s="5" t="s">
        <v>160</v>
      </c>
      <c r="D20" s="5">
        <v>2</v>
      </c>
      <c r="E20" s="76" t="str">
        <f t="shared" si="22"/>
        <v>D2</v>
      </c>
      <c r="F20" s="5">
        <v>2</v>
      </c>
      <c r="G20" s="5">
        <v>5</v>
      </c>
      <c r="H20" s="6">
        <v>0.4069444444444445</v>
      </c>
      <c r="I20" s="6">
        <v>0.50555555555555554</v>
      </c>
      <c r="J20" s="7">
        <f>VLOOKUP(E20,LATLON!$A$2:$C$19,2)</f>
        <v>-5.4880659999999999</v>
      </c>
      <c r="K20" s="7">
        <f>VLOOKUP(E20,LATLON!$A$2:$C$19,3)</f>
        <v>119.31312699999999</v>
      </c>
      <c r="L20" s="5">
        <v>62</v>
      </c>
      <c r="M20" s="5">
        <v>52</v>
      </c>
      <c r="N20" s="5" t="s">
        <v>207</v>
      </c>
      <c r="O20" s="5">
        <v>3</v>
      </c>
      <c r="P20" s="6">
        <f t="shared" si="23"/>
        <v>9.8611111111111038E-2</v>
      </c>
      <c r="Q20" s="6" t="s">
        <v>208</v>
      </c>
      <c r="R20" s="5" t="s">
        <v>201</v>
      </c>
      <c r="S20" s="5">
        <v>0.76</v>
      </c>
      <c r="T20" s="5" t="s">
        <v>182</v>
      </c>
      <c r="U20" s="8"/>
      <c r="V20" s="19"/>
      <c r="W20" s="20"/>
      <c r="X20" s="20"/>
      <c r="Y20" s="20"/>
      <c r="Z20" s="20"/>
      <c r="AA20" s="20"/>
      <c r="AB20" s="20">
        <f t="shared" si="24"/>
        <v>0</v>
      </c>
      <c r="AC20" s="20"/>
      <c r="AD20" s="20"/>
      <c r="AE20" s="20">
        <f t="shared" si="25"/>
        <v>0</v>
      </c>
      <c r="AF20" s="21"/>
      <c r="AG20" s="21"/>
      <c r="AH20" s="22"/>
      <c r="AI20" s="29"/>
      <c r="AJ20" s="30"/>
      <c r="AK20" s="31"/>
      <c r="AL20" s="34"/>
      <c r="AM20" s="33" t="str">
        <f t="shared" si="26"/>
        <v>NA</v>
      </c>
      <c r="AN20" s="31"/>
      <c r="AO20" s="34"/>
      <c r="AP20" s="33" t="str">
        <f t="shared" si="27"/>
        <v>NA</v>
      </c>
      <c r="AQ20" s="31"/>
      <c r="AR20" s="34"/>
      <c r="AS20" s="33" t="str">
        <f t="shared" si="28"/>
        <v>NA</v>
      </c>
      <c r="AT20" s="31"/>
      <c r="AU20" s="34"/>
      <c r="AV20" s="33" t="str">
        <f t="shared" si="29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0"/>
        <v>NA</v>
      </c>
      <c r="BC20" s="31"/>
      <c r="BD20" s="34"/>
      <c r="BE20" s="33" t="str">
        <f t="shared" si="31"/>
        <v>NA</v>
      </c>
      <c r="BF20" s="31"/>
      <c r="BG20" s="34"/>
      <c r="BH20" s="33" t="str">
        <f t="shared" si="32"/>
        <v>NA</v>
      </c>
      <c r="BI20" s="31"/>
      <c r="BJ20" s="34"/>
      <c r="BK20" s="33" t="str">
        <f t="shared" si="33"/>
        <v>NA</v>
      </c>
      <c r="BL20" s="31"/>
      <c r="BM20" s="34"/>
      <c r="BN20" s="33" t="str">
        <f t="shared" si="34"/>
        <v>NA</v>
      </c>
      <c r="BO20" s="31"/>
      <c r="BP20" s="34"/>
      <c r="BQ20" s="33" t="str">
        <f t="shared" si="35"/>
        <v>NA</v>
      </c>
      <c r="BR20" s="31"/>
      <c r="BS20" s="34"/>
      <c r="BT20" s="33" t="str">
        <f t="shared" si="36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37"/>
        <v>NA</v>
      </c>
      <c r="CV20" s="35"/>
    </row>
    <row r="21" spans="1:100" x14ac:dyDescent="0.35">
      <c r="A21" s="9"/>
      <c r="B21" s="9"/>
      <c r="C21" s="5" t="s">
        <v>159</v>
      </c>
      <c r="D21" s="5">
        <v>2</v>
      </c>
      <c r="E21" s="76" t="str">
        <f t="shared" si="22"/>
        <v>L2</v>
      </c>
      <c r="F21" s="5">
        <v>3</v>
      </c>
      <c r="G21" s="5">
        <v>12</v>
      </c>
      <c r="H21" s="6">
        <v>0.41875000000000001</v>
      </c>
      <c r="I21" s="6">
        <v>0.49652777777777773</v>
      </c>
      <c r="J21" s="7">
        <f>VLOOKUP(E21,LATLON!$A$2:$C$19,2)</f>
        <v>-5.4811319999999997</v>
      </c>
      <c r="K21" s="7">
        <f>VLOOKUP(E21,LATLON!$A$2:$C$19,3)</f>
        <v>119.31211</v>
      </c>
      <c r="L21" s="5">
        <v>87</v>
      </c>
      <c r="M21" s="5">
        <v>62</v>
      </c>
      <c r="N21" s="5" t="s">
        <v>209</v>
      </c>
      <c r="O21" s="5">
        <v>5</v>
      </c>
      <c r="P21" s="6">
        <f t="shared" si="23"/>
        <v>7.7777777777777724E-2</v>
      </c>
      <c r="Q21" s="5" t="s">
        <v>178</v>
      </c>
      <c r="R21" s="5" t="s">
        <v>201</v>
      </c>
      <c r="S21" s="5">
        <v>0.76</v>
      </c>
      <c r="T21" s="5" t="s">
        <v>182</v>
      </c>
      <c r="U21" s="8"/>
      <c r="V21" s="78"/>
      <c r="W21" s="79"/>
      <c r="X21" s="79"/>
      <c r="Y21" s="79"/>
      <c r="Z21" s="79"/>
      <c r="AA21" s="79"/>
      <c r="AB21" s="20">
        <f t="shared" si="24"/>
        <v>0</v>
      </c>
      <c r="AC21" s="80"/>
      <c r="AD21" s="80"/>
      <c r="AE21" s="20">
        <f t="shared" si="25"/>
        <v>0</v>
      </c>
      <c r="AF21" s="21"/>
      <c r="AG21" s="21"/>
      <c r="AH21" s="22"/>
      <c r="AI21" s="29"/>
      <c r="AJ21" s="30"/>
      <c r="AK21" s="31"/>
      <c r="AL21" s="32"/>
      <c r="AM21" s="33" t="str">
        <f t="shared" si="26"/>
        <v>NA</v>
      </c>
      <c r="AN21" s="31"/>
      <c r="AO21" s="32"/>
      <c r="AP21" s="33" t="str">
        <f t="shared" si="27"/>
        <v>NA</v>
      </c>
      <c r="AQ21" s="31"/>
      <c r="AR21" s="32"/>
      <c r="AS21" s="33" t="str">
        <f t="shared" si="28"/>
        <v>NA</v>
      </c>
      <c r="AT21" s="31"/>
      <c r="AU21" s="32"/>
      <c r="AV21" s="33" t="str">
        <f t="shared" si="29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0"/>
        <v>NA</v>
      </c>
      <c r="BC21" s="31"/>
      <c r="BD21" s="32"/>
      <c r="BE21" s="33" t="str">
        <f t="shared" si="31"/>
        <v>NA</v>
      </c>
      <c r="BF21" s="31"/>
      <c r="BG21" s="32"/>
      <c r="BH21" s="33" t="str">
        <f t="shared" si="32"/>
        <v>NA</v>
      </c>
      <c r="BI21" s="31"/>
      <c r="BJ21" s="57"/>
      <c r="BK21" s="33" t="str">
        <f t="shared" si="33"/>
        <v>NA</v>
      </c>
      <c r="BL21" s="31"/>
      <c r="BM21" s="32"/>
      <c r="BN21" s="33" t="str">
        <f t="shared" si="34"/>
        <v>NA</v>
      </c>
      <c r="BO21" s="31"/>
      <c r="BP21" s="32"/>
      <c r="BQ21" s="33" t="str">
        <f t="shared" si="35"/>
        <v>NA</v>
      </c>
      <c r="BR21" s="31"/>
      <c r="BS21" s="32"/>
      <c r="BT21" s="33" t="str">
        <f t="shared" si="36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57"/>
      <c r="CU21" s="33" t="str">
        <f t="shared" si="37"/>
        <v>NA</v>
      </c>
      <c r="CV21" s="35"/>
    </row>
    <row r="22" spans="1:100" ht="15" thickBot="1" x14ac:dyDescent="0.4">
      <c r="A22" s="10"/>
      <c r="B22" s="10"/>
      <c r="C22" s="11" t="s">
        <v>159</v>
      </c>
      <c r="D22" s="11">
        <v>1</v>
      </c>
      <c r="E22" s="77" t="str">
        <f t="shared" si="22"/>
        <v>L1</v>
      </c>
      <c r="F22" s="11">
        <v>4</v>
      </c>
      <c r="G22" s="11">
        <v>1</v>
      </c>
      <c r="H22" s="12">
        <v>0.42638888888888887</v>
      </c>
      <c r="I22" s="12">
        <v>0.5</v>
      </c>
      <c r="J22" s="13">
        <f>VLOOKUP(E22,LATLON!$A$2:$C$19,2)</f>
        <v>-5.4810160000000003</v>
      </c>
      <c r="K22" s="13">
        <f>VLOOKUP(E22,LATLON!$A$2:$C$19,3)</f>
        <v>119.31128099999999</v>
      </c>
      <c r="L22" s="11">
        <v>75</v>
      </c>
      <c r="M22" s="11">
        <v>60</v>
      </c>
      <c r="N22" s="11" t="s">
        <v>210</v>
      </c>
      <c r="O22" s="11">
        <v>3</v>
      </c>
      <c r="P22" s="12">
        <f t="shared" si="23"/>
        <v>7.3611111111111127E-2</v>
      </c>
      <c r="Q22" s="11" t="s">
        <v>175</v>
      </c>
      <c r="R22" s="11" t="s">
        <v>201</v>
      </c>
      <c r="S22" s="11">
        <v>0.76</v>
      </c>
      <c r="T22" s="11" t="s">
        <v>182</v>
      </c>
      <c r="U22" s="14"/>
      <c r="V22" s="81"/>
      <c r="W22" s="70"/>
      <c r="X22" s="70"/>
      <c r="Y22" s="70"/>
      <c r="Z22" s="70"/>
      <c r="AA22" s="70"/>
      <c r="AB22" s="23">
        <f t="shared" si="24"/>
        <v>0</v>
      </c>
      <c r="AC22" s="82"/>
      <c r="AD22" s="82"/>
      <c r="AE22" s="23">
        <f t="shared" si="25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6"/>
        <v>NA</v>
      </c>
      <c r="AN22" s="38"/>
      <c r="AO22" s="40"/>
      <c r="AP22" s="42" t="str">
        <f t="shared" si="27"/>
        <v>NA</v>
      </c>
      <c r="AQ22" s="38"/>
      <c r="AR22" s="85"/>
      <c r="AS22" s="42" t="str">
        <f t="shared" si="28"/>
        <v>NA</v>
      </c>
      <c r="AT22" s="38"/>
      <c r="AU22" s="85"/>
      <c r="AV22" s="42" t="str">
        <f t="shared" si="29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0"/>
        <v>NA</v>
      </c>
      <c r="BC22" s="38"/>
      <c r="BD22" s="85"/>
      <c r="BE22" s="42" t="str">
        <f t="shared" si="31"/>
        <v>NA</v>
      </c>
      <c r="BF22" s="38"/>
      <c r="BG22" s="85"/>
      <c r="BH22" s="42" t="str">
        <f t="shared" si="32"/>
        <v>NA</v>
      </c>
      <c r="BI22" s="38"/>
      <c r="BJ22" s="40"/>
      <c r="BK22" s="42" t="str">
        <f t="shared" si="33"/>
        <v>NA</v>
      </c>
      <c r="BL22" s="38"/>
      <c r="BM22" s="85"/>
      <c r="BN22" s="42" t="str">
        <f t="shared" si="34"/>
        <v>NA</v>
      </c>
      <c r="BO22" s="38"/>
      <c r="BP22" s="85"/>
      <c r="BQ22" s="42" t="str">
        <f t="shared" si="35"/>
        <v>NA</v>
      </c>
      <c r="BR22" s="38"/>
      <c r="BS22" s="85"/>
      <c r="BT22" s="42" t="str">
        <f t="shared" si="36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40"/>
      <c r="CR22" s="42" t="str">
        <f t="shared" si="20"/>
        <v>NA</v>
      </c>
      <c r="CS22" s="38"/>
      <c r="CT22" s="40"/>
      <c r="CU22" s="42" t="str">
        <f t="shared" si="37"/>
        <v>NA</v>
      </c>
      <c r="CV22" s="39"/>
    </row>
    <row r="23" spans="1:100" ht="15" thickBot="1" x14ac:dyDescent="0.4">
      <c r="C23" s="5" t="s">
        <v>160</v>
      </c>
      <c r="D23" s="5">
        <v>1</v>
      </c>
      <c r="E23" s="77" t="str">
        <f t="shared" si="22"/>
        <v>D1</v>
      </c>
      <c r="F23" s="5">
        <v>5</v>
      </c>
      <c r="G23" s="5">
        <v>11</v>
      </c>
      <c r="H23" s="56">
        <v>0.43402777777777773</v>
      </c>
      <c r="I23" s="56">
        <v>0.49236111111111108</v>
      </c>
      <c r="J23" s="13">
        <f>VLOOKUP(E23,LATLON!$A$2:$C$19,2)</f>
        <v>-5.4793240000000001</v>
      </c>
      <c r="K23" s="13">
        <f>VLOOKUP(E23,LATLON!$A$2:$C$19,3)</f>
        <v>119.31157399999999</v>
      </c>
      <c r="L23" s="5">
        <v>80</v>
      </c>
      <c r="M23" s="5">
        <v>74</v>
      </c>
      <c r="N23" s="5" t="s">
        <v>211</v>
      </c>
      <c r="O23" s="5">
        <v>3</v>
      </c>
      <c r="P23" s="6">
        <f t="shared" si="23"/>
        <v>5.8333333333333348E-2</v>
      </c>
      <c r="Q23" s="6" t="s">
        <v>203</v>
      </c>
      <c r="R23" s="5" t="s">
        <v>201</v>
      </c>
      <c r="S23" s="5">
        <v>0.81</v>
      </c>
      <c r="T23" s="5" t="s">
        <v>182</v>
      </c>
    </row>
    <row r="24" spans="1:100" ht="15" thickBot="1" x14ac:dyDescent="0.4">
      <c r="C24" s="5" t="s">
        <v>159</v>
      </c>
      <c r="D24" s="5">
        <v>3</v>
      </c>
      <c r="E24" s="77" t="str">
        <f t="shared" si="22"/>
        <v>L3</v>
      </c>
      <c r="F24" s="5">
        <v>6</v>
      </c>
      <c r="G24" s="5">
        <v>14</v>
      </c>
      <c r="H24" s="56">
        <v>0.4375</v>
      </c>
      <c r="I24" s="56">
        <v>0.48888888888888887</v>
      </c>
      <c r="J24" s="13">
        <f>VLOOKUP(E24,LATLON!$A$2:$C$19,2)</f>
        <v>-5.4793599999999998</v>
      </c>
      <c r="K24" s="13">
        <f>VLOOKUP(E24,LATLON!$A$2:$C$19,3)</f>
        <v>119.312033</v>
      </c>
      <c r="L24" s="5">
        <v>73</v>
      </c>
      <c r="M24" s="5">
        <v>60</v>
      </c>
      <c r="N24" s="5" t="s">
        <v>212</v>
      </c>
      <c r="O24" s="5">
        <v>3</v>
      </c>
      <c r="P24" s="6">
        <f t="shared" si="23"/>
        <v>5.1388888888888873E-2</v>
      </c>
      <c r="Q24" s="6" t="s">
        <v>202</v>
      </c>
      <c r="R24" s="5" t="s">
        <v>201</v>
      </c>
      <c r="S24" s="5">
        <v>0.81</v>
      </c>
      <c r="T24" s="5" t="s">
        <v>182</v>
      </c>
    </row>
    <row r="25" spans="1:100" ht="15" thickBot="1" x14ac:dyDescent="0.4">
      <c r="E25" s="77" t="str">
        <f t="shared" si="22"/>
        <v/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D4" sqref="D4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 t="s">
        <v>148</v>
      </c>
      <c r="C2" s="94">
        <v>45358</v>
      </c>
      <c r="D2" s="56">
        <v>0.37013888888888885</v>
      </c>
    </row>
    <row r="3" spans="1:5" x14ac:dyDescent="0.35">
      <c r="A3" t="s">
        <v>96</v>
      </c>
      <c r="C3" s="94">
        <v>45358</v>
      </c>
      <c r="D3" s="56">
        <v>0.4861111111111111</v>
      </c>
    </row>
    <row r="4" spans="1:5" x14ac:dyDescent="0.35">
      <c r="A4" t="s">
        <v>112</v>
      </c>
      <c r="B4">
        <v>86</v>
      </c>
      <c r="C4" s="94">
        <v>45358</v>
      </c>
      <c r="D4" s="56">
        <v>0.4770833333333333</v>
      </c>
      <c r="E4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987A-CB62-463B-AD17-8995D7A9FEF7}">
  <dimension ref="A1:Q13"/>
  <sheetViews>
    <sheetView workbookViewId="0">
      <selection activeCell="A14" sqref="A14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34</v>
      </c>
      <c r="D1" t="s">
        <v>35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</row>
    <row r="2" spans="1:17" x14ac:dyDescent="0.35">
      <c r="A2" s="94">
        <v>45358</v>
      </c>
      <c r="B2" t="s">
        <v>147</v>
      </c>
      <c r="C2" t="s">
        <v>155</v>
      </c>
      <c r="D2">
        <v>6</v>
      </c>
      <c r="E2">
        <v>0</v>
      </c>
      <c r="F2" t="s">
        <v>156</v>
      </c>
      <c r="G2" t="s">
        <v>157</v>
      </c>
      <c r="H2" t="s">
        <v>155</v>
      </c>
      <c r="I2" t="s">
        <v>158</v>
      </c>
      <c r="J2" t="s">
        <v>156</v>
      </c>
      <c r="K2">
        <v>0</v>
      </c>
      <c r="L2">
        <v>61.49</v>
      </c>
      <c r="M2">
        <v>16.100000000000001</v>
      </c>
      <c r="N2">
        <v>0</v>
      </c>
      <c r="O2">
        <v>0</v>
      </c>
      <c r="P2">
        <f>AVERAGE(K2:O2)</f>
        <v>15.518000000000001</v>
      </c>
      <c r="Q2">
        <v>15.518000000000001</v>
      </c>
    </row>
    <row r="3" spans="1:17" x14ac:dyDescent="0.35">
      <c r="A3" s="94">
        <v>45358</v>
      </c>
      <c r="B3" t="s">
        <v>147</v>
      </c>
      <c r="C3" t="s">
        <v>155</v>
      </c>
      <c r="D3">
        <v>5</v>
      </c>
      <c r="E3">
        <v>0</v>
      </c>
      <c r="F3" t="s">
        <v>158</v>
      </c>
      <c r="G3" t="s">
        <v>156</v>
      </c>
      <c r="H3" t="s">
        <v>157</v>
      </c>
      <c r="I3" t="s">
        <v>155</v>
      </c>
      <c r="J3" t="s">
        <v>158</v>
      </c>
      <c r="K3">
        <v>12.59</v>
      </c>
      <c r="L3">
        <v>70.989999999999995</v>
      </c>
      <c r="M3">
        <v>9.67</v>
      </c>
      <c r="N3">
        <v>0</v>
      </c>
      <c r="O3">
        <v>2.97</v>
      </c>
      <c r="P3">
        <f t="shared" ref="P3:P13" si="0">AVERAGE(K3:O3)</f>
        <v>19.244</v>
      </c>
      <c r="Q3">
        <v>19.242999999999999</v>
      </c>
    </row>
    <row r="4" spans="1:17" x14ac:dyDescent="0.35">
      <c r="A4" s="94">
        <v>45358</v>
      </c>
      <c r="B4" t="s">
        <v>147</v>
      </c>
      <c r="C4" t="s">
        <v>155</v>
      </c>
      <c r="D4">
        <v>4</v>
      </c>
      <c r="E4">
        <v>0</v>
      </c>
      <c r="F4" t="s">
        <v>156</v>
      </c>
      <c r="G4" t="s">
        <v>157</v>
      </c>
      <c r="H4" t="s">
        <v>155</v>
      </c>
      <c r="I4" t="s">
        <v>158</v>
      </c>
      <c r="J4" t="s">
        <v>156</v>
      </c>
      <c r="K4">
        <v>12.86</v>
      </c>
      <c r="L4">
        <v>77.05</v>
      </c>
      <c r="M4">
        <v>0</v>
      </c>
      <c r="N4">
        <v>0</v>
      </c>
      <c r="O4">
        <v>26.51</v>
      </c>
      <c r="P4">
        <f t="shared" si="0"/>
        <v>23.283999999999999</v>
      </c>
      <c r="Q4">
        <v>23.282</v>
      </c>
    </row>
    <row r="5" spans="1:17" x14ac:dyDescent="0.35">
      <c r="A5" s="94">
        <v>45358</v>
      </c>
      <c r="B5" t="s">
        <v>147</v>
      </c>
      <c r="C5" t="s">
        <v>159</v>
      </c>
      <c r="D5">
        <v>6</v>
      </c>
      <c r="E5">
        <v>0</v>
      </c>
      <c r="F5" t="s">
        <v>155</v>
      </c>
      <c r="G5" t="s">
        <v>158</v>
      </c>
      <c r="H5" t="s">
        <v>156</v>
      </c>
      <c r="I5" t="s">
        <v>157</v>
      </c>
      <c r="J5" t="s">
        <v>155</v>
      </c>
      <c r="K5">
        <v>75.41</v>
      </c>
      <c r="L5">
        <v>78.180000000000007</v>
      </c>
      <c r="M5">
        <v>78.06</v>
      </c>
      <c r="N5">
        <v>2.33</v>
      </c>
      <c r="O5">
        <v>65.44</v>
      </c>
      <c r="P5">
        <f t="shared" si="0"/>
        <v>59.884</v>
      </c>
      <c r="Q5">
        <v>59.884999999999998</v>
      </c>
    </row>
    <row r="6" spans="1:17" x14ac:dyDescent="0.35">
      <c r="A6" s="94">
        <v>45358</v>
      </c>
      <c r="B6" t="s">
        <v>147</v>
      </c>
      <c r="C6" t="s">
        <v>160</v>
      </c>
      <c r="D6">
        <v>4</v>
      </c>
      <c r="E6">
        <v>0</v>
      </c>
      <c r="F6" t="s">
        <v>157</v>
      </c>
      <c r="G6" t="s">
        <v>155</v>
      </c>
      <c r="H6" t="s">
        <v>158</v>
      </c>
      <c r="I6" t="s">
        <v>156</v>
      </c>
      <c r="J6" t="s">
        <v>157</v>
      </c>
      <c r="K6">
        <v>44.83</v>
      </c>
      <c r="L6">
        <v>81.88</v>
      </c>
      <c r="M6">
        <v>6.25</v>
      </c>
      <c r="N6">
        <v>0</v>
      </c>
      <c r="O6">
        <v>80.7</v>
      </c>
      <c r="P6">
        <f t="shared" si="0"/>
        <v>42.731999999999992</v>
      </c>
      <c r="Q6">
        <v>42.731999999999999</v>
      </c>
    </row>
    <row r="7" spans="1:17" x14ac:dyDescent="0.35">
      <c r="A7" s="94">
        <v>45358</v>
      </c>
      <c r="B7" t="s">
        <v>147</v>
      </c>
      <c r="C7" t="s">
        <v>160</v>
      </c>
      <c r="D7">
        <v>5</v>
      </c>
      <c r="E7">
        <v>0</v>
      </c>
      <c r="F7" t="s">
        <v>156</v>
      </c>
      <c r="G7" t="s">
        <v>157</v>
      </c>
      <c r="H7" t="s">
        <v>155</v>
      </c>
      <c r="I7" t="s">
        <v>158</v>
      </c>
      <c r="J7" t="s">
        <v>156</v>
      </c>
      <c r="K7">
        <v>49.21</v>
      </c>
      <c r="L7">
        <v>78.92</v>
      </c>
      <c r="M7">
        <v>7.92</v>
      </c>
      <c r="N7">
        <v>0</v>
      </c>
      <c r="O7">
        <v>0</v>
      </c>
      <c r="P7">
        <f t="shared" si="0"/>
        <v>27.209999999999997</v>
      </c>
      <c r="Q7">
        <v>27.21</v>
      </c>
    </row>
    <row r="8" spans="1:17" x14ac:dyDescent="0.35">
      <c r="A8" s="94">
        <v>45358</v>
      </c>
      <c r="B8" t="s">
        <v>147</v>
      </c>
      <c r="C8" t="s">
        <v>159</v>
      </c>
      <c r="D8">
        <v>5</v>
      </c>
      <c r="E8">
        <v>0</v>
      </c>
      <c r="F8" t="s">
        <v>157</v>
      </c>
      <c r="G8" t="s">
        <v>155</v>
      </c>
      <c r="H8" t="s">
        <v>158</v>
      </c>
      <c r="I8" t="s">
        <v>156</v>
      </c>
      <c r="J8" t="s">
        <v>157</v>
      </c>
      <c r="K8">
        <v>72.66</v>
      </c>
      <c r="L8">
        <v>80.25</v>
      </c>
      <c r="M8">
        <v>72.400000000000006</v>
      </c>
      <c r="N8">
        <v>9.26</v>
      </c>
      <c r="O8">
        <v>19.3</v>
      </c>
      <c r="P8">
        <f t="shared" si="0"/>
        <v>50.774000000000001</v>
      </c>
      <c r="Q8">
        <v>50.771999999999998</v>
      </c>
    </row>
    <row r="9" spans="1:17" x14ac:dyDescent="0.35">
      <c r="A9" s="94">
        <v>45358</v>
      </c>
      <c r="B9" t="s">
        <v>147</v>
      </c>
      <c r="C9" t="s">
        <v>160</v>
      </c>
      <c r="D9">
        <v>6</v>
      </c>
      <c r="E9">
        <v>0</v>
      </c>
      <c r="F9" t="s">
        <v>156</v>
      </c>
      <c r="G9" t="s">
        <v>157</v>
      </c>
      <c r="H9" t="s">
        <v>155</v>
      </c>
      <c r="I9" t="s">
        <v>158</v>
      </c>
      <c r="J9" t="s">
        <v>156</v>
      </c>
      <c r="K9">
        <v>69.12</v>
      </c>
      <c r="L9">
        <v>53.82</v>
      </c>
      <c r="M9">
        <v>10.72</v>
      </c>
      <c r="N9">
        <v>0</v>
      </c>
      <c r="O9">
        <v>16.77</v>
      </c>
      <c r="P9">
        <f t="shared" si="0"/>
        <v>30.086000000000002</v>
      </c>
      <c r="Q9">
        <v>30.085999999999999</v>
      </c>
    </row>
    <row r="10" spans="1:17" x14ac:dyDescent="0.35">
      <c r="A10" s="94">
        <v>45358</v>
      </c>
      <c r="B10" t="s">
        <v>147</v>
      </c>
      <c r="C10" t="s">
        <v>159</v>
      </c>
      <c r="D10">
        <v>4</v>
      </c>
      <c r="E10">
        <v>0</v>
      </c>
      <c r="F10" t="s">
        <v>158</v>
      </c>
      <c r="G10" t="s">
        <v>156</v>
      </c>
      <c r="H10" t="s">
        <v>157</v>
      </c>
      <c r="I10" t="s">
        <v>155</v>
      </c>
      <c r="J10" t="s">
        <v>158</v>
      </c>
      <c r="K10">
        <v>36.270000000000003</v>
      </c>
      <c r="L10">
        <v>71.72</v>
      </c>
      <c r="M10">
        <v>53.73</v>
      </c>
      <c r="N10">
        <v>8.65</v>
      </c>
      <c r="O10">
        <v>74.959999999999994</v>
      </c>
      <c r="P10">
        <f t="shared" si="0"/>
        <v>49.065999999999995</v>
      </c>
      <c r="Q10">
        <v>49.066000000000003</v>
      </c>
    </row>
    <row r="11" spans="1:17" x14ac:dyDescent="0.35">
      <c r="A11" s="94">
        <v>45389</v>
      </c>
      <c r="B11" t="s">
        <v>192</v>
      </c>
      <c r="C11" t="s">
        <v>155</v>
      </c>
      <c r="D11">
        <v>1</v>
      </c>
      <c r="E11">
        <v>0</v>
      </c>
      <c r="F11" t="s">
        <v>157</v>
      </c>
      <c r="G11" t="s">
        <v>155</v>
      </c>
      <c r="H11" t="s">
        <v>158</v>
      </c>
      <c r="I11" t="s">
        <v>156</v>
      </c>
      <c r="J11" t="s">
        <v>157</v>
      </c>
      <c r="K11">
        <v>37.89</v>
      </c>
      <c r="L11">
        <v>75.040000000000006</v>
      </c>
      <c r="M11">
        <v>62.14</v>
      </c>
      <c r="N11">
        <v>33.85</v>
      </c>
      <c r="O11">
        <v>37.19</v>
      </c>
      <c r="P11">
        <f t="shared" si="0"/>
        <v>49.221999999999994</v>
      </c>
      <c r="Q11">
        <v>49.222000000000001</v>
      </c>
    </row>
    <row r="12" spans="1:17" x14ac:dyDescent="0.35">
      <c r="A12" s="94">
        <v>45389</v>
      </c>
      <c r="B12" t="s">
        <v>192</v>
      </c>
      <c r="C12" t="s">
        <v>155</v>
      </c>
      <c r="D12">
        <v>2</v>
      </c>
      <c r="E12">
        <v>0</v>
      </c>
      <c r="F12" t="s">
        <v>155</v>
      </c>
      <c r="G12" t="s">
        <v>158</v>
      </c>
      <c r="H12" t="s">
        <v>156</v>
      </c>
      <c r="I12" t="s">
        <v>157</v>
      </c>
      <c r="J12" t="s">
        <v>155</v>
      </c>
      <c r="K12">
        <v>41.83</v>
      </c>
      <c r="L12">
        <v>68.900000000000006</v>
      </c>
      <c r="M12">
        <v>43.58</v>
      </c>
      <c r="N12">
        <v>0.06</v>
      </c>
      <c r="O12">
        <v>4.9000000000000004</v>
      </c>
      <c r="P12">
        <f t="shared" si="0"/>
        <v>31.854000000000003</v>
      </c>
      <c r="Q12">
        <v>31.856000000000002</v>
      </c>
    </row>
    <row r="13" spans="1:17" x14ac:dyDescent="0.35">
      <c r="A13" s="94">
        <v>45389</v>
      </c>
      <c r="B13" t="s">
        <v>192</v>
      </c>
      <c r="C13" t="s">
        <v>155</v>
      </c>
      <c r="D13">
        <v>3</v>
      </c>
      <c r="E13">
        <v>0</v>
      </c>
      <c r="F13" t="s">
        <v>156</v>
      </c>
      <c r="G13" t="s">
        <v>157</v>
      </c>
      <c r="H13" t="s">
        <v>155</v>
      </c>
      <c r="I13" t="s">
        <v>158</v>
      </c>
      <c r="J13" t="s">
        <v>156</v>
      </c>
      <c r="K13">
        <v>62.42</v>
      </c>
      <c r="L13">
        <v>80.2</v>
      </c>
      <c r="M13">
        <v>30.9</v>
      </c>
      <c r="N13">
        <v>0.85</v>
      </c>
      <c r="O13">
        <v>8.2200000000000006</v>
      </c>
      <c r="P13">
        <f t="shared" si="0"/>
        <v>36.518000000000001</v>
      </c>
      <c r="Q13">
        <v>36.518000000000001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HOBO</vt:lpstr>
      <vt:lpstr>CANOPY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2024-07-05T05:34:29Z</dcterms:modified>
</cp:coreProperties>
</file>