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bf376fa923563/Área de Trabalho/Arquivo Fonte Curso Excel/Curso Excel/"/>
    </mc:Choice>
  </mc:AlternateContent>
  <xr:revisionPtr revIDLastSave="235" documentId="8_{C24ED522-6131-444C-AF67-A03F5467B211}" xr6:coauthVersionLast="47" xr6:coauthVersionMax="47" xr10:uidLastSave="{97BD1A6E-8E55-4C41-8CB3-9F612CEFAB54}"/>
  <bookViews>
    <workbookView xWindow="-108" yWindow="-108" windowWidth="23256" windowHeight="12456" activeTab="4" xr2:uid="{18B12833-7551-4467-B611-A6E8F662E40B}"/>
  </bookViews>
  <sheets>
    <sheet name="Lista Dados" sheetId="2" r:id="rId1"/>
    <sheet name="Reservas" sheetId="3" r:id="rId2"/>
    <sheet name="Layout do Dashboard" sheetId="15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1.0" hidden="1">Auxiliar!$H$31:$H$34</definedName>
    <definedName name="_xlchart.v1.1" hidden="1">Auxiliar!$I$31:$I$34</definedName>
    <definedName name="_xlchart.v2.2" hidden="1">Auxiliar!$L$10:$L$19</definedName>
    <definedName name="_xlchart.v2.3" hidden="1">Auxiliar!$M$10:$M$19</definedName>
    <definedName name="Ano" localSheetId="3">Auxiliar!$K$5</definedName>
    <definedName name="Ano" localSheetId="4">Auxiliar!$K$5</definedName>
    <definedName name="Ano" localSheetId="2">Auxiliar!$K$5</definedName>
    <definedName name="Ano">Reservas[Ano]</definedName>
    <definedName name="Estado" localSheetId="3">Auxiliar!$I$5</definedName>
    <definedName name="Estado" localSheetId="4">Auxiliar!$I$5</definedName>
    <definedName name="Estado" localSheetId="2">Auxiliar!$I$5</definedName>
    <definedName name="Estado">Reservas[Estado]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2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2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2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2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2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2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2">Auxiliar!$L$5</definedName>
    <definedName name="Mes">Reservas[Mês]</definedName>
    <definedName name="RegrasProch">'[2]PROCV e PROCH'!$I$12:$L$13</definedName>
    <definedName name="ReservaAno">Reservas[Ano]</definedName>
    <definedName name="ReservaEstado">Reservas[Estado]</definedName>
    <definedName name="ReservaMes">Reservas[Mês]</definedName>
    <definedName name="TabelaEstados" localSheetId="3">Auxiliar!$A$5:$B$31</definedName>
    <definedName name="TabelaEstados">#REF!</definedName>
    <definedName name="taxaComissao2">'[3]Nomes de Intervalos'!$G$4</definedName>
    <definedName name="ValorTotal">Reservas[Valor Total]</definedName>
    <definedName name="vendas">Auxiliar!$B$4:$B$31</definedName>
    <definedName name="VendaTotal">Reservas[Valor Total]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6" l="1" a="1"/>
  <c r="I5" i="16"/>
  <c r="B33" i="16"/>
  <c r="L14" i="17"/>
  <c r="D35" i="16"/>
  <c r="I38" i="16"/>
  <c r="I39" i="16"/>
  <c r="I37" i="16"/>
  <c r="I32" i="16"/>
  <c r="I33" i="16"/>
  <c r="I34" i="16"/>
  <c r="I31" i="16"/>
  <c r="I26" i="16"/>
  <c r="I27" i="16"/>
  <c r="I28" i="16"/>
  <c r="I25" i="16"/>
  <c r="E36" i="16"/>
  <c r="E37" i="16"/>
  <c r="E38" i="16"/>
  <c r="E39" i="16"/>
  <c r="E40" i="16"/>
  <c r="E41" i="16"/>
  <c r="E42" i="16"/>
  <c r="E43" i="16"/>
  <c r="E44" i="16"/>
  <c r="E45" i="16"/>
  <c r="E46" i="16"/>
  <c r="E35" i="16"/>
  <c r="D36" i="16"/>
  <c r="D37" i="16"/>
  <c r="D38" i="16"/>
  <c r="D39" i="16"/>
  <c r="D40" i="16"/>
  <c r="D41" i="16"/>
  <c r="D42" i="16"/>
  <c r="D43" i="16"/>
  <c r="D44" i="16"/>
  <c r="D45" i="16"/>
  <c r="D46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1" i="16"/>
  <c r="D21" i="16"/>
  <c r="E21" i="16"/>
  <c r="C17" i="16"/>
  <c r="D17" i="16"/>
  <c r="E17" i="16"/>
  <c r="C29" i="16"/>
  <c r="D29" i="16"/>
  <c r="E29" i="16"/>
  <c r="C23" i="16"/>
  <c r="D23" i="16"/>
  <c r="E23" i="16"/>
  <c r="N11" i="16"/>
  <c r="M12" i="16"/>
  <c r="L12" i="16"/>
  <c r="C25" i="16"/>
  <c r="D25" i="16"/>
  <c r="E25" i="16"/>
  <c r="C13" i="16"/>
  <c r="D13" i="16"/>
  <c r="E13" i="16"/>
  <c r="N12" i="16"/>
  <c r="M13" i="16"/>
  <c r="L13" i="16"/>
  <c r="C14" i="16"/>
  <c r="D14" i="16"/>
  <c r="E14" i="16"/>
  <c r="C12" i="16"/>
  <c r="D12" i="16"/>
  <c r="E12" i="16"/>
  <c r="N13" i="16"/>
  <c r="M14" i="16"/>
  <c r="L14" i="16"/>
  <c r="C11" i="16"/>
  <c r="D11" i="16"/>
  <c r="E11" i="16"/>
  <c r="C10" i="16"/>
  <c r="D10" i="16"/>
  <c r="E10" i="16"/>
  <c r="N14" i="16"/>
  <c r="M15" i="16"/>
  <c r="L15" i="16"/>
  <c r="C28" i="16"/>
  <c r="D28" i="16"/>
  <c r="E28" i="16"/>
  <c r="C6" i="16"/>
  <c r="D6" i="16"/>
  <c r="E6" i="16"/>
  <c r="C5" i="16"/>
  <c r="D5" i="16"/>
  <c r="E5" i="16"/>
  <c r="N15" i="16"/>
  <c r="M16" i="16"/>
  <c r="L16" i="16"/>
  <c r="N16" i="16"/>
  <c r="M17" i="16"/>
  <c r="L17" i="16"/>
  <c r="C27" i="16"/>
  <c r="D27" i="16"/>
  <c r="E27" i="16"/>
  <c r="C19" i="16"/>
  <c r="D19" i="16"/>
  <c r="E19" i="16"/>
  <c r="N17" i="16"/>
  <c r="M18" i="16"/>
  <c r="L18" i="16"/>
  <c r="C31" i="16"/>
  <c r="D31" i="16"/>
  <c r="E31" i="16"/>
  <c r="C26" i="16"/>
  <c r="D26" i="16"/>
  <c r="E26" i="16"/>
  <c r="C18" i="16"/>
  <c r="D18" i="16"/>
  <c r="E18" i="16"/>
  <c r="N18" i="16"/>
  <c r="M19" i="16"/>
  <c r="L19" i="16"/>
  <c r="C30" i="16"/>
  <c r="D30" i="16"/>
  <c r="E30" i="16"/>
  <c r="C16" i="16"/>
  <c r="D16" i="16"/>
  <c r="E16" i="16"/>
  <c r="N19" i="16"/>
  <c r="M10" i="16"/>
  <c r="L10" i="16"/>
  <c r="N10" i="16"/>
  <c r="K5" i="16" a="1"/>
  <c r="K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7" i="16"/>
  <c r="D7" i="16"/>
  <c r="E7" i="16"/>
  <c r="C8" i="16"/>
  <c r="D8" i="16"/>
  <c r="E8" i="16"/>
  <c r="C9" i="16"/>
  <c r="D9" i="16"/>
  <c r="E9" i="16"/>
  <c r="C15" i="16"/>
  <c r="D15" i="16"/>
  <c r="E15" i="16"/>
  <c r="C20" i="16"/>
  <c r="D20" i="16"/>
  <c r="E20" i="16"/>
  <c r="C22" i="16"/>
  <c r="D22" i="16"/>
  <c r="E22" i="16"/>
  <c r="C24" i="16"/>
  <c r="D24" i="16"/>
  <c r="E24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<sst xmlns="http://schemas.openxmlformats.org/spreadsheetml/2006/main" count="2524" uniqueCount="97">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</sst>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</a:t>
            </a:r>
            <a:r>
              <a:rPr lang="pt-BR" sz="1000"/>
              <a:t>Cancelamentos</a:t>
            </a:r>
          </a:p>
        </c:rich>
      </c:tx>
      <c:layout>
        <c:manualLayout>
          <c:xMode val="edge"/>
          <c:yMode val="edge"/>
          <c:x val="0.353986001749781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237012826226911E-2"/>
          <c:y val="0.16393325960748814"/>
          <c:w val="0.88670734908136484"/>
          <c:h val="0.6473501749781277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Auxiliar!$L$10:$L$19</c:f>
              <c:strCache>
                <c:ptCount val="10"/>
                <c:pt idx="0">
                  <c:v>Rio de Janeiro</c:v>
                </c:pt>
                <c:pt idx="1">
                  <c:v>São Paulo</c:v>
                </c:pt>
                <c:pt idx="2">
                  <c:v>Minas Gerais</c:v>
                </c:pt>
                <c:pt idx="3">
                  <c:v>Espírito Santo</c:v>
                </c:pt>
                <c:pt idx="4">
                  <c:v>Goiás</c:v>
                </c:pt>
                <c:pt idx="5">
                  <c:v>Alagoas</c:v>
                </c:pt>
                <c:pt idx="6">
                  <c:v>Ceará</c:v>
                </c:pt>
                <c:pt idx="7">
                  <c:v>Paraíba</c:v>
                </c:pt>
                <c:pt idx="8">
                  <c:v>Pará</c:v>
                </c:pt>
                <c:pt idx="9">
                  <c:v>Mato Grosso do Sul</c:v>
                </c:pt>
              </c:strCache>
            </c:strRef>
          </c:cat>
          <c:val>
            <c:numRef>
              <c:f>Auxiliar!$N$10:$N$19</c:f>
              <c:numCache>
                <c:formatCode>0%</c:formatCode>
                <c:ptCount val="10"/>
                <c:pt idx="0">
                  <c:v>0.36</c:v>
                </c:pt>
                <c:pt idx="1">
                  <c:v>0.25</c:v>
                </c:pt>
                <c:pt idx="2">
                  <c:v>0.2</c:v>
                </c:pt>
                <c:pt idx="3">
                  <c:v>0.5</c:v>
                </c:pt>
                <c:pt idx="4">
                  <c:v>0.33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EA4-45F6-8710-83C9898688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39203967"/>
        <c:axId val="1839204927"/>
      </c:lineChart>
      <c:catAx>
        <c:axId val="1839203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9204927"/>
        <c:crosses val="autoZero"/>
        <c:auto val="1"/>
        <c:lblAlgn val="ctr"/>
        <c:lblOffset val="100"/>
        <c:noMultiLvlLbl val="0"/>
      </c:catAx>
      <c:valAx>
        <c:axId val="1839204927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83920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/>
              <a:t>Análise</a:t>
            </a:r>
            <a:r>
              <a:rPr lang="pt-BR" sz="1000" baseline="0"/>
              <a:t> forma de pagamento</a:t>
            </a:r>
            <a:endParaRPr lang="pt-BR" sz="1000"/>
          </a:p>
        </c:rich>
      </c:tx>
      <c:layout>
        <c:manualLayout>
          <c:xMode val="edge"/>
          <c:yMode val="edge"/>
          <c:x val="0.32257247140982376"/>
          <c:y val="2.9615451523703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3A-4C27-A50B-3C3B0788F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3A-4C27-A50B-3C3B0788F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3A-4C27-A50B-3C3B0788F9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114195</c:v>
                </c:pt>
                <c:pt idx="1">
                  <c:v>20981</c:v>
                </c:pt>
                <c:pt idx="2">
                  <c:v>11400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3A-4C27-A50B-3C3B0788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/>
              <a:t>Análise venda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84-4692-B0FB-F2C902BC5A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84-4692-B0FB-F2C902BC5A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4-4692-B0FB-F2C902BC5A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84-4692-B0FB-F2C902BC5A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Auxiliar!$I$25:$I$28</c:f>
              <c:numCache>
                <c:formatCode>_-"R$"\ * #,##0_-;\-"R$"\ * #,##0_-;_-"R$"\ * "-"??_-;_-@_-</c:formatCode>
                <c:ptCount val="4"/>
                <c:pt idx="0">
                  <c:v>38668</c:v>
                </c:pt>
                <c:pt idx="1">
                  <c:v>38673</c:v>
                </c:pt>
                <c:pt idx="2">
                  <c:v>33094</c:v>
                </c:pt>
                <c:pt idx="3">
                  <c:v>36141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84-4692-B0FB-F2C902BC5A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Auxiliar!$C$35:$C$46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Auxiliar!$D$35:$D$46</c:f>
              <c:numCache>
                <c:formatCode>_-"R$"\ * #,##0_-;\-"R$"\ * #,##0_-;_-"R$"\ * "-"??_-;_-@_-</c:formatCode>
                <c:ptCount val="12"/>
                <c:pt idx="0">
                  <c:v>8935</c:v>
                </c:pt>
                <c:pt idx="1">
                  <c:v>30545</c:v>
                </c:pt>
                <c:pt idx="2">
                  <c:v>20857</c:v>
                </c:pt>
                <c:pt idx="3">
                  <c:v>22951</c:v>
                </c:pt>
                <c:pt idx="4">
                  <c:v>13740</c:v>
                </c:pt>
                <c:pt idx="5">
                  <c:v>36670</c:v>
                </c:pt>
                <c:pt idx="6">
                  <c:v>12213</c:v>
                </c:pt>
                <c:pt idx="7">
                  <c:v>26315</c:v>
                </c:pt>
                <c:pt idx="8">
                  <c:v>16093</c:v>
                </c:pt>
                <c:pt idx="9">
                  <c:v>39091</c:v>
                </c:pt>
                <c:pt idx="10">
                  <c:v>6800</c:v>
                </c:pt>
                <c:pt idx="11">
                  <c:v>26475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7-4DE8-858E-E07AF0D7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962607"/>
        <c:axId val="183996452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Auxiliar!$C$35:$C$46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Auxiliar!$E$35:$E$46</c:f>
              <c:numCache>
                <c:formatCode>General</c:formatCode>
                <c:ptCount val="12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717-4DE8-858E-E07AF0D7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163999"/>
        <c:axId val="1562163519"/>
      </c:lineChart>
      <c:catAx>
        <c:axId val="183996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9964527"/>
        <c:crosses val="autoZero"/>
        <c:auto val="1"/>
        <c:lblAlgn val="ctr"/>
        <c:lblOffset val="100"/>
        <c:noMultiLvlLbl val="0"/>
      </c:catAx>
      <c:valAx>
        <c:axId val="18399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9962607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5000000000000001E-2"/>
                <c:y val="0.3893055555555555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15621635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2163999"/>
        <c:crosses val="max"/>
        <c:crossBetween val="between"/>
      </c:valAx>
      <c:catAx>
        <c:axId val="1562163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163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10 Principais Estados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Principais Estados</a:t>
          </a:r>
        </a:p>
      </cx:txPr>
    </cx:title>
    <cx:plotArea>
      <cx:plotAreaRegion>
        <cx:series layoutId="funnel" uniqueId="{8E1E4697-D351-4566-B58F-FA899D978B3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pt-BR" sz="1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Análise vendas vendedor</a:t>
            </a:r>
            <a:endParaRPr lang="pt-BR" sz="1000"/>
          </a:p>
        </cx:rich>
      </cx:tx>
    </cx:title>
    <cx:plotArea>
      <cx:plotAreaRegion>
        <cx:series layoutId="sunburst" uniqueId="{A9B4EA2D-ECA9-4E20-A87D-80D321D7A579}">
          <cx:dataLabels>
            <cx:visibility seriesName="0" categoryName="0" value="1"/>
            <cx:separator>, </cx:separator>
          </cx:dataLabels>
          <cx:dataId val="0"/>
        </cx:series>
      </cx:plotAreaRegion>
    </cx:plotArea>
    <cx:legend pos="b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25" val="18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4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601980</xdr:colOff>
          <xdr:row>0</xdr:row>
          <xdr:rowOff>68580</xdr:rowOff>
        </xdr:from>
        <xdr:to>
          <xdr:col>15</xdr:col>
          <xdr:colOff>914400</xdr:colOff>
          <xdr:row>0</xdr:row>
          <xdr:rowOff>259080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998220</xdr:colOff>
          <xdr:row>0</xdr:row>
          <xdr:rowOff>68580</xdr:rowOff>
        </xdr:from>
        <xdr:to>
          <xdr:col>16</xdr:col>
          <xdr:colOff>114300</xdr:colOff>
          <xdr:row>0</xdr:row>
          <xdr:rowOff>259080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213360</xdr:colOff>
          <xdr:row>0</xdr:row>
          <xdr:rowOff>68580</xdr:rowOff>
        </xdr:from>
        <xdr:to>
          <xdr:col>17</xdr:col>
          <xdr:colOff>487680</xdr:colOff>
          <xdr:row>0</xdr:row>
          <xdr:rowOff>259080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91440</xdr:colOff>
      <xdr:row>1</xdr:row>
      <xdr:rowOff>179949</xdr:rowOff>
    </xdr:from>
    <xdr:to>
      <xdr:col>6</xdr:col>
      <xdr:colOff>510540</xdr:colOff>
      <xdr:row>12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54F8AD9-F7B3-CF24-2F17-323E298E17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499989"/>
              <a:ext cx="4137660" cy="1999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30480</xdr:colOff>
      <xdr:row>2</xdr:row>
      <xdr:rowOff>2931</xdr:rowOff>
    </xdr:from>
    <xdr:to>
      <xdr:col>13</xdr:col>
      <xdr:colOff>396240</xdr:colOff>
      <xdr:row>13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F1E915-AD71-6892-B598-936346A72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449580</xdr:colOff>
      <xdr:row>1</xdr:row>
      <xdr:rowOff>58029</xdr:rowOff>
    </xdr:from>
    <xdr:to>
      <xdr:col>17</xdr:col>
      <xdr:colOff>586740</xdr:colOff>
      <xdr:row>13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820438-1347-C57C-E617-07E1229FC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371035</xdr:colOff>
      <xdr:row>13</xdr:row>
      <xdr:rowOff>12309</xdr:rowOff>
    </xdr:from>
    <xdr:to>
      <xdr:col>5</xdr:col>
      <xdr:colOff>472440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FC55863-4C05-E214-6E13-B3A2AA49A3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035" y="2526909"/>
              <a:ext cx="3210365" cy="1999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402102</xdr:colOff>
      <xdr:row>13</xdr:row>
      <xdr:rowOff>38100</xdr:rowOff>
    </xdr:from>
    <xdr:to>
      <xdr:col>9</xdr:col>
      <xdr:colOff>501162</xdr:colOff>
      <xdr:row>23</xdr:row>
      <xdr:rowOff>129540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EF4CD10-9D85-3D39-13E6-CCF222082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304800</xdr:colOff>
      <xdr:row>14</xdr:row>
      <xdr:rowOff>38100</xdr:rowOff>
    </xdr:from>
    <xdr:to>
      <xdr:col>16</xdr:col>
      <xdr:colOff>381000</xdr:colOff>
      <xdr:row>23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433893-78AC-5226-7D9E-C39406217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excel-2016-treinamento-essencial\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Curso-Excel-2016-Treinamento-Essencial-M&#243;dulo-I\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esktop\excel-basico-avancado-arquivos-fontes\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402875E3-9754-47F6-9D1D-7619D95BB3A1}" name="Ano" dataDxfId="1">
      <calculatedColumnFormula>YEAR(Reservas[[#This Row],[Data]])</calculatedColumnFormula>
    </tableColumn>
    <tableColumn id="12" xr3:uid="{2236A60C-D26B-4D12-9B45-F178CC160EB0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E5" sqref="E5"/>
    </sheetView>
  </sheetViews>
  <sheetFormatPr defaultRowHeight="14.4"/>
  <cols>
    <col min="1" max="1" width="13.6640625" customWidth="1"/>
    <col min="2" max="2" width="3.6640625" customWidth="1"/>
    <col min="3" max="3" width="17.33203125" bestFit="1" customWidth="1"/>
    <col min="4" max="4" width="3.6640625" customWidth="1"/>
    <col min="5" max="5" width="12.5546875" bestFit="1" customWidth="1"/>
    <col min="6" max="6" width="3.6640625" customWidth="1"/>
    <col min="7" max="7" width="19.33203125" bestFit="1" customWidth="1"/>
    <col min="8" max="8" width="3.6640625" customWidth="1"/>
    <col min="9" max="9" width="12.109375" bestFit="1" customWidth="1"/>
  </cols>
  <sheetData>
    <row r="1" spans="1:8" ht="32.4">
      <c r="A1" s="31" t="s">
        <v>6</v>
      </c>
      <c r="B1" s="31"/>
      <c r="C1" s="31"/>
      <c r="D1" s="31"/>
      <c r="E1" s="31"/>
      <c r="F1" s="31"/>
      <c r="G1" s="31"/>
      <c r="H1" s="31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topLeftCell="B462" zoomScale="130" zoomScaleNormal="130" workbookViewId="0">
      <selection activeCell="C479" sqref="C479"/>
    </sheetView>
  </sheetViews>
  <sheetFormatPr defaultRowHeight="14.4"/>
  <cols>
    <col min="1" max="1" width="7.6640625" style="1" customWidth="1"/>
    <col min="2" max="2" width="15.6640625" style="7" customWidth="1"/>
    <col min="3" max="3" width="19.33203125" style="1" bestFit="1" customWidth="1"/>
    <col min="4" max="4" width="16.6640625" style="15" customWidth="1"/>
    <col min="5" max="5" width="12.109375" style="9" bestFit="1" customWidth="1"/>
    <col min="6" max="6" width="19.5546875" bestFit="1" customWidth="1"/>
    <col min="7" max="7" width="15" bestFit="1" customWidth="1"/>
    <col min="8" max="8" width="13" bestFit="1" customWidth="1"/>
    <col min="9" max="9" width="11.44140625" bestFit="1" customWidth="1"/>
    <col min="10" max="10" width="13" bestFit="1" customWidth="1"/>
  </cols>
  <sheetData>
    <row r="1" spans="1:12" ht="36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4.4"/>
  <cols>
    <col min="2" max="2" width="9.109375" customWidth="1"/>
  </cols>
  <sheetData>
    <row r="1" spans="1:15" ht="25.5" customHeight="1">
      <c r="A1" s="32" t="s">
        <v>4</v>
      </c>
      <c r="B1" s="32"/>
      <c r="C1" s="32"/>
      <c r="D1" s="32"/>
      <c r="E1" s="32"/>
      <c r="F1" s="32"/>
      <c r="G1" s="32"/>
      <c r="H1" s="32"/>
      <c r="I1" s="32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46"/>
  <sheetViews>
    <sheetView topLeftCell="A2" zoomScale="130" zoomScaleNormal="130" workbookViewId="0">
      <selection activeCell="B34" sqref="B34"/>
    </sheetView>
  </sheetViews>
  <sheetFormatPr defaultRowHeight="14.4"/>
  <cols>
    <col min="1" max="1" width="19.33203125" bestFit="1" customWidth="1"/>
    <col min="2" max="2" width="13.6640625" bestFit="1" customWidth="1"/>
    <col min="3" max="3" width="10.88671875" bestFit="1" customWidth="1"/>
    <col min="4" max="4" width="11.44140625" bestFit="1" customWidth="1"/>
    <col min="5" max="5" width="10.88671875" bestFit="1" customWidth="1"/>
    <col min="6" max="6" width="9.44140625" customWidth="1"/>
    <col min="7" max="7" width="3.6640625" customWidth="1"/>
    <col min="8" max="8" width="18.5546875" bestFit="1" customWidth="1"/>
    <col min="9" max="9" width="18.109375" bestFit="1" customWidth="1"/>
    <col min="10" max="10" width="3.6640625" customWidth="1"/>
    <col min="11" max="11" width="5.44140625" bestFit="1" customWidth="1"/>
    <col min="12" max="12" width="16.6640625" bestFit="1" customWidth="1"/>
    <col min="13" max="14" width="12.6640625" customWidth="1"/>
    <col min="15" max="15" width="3.6640625" customWidth="1"/>
    <col min="16" max="16" width="6.44140625" bestFit="1" customWidth="1"/>
    <col min="17" max="17" width="4.6640625" bestFit="1" customWidth="1"/>
    <col min="18" max="18" width="11.5546875" bestFit="1" customWidth="1"/>
    <col min="19" max="19" width="11.88671875" bestFit="1" customWidth="1"/>
  </cols>
  <sheetData>
    <row r="1" spans="1:19" ht="25.5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
Reservas[Estado],A5,Reservas[Ano],Ano,
Reservas[Mês],Mes)</f>
        <v>0</v>
      </c>
      <c r="C5" s="20">
        <f>COUNTIFS(Reservas[Status],"Cancelada",
Reservas[Estado],A5,
Reservas[Ano],Ano,
Reservas[Mês],Mes)</f>
        <v>0</v>
      </c>
      <c r="D5" s="20">
        <f>COUNTIFS(Reservas[Estado],A5,
Reservas[Ano],Ano,
Reservas[Mês],Mes)</f>
        <v>0</v>
      </c>
      <c r="E5" s="24" t="str">
        <f>IFERROR(C5/D5,"0%")</f>
        <v>0%</v>
      </c>
      <c r="F5" s="25">
        <f>IFERROR(AVERAGEIFS(Reservas[Avaliação],
Reservas[Estado],A5,
Reservas[Ano],Ano,
Reservas[Mês],Mes),0)</f>
        <v>0</v>
      </c>
      <c r="H5" s="18" t="s">
        <v>55</v>
      </c>
      <c r="I5" s="35" t="str" cm="1">
        <f t="array" ref="I5">INDEX(ListaEstados,IndiceEstado)</f>
        <v>São Paulo</v>
      </c>
      <c r="J5" s="36"/>
      <c r="K5" s="23" cm="1">
        <f t="array" ref="K5">INDEX(H11:H12,IndiceAno)</f>
        <v>2018</v>
      </c>
      <c r="L5" s="30">
        <v>4</v>
      </c>
    </row>
    <row r="6" spans="1:19">
      <c r="A6" s="17" t="s">
        <v>19</v>
      </c>
      <c r="B6" s="16">
        <f>SUMIFS(Reservas[Valor Total],
Reservas[Estado],A6,Reservas[Ano],Ano,
Reservas[Mês],Mes)</f>
        <v>5345</v>
      </c>
      <c r="C6" s="20">
        <f>COUNTIFS(Reservas[Status],"Cancelada",
Reservas[Estado],A6,
Reservas[Ano],Ano,
Reservas[Mês],Mes)</f>
        <v>0</v>
      </c>
      <c r="D6" s="20">
        <f>COUNTIFS(Reservas[Estado],A6,
Reservas[Ano],Ano,
Reservas[Mês],Mes)</f>
        <v>1</v>
      </c>
      <c r="E6" s="24">
        <f t="shared" ref="E6:E31" si="0">IFERROR(C6/D6,"0%")</f>
        <v>0</v>
      </c>
      <c r="F6" s="25">
        <f>IFERROR(AVERAGEIFS(Reservas[Avaliação],
Reservas[Estado],A6,
Reservas[Ano],Ano,
Reservas[Mês],Mes),0)</f>
        <v>5</v>
      </c>
      <c r="H6" s="18" t="s">
        <v>56</v>
      </c>
      <c r="I6" s="37">
        <v>25</v>
      </c>
      <c r="J6" s="37"/>
      <c r="K6" s="30">
        <v>1</v>
      </c>
    </row>
    <row r="7" spans="1:19">
      <c r="A7" s="17" t="s">
        <v>20</v>
      </c>
      <c r="B7" s="16">
        <f>SUMIFS(Reservas[Valor Total],
Reservas[Estado],A7,Reservas[Ano],Ano,
Reservas[Mês],Mes)</f>
        <v>0</v>
      </c>
      <c r="C7" s="20">
        <f>COUNTIFS(Reservas[Status],"Cancelada",
Reservas[Estado],A7,
Reservas[Ano],Ano,
Reservas[Mês],Mes)</f>
        <v>0</v>
      </c>
      <c r="D7" s="20">
        <f>COUNTIFS(Reservas[Estado],A7,
Reservas[Ano],Ano,
Reservas[Mês],Mes)</f>
        <v>0</v>
      </c>
      <c r="E7" s="24" t="str">
        <f t="shared" si="0"/>
        <v>0%</v>
      </c>
      <c r="F7" s="25">
        <f>IFERROR(AVERAGEIFS(Reservas[Avaliação],
Reservas[Estado],A7,
Reservas[Ano],Ano,
Reservas[Mês],Mes),0)</f>
        <v>0</v>
      </c>
    </row>
    <row r="8" spans="1:19">
      <c r="A8" s="17" t="s">
        <v>21</v>
      </c>
      <c r="B8" s="16">
        <f>SUMIFS(Reservas[Valor Total],
Reservas[Estado],A8,Reservas[Ano],Ano,
Reservas[Mês],Mes)</f>
        <v>0</v>
      </c>
      <c r="C8" s="20">
        <f>COUNTIFS(Reservas[Status],"Cancelada",
Reservas[Estado],A8,
Reservas[Ano],Ano,
Reservas[Mês],Mes)</f>
        <v>0</v>
      </c>
      <c r="D8" s="20">
        <f>COUNTIFS(Reservas[Estado],A8,
Reservas[Ano],Ano,
Reservas[Mês],Mes)</f>
        <v>0</v>
      </c>
      <c r="E8" s="24" t="str">
        <f t="shared" si="0"/>
        <v>0%</v>
      </c>
      <c r="F8" s="25">
        <f>IFERROR(AVERAGEIFS(Reservas[Avaliação],
Reservas[Estado],A8,
Reservas[Ano],Ano,
Reservas[Mês],Mes),0)</f>
        <v>0</v>
      </c>
    </row>
    <row r="9" spans="1:19">
      <c r="A9" s="17" t="s">
        <v>22</v>
      </c>
      <c r="B9" s="16">
        <f>SUMIFS(Reservas[Valor Total],
Reservas[Estado],A9,Reservas[Ano],Ano,
Reservas[Mês],Mes)</f>
        <v>0</v>
      </c>
      <c r="C9" s="20">
        <f>COUNTIFS(Reservas[Status],"Cancelada",
Reservas[Estado],A9,
Reservas[Ano],Ano,
Reservas[Mês],Mes)</f>
        <v>0</v>
      </c>
      <c r="D9" s="20">
        <f>COUNTIFS(Reservas[Estado],A9,
Reservas[Ano],Ano,
Reservas[Mês],Mes)</f>
        <v>0</v>
      </c>
      <c r="E9" s="24" t="str">
        <f t="shared" si="0"/>
        <v>0%</v>
      </c>
      <c r="F9" s="25">
        <f>IFERROR(AVERAGEIFS(Reservas[Avaliação],
Reservas[Estado],A9,
Reservas[Ano],Ano,
Reservas[Mês],Mes),0)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
Reservas[Estado],A10,Reservas[Ano],Ano,
Reservas[Mês],Mes)</f>
        <v>3456</v>
      </c>
      <c r="C10" s="20">
        <f>COUNTIFS(Reservas[Status],"Cancelada",
Reservas[Estado],A10,
Reservas[Ano],Ano,
Reservas[Mês],Mes)</f>
        <v>0</v>
      </c>
      <c r="D10" s="20">
        <f>COUNTIFS(Reservas[Estado],A10,
Reservas[Ano],Ano,
Reservas[Mês],Mes)</f>
        <v>1</v>
      </c>
      <c r="E10" s="24">
        <f t="shared" si="0"/>
        <v>0</v>
      </c>
      <c r="F10" s="25">
        <f>IFERROR(AVERAGEIFS(Reservas[Avaliação],
Reservas[Estado],A10,
Reservas[Ano],Ano,
Reservas[Mês],Mes),0)</f>
        <v>5</v>
      </c>
      <c r="H10" s="5" t="s">
        <v>59</v>
      </c>
      <c r="I10" s="2" t="s">
        <v>60</v>
      </c>
      <c r="K10" s="26">
        <v>1</v>
      </c>
      <c r="L10" s="17" t="str">
        <f t="shared" ref="L10:L19" si="1">_xlfn.XLOOKUP(M10,ListaVendas,ListaEstados)</f>
        <v>Rio de Janeiro</v>
      </c>
      <c r="M10" s="16">
        <f t="shared" ref="M10:M19" si="2">LARGE(vendas,K10)</f>
        <v>48244</v>
      </c>
      <c r="N10" s="24">
        <f t="shared" ref="N10:N19" si="3">ROUND(_xlfn.XLOOKUP(L10,ListaEstados,$E$5:$E$31),2)</f>
        <v>0.36</v>
      </c>
    </row>
    <row r="11" spans="1:19">
      <c r="A11" s="17" t="s">
        <v>24</v>
      </c>
      <c r="B11" s="16">
        <f>SUMIFS(Reservas[Valor Total],
Reservas[Estado],A11,Reservas[Ano],Ano,
Reservas[Mês],Mes)</f>
        <v>3130</v>
      </c>
      <c r="C11" s="20">
        <f>COUNTIFS(Reservas[Status],"Cancelada",
Reservas[Estado],A11,
Reservas[Ano],Ano,
Reservas[Mês],Mes)</f>
        <v>0</v>
      </c>
      <c r="D11" s="20">
        <f>COUNTIFS(Reservas[Estado],A11,
Reservas[Ano],Ano,
Reservas[Mês],Mes)</f>
        <v>1</v>
      </c>
      <c r="E11" s="24">
        <f t="shared" si="0"/>
        <v>0</v>
      </c>
      <c r="F11" s="25">
        <f>IFERROR(AVERAGEIFS(Reservas[Avaliação],
Reservas[Estado],A11,
Reservas[Ano],Ano,
Reservas[Mês],Mes),0)</f>
        <v>5</v>
      </c>
      <c r="H11" s="19">
        <v>2018</v>
      </c>
      <c r="I11" s="16" t="s">
        <v>61</v>
      </c>
      <c r="K11" s="26">
        <v>2</v>
      </c>
      <c r="L11" s="17" t="str">
        <f t="shared" si="1"/>
        <v>São Paulo</v>
      </c>
      <c r="M11" s="16">
        <f t="shared" si="2"/>
        <v>22951</v>
      </c>
      <c r="N11" s="24">
        <f t="shared" si="3"/>
        <v>0.25</v>
      </c>
    </row>
    <row r="12" spans="1:19">
      <c r="A12" s="17" t="s">
        <v>25</v>
      </c>
      <c r="B12" s="16">
        <f>SUMIFS(Reservas[Valor Total],
Reservas[Estado],A12,Reservas[Ano],Ano,
Reservas[Mês],Mes)</f>
        <v>16530</v>
      </c>
      <c r="C12" s="20">
        <f>COUNTIFS(Reservas[Status],"Cancelada",
Reservas[Estado],A12,
Reservas[Ano],Ano,
Reservas[Mês],Mes)</f>
        <v>2</v>
      </c>
      <c r="D12" s="20">
        <f>COUNTIFS(Reservas[Estado],A12,
Reservas[Ano],Ano,
Reservas[Mês],Mes)</f>
        <v>4</v>
      </c>
      <c r="E12" s="24">
        <f t="shared" si="0"/>
        <v>0.5</v>
      </c>
      <c r="F12" s="25">
        <f>IFERROR(AVERAGEIFS(Reservas[Avaliação],
Reservas[Estado],A12,
Reservas[Ano],Ano,
Reservas[Mês],Mes),0)</f>
        <v>4.75</v>
      </c>
      <c r="H12" s="19">
        <v>2019</v>
      </c>
      <c r="I12" s="16" t="s">
        <v>62</v>
      </c>
      <c r="K12" s="26">
        <v>3</v>
      </c>
      <c r="L12" s="17" t="str">
        <f t="shared" si="1"/>
        <v>Minas Gerais</v>
      </c>
      <c r="M12" s="16">
        <f t="shared" si="2"/>
        <v>20550</v>
      </c>
      <c r="N12" s="24">
        <f t="shared" si="3"/>
        <v>0.2</v>
      </c>
    </row>
    <row r="13" spans="1:19">
      <c r="A13" s="17" t="s">
        <v>26</v>
      </c>
      <c r="B13" s="16">
        <f>SUMIFS(Reservas[Valor Total],
Reservas[Estado],A13,Reservas[Ano],Ano,
Reservas[Mês],Mes)</f>
        <v>9600</v>
      </c>
      <c r="C13" s="20">
        <f>COUNTIFS(Reservas[Status],"Cancelada",
Reservas[Estado],A13,
Reservas[Ano],Ano,
Reservas[Mês],Mes)</f>
        <v>1</v>
      </c>
      <c r="D13" s="20">
        <f>COUNTIFS(Reservas[Estado],A13,
Reservas[Ano],Ano,
Reservas[Mês],Mes)</f>
        <v>3</v>
      </c>
      <c r="E13" s="24">
        <f t="shared" si="0"/>
        <v>0.33333333333333331</v>
      </c>
      <c r="F13" s="25">
        <f>IFERROR(AVERAGEIFS(Reservas[Avaliação],
Reservas[Estado],A13,
Reservas[Ano],Ano,
Reservas[Mês],Mes),0)</f>
        <v>4</v>
      </c>
      <c r="H13" s="19"/>
      <c r="I13" s="16" t="s">
        <v>63</v>
      </c>
      <c r="K13" s="26">
        <v>4</v>
      </c>
      <c r="L13" s="17" t="str">
        <f t="shared" si="1"/>
        <v>Espírito Santo</v>
      </c>
      <c r="M13" s="16">
        <f t="shared" si="2"/>
        <v>16530</v>
      </c>
      <c r="N13" s="24">
        <f t="shared" si="3"/>
        <v>0.5</v>
      </c>
    </row>
    <row r="14" spans="1:19">
      <c r="A14" s="17" t="s">
        <v>27</v>
      </c>
      <c r="B14" s="16">
        <f>SUMIFS(Reservas[Valor Total],
Reservas[Estado],A14,Reservas[Ano],Ano,
Reservas[Mês],Mes)</f>
        <v>3270</v>
      </c>
      <c r="C14" s="20">
        <f>COUNTIFS(Reservas[Status],"Cancelada",
Reservas[Estado],A14,
Reservas[Ano],Ano,
Reservas[Mês],Mes)</f>
        <v>1</v>
      </c>
      <c r="D14" s="20">
        <f>COUNTIFS(Reservas[Estado],A14,
Reservas[Ano],Ano,
Reservas[Mês],Mes)</f>
        <v>1</v>
      </c>
      <c r="E14" s="24">
        <f t="shared" si="0"/>
        <v>1</v>
      </c>
      <c r="F14" s="25">
        <f>IFERROR(AVERAGEIFS(Reservas[Avaliação],
Reservas[Estado],A14,
Reservas[Ano],Ano,
Reservas[Mês],Mes),0)</f>
        <v>3</v>
      </c>
      <c r="H14" s="19"/>
      <c r="I14" s="16" t="s">
        <v>64</v>
      </c>
      <c r="K14" s="26">
        <v>5</v>
      </c>
      <c r="L14" s="17" t="str">
        <f t="shared" si="1"/>
        <v>Goiás</v>
      </c>
      <c r="M14" s="16">
        <f t="shared" si="2"/>
        <v>9600</v>
      </c>
      <c r="N14" s="24">
        <f t="shared" si="3"/>
        <v>0.33</v>
      </c>
    </row>
    <row r="15" spans="1:19">
      <c r="A15" s="17" t="s">
        <v>28</v>
      </c>
      <c r="B15" s="16">
        <f>SUMIFS(Reservas[Valor Total],
Reservas[Estado],A15,Reservas[Ano],Ano,
Reservas[Mês],Mes)</f>
        <v>3305</v>
      </c>
      <c r="C15" s="20">
        <f>COUNTIFS(Reservas[Status],"Cancelada",
Reservas[Estado],A15,
Reservas[Ano],Ano,
Reservas[Mês],Mes)</f>
        <v>0</v>
      </c>
      <c r="D15" s="20">
        <f>COUNTIFS(Reservas[Estado],A15,
Reservas[Ano],Ano,
Reservas[Mês],Mes)</f>
        <v>1</v>
      </c>
      <c r="E15" s="24">
        <f t="shared" si="0"/>
        <v>0</v>
      </c>
      <c r="F15" s="25">
        <f>IFERROR(AVERAGEIFS(Reservas[Avaliação],
Reservas[Estado],A15,
Reservas[Ano],Ano,
Reservas[Mês],Mes),0)</f>
        <v>3</v>
      </c>
      <c r="H15" s="19"/>
      <c r="I15" s="16" t="s">
        <v>65</v>
      </c>
      <c r="K15" s="26">
        <v>6</v>
      </c>
      <c r="L15" s="17" t="str">
        <f t="shared" si="1"/>
        <v>Alagoas</v>
      </c>
      <c r="M15" s="16">
        <f t="shared" si="2"/>
        <v>5345</v>
      </c>
      <c r="N15" s="24">
        <f t="shared" si="3"/>
        <v>0</v>
      </c>
    </row>
    <row r="16" spans="1:19">
      <c r="A16" s="17" t="s">
        <v>29</v>
      </c>
      <c r="B16" s="16">
        <f>SUMIFS(Reservas[Valor Total],
Reservas[Estado],A16,Reservas[Ano],Ano,
Reservas[Mês],Mes)</f>
        <v>3340</v>
      </c>
      <c r="C16" s="20">
        <f>COUNTIFS(Reservas[Status],"Cancelada",
Reservas[Estado],A16,
Reservas[Ano],Ano,
Reservas[Mês],Mes)</f>
        <v>0</v>
      </c>
      <c r="D16" s="20">
        <f>COUNTIFS(Reservas[Estado],A16,
Reservas[Ano],Ano,
Reservas[Mês],Mes)</f>
        <v>1</v>
      </c>
      <c r="E16" s="24">
        <f t="shared" si="0"/>
        <v>0</v>
      </c>
      <c r="F16" s="25">
        <f>IFERROR(AVERAGEIFS(Reservas[Avaliação],
Reservas[Estado],A16,
Reservas[Ano],Ano,
Reservas[Mês],Mes),0)</f>
        <v>5</v>
      </c>
      <c r="H16" s="19"/>
      <c r="I16" s="16" t="s">
        <v>66</v>
      </c>
      <c r="K16" s="26">
        <v>7</v>
      </c>
      <c r="L16" s="17" t="str">
        <f t="shared" si="1"/>
        <v>Ceará</v>
      </c>
      <c r="M16" s="16">
        <f t="shared" si="2"/>
        <v>3456</v>
      </c>
      <c r="N16" s="24">
        <f t="shared" si="3"/>
        <v>0</v>
      </c>
    </row>
    <row r="17" spans="1:14">
      <c r="A17" s="17" t="s">
        <v>30</v>
      </c>
      <c r="B17" s="16">
        <f>SUMIFS(Reservas[Valor Total],
Reservas[Estado],A17,Reservas[Ano],Ano,
Reservas[Mês],Mes)</f>
        <v>20550</v>
      </c>
      <c r="C17" s="20">
        <f>COUNTIFS(Reservas[Status],"Cancelada",
Reservas[Estado],A17,
Reservas[Ano],Ano,
Reservas[Mês],Mes)</f>
        <v>1</v>
      </c>
      <c r="D17" s="20">
        <f>COUNTIFS(Reservas[Estado],A17,
Reservas[Ano],Ano,
Reservas[Mês],Mes)</f>
        <v>5</v>
      </c>
      <c r="E17" s="24">
        <f t="shared" si="0"/>
        <v>0.2</v>
      </c>
      <c r="F17" s="25">
        <f>IFERROR(AVERAGEIFS(Reservas[Avaliação],
Reservas[Estado],A17,
Reservas[Ano],Ano,
Reservas[Mês],Mes),0)</f>
        <v>4.5999999999999996</v>
      </c>
      <c r="H17" s="19"/>
      <c r="I17" s="16" t="s">
        <v>67</v>
      </c>
      <c r="K17" s="26">
        <v>8</v>
      </c>
      <c r="L17" s="17" t="str">
        <f t="shared" si="1"/>
        <v>Paraíba</v>
      </c>
      <c r="M17" s="16">
        <f t="shared" si="2"/>
        <v>3445</v>
      </c>
      <c r="N17" s="24">
        <f t="shared" si="3"/>
        <v>1</v>
      </c>
    </row>
    <row r="18" spans="1:14">
      <c r="A18" s="17" t="s">
        <v>31</v>
      </c>
      <c r="B18" s="16">
        <f>SUMIFS(Reservas[Valor Total],
Reservas[Estado],A18,Reservas[Ano],Ano,
Reservas[Mês],Mes)</f>
        <v>3410</v>
      </c>
      <c r="C18" s="20">
        <f>COUNTIFS(Reservas[Status],"Cancelada",
Reservas[Estado],A18,
Reservas[Ano],Ano,
Reservas[Mês],Mes)</f>
        <v>0</v>
      </c>
      <c r="D18" s="20">
        <f>COUNTIFS(Reservas[Estado],A18,
Reservas[Ano],Ano,
Reservas[Mês],Mes)</f>
        <v>1</v>
      </c>
      <c r="E18" s="24">
        <f t="shared" si="0"/>
        <v>0</v>
      </c>
      <c r="F18" s="25">
        <f>IFERROR(AVERAGEIFS(Reservas[Avaliação],
Reservas[Estado],A18,
Reservas[Ano],Ano,
Reservas[Mês],Mes),0)</f>
        <v>5</v>
      </c>
      <c r="H18" s="19"/>
      <c r="I18" s="16" t="s">
        <v>68</v>
      </c>
      <c r="K18" s="26">
        <v>9</v>
      </c>
      <c r="L18" s="17" t="str">
        <f t="shared" si="1"/>
        <v>Pará</v>
      </c>
      <c r="M18" s="16">
        <f t="shared" si="2"/>
        <v>3410</v>
      </c>
      <c r="N18" s="24">
        <f t="shared" si="3"/>
        <v>0</v>
      </c>
    </row>
    <row r="19" spans="1:14">
      <c r="A19" s="17" t="s">
        <v>32</v>
      </c>
      <c r="B19" s="16">
        <f>SUMIFS(Reservas[Valor Total],
Reservas[Estado],A19,Reservas[Ano],Ano,
Reservas[Mês],Mes)</f>
        <v>3445</v>
      </c>
      <c r="C19" s="20">
        <f>COUNTIFS(Reservas[Status],"Cancelada",
Reservas[Estado],A19,
Reservas[Ano],Ano,
Reservas[Mês],Mes)</f>
        <v>1</v>
      </c>
      <c r="D19" s="20">
        <f>COUNTIFS(Reservas[Estado],A19,
Reservas[Ano],Ano,
Reservas[Mês],Mes)</f>
        <v>1</v>
      </c>
      <c r="E19" s="24">
        <f t="shared" si="0"/>
        <v>1</v>
      </c>
      <c r="F19" s="25">
        <f>IFERROR(AVERAGEIFS(Reservas[Avaliação],
Reservas[Estado],A19,
Reservas[Ano],Ano,
Reservas[Mês],Mes),0)</f>
        <v>4</v>
      </c>
      <c r="H19" s="19"/>
      <c r="I19" s="16" t="s">
        <v>69</v>
      </c>
      <c r="K19" s="26">
        <v>10</v>
      </c>
      <c r="L19" s="17" t="str">
        <f t="shared" si="1"/>
        <v>Mato Grosso do Sul</v>
      </c>
      <c r="M19" s="16">
        <f t="shared" si="2"/>
        <v>3340</v>
      </c>
      <c r="N19" s="24">
        <f t="shared" si="3"/>
        <v>0</v>
      </c>
    </row>
    <row r="20" spans="1:14">
      <c r="A20" s="17" t="s">
        <v>33</v>
      </c>
      <c r="B20" s="16">
        <f>SUMIFS(Reservas[Valor Total],
Reservas[Estado],A20,Reservas[Ano],Ano,
Reservas[Mês],Mes)</f>
        <v>0</v>
      </c>
      <c r="C20" s="20">
        <f>COUNTIFS(Reservas[Status],"Cancelada",
Reservas[Estado],A20,
Reservas[Ano],Ano,
Reservas[Mês],Mes)</f>
        <v>0</v>
      </c>
      <c r="D20" s="20">
        <f>COUNTIFS(Reservas[Estado],A20,
Reservas[Ano],Ano,
Reservas[Mês],Mes)</f>
        <v>0</v>
      </c>
      <c r="E20" s="24" t="str">
        <f t="shared" si="0"/>
        <v>0%</v>
      </c>
      <c r="F20" s="25">
        <f>IFERROR(AVERAGEIFS(Reservas[Avaliação],
Reservas[Estado],A20,
Reservas[Ano],Ano,
Reservas[Mês],Mes),0)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
Reservas[Estado],A21,Reservas[Ano],Ano,
Reservas[Mês],Mes)</f>
        <v>0</v>
      </c>
      <c r="C21" s="20">
        <f>COUNTIFS(Reservas[Status],"Cancelada",
Reservas[Estado],A21,
Reservas[Ano],Ano,
Reservas[Mês],Mes)</f>
        <v>0</v>
      </c>
      <c r="D21" s="20">
        <f>COUNTIFS(Reservas[Estado],A21,
Reservas[Ano],Ano,
Reservas[Mês],Mes)</f>
        <v>0</v>
      </c>
      <c r="E21" s="24" t="str">
        <f t="shared" si="0"/>
        <v>0%</v>
      </c>
      <c r="F21" s="25">
        <f>IFERROR(AVERAGEIFS(Reservas[Avaliação],
Reservas[Estado],A21,
Reservas[Ano],Ano,
Reservas[Mês],Mes),0)</f>
        <v>0</v>
      </c>
      <c r="H21" s="19"/>
      <c r="I21" s="16" t="s">
        <v>71</v>
      </c>
    </row>
    <row r="22" spans="1:14">
      <c r="A22" s="17" t="s">
        <v>35</v>
      </c>
      <c r="B22" s="16">
        <f>SUMIFS(Reservas[Valor Total],
Reservas[Estado],A22,Reservas[Ano],Ano,
Reservas[Mês],Mes)</f>
        <v>0</v>
      </c>
      <c r="C22" s="20">
        <f>COUNTIFS(Reservas[Status],"Cancelada",
Reservas[Estado],A22,
Reservas[Ano],Ano,
Reservas[Mês],Mes)</f>
        <v>0</v>
      </c>
      <c r="D22" s="20">
        <f>COUNTIFS(Reservas[Estado],A22,
Reservas[Ano],Ano,
Reservas[Mês],Mes)</f>
        <v>0</v>
      </c>
      <c r="E22" s="24" t="str">
        <f t="shared" si="0"/>
        <v>0%</v>
      </c>
      <c r="F22" s="25">
        <f>IFERROR(AVERAGEIFS(Reservas[Avaliação],
Reservas[Estado],A22,
Reservas[Ano],Ano,
Reservas[Mês],Mes),0)</f>
        <v>0</v>
      </c>
      <c r="H22" s="19"/>
      <c r="I22" s="16" t="s">
        <v>72</v>
      </c>
    </row>
    <row r="23" spans="1:14">
      <c r="A23" s="17" t="s">
        <v>36</v>
      </c>
      <c r="B23" s="16">
        <f>SUMIFS(Reservas[Valor Total],
Reservas[Estado],A23,Reservas[Ano],Ano,
Reservas[Mês],Mes)</f>
        <v>48244</v>
      </c>
      <c r="C23" s="20">
        <f>COUNTIFS(Reservas[Status],"Cancelada",
Reservas[Estado],A23,
Reservas[Ano],Ano,
Reservas[Mês],Mes)</f>
        <v>4</v>
      </c>
      <c r="D23" s="20">
        <f>COUNTIFS(Reservas[Estado],A23,
Reservas[Ano],Ano,
Reservas[Mês],Mes)</f>
        <v>11</v>
      </c>
      <c r="E23" s="24">
        <f t="shared" si="0"/>
        <v>0.36363636363636365</v>
      </c>
      <c r="F23" s="25">
        <f>IFERROR(AVERAGEIFS(Reservas[Avaliação],
Reservas[Estado],A23,
Reservas[Ano],Ano,
Reservas[Mês],Mes),0)</f>
        <v>4.9090909090909092</v>
      </c>
    </row>
    <row r="24" spans="1:14">
      <c r="A24" s="17" t="s">
        <v>37</v>
      </c>
      <c r="B24" s="16">
        <f>SUMIFS(Reservas[Valor Total],
Reservas[Estado],A24,Reservas[Ano],Ano,
Reservas[Mês],Mes)</f>
        <v>0</v>
      </c>
      <c r="C24" s="20">
        <f>COUNTIFS(Reservas[Status],"Cancelada",
Reservas[Estado],A24,
Reservas[Ano],Ano,
Reservas[Mês],Mes)</f>
        <v>0</v>
      </c>
      <c r="D24" s="20">
        <f>COUNTIFS(Reservas[Estado],A24,
Reservas[Ano],Ano,
Reservas[Mês],Mes)</f>
        <v>0</v>
      </c>
      <c r="E24" s="24" t="str">
        <f t="shared" si="0"/>
        <v>0%</v>
      </c>
      <c r="F24" s="25">
        <f>IFERROR(AVERAGEIFS(Reservas[Avaliação],
Reservas[Estado],A24,
Reservas[Ano],Ano,
Reservas[Mês],Mes),0)</f>
        <v>0</v>
      </c>
      <c r="H24" s="33" t="s">
        <v>92</v>
      </c>
      <c r="I24" s="33"/>
    </row>
    <row r="25" spans="1:14">
      <c r="A25" s="17" t="s">
        <v>38</v>
      </c>
      <c r="B25" s="16">
        <f>SUMIFS(Reservas[Valor Total],
Reservas[Estado],A25,Reservas[Ano],Ano,
Reservas[Mês],Mes)</f>
        <v>0</v>
      </c>
      <c r="C25" s="20">
        <f>COUNTIFS(Reservas[Status],"Cancelada",
Reservas[Estado],A25,
Reservas[Ano],Ano,
Reservas[Mês],Mes)</f>
        <v>0</v>
      </c>
      <c r="D25" s="20">
        <f>COUNTIFS(Reservas[Estado],A25,
Reservas[Ano],Ano,
Reservas[Mês],Mes)</f>
        <v>0</v>
      </c>
      <c r="E25" s="24" t="str">
        <f t="shared" si="0"/>
        <v>0%</v>
      </c>
      <c r="F25" s="25">
        <f>IFERROR(AVERAGEIFS(Reservas[Avaliação],
Reservas[Estado],A25,
Reservas[Ano],Ano,
Reservas[Mês],Mes),0)</f>
        <v>0</v>
      </c>
      <c r="H25" s="27" t="s">
        <v>0</v>
      </c>
      <c r="I25" s="16">
        <f>SUMIFS(Reservas[Valor Total],
Reservas[Ano],Ano,Reservas[Mês],Mes,Reservas[Vendedor],H25)</f>
        <v>38668</v>
      </c>
    </row>
    <row r="26" spans="1:14">
      <c r="A26" s="17" t="s">
        <v>39</v>
      </c>
      <c r="B26" s="16">
        <f>SUMIFS(Reservas[Valor Total],
Reservas[Estado],A26,Reservas[Ano],Ano,
Reservas[Mês],Mes)</f>
        <v>0</v>
      </c>
      <c r="C26" s="20">
        <f>COUNTIFS(Reservas[Status],"Cancelada",
Reservas[Estado],A26,
Reservas[Ano],Ano,
Reservas[Mês],Mes)</f>
        <v>0</v>
      </c>
      <c r="D26" s="20">
        <f>COUNTIFS(Reservas[Estado],A26,
Reservas[Ano],Ano,
Reservas[Mês],Mes)</f>
        <v>0</v>
      </c>
      <c r="E26" s="24" t="str">
        <f t="shared" si="0"/>
        <v>0%</v>
      </c>
      <c r="F26" s="25">
        <f>IFERROR(AVERAGEIFS(Reservas[Avaliação],
Reservas[Estado],A26,
Reservas[Ano],Ano,
Reservas[Mês],Mes),0)</f>
        <v>0</v>
      </c>
      <c r="H26" s="27" t="s">
        <v>1</v>
      </c>
      <c r="I26" s="16">
        <f>SUMIFS(Reservas[Valor Total],
Reservas[Ano],Ano,Reservas[Mês],Mes,Reservas[Vendedor],H26)</f>
        <v>38673</v>
      </c>
    </row>
    <row r="27" spans="1:14">
      <c r="A27" s="17" t="s">
        <v>40</v>
      </c>
      <c r="B27" s="16">
        <f>SUMIFS(Reservas[Valor Total],
Reservas[Estado],A27,Reservas[Ano],Ano,
Reservas[Mês],Mes)</f>
        <v>0</v>
      </c>
      <c r="C27" s="20">
        <f>COUNTIFS(Reservas[Status],"Cancelada",
Reservas[Estado],A27,
Reservas[Ano],Ano,
Reservas[Mês],Mes)</f>
        <v>0</v>
      </c>
      <c r="D27" s="20">
        <f>COUNTIFS(Reservas[Estado],A27,
Reservas[Ano],Ano,
Reservas[Mês],Mes)</f>
        <v>0</v>
      </c>
      <c r="E27" s="24" t="str">
        <f t="shared" si="0"/>
        <v>0%</v>
      </c>
      <c r="F27" s="25">
        <f>IFERROR(AVERAGEIFS(Reservas[Avaliação],
Reservas[Estado],A27,
Reservas[Ano],Ano,
Reservas[Mês],Mes),0)</f>
        <v>0</v>
      </c>
      <c r="H27" s="27" t="s">
        <v>2</v>
      </c>
      <c r="I27" s="16">
        <f>SUMIFS(Reservas[Valor Total],
Reservas[Ano],Ano,Reservas[Mês],Mes,Reservas[Vendedor],H27)</f>
        <v>33094</v>
      </c>
    </row>
    <row r="28" spans="1:14">
      <c r="A28" s="17" t="s">
        <v>41</v>
      </c>
      <c r="B28" s="16">
        <f>SUMIFS(Reservas[Valor Total],
Reservas[Estado],A28,Reservas[Ano],Ano,
Reservas[Mês],Mes)</f>
        <v>0</v>
      </c>
      <c r="C28" s="20">
        <f>COUNTIFS(Reservas[Status],"Cancelada",
Reservas[Estado],A28,
Reservas[Ano],Ano,
Reservas[Mês],Mes)</f>
        <v>0</v>
      </c>
      <c r="D28" s="20">
        <f>COUNTIFS(Reservas[Estado],A28,
Reservas[Ano],Ano,
Reservas[Mês],Mes)</f>
        <v>0</v>
      </c>
      <c r="E28" s="24" t="str">
        <f t="shared" si="0"/>
        <v>0%</v>
      </c>
      <c r="F28" s="25">
        <f>IFERROR(AVERAGEIFS(Reservas[Avaliação],
Reservas[Estado],A28,
Reservas[Ano],Ano,
Reservas[Mês],Mes),0)</f>
        <v>0</v>
      </c>
      <c r="H28" s="27" t="s">
        <v>3</v>
      </c>
      <c r="I28" s="16">
        <f>SUMIFS(Reservas[Valor Total],
Reservas[Ano],Ano,Reservas[Mês],Mes,Reservas[Vendedor],H28)</f>
        <v>36141</v>
      </c>
    </row>
    <row r="29" spans="1:14">
      <c r="A29" s="17" t="s">
        <v>42</v>
      </c>
      <c r="B29" s="16">
        <f>SUMIFS(Reservas[Valor Total],
Reservas[Estado],A29,Reservas[Ano],Ano,
Reservas[Mês],Mes)</f>
        <v>22951</v>
      </c>
      <c r="C29" s="20">
        <f>COUNTIFS(Reservas[Status],"Cancelada",
Reservas[Estado],A29,
Reservas[Ano],Ano,
Reservas[Mês],Mes)</f>
        <v>2</v>
      </c>
      <c r="D29" s="20">
        <f>COUNTIFS(Reservas[Estado],A29,
Reservas[Ano],Ano,
Reservas[Mês],Mes)</f>
        <v>8</v>
      </c>
      <c r="E29" s="24">
        <f t="shared" si="0"/>
        <v>0.25</v>
      </c>
      <c r="F29" s="25">
        <f>IFERROR(AVERAGEIFS(Reservas[Avaliação],
Reservas[Estado],A29,
Reservas[Ano],Ano,
Reservas[Mês],Mes),0)</f>
        <v>4.625</v>
      </c>
    </row>
    <row r="30" spans="1:14">
      <c r="A30" s="17" t="s">
        <v>43</v>
      </c>
      <c r="B30" s="16">
        <f>SUMIFS(Reservas[Valor Total],
Reservas[Estado],A30,Reservas[Ano],Ano,
Reservas[Mês],Mes)</f>
        <v>0</v>
      </c>
      <c r="C30" s="20">
        <f>COUNTIFS(Reservas[Status],"Cancelada",
Reservas[Estado],A30,
Reservas[Ano],Ano,
Reservas[Mês],Mes)</f>
        <v>0</v>
      </c>
      <c r="D30" s="20">
        <f>COUNTIFS(Reservas[Estado],A30,
Reservas[Ano],Ano,
Reservas[Mês],Mes)</f>
        <v>0</v>
      </c>
      <c r="E30" s="24" t="str">
        <f t="shared" si="0"/>
        <v>0%</v>
      </c>
      <c r="F30" s="25">
        <f>IFERROR(AVERAGEIFS(Reservas[Avaliação],
Reservas[Estado],A30,
Reservas[Ano],Ano,
Reservas[Mês],Mes),0)</f>
        <v>0</v>
      </c>
      <c r="H30" s="33" t="s">
        <v>95</v>
      </c>
      <c r="I30" s="33"/>
    </row>
    <row r="31" spans="1:14">
      <c r="A31" s="17" t="s">
        <v>44</v>
      </c>
      <c r="B31" s="16">
        <f>SUMIFS(Reservas[Valor Total],
Reservas[Estado],A31,Reservas[Ano],Ano,
Reservas[Mês],Mes)</f>
        <v>0</v>
      </c>
      <c r="C31" s="20">
        <f>COUNTIFS(Reservas[Status],"Cancelada",
Reservas[Estado],A31,
Reservas[Ano],Ano,
Reservas[Mês],Mes)</f>
        <v>0</v>
      </c>
      <c r="D31" s="20">
        <f>COUNTIFS(Reservas[Estado],A31,
Reservas[Ano],Ano,
Reservas[Mês],Mes)</f>
        <v>0</v>
      </c>
      <c r="E31" s="24" t="str">
        <f t="shared" si="0"/>
        <v>0%</v>
      </c>
      <c r="F31" s="25">
        <f>IFERROR(AVERAGEIFS(Reservas[Avaliação],
Reservas[Estado],A31,
Reservas[Ano],Ano,
Reservas[Mês],Mes),0)</f>
        <v>0</v>
      </c>
      <c r="H31" s="27" t="s">
        <v>0</v>
      </c>
      <c r="I31" s="16">
        <f>SUMIFS(Reservas[Comissão],
Reservas[Ano],Ano,Reservas[Mês],Mes,
Reservas[Vendedor],Auxiliar!H31)</f>
        <v>1933.3999999999999</v>
      </c>
    </row>
    <row r="32" spans="1:14">
      <c r="H32" s="27" t="s">
        <v>1</v>
      </c>
      <c r="I32" s="16">
        <f>SUMIFS(Reservas[Comissão],
Reservas[Ano],Ano,Reservas[Mês],Mes,
Reservas[Vendedor],Auxiliar!H32)</f>
        <v>1933.65</v>
      </c>
    </row>
    <row r="33" spans="2:9">
      <c r="B33" s="33" t="str">
        <f>"Análise de Vendas "&amp;Estado</f>
        <v>Análise de Vendas São Paulo</v>
      </c>
      <c r="C33" s="33"/>
      <c r="D33" s="33"/>
      <c r="E33" s="33"/>
      <c r="H33" s="27" t="s">
        <v>2</v>
      </c>
      <c r="I33" s="16">
        <f>SUMIFS(Reservas[Comissão],
Reservas[Ano],Ano,Reservas[Mês],Mes,
Reservas[Vendedor],Auxiliar!H33)</f>
        <v>1654.7</v>
      </c>
    </row>
    <row r="34" spans="2:9">
      <c r="B34" s="5" t="s">
        <v>79</v>
      </c>
      <c r="C34" s="5" t="s">
        <v>54</v>
      </c>
      <c r="D34" s="5" t="s">
        <v>73</v>
      </c>
      <c r="E34" s="5" t="s">
        <v>74</v>
      </c>
      <c r="H34" s="27" t="s">
        <v>3</v>
      </c>
      <c r="I34" s="16">
        <f>SUMIFS(Reservas[Comissão],
Reservas[Ano],Ano,Reservas[Mês],Mes,
Reservas[Vendedor],Auxiliar!H34)</f>
        <v>1807.05</v>
      </c>
    </row>
    <row r="35" spans="2:9">
      <c r="B35" s="26">
        <v>1</v>
      </c>
      <c r="C35" s="17" t="s">
        <v>80</v>
      </c>
      <c r="D35" s="16">
        <f>SUMIFS(Reservas[Valor Total],Reservas[Mês],B35, Reservas[Ano],Ano,Reservas[Estado],Estado)</f>
        <v>8935</v>
      </c>
      <c r="E35" s="20">
        <f>COUNTIFS(Reservas[Estado],Estado,
Reservas[Ano],Ano,Reservas[Mês],B35)</f>
        <v>4</v>
      </c>
    </row>
    <row r="36" spans="2:9">
      <c r="B36" s="26">
        <v>2</v>
      </c>
      <c r="C36" s="17" t="s">
        <v>81</v>
      </c>
      <c r="D36" s="16">
        <f>SUMIFS(Reservas[Valor Total],Reservas[Mês],B36, Reservas[Ano],Ano,Reservas[Estado],Estado)</f>
        <v>30545</v>
      </c>
      <c r="E36" s="20">
        <f>COUNTIFS(Reservas[Estado],Estado,
Reservas[Ano],Ano,Reservas[Mês],B36)</f>
        <v>11</v>
      </c>
      <c r="H36" s="33" t="s">
        <v>96</v>
      </c>
      <c r="I36" s="33"/>
    </row>
    <row r="37" spans="2:9">
      <c r="B37" s="26">
        <v>3</v>
      </c>
      <c r="C37" s="17" t="s">
        <v>82</v>
      </c>
      <c r="D37" s="16">
        <f>SUMIFS(Reservas[Valor Total],Reservas[Mês],B37, Reservas[Ano],Ano,Reservas[Estado],Estado)</f>
        <v>20857</v>
      </c>
      <c r="E37" s="20">
        <f>COUNTIFS(Reservas[Estado],Estado,
Reservas[Ano],Ano,Reservas[Mês],B37)</f>
        <v>9</v>
      </c>
      <c r="H37" s="27" t="s">
        <v>46</v>
      </c>
      <c r="I37" s="16">
        <f>SUMIFS(Reservas[Valor Total],Reservas[Mês],Mes,
Reservas[Ano],Ano,Reservas[Forma Pagamento],H37)</f>
        <v>114195</v>
      </c>
    </row>
    <row r="38" spans="2:9">
      <c r="B38" s="26">
        <v>4</v>
      </c>
      <c r="C38" s="17" t="s">
        <v>83</v>
      </c>
      <c r="D38" s="16">
        <f>SUMIFS(Reservas[Valor Total],Reservas[Mês],B38, Reservas[Ano],Ano,Reservas[Estado],Estado)</f>
        <v>22951</v>
      </c>
      <c r="E38" s="20">
        <f>COUNTIFS(Reservas[Estado],Estado,
Reservas[Ano],Ano,Reservas[Mês],B38)</f>
        <v>8</v>
      </c>
      <c r="H38" s="27" t="s">
        <v>47</v>
      </c>
      <c r="I38" s="16">
        <f>SUMIFS(Reservas[Valor Total],Reservas[Mês],Mes,
Reservas[Ano],Ano,Reservas[Forma Pagamento],H38)</f>
        <v>20981</v>
      </c>
    </row>
    <row r="39" spans="2:9">
      <c r="B39" s="26">
        <v>5</v>
      </c>
      <c r="C39" s="17" t="s">
        <v>84</v>
      </c>
      <c r="D39" s="16">
        <f>SUMIFS(Reservas[Valor Total],Reservas[Mês],B39, Reservas[Ano],Ano,Reservas[Estado],Estado)</f>
        <v>13740</v>
      </c>
      <c r="E39" s="20">
        <f>COUNTIFS(Reservas[Estado],Estado,
Reservas[Ano],Ano,Reservas[Mês],B39)</f>
        <v>6</v>
      </c>
      <c r="H39" s="27" t="s">
        <v>48</v>
      </c>
      <c r="I39" s="16">
        <f>SUMIFS(Reservas[Valor Total],Reservas[Mês],Mes,
Reservas[Ano],Ano,Reservas[Forma Pagamento],H39)</f>
        <v>11400</v>
      </c>
    </row>
    <row r="40" spans="2:9">
      <c r="B40" s="26">
        <v>6</v>
      </c>
      <c r="C40" s="17" t="s">
        <v>85</v>
      </c>
      <c r="D40" s="16">
        <f>SUMIFS(Reservas[Valor Total],Reservas[Mês],B40, Reservas[Ano],Ano,Reservas[Estado],Estado)</f>
        <v>36670</v>
      </c>
      <c r="E40" s="20">
        <f>COUNTIFS(Reservas[Estado],Estado,
Reservas[Ano],Ano,Reservas[Mês],B40)</f>
        <v>11</v>
      </c>
    </row>
    <row r="41" spans="2:9">
      <c r="B41" s="26">
        <v>7</v>
      </c>
      <c r="C41" s="17" t="s">
        <v>86</v>
      </c>
      <c r="D41" s="16">
        <f>SUMIFS(Reservas[Valor Total],Reservas[Mês],B41, Reservas[Ano],Ano,Reservas[Estado],Estado)</f>
        <v>12213</v>
      </c>
      <c r="E41" s="20">
        <f>COUNTIFS(Reservas[Estado],Estado,
Reservas[Ano],Ano,Reservas[Mês],B41)</f>
        <v>4</v>
      </c>
    </row>
    <row r="42" spans="2:9">
      <c r="B42" s="26">
        <v>8</v>
      </c>
      <c r="C42" s="17" t="s">
        <v>87</v>
      </c>
      <c r="D42" s="16">
        <f>SUMIFS(Reservas[Valor Total],Reservas[Mês],B42, Reservas[Ano],Ano,Reservas[Estado],Estado)</f>
        <v>26315</v>
      </c>
      <c r="E42" s="20">
        <f>COUNTIFS(Reservas[Estado],Estado,
Reservas[Ano],Ano,Reservas[Mês],B42)</f>
        <v>9</v>
      </c>
    </row>
    <row r="43" spans="2:9">
      <c r="B43" s="26">
        <v>9</v>
      </c>
      <c r="C43" s="17" t="s">
        <v>88</v>
      </c>
      <c r="D43" s="16">
        <f>SUMIFS(Reservas[Valor Total],Reservas[Mês],B43, Reservas[Ano],Ano,Reservas[Estado],Estado)</f>
        <v>16093</v>
      </c>
      <c r="E43" s="20">
        <f>COUNTIFS(Reservas[Estado],Estado,
Reservas[Ano],Ano,Reservas[Mês],B43)</f>
        <v>7</v>
      </c>
    </row>
    <row r="44" spans="2:9">
      <c r="B44" s="26">
        <v>10</v>
      </c>
      <c r="C44" s="17" t="s">
        <v>89</v>
      </c>
      <c r="D44" s="16">
        <f>SUMIFS(Reservas[Valor Total],Reservas[Mês],B44, Reservas[Ano],Ano,Reservas[Estado],Estado)</f>
        <v>39091</v>
      </c>
      <c r="E44" s="20">
        <f>COUNTIFS(Reservas[Estado],Estado,
Reservas[Ano],Ano,Reservas[Mês],B44)</f>
        <v>13</v>
      </c>
    </row>
    <row r="45" spans="2:9">
      <c r="B45" s="26">
        <v>11</v>
      </c>
      <c r="C45" s="17" t="s">
        <v>90</v>
      </c>
      <c r="D45" s="16">
        <f>SUMIFS(Reservas[Valor Total],Reservas[Mês],B45, Reservas[Ano],Ano,Reservas[Estado],Estado)</f>
        <v>6800</v>
      </c>
      <c r="E45" s="20">
        <f>COUNTIFS(Reservas[Estado],Estado,
Reservas[Ano],Ano,Reservas[Mês],B45)</f>
        <v>3</v>
      </c>
    </row>
    <row r="46" spans="2:9">
      <c r="B46" s="26">
        <v>12</v>
      </c>
      <c r="C46" s="17" t="s">
        <v>91</v>
      </c>
      <c r="D46" s="16">
        <f>SUMIFS(Reservas[Valor Total],Reservas[Mês],B46, Reservas[Ano],Ano,Reservas[Estado],Estado)</f>
        <v>26475</v>
      </c>
      <c r="E46" s="20">
        <f>COUNTIFS(Reservas[Estado],Estado,
Reservas[Ano],Ano,Reservas[Mês],B46)</f>
        <v>8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B33:E33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4"/>
  <sheetViews>
    <sheetView showGridLines="0" showRowColHeaders="0" tabSelected="1" zoomScaleNormal="100" workbookViewId="0">
      <selection activeCell="H5" sqref="H5"/>
    </sheetView>
  </sheetViews>
  <sheetFormatPr defaultRowHeight="14.4"/>
  <cols>
    <col min="1" max="4" width="9.109375" customWidth="1"/>
    <col min="8" max="8" width="9.109375" customWidth="1"/>
    <col min="16" max="16" width="21.109375" bestFit="1" customWidth="1"/>
  </cols>
  <sheetData>
    <row r="1" spans="1:18" ht="25.5" customHeight="1">
      <c r="A1" s="32" t="s">
        <v>4</v>
      </c>
      <c r="B1" s="32"/>
      <c r="C1" s="32"/>
      <c r="D1" s="32"/>
      <c r="E1" s="32"/>
      <c r="F1" s="32"/>
      <c r="G1" s="32"/>
      <c r="H1" s="32"/>
      <c r="I1" s="21"/>
      <c r="J1" s="21"/>
      <c r="K1" s="21"/>
      <c r="L1" s="21"/>
      <c r="M1" s="21"/>
      <c r="N1" s="32"/>
      <c r="O1" s="32"/>
      <c r="P1" s="32"/>
      <c r="Q1" s="32"/>
      <c r="R1" s="32"/>
    </row>
    <row r="9" spans="1:18">
      <c r="P9" s="28"/>
    </row>
    <row r="10" spans="1:18">
      <c r="H10" s="28"/>
    </row>
    <row r="14" spans="1:18">
      <c r="L14" s="39" t="str">
        <f>Auxiliar!B33</f>
        <v>Análise de Vendas São Paulo</v>
      </c>
      <c r="M14" s="39"/>
      <c r="N14" s="39"/>
      <c r="O14" s="39"/>
      <c r="P14" s="39"/>
    </row>
  </sheetData>
  <sheetProtection algorithmName="SHA-512" hashValue="j+cbm9qO7fFLJsbovL690v7cXc/lk85wFDaUSS//1cV4r5wDqC42v9rsT61Qo6Y3YwhVgrp2fzsaUkkcQHxH5Q==" saltValue="07y5fmbtbWVF1RDc4J1Kfg==" spinCount="100000" sheet="1" objects="1" scenarios="1" selectLockedCells="1"/>
  <mergeCells count="3">
    <mergeCell ref="A1:H1"/>
    <mergeCell ref="N1:R1"/>
    <mergeCell ref="L14:P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601980</xdr:colOff>
                    <xdr:row>0</xdr:row>
                    <xdr:rowOff>68580</xdr:rowOff>
                  </from>
                  <to>
                    <xdr:col>15</xdr:col>
                    <xdr:colOff>914400</xdr:colOff>
                    <xdr:row>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998220</xdr:colOff>
                    <xdr:row>0</xdr:row>
                    <xdr:rowOff>68580</xdr:rowOff>
                  </from>
                  <to>
                    <xdr:col>16</xdr:col>
                    <xdr:colOff>114300</xdr:colOff>
                    <xdr:row>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213360</xdr:colOff>
                    <xdr:row>0</xdr:row>
                    <xdr:rowOff>68580</xdr:rowOff>
                  </from>
                  <to>
                    <xdr:col>17</xdr:col>
                    <xdr:colOff>487680</xdr:colOff>
                    <xdr:row>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37</vt:i4>
      </vt:variant>
    </vt:vector>
  </HeadingPairs>
  <TitlesOfParts>
    <vt:vector size="42" baseType="lpstr">
      <vt:lpstr>Lista Dados</vt:lpstr>
      <vt:lpstr>Reservas</vt:lpstr>
      <vt:lpstr>Layout do Dashboard</vt:lpstr>
      <vt:lpstr>Auxiliar</vt:lpstr>
      <vt:lpstr>Dashboard</vt:lpstr>
      <vt:lpstr>Auxiliar!Ano</vt:lpstr>
      <vt:lpstr>Dashboard!Ano</vt:lpstr>
      <vt:lpstr>'Layout do Dashboard'!Ano</vt:lpstr>
      <vt:lpstr>Ano</vt:lpstr>
      <vt:lpstr>Auxiliar!Estado</vt:lpstr>
      <vt:lpstr>Dashboard!Estado</vt:lpstr>
      <vt:lpstr>'Layout do Dashboard'!Estado</vt:lpstr>
      <vt:lpstr>Estado</vt:lpstr>
      <vt:lpstr>Auxiliar!IndiceAno</vt:lpstr>
      <vt:lpstr>Dashboard!IndiceAno</vt:lpstr>
      <vt:lpstr>'Layout do Dashboard'!IndiceAno</vt:lpstr>
      <vt:lpstr>Auxiliar!IndiceEstado</vt:lpstr>
      <vt:lpstr>Dashboard!IndiceEstado</vt:lpstr>
      <vt:lpstr>'Layout do Dashboard'!IndiceEstado</vt:lpstr>
      <vt:lpstr>Auxiliar!ListaAnos</vt:lpstr>
      <vt:lpstr>Dashboard!ListaAnos</vt:lpstr>
      <vt:lpstr>'Layout do Dashboard'!ListaAnos</vt:lpstr>
      <vt:lpstr>Auxiliar!ListaEstados</vt:lpstr>
      <vt:lpstr>Dashboard!ListaEstados</vt:lpstr>
      <vt:lpstr>'Layout do Dashboard'!ListaEstados</vt:lpstr>
      <vt:lpstr>Auxiliar!ListaMeses</vt:lpstr>
      <vt:lpstr>Dashboard!ListaMeses</vt:lpstr>
      <vt:lpstr>'Layout do Dashboard'!ListaMeses</vt:lpstr>
      <vt:lpstr>Auxiliar!ListaVendas</vt:lpstr>
      <vt:lpstr>Dashboard!ListaVendas</vt:lpstr>
      <vt:lpstr>'Layout do Dashboard'!ListaVendas</vt:lpstr>
      <vt:lpstr>Auxiliar!Mes</vt:lpstr>
      <vt:lpstr>Dashboard!Mes</vt:lpstr>
      <vt:lpstr>'Layout do Dashboard'!Mes</vt:lpstr>
      <vt:lpstr>Mes</vt:lpstr>
      <vt:lpstr>ReservaAno</vt:lpstr>
      <vt:lpstr>ReservaEstado</vt:lpstr>
      <vt:lpstr>ReservaMes</vt:lpstr>
      <vt:lpstr>Auxiliar!TabelaEstados</vt:lpstr>
      <vt:lpstr>ValorTotal</vt:lpstr>
      <vt:lpstr>vendas</vt:lpstr>
      <vt:lpstr>VendaTotal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Alexandre Gaia</cp:lastModifiedBy>
  <dcterms:created xsi:type="dcterms:W3CDTF">2018-10-23T20:33:50Z</dcterms:created>
  <dcterms:modified xsi:type="dcterms:W3CDTF">2025-03-04T18:13:39Z</dcterms:modified>
</cp:coreProperties>
</file>