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resee\Desktop\p3-udacity-ABTest(1)\p3-udacity-ABTest\"/>
    </mc:Choice>
  </mc:AlternateContent>
  <bookViews>
    <workbookView xWindow="0" yWindow="0" windowWidth="20520" windowHeight="6405"/>
  </bookViews>
  <sheets>
    <sheet name="Control" sheetId="1" r:id="rId1"/>
    <sheet name="Experiment" sheetId="2" r:id="rId2"/>
    <sheet name="Check" sheetId="3" r:id="rId3"/>
    <sheet name="Effect Size Tests" sheetId="5" r:id="rId4"/>
    <sheet name="Sign Tests" sheetId="6" r:id="rId5"/>
  </sheets>
  <calcPr calcId="152511"/>
</workbook>
</file>

<file path=xl/calcChain.xml><?xml version="1.0" encoding="utf-8"?>
<calcChain xmlns="http://schemas.openxmlformats.org/spreadsheetml/2006/main">
  <c r="G4" i="6" l="1"/>
  <c r="F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E3" i="6"/>
  <c r="D3" i="6"/>
  <c r="C4" i="6"/>
  <c r="C5" i="6"/>
  <c r="G5" i="6" s="1"/>
  <c r="C6" i="6"/>
  <c r="G6" i="6" s="1"/>
  <c r="C7" i="6"/>
  <c r="C8" i="6"/>
  <c r="G8" i="6" s="1"/>
  <c r="C9" i="6"/>
  <c r="G9" i="6" s="1"/>
  <c r="C10" i="6"/>
  <c r="G10" i="6" s="1"/>
  <c r="C11" i="6"/>
  <c r="C12" i="6"/>
  <c r="G12" i="6" s="1"/>
  <c r="C13" i="6"/>
  <c r="G13" i="6" s="1"/>
  <c r="C14" i="6"/>
  <c r="G14" i="6" s="1"/>
  <c r="C15" i="6"/>
  <c r="C16" i="6"/>
  <c r="G16" i="6" s="1"/>
  <c r="C17" i="6"/>
  <c r="G17" i="6" s="1"/>
  <c r="C18" i="6"/>
  <c r="G18" i="6" s="1"/>
  <c r="C19" i="6"/>
  <c r="C20" i="6"/>
  <c r="G20" i="6" s="1"/>
  <c r="C21" i="6"/>
  <c r="G21" i="6" s="1"/>
  <c r="C22" i="6"/>
  <c r="G22" i="6" s="1"/>
  <c r="C23" i="6"/>
  <c r="C24" i="6"/>
  <c r="G24" i="6" s="1"/>
  <c r="C25" i="6"/>
  <c r="G25" i="6" s="1"/>
  <c r="C3" i="6"/>
  <c r="G3" i="6" s="1"/>
  <c r="B3" i="6"/>
  <c r="B25" i="6"/>
  <c r="F25" i="6" s="1"/>
  <c r="B4" i="6"/>
  <c r="B5" i="6"/>
  <c r="B6" i="6"/>
  <c r="B7" i="6"/>
  <c r="F7" i="6" s="1"/>
  <c r="B8" i="6"/>
  <c r="B9" i="6"/>
  <c r="B10" i="6"/>
  <c r="B11" i="6"/>
  <c r="F11" i="6" s="1"/>
  <c r="B12" i="6"/>
  <c r="B13" i="6"/>
  <c r="B14" i="6"/>
  <c r="B15" i="6"/>
  <c r="F15" i="6" s="1"/>
  <c r="B16" i="6"/>
  <c r="B17" i="6"/>
  <c r="B18" i="6"/>
  <c r="B19" i="6"/>
  <c r="F19" i="6" s="1"/>
  <c r="B20" i="6"/>
  <c r="B21" i="6"/>
  <c r="B22" i="6"/>
  <c r="B23" i="6"/>
  <c r="F23" i="6" s="1"/>
  <c r="B24" i="6"/>
  <c r="F24" i="6" l="1"/>
  <c r="F20" i="6"/>
  <c r="F16" i="6"/>
  <c r="F12" i="6"/>
  <c r="F8" i="6"/>
  <c r="F4" i="6"/>
  <c r="F22" i="6"/>
  <c r="F18" i="6"/>
  <c r="F14" i="6"/>
  <c r="F10" i="6"/>
  <c r="F6" i="6"/>
  <c r="G23" i="6"/>
  <c r="G19" i="6"/>
  <c r="G15" i="6"/>
  <c r="G11" i="6"/>
  <c r="G7" i="6"/>
  <c r="F21" i="6"/>
  <c r="F17" i="6"/>
  <c r="F13" i="6"/>
  <c r="J3" i="6" s="1"/>
  <c r="F9" i="6"/>
  <c r="F5" i="6"/>
  <c r="K3" i="6"/>
  <c r="C3" i="5"/>
  <c r="D3" i="5"/>
  <c r="B3" i="5"/>
  <c r="C2" i="5"/>
  <c r="D2" i="5"/>
  <c r="B2" i="5"/>
  <c r="A11" i="5" l="1"/>
  <c r="B11" i="5"/>
  <c r="C11" i="5" s="1"/>
  <c r="D11" i="5" s="1"/>
  <c r="B7" i="5"/>
  <c r="C7" i="5" s="1"/>
  <c r="D7" i="5" s="1"/>
  <c r="A7" i="5"/>
  <c r="B4" i="3"/>
  <c r="A4" i="3"/>
  <c r="C4" i="3" s="1"/>
  <c r="D4" i="3" s="1"/>
  <c r="B2" i="3"/>
  <c r="A2" i="3"/>
  <c r="G2" i="3" s="1"/>
  <c r="E7" i="5" l="1"/>
  <c r="F11" i="5"/>
  <c r="E11" i="5"/>
  <c r="F7" i="5"/>
  <c r="E4" i="3"/>
  <c r="F4" i="3"/>
  <c r="C2" i="3"/>
  <c r="D2" i="3" s="1"/>
  <c r="B7" i="3"/>
  <c r="C7" i="3" s="1"/>
  <c r="D7" i="3" s="1"/>
  <c r="A7" i="3"/>
  <c r="G7" i="3" s="1"/>
  <c r="G4" i="3"/>
  <c r="E2" i="3" l="1"/>
  <c r="F2" i="3"/>
  <c r="F7" i="3"/>
  <c r="E7" i="3"/>
</calcChain>
</file>

<file path=xl/sharedStrings.xml><?xml version="1.0" encoding="utf-8"?>
<sst xmlns="http://schemas.openxmlformats.org/spreadsheetml/2006/main" count="161" uniqueCount="108">
  <si>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</si>
  <si>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</si>
  <si>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</si>
  <si>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</si>
  <si>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</si>
  <si>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</si>
  <si>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</si>
  <si>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</si>
  <si>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</si>
  <si>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</si>
  <si>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</si>
  <si>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</si>
  <si>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</si>
  <si>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</si>
  <si>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</si>
  <si>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</si>
  <si>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</si>
  <si>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</si>
  <si>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</si>
  <si>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</si>
  <si>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</si>
  <si>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</si>
  <si>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</si>
  <si>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</si>
  <si>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</si>
  <si>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</si>
  <si>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</si>
  <si>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</si>
  <si>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</si>
  <si>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</si>
  <si>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</si>
  <si>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</si>
  <si>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</si>
  <si>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</si>
  <si>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</si>
  <si>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</si>
  <si>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</si>
  <si>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</si>
  <si>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</si>
  <si>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</si>
  <si>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</si>
  <si>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</si>
  <si>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</t>
  </si>
  <si>
    <t>Control_Pageview</t>
    <phoneticPr fontId="3" type="noConversion"/>
  </si>
  <si>
    <t>p=0.5</t>
    <phoneticPr fontId="3" type="noConversion"/>
  </si>
  <si>
    <t>z-critical=1.96 (α=0.05)</t>
    <phoneticPr fontId="3" type="noConversion"/>
  </si>
  <si>
    <t>Lower bound</t>
    <phoneticPr fontId="3" type="noConversion"/>
  </si>
  <si>
    <r>
      <t>U</t>
    </r>
    <r>
      <rPr>
        <sz val="10"/>
        <color rgb="FF000000"/>
        <rFont val="Arial"/>
        <family val="2"/>
      </rPr>
      <t>pper bound</t>
    </r>
    <phoneticPr fontId="3" type="noConversion"/>
  </si>
  <si>
    <r>
      <t>O</t>
    </r>
    <r>
      <rPr>
        <sz val="10"/>
        <color rgb="FF000000"/>
        <rFont val="Arial"/>
        <family val="2"/>
      </rPr>
      <t>bserved</t>
    </r>
    <phoneticPr fontId="3" type="noConversion"/>
  </si>
  <si>
    <t>yes</t>
    <phoneticPr fontId="3" type="noConversion"/>
  </si>
  <si>
    <t>Control_Clicks</t>
    <phoneticPr fontId="3" type="noConversion"/>
  </si>
  <si>
    <t>Experiment_Clicks</t>
    <phoneticPr fontId="3" type="noConversion"/>
  </si>
  <si>
    <t>Click-through-probability on "Start free trial":</t>
  </si>
  <si>
    <t>Experiment_Pageview</t>
    <phoneticPr fontId="3" type="noConversion"/>
  </si>
  <si>
    <t>^d</t>
    <phoneticPr fontId="3" type="noConversion"/>
  </si>
  <si>
    <t>SE pool</t>
    <phoneticPr fontId="3" type="noConversion"/>
  </si>
  <si>
    <t>P ^pool</t>
    <phoneticPr fontId="3" type="noConversion"/>
  </si>
  <si>
    <t>Control</t>
    <phoneticPr fontId="3" type="noConversion"/>
  </si>
  <si>
    <t>Experiment</t>
    <phoneticPr fontId="3" type="noConversion"/>
  </si>
  <si>
    <t>^d(exp-cont)</t>
    <phoneticPr fontId="3" type="noConversion"/>
  </si>
  <si>
    <t>enroll</t>
    <phoneticPr fontId="3" type="noConversion"/>
  </si>
  <si>
    <t>pay</t>
    <phoneticPr fontId="3" type="noConversion"/>
  </si>
  <si>
    <t>click</t>
    <phoneticPr fontId="3" type="noConversion"/>
  </si>
  <si>
    <r>
      <t>P</t>
    </r>
    <r>
      <rPr>
        <sz val="10"/>
        <color rgb="FF000000"/>
        <rFont val="Arial"/>
        <family val="2"/>
      </rPr>
      <t xml:space="preserve"> ^pool</t>
    </r>
    <phoneticPr fontId="3" type="noConversion"/>
  </si>
  <si>
    <r>
      <t>S</t>
    </r>
    <r>
      <rPr>
        <sz val="10"/>
        <color rgb="FF000000"/>
        <rFont val="Arial"/>
        <family val="2"/>
      </rPr>
      <t>E pool</t>
    </r>
    <phoneticPr fontId="3" type="noConversion"/>
  </si>
  <si>
    <t>Passes</t>
    <phoneticPr fontId="3" type="noConversion"/>
  </si>
  <si>
    <t>总转化率=enroll/click</t>
    <phoneticPr fontId="3" type="noConversion"/>
  </si>
  <si>
    <t>净转化率=pay/click</t>
    <phoneticPr fontId="3" type="noConversion"/>
  </si>
  <si>
    <t>即完成登录并参加免费试学的用户id的数量除以点击“开始免费试学”按钮的唯一cookie的数量所得的比率。（d最小=0.01）</t>
    <phoneticPr fontId="3" type="noConversion"/>
  </si>
  <si>
    <t xml:space="preserve">即在14天的期限后仍参与课程的用户id的数量（因此至少进行了一次付费）除以点击了“开始免费试学”按钮的唯一cookie 的数量所得的比率。（d最小=0.0075） </t>
    <phoneticPr fontId="3" type="noConversion"/>
  </si>
  <si>
    <t>总转化率</t>
    <phoneticPr fontId="3" type="noConversion"/>
  </si>
  <si>
    <t>净转化率</t>
    <phoneticPr fontId="3" type="noConversion"/>
  </si>
  <si>
    <t>Experiment</t>
    <phoneticPr fontId="3" type="noConversion"/>
  </si>
  <si>
    <t>总转化率</t>
    <phoneticPr fontId="3" type="noConversion"/>
  </si>
  <si>
    <t>净转化率</t>
    <phoneticPr fontId="3" type="noConversion"/>
  </si>
  <si>
    <t>diff_净转化率</t>
    <phoneticPr fontId="3" type="noConversion"/>
  </si>
  <si>
    <t>diff_总转化率</t>
    <phoneticPr fontId="3" type="noConversion"/>
  </si>
  <si>
    <t>双尾检验P-value</t>
    <phoneticPr fontId="3" type="noConversion"/>
  </si>
  <si>
    <t>C-E</t>
    <phoneticPr fontId="3" type="noConversion"/>
  </si>
  <si>
    <t>C-E</t>
    <phoneticPr fontId="3" type="noConversion"/>
  </si>
  <si>
    <t>Date</t>
    <phoneticPr fontId="3" type="noConversion"/>
  </si>
  <si>
    <t>Sat, Oct 11</t>
    <phoneticPr fontId="3" type="noConversion"/>
  </si>
  <si>
    <t>Sun, Oct 12</t>
    <phoneticPr fontId="3" type="noConversion"/>
  </si>
  <si>
    <t>Mon, Oct 13</t>
    <phoneticPr fontId="3" type="noConversion"/>
  </si>
  <si>
    <t>Tue, Oct 14</t>
    <phoneticPr fontId="3" type="noConversion"/>
  </si>
  <si>
    <t>Wed, Oct 15</t>
    <phoneticPr fontId="3" type="noConversion"/>
  </si>
  <si>
    <t>Thu, Oct 16</t>
    <phoneticPr fontId="3" type="noConversion"/>
  </si>
  <si>
    <t>Fri, Oct 17</t>
    <phoneticPr fontId="3" type="noConversion"/>
  </si>
  <si>
    <t>Sat, Oct 18</t>
    <phoneticPr fontId="3" type="noConversion"/>
  </si>
  <si>
    <t>Sun, Oct 19</t>
    <phoneticPr fontId="3" type="noConversion"/>
  </si>
  <si>
    <t>Mon, Oct 20</t>
    <phoneticPr fontId="3" type="noConversion"/>
  </si>
  <si>
    <t>Tue, Oct 21</t>
    <phoneticPr fontId="3" type="noConversion"/>
  </si>
  <si>
    <t>Wed, Oct 22</t>
    <phoneticPr fontId="3" type="noConversion"/>
  </si>
  <si>
    <t>Thu, Oct 23</t>
    <phoneticPr fontId="3" type="noConversion"/>
  </si>
  <si>
    <t>Fri, Oct 24</t>
    <phoneticPr fontId="3" type="noConversion"/>
  </si>
  <si>
    <t>Sat, Oct 25</t>
    <phoneticPr fontId="3" type="noConversion"/>
  </si>
  <si>
    <t>Sun, Oct 26</t>
    <phoneticPr fontId="3" type="noConversion"/>
  </si>
  <si>
    <t>Mon, Oct 27</t>
    <phoneticPr fontId="3" type="noConversion"/>
  </si>
  <si>
    <t>Tue, Oct 28</t>
    <phoneticPr fontId="3" type="noConversion"/>
  </si>
  <si>
    <t>Wed, Oct 29</t>
    <phoneticPr fontId="3" type="noConversion"/>
  </si>
  <si>
    <t>Thu, Oct 30</t>
    <phoneticPr fontId="3" type="noConversion"/>
  </si>
  <si>
    <t>Fri, Oct 31</t>
    <phoneticPr fontId="3" type="noConversion"/>
  </si>
  <si>
    <t>Sat, Nov 1</t>
    <phoneticPr fontId="3" type="noConversion"/>
  </si>
  <si>
    <t>Sun, Nov 2</t>
    <phoneticPr fontId="3" type="noConversion"/>
  </si>
  <si>
    <t>23 days</t>
    <phoneticPr fontId="3" type="noConversion"/>
  </si>
  <si>
    <t>净转化率
(预期是不会减少)</t>
    <phoneticPr fontId="3" type="noConversion"/>
  </si>
  <si>
    <t>总转化率
(预期变小)</t>
    <phoneticPr fontId="3" type="noConversion"/>
  </si>
  <si>
    <t>未达到预期的天数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</si>
</sst>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0000_ "/>
  </numFmts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92D050"/>
      <name val="Arial"/>
      <family val="2"/>
    </font>
    <font>
      <b/>
      <sz val="10"/>
      <color rgb="FF000000"/>
      <name val="宋体"/>
      <family val="3"/>
      <charset val="134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0" fillId="0" borderId="1" xfId="0" applyNumberFormat="1" applyFont="1" applyBorder="1" applyAlignment="1"/>
    <xf numFmtId="179" fontId="0" fillId="0" borderId="1" xfId="0" applyNumberFormat="1" applyFont="1" applyBorder="1" applyAlignment="1">
      <alignment horizontal="center" vertical="center"/>
    </xf>
    <xf numFmtId="0" fontId="6" fillId="0" borderId="0" xfId="0" applyFont="1" applyAlignment="1"/>
    <xf numFmtId="0" fontId="2" fillId="0" borderId="0" xfId="0" quotePrefix="1" applyFont="1" applyAlignment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481380</xdr:colOff>
      <xdr:row>8</xdr:row>
      <xdr:rowOff>73269</xdr:rowOff>
    </xdr:from>
    <xdr:to>
      <xdr:col>7</xdr:col>
      <xdr:colOff>67899</xdr:colOff>
      <xdr:row>11</xdr:row>
      <xdr:rowOff>158923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9726" y="1685192"/>
          <a:ext cx="1938461" cy="569231"/>
        </a:xfrm>
        <a:prstGeom prst="rect">
          <a:avLst/>
        </a:prstGeom>
      </xdr:spPr>
    </xdr:pic>
    <xdr:clientData/>
  </xdr:twoCellAnchor>
  <xdr:twoCellAnchor editAs="oneCell">
    <xdr:from>
      <xdr:col>0</xdr:col>
      <xdr:colOff>1011115</xdr:colOff>
      <xdr:row>7</xdr:row>
      <xdr:rowOff>33703</xdr:rowOff>
    </xdr:from>
    <xdr:to>
      <xdr:col>2</xdr:col>
      <xdr:colOff>709194</xdr:colOff>
      <xdr:row>12</xdr:row>
      <xdr:rowOff>139210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115" y="1484434"/>
          <a:ext cx="2240521" cy="91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66675</xdr:rowOff>
    </xdr:from>
    <xdr:to>
      <xdr:col>4</xdr:col>
      <xdr:colOff>168729</xdr:colOff>
      <xdr:row>19</xdr:row>
      <xdr:rowOff>80635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524000"/>
          <a:ext cx="3150054" cy="1309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spans="1:5" ht="15.75" customHeight="1" x14ac:dyDescent="0.2">
      <c r="A3" s="1" t="s">
        <v>6</v>
      </c>
      <c r="B3" s="2">
        <v>9102</v>
      </c>
      <c r="C3" s="2">
        <v>779</v>
      </c>
      <c r="D3" s="2">
        <v>147</v>
      </c>
      <c r="E3" s="2">
        <v>70</v>
      </c>
    </row>
    <row r="4" spans="1:5" ht="15.75" customHeight="1" x14ac:dyDescent="0.2">
      <c r="A4" s="1" t="s">
        <v>7</v>
      </c>
      <c r="B4" s="2">
        <v>10511</v>
      </c>
      <c r="C4" s="2">
        <v>909</v>
      </c>
      <c r="D4" s="2">
        <v>167</v>
      </c>
      <c r="E4" s="2">
        <v>95</v>
      </c>
    </row>
    <row r="5" spans="1:5" ht="15.75" customHeight="1" x14ac:dyDescent="0.2">
      <c r="A5" s="1" t="s">
        <v>8</v>
      </c>
      <c r="B5" s="2">
        <v>9871</v>
      </c>
      <c r="C5" s="2">
        <v>836</v>
      </c>
      <c r="D5" s="2">
        <v>156</v>
      </c>
      <c r="E5" s="2">
        <v>105</v>
      </c>
    </row>
    <row r="6" spans="1:5" ht="15.75" customHeight="1" x14ac:dyDescent="0.2">
      <c r="A6" s="1" t="s">
        <v>9</v>
      </c>
      <c r="B6" s="2">
        <v>10014</v>
      </c>
      <c r="C6" s="2">
        <v>837</v>
      </c>
      <c r="D6" s="2">
        <v>163</v>
      </c>
      <c r="E6" s="2">
        <v>64</v>
      </c>
    </row>
    <row r="7" spans="1:5" ht="15.75" customHeight="1" x14ac:dyDescent="0.2">
      <c r="A7" s="1" t="s">
        <v>10</v>
      </c>
      <c r="B7" s="2">
        <v>9670</v>
      </c>
      <c r="C7" s="2">
        <v>823</v>
      </c>
      <c r="D7" s="2">
        <v>138</v>
      </c>
      <c r="E7" s="2">
        <v>82</v>
      </c>
    </row>
    <row r="8" spans="1:5" ht="15.75" customHeight="1" x14ac:dyDescent="0.2">
      <c r="A8" s="1" t="s">
        <v>11</v>
      </c>
      <c r="B8" s="2">
        <v>9008</v>
      </c>
      <c r="C8" s="2">
        <v>748</v>
      </c>
      <c r="D8" s="2">
        <v>146</v>
      </c>
      <c r="E8" s="2">
        <v>76</v>
      </c>
    </row>
    <row r="9" spans="1:5" ht="15.75" customHeight="1" x14ac:dyDescent="0.2">
      <c r="A9" s="1" t="s">
        <v>12</v>
      </c>
      <c r="B9" s="2">
        <v>7434</v>
      </c>
      <c r="C9" s="2">
        <v>632</v>
      </c>
      <c r="D9" s="2">
        <v>110</v>
      </c>
      <c r="E9" s="2">
        <v>70</v>
      </c>
    </row>
    <row r="10" spans="1:5" ht="15.75" customHeight="1" x14ac:dyDescent="0.2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</row>
    <row r="11" spans="1:5" ht="15.75" customHeight="1" x14ac:dyDescent="0.2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</row>
    <row r="12" spans="1:5" ht="15.75" customHeight="1" x14ac:dyDescent="0.2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</row>
    <row r="13" spans="1:5" ht="15.75" customHeight="1" x14ac:dyDescent="0.2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</row>
    <row r="14" spans="1:5" ht="15.75" customHeight="1" x14ac:dyDescent="0.2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</row>
    <row r="15" spans="1:5" ht="15.75" customHeight="1" x14ac:dyDescent="0.2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</row>
    <row r="16" spans="1:5" ht="15.75" customHeight="1" x14ac:dyDescent="0.2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spans="1:5" ht="15.75" customHeight="1" x14ac:dyDescent="0.2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</row>
    <row r="18" spans="1:5" ht="15.75" customHeight="1" x14ac:dyDescent="0.2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</row>
    <row r="19" spans="1:5" ht="15.75" customHeight="1" x14ac:dyDescent="0.2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</row>
    <row r="20" spans="1:5" ht="15.75" customHeight="1" x14ac:dyDescent="0.2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</row>
    <row r="21" spans="1:5" ht="12.75" x14ac:dyDescent="0.2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</row>
    <row r="22" spans="1:5" ht="12.75" x14ac:dyDescent="0.2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</row>
    <row r="23" spans="1:5" ht="12.75" x14ac:dyDescent="0.2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</row>
    <row r="24" spans="1:5" ht="12.75" x14ac:dyDescent="0.2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</row>
    <row r="25" spans="1:5" ht="12.75" x14ac:dyDescent="0.2">
      <c r="A25" s="1" t="s">
        <v>28</v>
      </c>
      <c r="B25" s="2">
        <v>9437</v>
      </c>
      <c r="C25" s="2">
        <v>788</v>
      </c>
      <c r="D25" s="1"/>
      <c r="E25" s="3"/>
    </row>
    <row r="26" spans="1:5" ht="12.75" x14ac:dyDescent="0.2">
      <c r="A26" s="1" t="s">
        <v>29</v>
      </c>
      <c r="B26" s="2">
        <v>9420</v>
      </c>
      <c r="C26" s="2">
        <v>781</v>
      </c>
      <c r="D26" s="1"/>
      <c r="E26" s="3"/>
    </row>
    <row r="27" spans="1:5" ht="12.75" x14ac:dyDescent="0.2">
      <c r="A27" s="1" t="s">
        <v>30</v>
      </c>
      <c r="B27" s="2">
        <v>9570</v>
      </c>
      <c r="C27" s="2">
        <v>805</v>
      </c>
      <c r="D27" s="1"/>
      <c r="E27" s="3"/>
    </row>
    <row r="28" spans="1:5" ht="12.75" x14ac:dyDescent="0.2">
      <c r="A28" s="1" t="s">
        <v>31</v>
      </c>
      <c r="B28" s="2">
        <v>9921</v>
      </c>
      <c r="C28" s="2">
        <v>830</v>
      </c>
      <c r="D28" s="1"/>
      <c r="E28" s="3"/>
    </row>
    <row r="29" spans="1:5" ht="12.75" x14ac:dyDescent="0.2">
      <c r="A29" s="1" t="s">
        <v>32</v>
      </c>
      <c r="B29" s="2">
        <v>9424</v>
      </c>
      <c r="C29" s="2">
        <v>781</v>
      </c>
      <c r="D29" s="1"/>
      <c r="E29" s="3"/>
    </row>
    <row r="30" spans="1:5" ht="12.75" x14ac:dyDescent="0.2">
      <c r="A30" s="1" t="s">
        <v>33</v>
      </c>
      <c r="B30" s="2">
        <v>9010</v>
      </c>
      <c r="C30" s="2">
        <v>756</v>
      </c>
      <c r="D30" s="1"/>
      <c r="E30" s="3"/>
    </row>
    <row r="31" spans="1:5" ht="12.75" x14ac:dyDescent="0.2">
      <c r="A31" s="1" t="s">
        <v>34</v>
      </c>
      <c r="B31" s="2">
        <v>9656</v>
      </c>
      <c r="C31" s="2">
        <v>825</v>
      </c>
      <c r="D31" s="1"/>
      <c r="E31" s="3"/>
    </row>
    <row r="32" spans="1:5" ht="12.75" x14ac:dyDescent="0.2">
      <c r="A32" s="1" t="s">
        <v>35</v>
      </c>
      <c r="B32" s="2">
        <v>10419</v>
      </c>
      <c r="C32" s="2">
        <v>874</v>
      </c>
      <c r="D32" s="1"/>
      <c r="E32" s="3"/>
    </row>
    <row r="33" spans="1:5" ht="12.75" x14ac:dyDescent="0.2">
      <c r="A33" s="1" t="s">
        <v>36</v>
      </c>
      <c r="B33" s="2">
        <v>9880</v>
      </c>
      <c r="C33" s="2">
        <v>830</v>
      </c>
      <c r="D33" s="1"/>
      <c r="E33" s="3"/>
    </row>
    <row r="34" spans="1:5" ht="12.75" x14ac:dyDescent="0.2">
      <c r="A34" s="1" t="s">
        <v>37</v>
      </c>
      <c r="B34" s="2">
        <v>10134</v>
      </c>
      <c r="C34" s="2">
        <v>801</v>
      </c>
      <c r="D34" s="1"/>
      <c r="E34" s="3"/>
    </row>
    <row r="35" spans="1:5" ht="12.75" x14ac:dyDescent="0.2">
      <c r="A35" s="1" t="s">
        <v>38</v>
      </c>
      <c r="B35" s="2">
        <v>9717</v>
      </c>
      <c r="C35" s="2">
        <v>814</v>
      </c>
      <c r="D35" s="1"/>
      <c r="E35" s="3"/>
    </row>
    <row r="36" spans="1:5" ht="12.75" x14ac:dyDescent="0.2">
      <c r="A36" s="1" t="s">
        <v>39</v>
      </c>
      <c r="B36" s="2">
        <v>9192</v>
      </c>
      <c r="C36" s="2">
        <v>735</v>
      </c>
      <c r="D36" s="1"/>
      <c r="E36" s="3"/>
    </row>
    <row r="37" spans="1:5" ht="12.75" x14ac:dyDescent="0.2">
      <c r="A37" s="1" t="s">
        <v>40</v>
      </c>
      <c r="B37" s="2">
        <v>8630</v>
      </c>
      <c r="C37" s="2">
        <v>743</v>
      </c>
      <c r="D37" s="1"/>
      <c r="E37" s="3"/>
    </row>
    <row r="38" spans="1:5" ht="12.75" x14ac:dyDescent="0.2">
      <c r="A38" s="1" t="s">
        <v>41</v>
      </c>
      <c r="B38" s="2">
        <v>8970</v>
      </c>
      <c r="C38" s="2">
        <v>722</v>
      </c>
      <c r="D38" s="1"/>
      <c r="E38" s="3"/>
    </row>
    <row r="39" spans="1:5" ht="12.75" x14ac:dyDescent="0.2">
      <c r="A39" s="1"/>
      <c r="B39" s="2"/>
      <c r="C39" s="2"/>
      <c r="D39" s="1"/>
      <c r="E39" s="3"/>
    </row>
    <row r="40" spans="1:5" ht="12.75" x14ac:dyDescent="0.2">
      <c r="A40" s="1"/>
      <c r="B40" s="2"/>
      <c r="C40" s="2"/>
      <c r="D40" s="1"/>
      <c r="E40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ht="15.75" customHeight="1" x14ac:dyDescent="0.2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ht="15.75" customHeight="1" x14ac:dyDescent="0.2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ht="15.75" customHeight="1" x14ac:dyDescent="0.2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ht="15.75" customHeight="1" x14ac:dyDescent="0.2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ht="15.75" customHeight="1" x14ac:dyDescent="0.2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ht="15.75" customHeight="1" x14ac:dyDescent="0.2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ht="15.75" customHeight="1" x14ac:dyDescent="0.2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ht="15.75" customHeight="1" x14ac:dyDescent="0.2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ht="15.75" customHeight="1" x14ac:dyDescent="0.2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ht="15.75" customHeight="1" x14ac:dyDescent="0.2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ht="15.75" customHeight="1" x14ac:dyDescent="0.2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ht="15.75" customHeight="1" x14ac:dyDescent="0.2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ht="15.75" customHeight="1" x14ac:dyDescent="0.2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ht="15.75" customHeight="1" x14ac:dyDescent="0.2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ht="15.75" customHeight="1" x14ac:dyDescent="0.2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ht="15.75" customHeight="1" x14ac:dyDescent="0.2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ht="15.75" customHeight="1" x14ac:dyDescent="0.2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ht="15.75" customHeight="1" x14ac:dyDescent="0.2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ht="12.75" x14ac:dyDescent="0.2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ht="12.75" x14ac:dyDescent="0.2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ht="12.75" x14ac:dyDescent="0.2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ht="12.75" x14ac:dyDescent="0.2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ht="12.75" x14ac:dyDescent="0.2">
      <c r="A25" s="1" t="s">
        <v>28</v>
      </c>
      <c r="B25" s="2">
        <v>9359</v>
      </c>
      <c r="C25" s="2">
        <v>789</v>
      </c>
      <c r="D25" s="3"/>
      <c r="E25" s="3"/>
    </row>
    <row r="26" spans="1:5" ht="12.75" x14ac:dyDescent="0.2">
      <c r="A26" s="1" t="s">
        <v>29</v>
      </c>
      <c r="B26" s="2">
        <v>9427</v>
      </c>
      <c r="C26" s="2">
        <v>743</v>
      </c>
      <c r="D26" s="3"/>
      <c r="E26" s="3"/>
    </row>
    <row r="27" spans="1:5" ht="12.75" x14ac:dyDescent="0.2">
      <c r="A27" s="1" t="s">
        <v>30</v>
      </c>
      <c r="B27" s="2">
        <v>9633</v>
      </c>
      <c r="C27" s="2">
        <v>808</v>
      </c>
      <c r="D27" s="3"/>
      <c r="E27" s="3"/>
    </row>
    <row r="28" spans="1:5" ht="12.75" x14ac:dyDescent="0.2">
      <c r="A28" s="1" t="s">
        <v>31</v>
      </c>
      <c r="B28" s="2">
        <v>9842</v>
      </c>
      <c r="C28" s="2">
        <v>831</v>
      </c>
      <c r="D28" s="3"/>
      <c r="E28" s="3"/>
    </row>
    <row r="29" spans="1:5" ht="12.75" x14ac:dyDescent="0.2">
      <c r="A29" s="1" t="s">
        <v>32</v>
      </c>
      <c r="B29" s="2">
        <v>9272</v>
      </c>
      <c r="C29" s="2">
        <v>767</v>
      </c>
      <c r="D29" s="3"/>
      <c r="E29" s="3"/>
    </row>
    <row r="30" spans="1:5" ht="12.75" x14ac:dyDescent="0.2">
      <c r="A30" s="1" t="s">
        <v>33</v>
      </c>
      <c r="B30" s="2">
        <v>8969</v>
      </c>
      <c r="C30" s="2">
        <v>760</v>
      </c>
      <c r="D30" s="3"/>
      <c r="E30" s="3"/>
    </row>
    <row r="31" spans="1:5" ht="12.75" x14ac:dyDescent="0.2">
      <c r="A31" s="1" t="s">
        <v>34</v>
      </c>
      <c r="B31" s="2">
        <v>9697</v>
      </c>
      <c r="C31" s="2">
        <v>850</v>
      </c>
      <c r="D31" s="3"/>
      <c r="E31" s="3"/>
    </row>
    <row r="32" spans="1:5" ht="12.75" x14ac:dyDescent="0.2">
      <c r="A32" s="1" t="s">
        <v>35</v>
      </c>
      <c r="B32" s="2">
        <v>10445</v>
      </c>
      <c r="C32" s="2">
        <v>851</v>
      </c>
      <c r="D32" s="3"/>
      <c r="E32" s="3"/>
    </row>
    <row r="33" spans="1:5" ht="12.75" x14ac:dyDescent="0.2">
      <c r="A33" s="1" t="s">
        <v>36</v>
      </c>
      <c r="B33" s="2">
        <v>9931</v>
      </c>
      <c r="C33" s="2">
        <v>831</v>
      </c>
      <c r="D33" s="3"/>
      <c r="E33" s="3"/>
    </row>
    <row r="34" spans="1:5" ht="12.75" x14ac:dyDescent="0.2">
      <c r="A34" s="1" t="s">
        <v>37</v>
      </c>
      <c r="B34" s="2">
        <v>10042</v>
      </c>
      <c r="C34" s="2">
        <v>802</v>
      </c>
      <c r="D34" s="3"/>
      <c r="E34" s="3"/>
    </row>
    <row r="35" spans="1:5" ht="12.75" x14ac:dyDescent="0.2">
      <c r="A35" s="1" t="s">
        <v>38</v>
      </c>
      <c r="B35" s="2">
        <v>9721</v>
      </c>
      <c r="C35" s="2">
        <v>829</v>
      </c>
      <c r="D35" s="3"/>
      <c r="E35" s="3"/>
    </row>
    <row r="36" spans="1:5" ht="12.75" x14ac:dyDescent="0.2">
      <c r="A36" s="1" t="s">
        <v>39</v>
      </c>
      <c r="B36" s="2">
        <v>9304</v>
      </c>
      <c r="C36" s="2">
        <v>770</v>
      </c>
      <c r="D36" s="3"/>
      <c r="E36" s="3"/>
    </row>
    <row r="37" spans="1:5" ht="12.75" x14ac:dyDescent="0.2">
      <c r="A37" s="1" t="s">
        <v>40</v>
      </c>
      <c r="B37" s="2">
        <v>8668</v>
      </c>
      <c r="C37" s="2">
        <v>724</v>
      </c>
      <c r="D37" s="3"/>
      <c r="E37" s="3"/>
    </row>
    <row r="38" spans="1:5" ht="12.75" x14ac:dyDescent="0.2">
      <c r="A38" s="1" t="s">
        <v>41</v>
      </c>
      <c r="B38" s="2">
        <v>8988</v>
      </c>
      <c r="C38" s="2">
        <v>710</v>
      </c>
      <c r="D38" s="3"/>
      <c r="E38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D1" zoomScale="130" zoomScaleNormal="130" workbookViewId="0">
      <selection activeCell="E1" sqref="E1:H1"/>
    </sheetView>
  </sheetViews>
  <sheetFormatPr defaultRowHeight="12.75" x14ac:dyDescent="0.2"/>
  <cols>
    <col min="1" max="1" width="16.140625" customWidth="1"/>
    <col min="2" max="2" width="22" bestFit="1" customWidth="1"/>
    <col min="3" max="3" width="13.5703125" bestFit="1" customWidth="1"/>
    <col min="4" max="4" width="22.28515625" bestFit="1" customWidth="1"/>
    <col min="5" max="6" width="12.42578125" bestFit="1" customWidth="1"/>
    <col min="7" max="7" width="10.42578125" bestFit="1" customWidth="1"/>
  </cols>
  <sheetData>
    <row r="1" spans="1:8" x14ac:dyDescent="0.2">
      <c r="A1" s="9" t="s">
        <v>43</v>
      </c>
      <c r="B1" s="9" t="s">
        <v>53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15" t="s">
        <v>65</v>
      </c>
    </row>
    <row r="2" spans="1:8" x14ac:dyDescent="0.2">
      <c r="A2" s="10">
        <f>SUM(Control!B2:B38)</f>
        <v>345543</v>
      </c>
      <c r="B2" s="10">
        <f>SUM(Experiment!B2:B38)</f>
        <v>344660</v>
      </c>
      <c r="C2" s="10">
        <f>SQRT(0.5*(1-0.5)/(A2+B2))</f>
        <v>6.0184074029432473E-4</v>
      </c>
      <c r="D2" s="10">
        <f>C2*1.96</f>
        <v>1.1796078509768765E-3</v>
      </c>
      <c r="E2" s="10">
        <f>0.5-D2</f>
        <v>0.49882039214902313</v>
      </c>
      <c r="F2" s="10">
        <f>0.5+D2</f>
        <v>0.50117960785097693</v>
      </c>
      <c r="G2" s="10">
        <f>A2/(B2+A2)</f>
        <v>0.50063966688061334</v>
      </c>
      <c r="H2" s="14" t="s">
        <v>49</v>
      </c>
    </row>
    <row r="3" spans="1:8" x14ac:dyDescent="0.2">
      <c r="A3" s="9" t="s">
        <v>50</v>
      </c>
      <c r="B3" s="9" t="s">
        <v>51</v>
      </c>
    </row>
    <row r="4" spans="1:8" x14ac:dyDescent="0.2">
      <c r="A4" s="10">
        <f>SUM(Control!C2:C38)</f>
        <v>28378</v>
      </c>
      <c r="B4" s="10">
        <f>SUM(Experiment!C2:C38)</f>
        <v>28325</v>
      </c>
      <c r="C4" s="13">
        <f>SQRT(0.5*(1-0.5)/(A4+B4))</f>
        <v>2.0997470796992519E-3</v>
      </c>
      <c r="D4" s="10">
        <f>C4*1.96</f>
        <v>4.1155042762105335E-3</v>
      </c>
      <c r="E4" s="10">
        <f>0.5-D4</f>
        <v>0.49588449572378945</v>
      </c>
      <c r="F4" s="10">
        <f>0.5+D4</f>
        <v>0.50411550427621055</v>
      </c>
      <c r="G4" s="10">
        <f>A4/(B4+A4)</f>
        <v>0.50046734740666277</v>
      </c>
      <c r="H4" s="14" t="s">
        <v>49</v>
      </c>
    </row>
    <row r="5" spans="1:8" x14ac:dyDescent="0.2">
      <c r="A5" t="s">
        <v>52</v>
      </c>
    </row>
    <row r="6" spans="1:8" x14ac:dyDescent="0.2">
      <c r="A6" s="11" t="s">
        <v>54</v>
      </c>
      <c r="B6" s="11" t="s">
        <v>56</v>
      </c>
      <c r="C6" s="11" t="s">
        <v>55</v>
      </c>
    </row>
    <row r="7" spans="1:8" x14ac:dyDescent="0.2">
      <c r="A7" s="16">
        <f>(A4/A2)-(B4/B2)</f>
        <v>-5.6627091586936018E-5</v>
      </c>
      <c r="B7" s="12">
        <f>(A4+B4)/(A2+B2)</f>
        <v>8.2154090897895257E-2</v>
      </c>
      <c r="C7" s="12">
        <f>SQRT((B7*(1-B7)*(1/A2+1/B2)))</f>
        <v>6.6106081563872224E-4</v>
      </c>
      <c r="D7" s="13">
        <f>C7*1.96</f>
        <v>1.2956791986518956E-3</v>
      </c>
      <c r="E7" s="10">
        <f>0-D7</f>
        <v>-1.2956791986518956E-3</v>
      </c>
      <c r="F7" s="10">
        <f>0+D7</f>
        <v>1.2956791986518956E-3</v>
      </c>
      <c r="G7" s="17">
        <f>A7</f>
        <v>-5.6627091586936018E-5</v>
      </c>
      <c r="H7" s="14" t="s">
        <v>49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5" sqref="H5"/>
    </sheetView>
  </sheetViews>
  <sheetFormatPr defaultRowHeight="12.75" x14ac:dyDescent="0.2"/>
  <cols>
    <col min="1" max="1" width="11.28515625" bestFit="1" customWidth="1"/>
    <col min="2" max="2" width="13.5703125" bestFit="1" customWidth="1"/>
    <col min="4" max="4" width="22.28515625" bestFit="1" customWidth="1"/>
    <col min="5" max="6" width="12.42578125" bestFit="1" customWidth="1"/>
    <col min="7" max="7" width="9.42578125" bestFit="1" customWidth="1"/>
    <col min="8" max="8" width="8" bestFit="1" customWidth="1"/>
  </cols>
  <sheetData>
    <row r="1" spans="1:8" x14ac:dyDescent="0.2">
      <c r="A1" s="10"/>
      <c r="B1" s="22" t="s">
        <v>62</v>
      </c>
      <c r="C1" s="22" t="s">
        <v>60</v>
      </c>
      <c r="D1" s="22" t="s">
        <v>61</v>
      </c>
    </row>
    <row r="2" spans="1:8" x14ac:dyDescent="0.2">
      <c r="A2" s="9" t="s">
        <v>57</v>
      </c>
      <c r="B2" s="9">
        <f>SUM(Control!C2:C24)</f>
        <v>17293</v>
      </c>
      <c r="C2" s="9">
        <f>SUM(Control!D2:D24)</f>
        <v>3785</v>
      </c>
      <c r="D2" s="9">
        <f>SUM(Control!E2:E24)</f>
        <v>2033</v>
      </c>
    </row>
    <row r="3" spans="1:8" x14ac:dyDescent="0.2">
      <c r="A3" s="9" t="s">
        <v>58</v>
      </c>
      <c r="B3" s="9">
        <f>SUM(Experiment!C2:C24)</f>
        <v>17260</v>
      </c>
      <c r="C3" s="9">
        <f>SUM(Experiment!D2:D24)</f>
        <v>3423</v>
      </c>
      <c r="D3" s="9">
        <f>SUM(Experiment!E2:E24)</f>
        <v>1945</v>
      </c>
    </row>
    <row r="4" spans="1:8" x14ac:dyDescent="0.2">
      <c r="A4" s="18" t="s">
        <v>66</v>
      </c>
      <c r="B4" s="19"/>
      <c r="C4" s="5"/>
    </row>
    <row r="5" spans="1:8" x14ac:dyDescent="0.2">
      <c r="A5" s="5" t="s">
        <v>68</v>
      </c>
      <c r="B5" s="19"/>
      <c r="C5" s="5"/>
    </row>
    <row r="6" spans="1:8" x14ac:dyDescent="0.2">
      <c r="A6" s="15" t="s">
        <v>59</v>
      </c>
      <c r="B6" s="9" t="s">
        <v>63</v>
      </c>
      <c r="C6" s="9" t="s">
        <v>64</v>
      </c>
      <c r="D6" s="9" t="s">
        <v>45</v>
      </c>
      <c r="E6" s="9" t="s">
        <v>46</v>
      </c>
      <c r="F6" s="9" t="s">
        <v>47</v>
      </c>
      <c r="G6" s="20"/>
      <c r="H6" s="21"/>
    </row>
    <row r="7" spans="1:8" x14ac:dyDescent="0.2">
      <c r="A7" s="10">
        <f>(C3/B3)-(C2/B2)</f>
        <v>-2.0554874580361565E-2</v>
      </c>
      <c r="B7" s="10">
        <f>(C2+C3)/(B2+B3)</f>
        <v>0.20860706740369866</v>
      </c>
      <c r="C7" s="10">
        <f>SQRT(B7*(1-B7)*(1/B2+1/B3))</f>
        <v>4.3716753852259364E-3</v>
      </c>
      <c r="D7" s="10">
        <f>C7*1.96</f>
        <v>8.5684837550428355E-3</v>
      </c>
      <c r="E7" s="12">
        <f>A7-D7</f>
        <v>-2.9123358335404401E-2</v>
      </c>
      <c r="F7" s="12">
        <f>A7+D7</f>
        <v>-1.198639082531873E-2</v>
      </c>
    </row>
    <row r="8" spans="1:8" x14ac:dyDescent="0.2">
      <c r="A8" s="18" t="s">
        <v>67</v>
      </c>
      <c r="B8" s="6"/>
      <c r="C8" s="5"/>
    </row>
    <row r="9" spans="1:8" x14ac:dyDescent="0.2">
      <c r="A9" s="5" t="s">
        <v>69</v>
      </c>
      <c r="B9" s="6"/>
      <c r="C9" s="5"/>
    </row>
    <row r="10" spans="1:8" x14ac:dyDescent="0.2">
      <c r="A10" s="15" t="s">
        <v>59</v>
      </c>
      <c r="B10" s="9" t="s">
        <v>63</v>
      </c>
      <c r="C10" s="9" t="s">
        <v>64</v>
      </c>
      <c r="D10" s="9" t="s">
        <v>45</v>
      </c>
      <c r="E10" s="9" t="s">
        <v>46</v>
      </c>
      <c r="F10" s="9" t="s">
        <v>47</v>
      </c>
    </row>
    <row r="11" spans="1:8" x14ac:dyDescent="0.2">
      <c r="A11" s="12">
        <f>(D3/B3)-(D2/B2)</f>
        <v>-4.8737226745441675E-3</v>
      </c>
      <c r="B11" s="12">
        <f>(D2+D3)/(B2+B3)</f>
        <v>0.11512748531241861</v>
      </c>
      <c r="C11" s="12">
        <f>SQRT(B11*(1-B11)*(1/B2+1/B3))</f>
        <v>3.4341335129324238E-3</v>
      </c>
      <c r="D11" s="12">
        <f>C11*1.96</f>
        <v>6.7309016853475505E-3</v>
      </c>
      <c r="E11" s="12">
        <f>A11-D11</f>
        <v>-1.1604624359891718E-2</v>
      </c>
      <c r="F11" s="12">
        <f>D11+A11</f>
        <v>1.857179010803383E-3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10" sqref="K10"/>
    </sheetView>
  </sheetViews>
  <sheetFormatPr defaultRowHeight="12.75" x14ac:dyDescent="0.2"/>
  <cols>
    <col min="1" max="1" width="13" bestFit="1" customWidth="1"/>
    <col min="2" max="3" width="9.140625" bestFit="1" customWidth="1"/>
    <col min="6" max="7" width="14.5703125" bestFit="1" customWidth="1"/>
    <col min="9" max="9" width="16.85546875" bestFit="1" customWidth="1"/>
    <col min="10" max="10" width="19.5703125" bestFit="1" customWidth="1"/>
    <col min="11" max="11" width="20.28515625" customWidth="1"/>
  </cols>
  <sheetData>
    <row r="1" spans="1:11" x14ac:dyDescent="0.2">
      <c r="A1" s="25" t="s">
        <v>80</v>
      </c>
      <c r="B1" s="26" t="s">
        <v>42</v>
      </c>
      <c r="C1" s="26"/>
      <c r="D1" s="27" t="s">
        <v>72</v>
      </c>
      <c r="E1" s="26"/>
      <c r="F1" s="9" t="s">
        <v>78</v>
      </c>
      <c r="G1" s="9" t="s">
        <v>79</v>
      </c>
      <c r="I1" s="23"/>
      <c r="J1" s="20"/>
      <c r="K1" s="20"/>
    </row>
    <row r="2" spans="1:11" ht="24" x14ac:dyDescent="0.2">
      <c r="A2" s="25"/>
      <c r="B2" s="8" t="s">
        <v>73</v>
      </c>
      <c r="C2" s="8" t="s">
        <v>71</v>
      </c>
      <c r="D2" s="8" t="s">
        <v>70</v>
      </c>
      <c r="E2" s="8" t="s">
        <v>74</v>
      </c>
      <c r="F2" s="8" t="s">
        <v>76</v>
      </c>
      <c r="G2" s="8" t="s">
        <v>75</v>
      </c>
      <c r="I2" s="12"/>
      <c r="J2" s="24" t="s">
        <v>106</v>
      </c>
      <c r="K2" s="24" t="s">
        <v>105</v>
      </c>
    </row>
    <row r="3" spans="1:11" x14ac:dyDescent="0.2">
      <c r="A3" s="8" t="s">
        <v>81</v>
      </c>
      <c r="B3" s="12">
        <f>Control!D2/Control!C2</f>
        <v>0.1950509461426492</v>
      </c>
      <c r="C3" s="12">
        <f>Control!E2/Control!C2</f>
        <v>0.10189228529839883</v>
      </c>
      <c r="D3" s="12">
        <f>Experiment!D2/Experiment!C2</f>
        <v>0.15306122448979592</v>
      </c>
      <c r="E3" s="12">
        <f>Experiment!E2/Experiment!C2</f>
        <v>4.9562682215743441E-2</v>
      </c>
      <c r="F3" s="12">
        <f>B3-D3</f>
        <v>4.1989721652853279E-2</v>
      </c>
      <c r="G3" s="12">
        <f>C3-E3</f>
        <v>5.2329603082655392E-2</v>
      </c>
      <c r="I3" s="8" t="s">
        <v>107</v>
      </c>
      <c r="J3" s="10">
        <f>COUNTIF(F2:F24,"&lt;0")</f>
        <v>4</v>
      </c>
      <c r="K3" s="10">
        <f>COUNTIF(G2:G24,"&gt;=0")</f>
        <v>13</v>
      </c>
    </row>
    <row r="4" spans="1:11" x14ac:dyDescent="0.2">
      <c r="A4" s="8" t="s">
        <v>82</v>
      </c>
      <c r="B4" s="12">
        <f>Control!D3/Control!C3</f>
        <v>0.18870346598202825</v>
      </c>
      <c r="C4" s="12">
        <f>Control!E3/Control!C3</f>
        <v>8.9858793324775352E-2</v>
      </c>
      <c r="D4" s="12">
        <f>Experiment!D3/Experiment!C3</f>
        <v>0.14777070063694267</v>
      </c>
      <c r="E4" s="12">
        <f>Experiment!E3/Experiment!C3</f>
        <v>0.11592356687898089</v>
      </c>
      <c r="F4" s="12">
        <f t="shared" ref="F4:F25" si="0">B4-D4</f>
        <v>4.0932765345085581E-2</v>
      </c>
      <c r="G4" s="12">
        <f t="shared" ref="G4:G25" si="1">C4-E4</f>
        <v>-2.6064773554205542E-2</v>
      </c>
      <c r="I4" s="8" t="s">
        <v>77</v>
      </c>
      <c r="J4" s="10">
        <v>2.5999999999999999E-3</v>
      </c>
      <c r="K4" s="10">
        <v>0.67759999999999998</v>
      </c>
    </row>
    <row r="5" spans="1:11" x14ac:dyDescent="0.2">
      <c r="A5" s="8" t="s">
        <v>83</v>
      </c>
      <c r="B5" s="12">
        <f>Control!D4/Control!C4</f>
        <v>0.18371837183718373</v>
      </c>
      <c r="C5" s="12">
        <f>Control!E4/Control!C4</f>
        <v>0.10451045104510451</v>
      </c>
      <c r="D5" s="12">
        <f>Experiment!D4/Experiment!C4</f>
        <v>0.16402714932126697</v>
      </c>
      <c r="E5" s="12">
        <f>Experiment!E4/Experiment!C4</f>
        <v>8.9366515837104074E-2</v>
      </c>
      <c r="F5" s="12">
        <f t="shared" si="0"/>
        <v>1.9691222515916762E-2</v>
      </c>
      <c r="G5" s="12">
        <f t="shared" si="1"/>
        <v>1.5143935208000434E-2</v>
      </c>
      <c r="I5" s="23"/>
      <c r="J5" s="23"/>
      <c r="K5" s="23"/>
    </row>
    <row r="6" spans="1:11" x14ac:dyDescent="0.2">
      <c r="A6" s="8" t="s">
        <v>84</v>
      </c>
      <c r="B6" s="12">
        <f>Control!D5/Control!C5</f>
        <v>0.18660287081339713</v>
      </c>
      <c r="C6" s="12">
        <f>Control!E5/Control!C5</f>
        <v>0.1255980861244019</v>
      </c>
      <c r="D6" s="12">
        <f>Experiment!D5/Experiment!C5</f>
        <v>0.16686819830713423</v>
      </c>
      <c r="E6" s="12">
        <f>Experiment!E5/Experiment!C5</f>
        <v>0.11124546553808948</v>
      </c>
      <c r="F6" s="12">
        <f t="shared" si="0"/>
        <v>1.9734672506262901E-2</v>
      </c>
      <c r="G6" s="12">
        <f t="shared" si="1"/>
        <v>1.4352620586312426E-2</v>
      </c>
      <c r="I6" s="20"/>
      <c r="J6" s="20"/>
      <c r="K6" s="23"/>
    </row>
    <row r="7" spans="1:11" x14ac:dyDescent="0.2">
      <c r="A7" s="8" t="s">
        <v>85</v>
      </c>
      <c r="B7" s="12">
        <f>Control!D6/Control!C6</f>
        <v>0.19474313022700118</v>
      </c>
      <c r="C7" s="12">
        <f>Control!E6/Control!C6</f>
        <v>7.6463560334528072E-2</v>
      </c>
      <c r="D7" s="12">
        <f>Experiment!D6/Experiment!C6</f>
        <v>0.16826923076923078</v>
      </c>
      <c r="E7" s="12">
        <f>Experiment!E6/Experiment!C6</f>
        <v>0.11298076923076923</v>
      </c>
      <c r="F7" s="12">
        <f t="shared" si="0"/>
        <v>2.64738994577704E-2</v>
      </c>
      <c r="G7" s="12">
        <f t="shared" si="1"/>
        <v>-3.651720889624116E-2</v>
      </c>
      <c r="I7" s="23"/>
      <c r="J7" s="23"/>
      <c r="K7" s="23"/>
    </row>
    <row r="8" spans="1:11" x14ac:dyDescent="0.2">
      <c r="A8" s="8" t="s">
        <v>86</v>
      </c>
      <c r="B8" s="12">
        <f>Control!D7/Control!C7</f>
        <v>0.16767922235722965</v>
      </c>
      <c r="C8" s="12">
        <f>Control!E7/Control!C7</f>
        <v>9.9635479951397321E-2</v>
      </c>
      <c r="D8" s="12">
        <f>Experiment!D7/Experiment!C7</f>
        <v>0.16370558375634517</v>
      </c>
      <c r="E8" s="12">
        <f>Experiment!E7/Experiment!C7</f>
        <v>7.7411167512690351E-2</v>
      </c>
      <c r="F8" s="12">
        <f t="shared" si="0"/>
        <v>3.9736386008844826E-3</v>
      </c>
      <c r="G8" s="12">
        <f t="shared" si="1"/>
        <v>2.222431243870697E-2</v>
      </c>
    </row>
    <row r="9" spans="1:11" x14ac:dyDescent="0.2">
      <c r="A9" s="8" t="s">
        <v>87</v>
      </c>
      <c r="B9" s="12">
        <f>Control!D8/Control!C8</f>
        <v>0.19518716577540107</v>
      </c>
      <c r="C9" s="12">
        <f>Control!E8/Control!C8</f>
        <v>0.10160427807486631</v>
      </c>
      <c r="D9" s="12">
        <f>Experiment!D8/Experiment!C8</f>
        <v>0.16282051282051282</v>
      </c>
      <c r="E9" s="12">
        <f>Experiment!E8/Experiment!C8</f>
        <v>5.6410256410256411E-2</v>
      </c>
      <c r="F9" s="12">
        <f t="shared" si="0"/>
        <v>3.2366652954888248E-2</v>
      </c>
      <c r="G9" s="12">
        <f t="shared" si="1"/>
        <v>4.5194021664609903E-2</v>
      </c>
    </row>
    <row r="10" spans="1:11" x14ac:dyDescent="0.2">
      <c r="A10" s="8" t="s">
        <v>88</v>
      </c>
      <c r="B10" s="12">
        <f>Control!D9/Control!C9</f>
        <v>0.17405063291139242</v>
      </c>
      <c r="C10" s="12">
        <f>Control!E9/Control!C9</f>
        <v>0.11075949367088607</v>
      </c>
      <c r="D10" s="12">
        <f>Experiment!D9/Experiment!C9</f>
        <v>0.14417177914110429</v>
      </c>
      <c r="E10" s="12">
        <f>Experiment!E9/Experiment!C9</f>
        <v>9.5092024539877307E-2</v>
      </c>
      <c r="F10" s="12">
        <f t="shared" si="0"/>
        <v>2.9878853770288122E-2</v>
      </c>
      <c r="G10" s="12">
        <f t="shared" si="1"/>
        <v>1.5667469131008763E-2</v>
      </c>
    </row>
    <row r="11" spans="1:11" x14ac:dyDescent="0.2">
      <c r="A11" s="8" t="s">
        <v>89</v>
      </c>
      <c r="B11" s="12">
        <f>Control!D10/Control!C10</f>
        <v>0.18958031837916064</v>
      </c>
      <c r="C11" s="12">
        <f>Control!E10/Control!C10</f>
        <v>8.6830680173661356E-2</v>
      </c>
      <c r="D11" s="12">
        <f>Experiment!D10/Experiment!C10</f>
        <v>0.17216642754662842</v>
      </c>
      <c r="E11" s="12">
        <f>Experiment!E10/Experiment!C10</f>
        <v>0.11047345767575323</v>
      </c>
      <c r="F11" s="12">
        <f t="shared" si="0"/>
        <v>1.7413890832532225E-2</v>
      </c>
      <c r="G11" s="12">
        <f t="shared" si="1"/>
        <v>-2.3642777502091872E-2</v>
      </c>
    </row>
    <row r="12" spans="1:11" x14ac:dyDescent="0.2">
      <c r="A12" s="8" t="s">
        <v>90</v>
      </c>
      <c r="B12" s="12">
        <f>Control!D11/Control!C11</f>
        <v>0.19163763066202091</v>
      </c>
      <c r="C12" s="12">
        <f>Control!E11/Control!C11</f>
        <v>0.11265969802555169</v>
      </c>
      <c r="D12" s="12">
        <f>Experiment!D11/Experiment!C11</f>
        <v>0.17790697674418604</v>
      </c>
      <c r="E12" s="12">
        <f>Experiment!E11/Experiment!C11</f>
        <v>0.11395348837209303</v>
      </c>
      <c r="F12" s="12">
        <f t="shared" si="0"/>
        <v>1.3730653917834873E-2</v>
      </c>
      <c r="G12" s="12">
        <f t="shared" si="1"/>
        <v>-1.2937903465413403E-3</v>
      </c>
    </row>
    <row r="13" spans="1:11" x14ac:dyDescent="0.2">
      <c r="A13" s="8" t="s">
        <v>91</v>
      </c>
      <c r="B13" s="12">
        <f>Control!D12/Control!C12</f>
        <v>0.22606689734717417</v>
      </c>
      <c r="C13" s="12">
        <f>Control!E12/Control!C12</f>
        <v>0.12110726643598616</v>
      </c>
      <c r="D13" s="12">
        <f>Experiment!D12/Experiment!C12</f>
        <v>0.16550925925925927</v>
      </c>
      <c r="E13" s="12">
        <f>Experiment!E12/Experiment!C12</f>
        <v>8.217592592592593E-2</v>
      </c>
      <c r="F13" s="12">
        <f t="shared" si="0"/>
        <v>6.0557638087914895E-2</v>
      </c>
      <c r="G13" s="12">
        <f t="shared" si="1"/>
        <v>3.8931340510060225E-2</v>
      </c>
    </row>
    <row r="14" spans="1:11" x14ac:dyDescent="0.2">
      <c r="A14" s="8" t="s">
        <v>92</v>
      </c>
      <c r="B14" s="12">
        <f>Control!D13/Control!C13</f>
        <v>0.19331742243436753</v>
      </c>
      <c r="C14" s="12">
        <f>Control!E13/Control!C13</f>
        <v>0.10978520286396182</v>
      </c>
      <c r="D14" s="12">
        <f>Experiment!D13/Experiment!C13</f>
        <v>0.15980024968789014</v>
      </c>
      <c r="E14" s="12">
        <f>Experiment!E13/Experiment!C13</f>
        <v>8.7390761548064924E-2</v>
      </c>
      <c r="F14" s="12">
        <f t="shared" si="0"/>
        <v>3.3517172746477392E-2</v>
      </c>
      <c r="G14" s="12">
        <f t="shared" si="1"/>
        <v>2.2394441315896893E-2</v>
      </c>
    </row>
    <row r="15" spans="1:11" x14ac:dyDescent="0.2">
      <c r="A15" s="8" t="s">
        <v>93</v>
      </c>
      <c r="B15" s="12">
        <f>Control!D14/Control!C14</f>
        <v>0.19097744360902255</v>
      </c>
      <c r="C15" s="12">
        <f>Control!E14/Control!C14</f>
        <v>8.4210526315789472E-2</v>
      </c>
      <c r="D15" s="12">
        <f>Experiment!D14/Experiment!C14</f>
        <v>0.19003115264797507</v>
      </c>
      <c r="E15" s="12">
        <f>Experiment!E14/Experiment!C14</f>
        <v>0.1059190031152648</v>
      </c>
      <c r="F15" s="12">
        <f t="shared" si="0"/>
        <v>9.4629096104748012E-4</v>
      </c>
      <c r="G15" s="12">
        <f t="shared" si="1"/>
        <v>-2.1708476799475324E-2</v>
      </c>
    </row>
    <row r="16" spans="1:11" x14ac:dyDescent="0.2">
      <c r="A16" s="8" t="s">
        <v>94</v>
      </c>
      <c r="B16" s="12">
        <f>Control!D15/Control!C15</f>
        <v>0.32689450222882616</v>
      </c>
      <c r="C16" s="12">
        <f>Control!E15/Control!C15</f>
        <v>0.1812778603268945</v>
      </c>
      <c r="D16" s="12">
        <f>Experiment!D15/Experiment!C15</f>
        <v>0.27833572453371591</v>
      </c>
      <c r="E16" s="12">
        <f>Experiment!E15/Experiment!C15</f>
        <v>0.13486370157819225</v>
      </c>
      <c r="F16" s="12">
        <f t="shared" si="0"/>
        <v>4.8558777695110245E-2</v>
      </c>
      <c r="G16" s="12">
        <f t="shared" si="1"/>
        <v>4.641415874870225E-2</v>
      </c>
    </row>
    <row r="17" spans="1:7" x14ac:dyDescent="0.2">
      <c r="A17" s="8" t="s">
        <v>95</v>
      </c>
      <c r="B17" s="12">
        <f>Control!D16/Control!C16</f>
        <v>0.25470332850940663</v>
      </c>
      <c r="C17" s="12">
        <f>Control!E16/Control!C16</f>
        <v>0.18523878437047755</v>
      </c>
      <c r="D17" s="12">
        <f>Experiment!D16/Experiment!C16</f>
        <v>0.18983557548579971</v>
      </c>
      <c r="E17" s="12">
        <f>Experiment!E16/Experiment!C16</f>
        <v>0.1210762331838565</v>
      </c>
      <c r="F17" s="12">
        <f t="shared" si="0"/>
        <v>6.4867753023606922E-2</v>
      </c>
      <c r="G17" s="12">
        <f t="shared" si="1"/>
        <v>6.416255118662105E-2</v>
      </c>
    </row>
    <row r="18" spans="1:7" x14ac:dyDescent="0.2">
      <c r="A18" s="8" t="s">
        <v>96</v>
      </c>
      <c r="B18" s="12">
        <f>Control!D17/Control!C17</f>
        <v>0.22740112994350281</v>
      </c>
      <c r="C18" s="12">
        <f>Control!E17/Control!C17</f>
        <v>0.14689265536723164</v>
      </c>
      <c r="D18" s="12">
        <f>Experiment!D17/Experiment!C17</f>
        <v>0.22077922077922077</v>
      </c>
      <c r="E18" s="12">
        <f>Experiment!E17/Experiment!C17</f>
        <v>0.14574314574314573</v>
      </c>
      <c r="F18" s="12">
        <f t="shared" si="0"/>
        <v>6.6219091642820416E-3</v>
      </c>
      <c r="G18" s="12">
        <f t="shared" si="1"/>
        <v>1.1495096240859148E-3</v>
      </c>
    </row>
    <row r="19" spans="1:7" x14ac:dyDescent="0.2">
      <c r="A19" s="8" t="s">
        <v>97</v>
      </c>
      <c r="B19" s="12">
        <f>Control!D18/Control!C18</f>
        <v>0.30698287220026349</v>
      </c>
      <c r="C19" s="12">
        <f>Control!E18/Control!C18</f>
        <v>0.16337285902503293</v>
      </c>
      <c r="D19" s="12">
        <f>Experiment!D18/Experiment!C18</f>
        <v>0.27626459143968873</v>
      </c>
      <c r="E19" s="12">
        <f>Experiment!E18/Experiment!C18</f>
        <v>0.15434500648508431</v>
      </c>
      <c r="F19" s="12">
        <f t="shared" si="0"/>
        <v>3.0718280760574757E-2</v>
      </c>
      <c r="G19" s="12">
        <f t="shared" si="1"/>
        <v>9.0278525399486165E-3</v>
      </c>
    </row>
    <row r="20" spans="1:7" x14ac:dyDescent="0.2">
      <c r="A20" s="8" t="s">
        <v>98</v>
      </c>
      <c r="B20" s="12">
        <f>Control!D19/Control!C19</f>
        <v>0.20923913043478262</v>
      </c>
      <c r="C20" s="12">
        <f>Control!E19/Control!C19</f>
        <v>0.12364130434782608</v>
      </c>
      <c r="D20" s="12">
        <f>Experiment!D19/Experiment!C19</f>
        <v>0.22010869565217392</v>
      </c>
      <c r="E20" s="12">
        <f>Experiment!E19/Experiment!C19</f>
        <v>0.16304347826086957</v>
      </c>
      <c r="F20" s="12">
        <f t="shared" si="0"/>
        <v>-1.0869565217391297E-2</v>
      </c>
      <c r="G20" s="12">
        <f t="shared" si="1"/>
        <v>-3.9402173913043487E-2</v>
      </c>
    </row>
    <row r="21" spans="1:7" x14ac:dyDescent="0.2">
      <c r="A21" s="8" t="s">
        <v>99</v>
      </c>
      <c r="B21" s="12">
        <f>Control!D20/Control!C20</f>
        <v>0.26522327469553453</v>
      </c>
      <c r="C21" s="12">
        <f>Control!E20/Control!C20</f>
        <v>0.11637347767253045</v>
      </c>
      <c r="D21" s="12">
        <f>Experiment!D20/Experiment!C20</f>
        <v>0.27647867950481431</v>
      </c>
      <c r="E21" s="12">
        <f>Experiment!E20/Experiment!C20</f>
        <v>0.13204951856946354</v>
      </c>
      <c r="F21" s="12">
        <f t="shared" si="0"/>
        <v>-1.1255404809279779E-2</v>
      </c>
      <c r="G21" s="12">
        <f t="shared" si="1"/>
        <v>-1.5676040896933086E-2</v>
      </c>
    </row>
    <row r="22" spans="1:7" x14ac:dyDescent="0.2">
      <c r="A22" s="8" t="s">
        <v>100</v>
      </c>
      <c r="B22" s="12">
        <f>Control!D21/Control!C21</f>
        <v>0.22752043596730245</v>
      </c>
      <c r="C22" s="12">
        <f>Control!E21/Control!C21</f>
        <v>0.10217983651226158</v>
      </c>
      <c r="D22" s="12">
        <f>Experiment!D21/Experiment!C21</f>
        <v>0.28434065934065933</v>
      </c>
      <c r="E22" s="12">
        <f>Experiment!E21/Experiment!C21</f>
        <v>9.2032967032967039E-2</v>
      </c>
      <c r="F22" s="12">
        <f t="shared" si="0"/>
        <v>-5.6820223373356876E-2</v>
      </c>
      <c r="G22" s="12">
        <f t="shared" si="1"/>
        <v>1.0146869479294537E-2</v>
      </c>
    </row>
    <row r="23" spans="1:7" x14ac:dyDescent="0.2">
      <c r="A23" s="8" t="s">
        <v>101</v>
      </c>
      <c r="B23" s="12">
        <f>Control!D22/Control!C22</f>
        <v>0.24645892351274787</v>
      </c>
      <c r="C23" s="12">
        <f>Control!E22/Control!C22</f>
        <v>0.14305949008498584</v>
      </c>
      <c r="D23" s="12">
        <f>Experiment!D22/Experiment!C22</f>
        <v>0.25207756232686979</v>
      </c>
      <c r="E23" s="12">
        <f>Experiment!E22/Experiment!C22</f>
        <v>0.17036011080332411</v>
      </c>
      <c r="F23" s="12">
        <f t="shared" si="0"/>
        <v>-5.6186388141219179E-3</v>
      </c>
      <c r="G23" s="12">
        <f t="shared" si="1"/>
        <v>-2.7300620718338275E-2</v>
      </c>
    </row>
    <row r="24" spans="1:7" x14ac:dyDescent="0.2">
      <c r="A24" s="8" t="s">
        <v>102</v>
      </c>
      <c r="B24" s="12">
        <f>Control!D23/Control!C23</f>
        <v>0.22907488986784141</v>
      </c>
      <c r="C24" s="12">
        <f>Control!E23/Control!C23</f>
        <v>0.13656387665198239</v>
      </c>
      <c r="D24" s="12">
        <f>Experiment!D23/Experiment!C23</f>
        <v>0.20431654676258992</v>
      </c>
      <c r="E24" s="12">
        <f>Experiment!E23/Experiment!C23</f>
        <v>0.14388489208633093</v>
      </c>
      <c r="F24" s="12">
        <f t="shared" si="0"/>
        <v>2.475834310525149E-2</v>
      </c>
      <c r="G24" s="12">
        <f t="shared" si="1"/>
        <v>-7.3210154343485434E-3</v>
      </c>
    </row>
    <row r="25" spans="1:7" x14ac:dyDescent="0.2">
      <c r="A25" s="8" t="s">
        <v>103</v>
      </c>
      <c r="B25" s="12">
        <f>Control!D24/Control!C24</f>
        <v>0.29725829725829728</v>
      </c>
      <c r="C25" s="12">
        <f>Control!E24/Control!C24</f>
        <v>9.6681096681096687E-2</v>
      </c>
      <c r="D25" s="12">
        <f>Experiment!D24/Experiment!C24</f>
        <v>0.25138121546961328</v>
      </c>
      <c r="E25" s="12">
        <f>Experiment!E24/Experiment!C24</f>
        <v>0.14226519337016574</v>
      </c>
      <c r="F25" s="12">
        <f t="shared" si="0"/>
        <v>4.5877081788683993E-2</v>
      </c>
      <c r="G25" s="12">
        <f t="shared" si="1"/>
        <v>-4.5584096689069056E-2</v>
      </c>
    </row>
    <row r="26" spans="1:7" x14ac:dyDescent="0.2">
      <c r="A26" s="7" t="s">
        <v>104</v>
      </c>
    </row>
  </sheetData>
  <mergeCells count="3">
    <mergeCell ref="B1:C1"/>
    <mergeCell ref="D1:E1"/>
    <mergeCell ref="A1:A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Control</vt:lpstr>
      <vt:lpstr>Experiment</vt:lpstr>
      <vt:lpstr>Check</vt:lpstr>
      <vt:lpstr>Effect Size Tests</vt:lpstr>
      <vt:lpstr>Sign Tests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徐海浪</cp:lastModifiedBy>
  <dcterms:modified xsi:type="dcterms:W3CDTF">2017-06-27T17:54:56Z</dcterms:modified>
</cp:coreProperties>
</file>