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0" yWindow="0" windowWidth="33600" windowHeight="19560"/>
  </bookViews>
  <sheets>
    <sheet name="Cluster Configuration" sheetId="1" r:id="rId1"/>
    <sheet name="YARN Configuration" sheetId="2" r:id="rId2"/>
    <sheet name="MapReduce Configuration"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9" i="3" l="1"/>
  <c r="F38" i="3"/>
  <c r="E22" i="3"/>
  <c r="E17" i="3"/>
  <c r="F8" i="1"/>
  <c r="F27" i="1"/>
  <c r="F32" i="1"/>
  <c r="F9" i="2"/>
  <c r="F52" i="2"/>
  <c r="F51" i="2"/>
  <c r="F32" i="3"/>
  <c r="F42" i="3"/>
  <c r="F36" i="3"/>
  <c r="F41" i="3"/>
  <c r="F35" i="3"/>
  <c r="F43" i="3"/>
  <c r="F37" i="3"/>
  <c r="F30" i="3"/>
  <c r="F9" i="1"/>
  <c r="E27" i="1"/>
  <c r="E31" i="1"/>
  <c r="F15" i="2"/>
  <c r="F39" i="2"/>
  <c r="F16" i="2"/>
  <c r="F38" i="2"/>
  <c r="H39" i="2"/>
  <c r="F29" i="3"/>
  <c r="F28" i="3"/>
  <c r="G35" i="2"/>
  <c r="G36" i="2"/>
  <c r="G37" i="2"/>
  <c r="H37" i="2"/>
  <c r="F53" i="2"/>
  <c r="F50" i="2"/>
  <c r="F8" i="2"/>
  <c r="F49" i="2"/>
  <c r="F47" i="2"/>
  <c r="F11" i="1"/>
  <c r="F12" i="1"/>
  <c r="F48" i="2"/>
  <c r="F46" i="2"/>
  <c r="F45" i="2"/>
</calcChain>
</file>

<file path=xl/sharedStrings.xml><?xml version="1.0" encoding="utf-8"?>
<sst xmlns="http://schemas.openxmlformats.org/spreadsheetml/2006/main" count="208" uniqueCount="175">
  <si>
    <t>Machine Configuration</t>
  </si>
  <si>
    <t>STEP 1: Worker Host Configuration</t>
  </si>
  <si>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</si>
  <si>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</si>
  <si>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</si>
  <si>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</si>
  <si>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</si>
  <si>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</si>
  <si>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</si>
  <si>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</si>
  <si>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STEP 2: Worker Host Planning</t>
  </si>
  <si>
    <t>Now that you have your base Host configuration from Step 1, use the table below to allocate resources, mainly CPU and memory, to the various software components that run on the host.</t>
  </si>
  <si>
    <t>Service</t>
  </si>
  <si>
    <t>Category</t>
  </si>
  <si>
    <t>CPU (cores)</t>
  </si>
  <si>
    <t>Memory (MB)</t>
  </si>
  <si>
    <t>Notes</t>
  </si>
  <si>
    <t>Operating System</t>
  </si>
  <si>
    <t>Overhead</t>
  </si>
  <si>
    <t>Most operating systems use 4-8GB minimum.</t>
  </si>
  <si>
    <t>Cloudera Manager agent</t>
  </si>
  <si>
    <t>Other services</t>
  </si>
  <si>
    <t>HDFS DataNode</t>
  </si>
  <si>
    <t>CDH</t>
  </si>
  <si>
    <t>Impala daemon</t>
  </si>
  <si>
    <t>(Optional Service) Suggestion: Allocate at least 16GB memory when using Impala.</t>
  </si>
  <si>
    <t>Hbase RegionServer</t>
  </si>
  <si>
    <t>(Optional Service) Suggestion: Allocate no more than 12-16GB memory when using HBase Region Servers.</t>
  </si>
  <si>
    <t>Solr Server</t>
  </si>
  <si>
    <t>YARN NodeManager</t>
  </si>
  <si>
    <t>Physical Cores to Vcores Multiplier</t>
  </si>
  <si>
    <t>YARN Available Vcores</t>
  </si>
  <si>
    <t>This value will be used in STEP 4 for YARN Configuration</t>
  </si>
  <si>
    <t>YARN Available Memory</t>
  </si>
  <si>
    <t>STEP 3: Cluster Size</t>
  </si>
  <si>
    <t>Enter the number of nodes you have (or expect to have) in the cluster</t>
  </si>
  <si>
    <t>Number of Worker Hosts in the cluster</t>
  </si>
  <si>
    <t>YARN Configuration</t>
  </si>
  <si>
    <t>STEP 4: YARN Configuration on Cluster</t>
  </si>
  <si>
    <t>These are the first set of configuration values for your cluster.  You can set these values in YARN-&gt;Configuration</t>
  </si>
  <si>
    <t>Value</t>
  </si>
  <si>
    <t>yarn.nodemanager.resource.cpu-vcores</t>
  </si>
  <si>
    <t>Copied from STEP 2 "Available Resources"</t>
  </si>
  <si>
    <t>yarn.nodemanager.resource.memory-mb</t>
  </si>
  <si>
    <t>STEP 5: Verify YARN Settings on Cluster</t>
  </si>
  <si>
    <t>Go to the Resource Manager Web UI (usually http://&lt;ResourceManagerIP&gt;:8088/ and verify the "Memory Total" and "Vcores Total" matches the values above.  If your machine has no bad nodes, then the numbers should match exactly.</t>
  </si>
  <si>
    <t>Resource Manager Property to Check</t>
  </si>
  <si>
    <t>Note</t>
  </si>
  <si>
    <t>Expected Value for "Vcores Total"</t>
  </si>
  <si>
    <t>Calculated from STEP 2 "YARN Available Vcores" and STEP 3</t>
  </si>
  <si>
    <t>Expected Value for "Memory Total" (in GB)</t>
  </si>
  <si>
    <t>Calculated from STEP 2 "YARN Available Memory" and STEP 3</t>
  </si>
  <si>
    <t>STEP 6: Verify Container Settings on Cluster</t>
  </si>
  <si>
    <t>In order to have YARN jobs run cleanly, you need to configure the container properties.</t>
  </si>
  <si>
    <t>yarn.scheduler.minimum-allocation-vcores</t>
  </si>
  <si>
    <t>Minimum vcore reservation for a container</t>
  </si>
  <si>
    <t>Maximum vcore reservation for a container</t>
  </si>
  <si>
    <t>yarn.scheduler.increment-allocation-vcores</t>
  </si>
  <si>
    <t>Vcore allocations must be a multiple of this value</t>
  </si>
  <si>
    <t>yarn.scheduler.minimum-allocation-mb</t>
  </si>
  <si>
    <t>yarn.scheduler.maximum-allocation-mb</t>
  </si>
  <si>
    <t>yarn.scheduler.increment-allocation-mb</t>
  </si>
  <si>
    <t>Step 6A: Cluster Container Capacity</t>
  </si>
  <si>
    <t>This section will tell you the capacity of your cluster (in terms of containers).</t>
  </si>
  <si>
    <t>Cluster Container Estimates</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</si>
  <si>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</si>
  <si>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</si>
  <si>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</si>
  <si>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</si>
  <si>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STEP 6B: Container Sanity Checking</t>
  </si>
  <si>
    <t>This section will do some basic checking of your container parameters in STEP 6 against the hosts.</t>
  </si>
  <si>
    <t>Sanity Check</t>
  </si>
  <si>
    <t>Check Status</t>
  </si>
  <si>
    <t>MapReduce Configuration</t>
  </si>
  <si>
    <t>STEP 7: MapReduce Configuration</t>
  </si>
  <si>
    <t>yarn.app.mapreduce.am.resource.cpu-vcores</t>
  </si>
  <si>
    <t>AM container vcore reservation</t>
  </si>
  <si>
    <t>yarn.app.mapreduce.am.resource.mb</t>
  </si>
  <si>
    <t>mapreduce.map.cpu.vcores</t>
  </si>
  <si>
    <t>Map task vcore reservation</t>
  </si>
  <si>
    <t>mapreduce.map.memory.mb</t>
  </si>
  <si>
    <t>mapreduce.reduce.cpu.vcores</t>
  </si>
  <si>
    <t>Reduce task vcore reservation</t>
  </si>
  <si>
    <t>mapreduce.reduce.memory.mb</t>
  </si>
  <si>
    <t>mapreduce.reduce.java.opts</t>
  </si>
  <si>
    <t>mapreduce.task.io.sort.mb</t>
  </si>
  <si>
    <t>Spill/Sort memory reservation</t>
  </si>
  <si>
    <t>STEP 7A: MapReduce Sanity Checking</t>
  </si>
  <si>
    <t>Sanity check MapReduce settings against container minimum/maximum properties.</t>
  </si>
  <si>
    <t>Application Master Sanity Checks</t>
  </si>
  <si>
    <t>Map Task Sanity Checks</t>
  </si>
  <si>
    <t>Reduce Task Sanity Checks</t>
  </si>
  <si>
    <t>Node memory in Gigabytes</t>
  </si>
  <si>
    <t>Number of Hard Drives and size per drive in JBOD Configuration</t>
  </si>
  <si>
    <t>Description / Notes</t>
  </si>
  <si>
    <t>Total</t>
  </si>
  <si>
    <t>Size</t>
  </si>
  <si>
    <t>yes</t>
  </si>
  <si>
    <t>no</t>
  </si>
  <si>
    <t>HyperThreading CPU</t>
  </si>
  <si>
    <t>Does the CPU support HyperThreading?</t>
  </si>
  <si>
    <t>Kudu Server</t>
  </si>
  <si>
    <t>Set this ratio based on the expected number of concurrent threads in a container per thread core.  Default is 1.</t>
  </si>
  <si>
    <t>Number of Ethernet connections and the transfer speed</t>
  </si>
  <si>
    <t>Container number based on 2 containers per disk spindles</t>
  </si>
  <si>
    <t>YARN NodeManager Configuration Properties</t>
  </si>
  <si>
    <t>YARN Container Configuration Properties (Vcores)</t>
  </si>
  <si>
    <t>YARN Container Configuration Properties (Memory)</t>
  </si>
  <si>
    <t>Available Container  Resources</t>
  </si>
  <si>
    <t>(Optional Service) Suggestion: Minimum 1GB for Kudu Tablet server.  More might be necessary depending on data sizes.</t>
  </si>
  <si>
    <t>(Optional Service) Suggestion: Minimum 1GB for Solr server.  More might be necessary depending on index sizes.</t>
  </si>
  <si>
    <t>Allocate 1GB and 1 vcore for Cloudera Manager agents, which track resource usage on a host.</t>
  </si>
  <si>
    <t>Allocation for the HDFS DataNode heap: default 1GB and 1 vcore.</t>
  </si>
  <si>
    <t>Allocation for the YARN NodeManager heap: default 1GB and 1 vcore</t>
  </si>
  <si>
    <t>Container resources</t>
  </si>
  <si>
    <t>yarn.app.mapreduce.am.command-opts</t>
  </si>
  <si>
    <t>Application Master Configuration properties</t>
  </si>
  <si>
    <t>mapreduce.map.java.opts</t>
  </si>
  <si>
    <t>Map Task Configuration properties</t>
  </si>
  <si>
    <t>ReduceTask Configuration properties</t>
  </si>
  <si>
    <t>Ratio between the container size and task heap size.</t>
  </si>
  <si>
    <t>mapreduce.job.heap.memory-mb.ratio</t>
  </si>
  <si>
    <t>Task auto heap sizing</t>
  </si>
  <si>
    <t>Use task auto heap sizing</t>
  </si>
  <si>
    <t>-Xmx</t>
  </si>
  <si>
    <t>AM Java heap size in MegaByte</t>
  </si>
  <si>
    <t>Map task Java heap size in MegaByte</t>
  </si>
  <si>
    <t>Map task memory reservation in MegaByte</t>
  </si>
  <si>
    <t>AM container memory reservation in MegaByte</t>
  </si>
  <si>
    <t>Reduce task memory reservation in MegaByte</t>
  </si>
  <si>
    <t>Reduce Task Java heap size in MegaByte</t>
  </si>
  <si>
    <t>Minimum memory reservation for a container in MegaByte</t>
  </si>
  <si>
    <t>Maximum memory reservation for a container in MegaByte</t>
  </si>
  <si>
    <t>Memory allocations must be a multiple of this value in MegaByte</t>
  </si>
  <si>
    <t>AM memory request must fit within scheduler limits</t>
  </si>
  <si>
    <t>AM vcore request must fit within scheduler limits</t>
  </si>
  <si>
    <r>
      <t xml:space="preserve">yarn.scheduler.minimum-allocation-vcores &lt;= </t>
    </r>
    <r>
      <rPr>
        <b/>
        <sz val="12"/>
        <color indexed="8"/>
        <rFont val="Calibri"/>
      </rPr>
      <t>yarn.app.mapreduce.am.resource.cpu-vcores</t>
    </r>
    <r>
      <rPr>
        <sz val="12"/>
        <color indexed="8"/>
        <rFont val="Calibri"/>
      </rPr>
      <t xml:space="preserve"> &lt;= yarn-scheduler.maximum-allocation-vcores    </t>
    </r>
  </si>
  <si>
    <r>
      <t xml:space="preserve">yarn.scheduler.minimum-allocation-mb &lt;= </t>
    </r>
    <r>
      <rPr>
        <b/>
        <sz val="12"/>
        <color indexed="8"/>
        <rFont val="Calibri"/>
      </rPr>
      <t>yarn.app.mapreduce.am.resource.cpu-vcores</t>
    </r>
    <r>
      <rPr>
        <sz val="12"/>
        <color indexed="8"/>
        <rFont val="Calibri"/>
      </rPr>
      <t xml:space="preserve"> &lt;= yarn.scheduler.maximum-allocation-mb </t>
    </r>
  </si>
  <si>
    <t>Container size must large enough for java heap and overhead</t>
  </si>
  <si>
    <t>Java Heap should be between 75% and 90% of the container size: too low wastes resources, to high could lead to OOM</t>
  </si>
  <si>
    <t>Map task memory request must fit within scheduler limits</t>
  </si>
  <si>
    <r>
      <t xml:space="preserve">yarn.scheduler.minimum-allocation-vcores &lt;= </t>
    </r>
    <r>
      <rPr>
        <b/>
        <sz val="12"/>
        <color indexed="8"/>
        <rFont val="Calibri"/>
      </rPr>
      <t>mapreduce.map.cpu.vcores</t>
    </r>
    <r>
      <rPr>
        <sz val="12"/>
        <color indexed="8"/>
        <rFont val="Calibri"/>
      </rPr>
      <t xml:space="preserve"> &lt;= yarn-scheduler.maximum-allocation-vcores    </t>
    </r>
  </si>
  <si>
    <r>
      <t xml:space="preserve">yarn.scheduler.minimum-allocation-mb &lt;= </t>
    </r>
    <r>
      <rPr>
        <b/>
        <sz val="12"/>
        <color indexed="8"/>
        <rFont val="Calibri"/>
      </rPr>
      <t>mapreduce.map.memory.mb</t>
    </r>
    <r>
      <rPr>
        <sz val="12"/>
        <color indexed="8"/>
        <rFont val="Calibri"/>
      </rPr>
      <t xml:space="preserve"> &lt;= yarn.scheduler.maximum-allocation-mb </t>
    </r>
  </si>
  <si>
    <t>Map task vcore request must fit within scheduler limits</t>
  </si>
  <si>
    <t>Reduce task vcore request must fit within scheduler limits</t>
  </si>
  <si>
    <t>Reduce task memory request must fit within scheduler limits</t>
  </si>
  <si>
    <r>
      <t xml:space="preserve">yarn.scheduler.minimum-allocation-vcores &lt;= </t>
    </r>
    <r>
      <rPr>
        <b/>
        <sz val="12"/>
        <color indexed="8"/>
        <rFont val="Calibri"/>
      </rPr>
      <t>mapreduce.reduce.cpu.vcores</t>
    </r>
    <r>
      <rPr>
        <sz val="12"/>
        <color indexed="8"/>
        <rFont val="Calibri"/>
      </rPr>
      <t xml:space="preserve"> &lt;= yarn-scheduler.maximum-allocation-vcores    </t>
    </r>
  </si>
  <si>
    <r>
      <t xml:space="preserve">yarn.scheduler.minimum-allocation-mb &lt;= </t>
    </r>
    <r>
      <rPr>
        <b/>
        <sz val="12"/>
        <color indexed="8"/>
        <rFont val="Calibri"/>
      </rPr>
      <t>mapreduce.reduce.memory.mb</t>
    </r>
    <r>
      <rPr>
        <sz val="12"/>
        <color indexed="8"/>
        <rFont val="Calibri"/>
      </rPr>
      <t xml:space="preserve"> &lt;= yarn.scheduler.maximum-allocation-mb </t>
    </r>
  </si>
  <si>
    <t>Spill/Sort memory should not use whole map task heap</t>
  </si>
  <si>
    <t>Ratio should be between 0.75 and 0.9</t>
  </si>
  <si>
    <t>yarn.scheduler.maximum-allocation-vcores &gt;= yarn.scheduler.minimum-allocation-vcores</t>
  </si>
  <si>
    <t>yarn.scheduler.maximum-allocation-mb &gt;= yarn.scheduler.minimum-allocation-mb</t>
  </si>
  <si>
    <t xml:space="preserve"> yarn.nodemanager.resource.cpu-vcores &gt;= yarn.scheduler.minimum-allocation-vcores</t>
  </si>
  <si>
    <t>Host vcores must be larger than scheduler minimum vcores</t>
  </si>
  <si>
    <t>yarn.scheduler.minimum-allocation-vcores &gt;= 0</t>
  </si>
  <si>
    <t>Scheduler maximum allocation MB must be larger than minimum</t>
  </si>
  <si>
    <t>Scheduler maximum vcores must be larger than minimum</t>
  </si>
  <si>
    <t>Scheduler maximum vcores must be greater than or equal to 1</t>
  </si>
  <si>
    <t>Scheduler minimum vcores must be greater than or equal to 0</t>
  </si>
  <si>
    <t>Host vcores must be larger than scheduler maximum vcores</t>
  </si>
  <si>
    <t>If yarn.scheduler.minimum-allocation-mb is less than 1GB, containers will likely get killed by YARN due to OutOfMemory issues</t>
  </si>
  <si>
    <t>yarn.scheduler.maximum-allocation-vcores &gt;= 1</t>
  </si>
  <si>
    <t xml:space="preserve">yarn.nodemanager.resource.cpu-vcores &gt;= yarn.scheduler.maximum-allocation-vcores </t>
  </si>
  <si>
    <t>yarn.nodemanager.resource.memory-mb &gt;= yarn.scheduler.maximum-allocation-mb</t>
  </si>
  <si>
    <t>Small container limit</t>
  </si>
  <si>
    <t>Host allocation MB must be larger than scheduler maximum vcores</t>
  </si>
  <si>
    <t>Host allocation MB must be larger than scheduler minimum</t>
  </si>
  <si>
    <t>yarn.nodemanager.resource.memory-mb &gt;= yarn.scheduler.minimum-allocation-mb</t>
  </si>
  <si>
    <t>Make sure that Spill/Sort memory reservation uses between 40% and 60% of the heap of a map task.</t>
  </si>
  <si>
    <t>For CDH 5.5 and later we recommend that only the heap or the container size is specified for map and reduce tasks. The value that is not specified will be calculated based on the setting mapreduce.job.heap.memory-mb.ratio. This calculation follows Cloudera Manager and calculates the heap size based on the ratio and the container size.</t>
  </si>
  <si>
    <t>yarn.scheduler.maximum-allocation-vcores</t>
  </si>
  <si>
    <t>Enter the required cores or memory for non CDH services not part of the OS.</t>
  </si>
  <si>
    <t>Number of CPU's and the number of HW cores per CPU. The calculation of vcores below includes HyperThreading support.</t>
  </si>
  <si>
    <t>Minimum</t>
  </si>
  <si>
    <t>Maximum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</si>
</sst>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quot;G&quot;"/>
    <numFmt numFmtId="165" formatCode="0&quot;T&quot;"/>
  </numFmts>
  <fonts count="17" x14ac:knownFonts="1">
    <font>
      <sz val="12"/>
      <color indexed="8"/>
      <name val="Calibri"/>
    </font>
    <font>
      <b/>
      <sz val="36"/>
      <color indexed="10"/>
      <name val="Calibri"/>
    </font>
    <font>
      <sz val="24"/>
      <color indexed="11"/>
      <name val="Calibri"/>
    </font>
    <font>
      <sz val="16"/>
      <color indexed="11"/>
      <name val="Calibri"/>
    </font>
    <font>
      <sz val="14"/>
      <color indexed="8"/>
      <name val="Calibri"/>
    </font>
    <font>
      <sz val="12"/>
      <color indexed="12"/>
      <name val="Calibri"/>
    </font>
    <font>
      <u/>
      <sz val="12"/>
      <color theme="10"/>
      <name val="Calibri"/>
    </font>
    <font>
      <u/>
      <sz val="12"/>
      <color theme="11"/>
      <name val="Calibri"/>
    </font>
    <font>
      <sz val="12"/>
      <color rgb="FFFFFFFF"/>
      <name val="Calibri"/>
    </font>
    <font>
      <sz val="12"/>
      <name val="Calibri"/>
    </font>
    <font>
      <sz val="12"/>
      <color theme="0"/>
      <name val="Calibri"/>
    </font>
    <font>
      <sz val="12"/>
      <color rgb="FF000000"/>
      <name val="Calibri"/>
    </font>
    <font>
      <sz val="8"/>
      <name val="Calibri"/>
    </font>
    <font>
      <sz val="16"/>
      <color theme="4"/>
      <name val="Calibri"/>
    </font>
    <font>
      <sz val="14"/>
      <color rgb="FF000000"/>
      <name val="Calibri"/>
    </font>
    <font>
      <b/>
      <sz val="12"/>
      <color indexed="8"/>
      <name val="Calibri"/>
    </font>
    <font>
      <sz val="24"/>
      <color theme="8"/>
      <name val="Calibri"/>
    </font>
  </fonts>
  <fills count="6">
    <fill>
      <patternFill patternType="none"/>
    </fill>
    <fill>
      <patternFill patternType="gray125"/>
    </fill>
    <fill>
      <patternFill patternType="solid">
        <fgColor indexed="12"/>
        <bgColor auto="1"/>
      </patternFill>
    </fill>
    <fill>
      <patternFill patternType="solid">
        <fgColor indexed="10"/>
        <bgColor auto="1"/>
      </patternFill>
    </fill>
    <fill>
      <patternFill patternType="solid">
        <fgColor indexed="13"/>
        <bgColor auto="1"/>
      </patternFill>
    </fill>
    <fill>
      <patternFill patternType="solid">
        <fgColor rgb="FF29A7D5"/>
        <bgColor rgb="FF000000"/>
      </patternFill>
    </fill>
  </fills>
  <borders count="2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indexed="9"/>
      </left>
      <right/>
      <top/>
      <bottom/>
      <diagonal/>
    </border>
    <border>
      <left style="thin">
        <color indexed="9"/>
      </left>
      <right/>
      <top/>
      <bottom style="thin">
        <color indexed="9"/>
      </bottom>
      <diagonal/>
    </border>
    <border>
      <left/>
      <right style="thin">
        <color indexed="9"/>
      </right>
      <top/>
      <bottom style="thin">
        <color indexed="9"/>
      </bottom>
      <diagonal/>
    </border>
    <border>
      <left/>
      <right/>
      <top/>
      <bottom style="thin">
        <color indexed="9"/>
      </bottom>
      <diagonal/>
    </border>
    <border>
      <left/>
      <right/>
      <top style="thin">
        <color indexed="9"/>
      </top>
      <bottom style="thin">
        <color indexed="9"/>
      </bottom>
      <diagonal/>
    </border>
    <border>
      <left style="thin">
        <color indexed="9"/>
      </left>
      <right style="thin">
        <color indexed="9"/>
      </right>
      <top/>
      <bottom/>
      <diagonal/>
    </border>
    <border>
      <left/>
      <right/>
      <top style="thin">
        <color indexed="9"/>
      </top>
      <bottom/>
      <diagonal/>
    </border>
    <border>
      <left/>
      <right style="thin">
        <color indexed="9"/>
      </right>
      <top style="thin">
        <color indexed="9"/>
      </top>
      <bottom/>
      <diagonal/>
    </border>
    <border>
      <left/>
      <right/>
      <top style="thin">
        <color theme="0" tint="-0.34998626667073579"/>
      </top>
      <bottom style="thin">
        <color theme="0" tint="-0.34998626667073579"/>
      </bottom>
      <diagonal/>
    </border>
    <border>
      <left style="thin">
        <color indexed="9"/>
      </left>
      <right/>
      <top style="thin">
        <color indexed="9"/>
      </top>
      <bottom style="thin">
        <color theme="0" tint="-0.34998626667073579"/>
      </bottom>
      <diagonal/>
    </border>
    <border>
      <left/>
      <right/>
      <top style="thin">
        <color indexed="9"/>
      </top>
      <bottom style="thin">
        <color theme="0" tint="-0.34998626667073579"/>
      </bottom>
      <diagonal/>
    </border>
    <border>
      <left/>
      <right style="thin">
        <color indexed="9"/>
      </right>
      <top style="thin">
        <color indexed="9"/>
      </top>
      <bottom style="thin">
        <color theme="0" tint="-0.34998626667073579"/>
      </bottom>
      <diagonal/>
    </border>
    <border>
      <left style="thin">
        <color indexed="9"/>
      </left>
      <right/>
      <top style="thin">
        <color theme="0" tint="-0.34998626667073579"/>
      </top>
      <bottom style="thin">
        <color indexed="9"/>
      </bottom>
      <diagonal/>
    </border>
    <border>
      <left/>
      <right/>
      <top style="thin">
        <color theme="0" tint="-0.34998626667073579"/>
      </top>
      <bottom style="thin">
        <color indexed="9"/>
      </bottom>
      <diagonal/>
    </border>
    <border>
      <left/>
      <right style="thin">
        <color indexed="9"/>
      </right>
      <top style="thin">
        <color theme="0" tint="-0.34998626667073579"/>
      </top>
      <bottom style="thin">
        <color indexed="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rgb="FFAAAAAA"/>
      </right>
      <top style="thin">
        <color rgb="FFAAAAAA"/>
      </top>
      <bottom style="thin">
        <color rgb="FFAAAAAA"/>
      </bottom>
      <diagonal/>
    </border>
  </borders>
  <cellStyleXfs count="255">
    <xf numFmtId="0" fontId="0" fillId="0" borderId="0" applyNumberFormat="0" applyFill="0" applyBorder="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36">
    <xf numFmtId="0" fontId="0" fillId="0" borderId="0" xfId="0" applyFont="1" applyAlignment="1"/>
    <xf numFmtId="0" fontId="0" fillId="0" borderId="0" xfId="0" applyNumberFormat="1" applyFont="1" applyAlignment="1"/>
    <xf numFmtId="0" fontId="0" fillId="0" borderId="1" xfId="0" applyFont="1" applyBorder="1" applyAlignment="1"/>
    <xf numFmtId="49" fontId="4" fillId="0" borderId="1" xfId="0" applyNumberFormat="1" applyFont="1" applyBorder="1" applyAlignment="1"/>
    <xf numFmtId="49" fontId="4" fillId="0" borderId="2" xfId="0" applyNumberFormat="1" applyFont="1" applyBorder="1" applyAlignment="1"/>
    <xf numFmtId="49" fontId="0" fillId="0" borderId="1" xfId="0" applyNumberFormat="1" applyFont="1" applyBorder="1" applyAlignment="1"/>
    <xf numFmtId="0" fontId="0" fillId="0" borderId="3" xfId="0" applyFont="1" applyBorder="1" applyAlignment="1"/>
    <xf numFmtId="0" fontId="5" fillId="3" borderId="4" xfId="0" applyNumberFormat="1" applyFont="1" applyFill="1" applyBorder="1" applyAlignment="1"/>
    <xf numFmtId="49" fontId="0" fillId="0" borderId="5" xfId="0" applyNumberFormat="1" applyFont="1" applyBorder="1" applyAlignment="1"/>
    <xf numFmtId="0" fontId="0" fillId="0" borderId="6" xfId="0" applyFont="1" applyBorder="1" applyAlignment="1"/>
    <xf numFmtId="49" fontId="0" fillId="0" borderId="3" xfId="0" applyNumberFormat="1" applyFont="1" applyBorder="1" applyAlignment="1"/>
    <xf numFmtId="49" fontId="0" fillId="0" borderId="2" xfId="0" applyNumberFormat="1" applyFont="1" applyBorder="1" applyAlignment="1"/>
    <xf numFmtId="49" fontId="0" fillId="0" borderId="7" xfId="0" applyNumberFormat="1" applyFont="1" applyBorder="1" applyAlignment="1"/>
    <xf numFmtId="0" fontId="5" fillId="4" borderId="4" xfId="0" applyFont="1" applyFill="1" applyBorder="1" applyAlignment="1"/>
    <xf numFmtId="0" fontId="5" fillId="4" borderId="4" xfId="0" applyNumberFormat="1" applyFont="1" applyFill="1" applyBorder="1" applyAlignment="1"/>
    <xf numFmtId="0" fontId="0" fillId="0" borderId="5" xfId="0" applyFont="1" applyBorder="1" applyAlignment="1"/>
    <xf numFmtId="0" fontId="0" fillId="0" borderId="9" xfId="0" applyFont="1" applyBorder="1" applyAlignment="1"/>
    <xf numFmtId="0" fontId="0" fillId="0" borderId="10" xfId="0" applyFont="1" applyBorder="1" applyAlignment="1"/>
    <xf numFmtId="0" fontId="0" fillId="0" borderId="6" xfId="0" applyNumberFormat="1" applyFont="1" applyBorder="1" applyAlignment="1"/>
    <xf numFmtId="0" fontId="0" fillId="0" borderId="1" xfId="0" applyNumberFormat="1" applyFont="1" applyBorder="1" applyAlignment="1"/>
    <xf numFmtId="0" fontId="5" fillId="3" borderId="11" xfId="0" applyNumberFormat="1" applyFont="1" applyFill="1" applyBorder="1" applyAlignment="1"/>
    <xf numFmtId="0" fontId="0" fillId="0" borderId="0" xfId="0" applyNumberFormat="1" applyFont="1" applyAlignment="1"/>
    <xf numFmtId="49" fontId="5" fillId="4" borderId="4" xfId="0" applyNumberFormat="1" applyFont="1" applyFill="1" applyBorder="1" applyAlignment="1">
      <alignment horizontal="center"/>
    </xf>
    <xf numFmtId="49" fontId="5" fillId="3" borderId="4" xfId="0" applyNumberFormat="1" applyFont="1" applyFill="1" applyBorder="1" applyAlignment="1">
      <alignment horizontal="center"/>
    </xf>
    <xf numFmtId="0" fontId="0" fillId="0" borderId="0" xfId="0" applyNumberFormat="1" applyFont="1" applyAlignment="1"/>
    <xf numFmtId="49" fontId="0" fillId="0" borderId="1" xfId="0" applyNumberFormat="1" applyFont="1" applyBorder="1" applyAlignment="1">
      <alignment horizontal="center"/>
    </xf>
    <xf numFmtId="0" fontId="0" fillId="0" borderId="12" xfId="0" applyFont="1" applyBorder="1" applyAlignment="1"/>
    <xf numFmtId="0" fontId="8" fillId="5" borderId="4" xfId="0" applyFont="1" applyFill="1" applyBorder="1" applyAlignment="1"/>
    <xf numFmtId="0" fontId="0" fillId="0" borderId="1" xfId="0" applyFont="1" applyBorder="1" applyAlignment="1"/>
    <xf numFmtId="164" fontId="8" fillId="5" borderId="4" xfId="0" applyNumberFormat="1" applyFont="1" applyFill="1" applyBorder="1" applyAlignment="1"/>
    <xf numFmtId="164" fontId="0" fillId="0" borderId="1" xfId="0" applyNumberFormat="1" applyFont="1" applyBorder="1" applyAlignment="1"/>
    <xf numFmtId="164" fontId="5" fillId="3" borderId="4" xfId="0" applyNumberFormat="1" applyFont="1" applyFill="1" applyBorder="1" applyAlignment="1"/>
    <xf numFmtId="164" fontId="9" fillId="0" borderId="4" xfId="0" applyNumberFormat="1" applyFont="1" applyFill="1" applyBorder="1" applyAlignment="1"/>
    <xf numFmtId="0" fontId="10" fillId="0" borderId="0" xfId="0" applyNumberFormat="1" applyFont="1" applyAlignment="1"/>
    <xf numFmtId="165" fontId="5" fillId="3" borderId="4" xfId="0" applyNumberFormat="1" applyFont="1" applyFill="1" applyBorder="1" applyAlignment="1"/>
    <xf numFmtId="164" fontId="10" fillId="0" borderId="4" xfId="0" applyNumberFormat="1" applyFont="1" applyFill="1" applyBorder="1" applyAlignment="1"/>
    <xf numFmtId="0" fontId="0" fillId="0" borderId="4" xfId="0" applyFont="1" applyBorder="1" applyAlignment="1"/>
    <xf numFmtId="49" fontId="4" fillId="0" borderId="13" xfId="0" applyNumberFormat="1" applyFont="1" applyBorder="1" applyAlignment="1"/>
    <xf numFmtId="0" fontId="4" fillId="0" borderId="6" xfId="0" applyFont="1" applyBorder="1" applyAlignment="1"/>
    <xf numFmtId="0" fontId="0" fillId="0" borderId="11" xfId="0" applyFont="1" applyBorder="1" applyAlignment="1"/>
    <xf numFmtId="0" fontId="0" fillId="0" borderId="16" xfId="0" applyFont="1" applyBorder="1" applyAlignment="1"/>
    <xf numFmtId="0" fontId="0" fillId="0" borderId="23" xfId="0" applyFont="1" applyBorder="1" applyAlignment="1"/>
    <xf numFmtId="0" fontId="0" fillId="0" borderId="12" xfId="0" applyNumberFormat="1" applyFont="1" applyBorder="1" applyAlignment="1"/>
    <xf numFmtId="0" fontId="0" fillId="0" borderId="24" xfId="0" applyFont="1" applyBorder="1" applyAlignment="1"/>
    <xf numFmtId="49" fontId="0" fillId="0" borderId="15" xfId="0" applyNumberFormat="1" applyFont="1" applyBorder="1" applyAlignment="1"/>
    <xf numFmtId="49" fontId="4" fillId="0" borderId="5" xfId="0" applyNumberFormat="1" applyFont="1" applyBorder="1" applyAlignment="1"/>
    <xf numFmtId="0" fontId="5" fillId="0" borderId="4" xfId="0" applyNumberFormat="1" applyFont="1" applyFill="1" applyBorder="1" applyAlignment="1"/>
    <xf numFmtId="0" fontId="4" fillId="0" borderId="9" xfId="0" applyFont="1" applyBorder="1" applyAlignment="1"/>
    <xf numFmtId="49" fontId="4" fillId="0" borderId="4" xfId="0" applyNumberFormat="1" applyFont="1" applyBorder="1" applyAlignment="1"/>
    <xf numFmtId="0" fontId="5" fillId="0" borderId="3" xfId="0" applyNumberFormat="1" applyFont="1" applyFill="1" applyBorder="1" applyAlignment="1"/>
    <xf numFmtId="49" fontId="11" fillId="0" borderId="25" xfId="0" applyNumberFormat="1" applyFont="1" applyBorder="1" applyAlignment="1">
      <alignment horizontal="right"/>
    </xf>
    <xf numFmtId="0" fontId="0" fillId="0" borderId="1" xfId="0" applyNumberFormat="1" applyFont="1" applyFill="1" applyBorder="1" applyAlignment="1"/>
    <xf numFmtId="0" fontId="0" fillId="0" borderId="5" xfId="0" applyNumberFormat="1" applyFont="1" applyBorder="1" applyAlignment="1">
      <alignment horizontal="right"/>
    </xf>
    <xf numFmtId="0" fontId="10" fillId="0" borderId="3" xfId="0" applyNumberFormat="1" applyFont="1" applyFill="1" applyBorder="1" applyAlignment="1"/>
    <xf numFmtId="49" fontId="4" fillId="0" borderId="1" xfId="0" applyNumberFormat="1" applyFont="1" applyBorder="1" applyAlignment="1"/>
    <xf numFmtId="0" fontId="4" fillId="0" borderId="1" xfId="0" applyFont="1" applyBorder="1" applyAlignment="1"/>
    <xf numFmtId="0" fontId="0" fillId="0" borderId="1" xfId="0" applyFont="1" applyBorder="1" applyAlignment="1"/>
    <xf numFmtId="49" fontId="0" fillId="0" borderId="1" xfId="0" applyNumberFormat="1" applyFont="1" applyBorder="1" applyAlignment="1"/>
    <xf numFmtId="0" fontId="0" fillId="0" borderId="1" xfId="0" applyFont="1" applyBorder="1" applyAlignment="1"/>
    <xf numFmtId="0" fontId="0" fillId="0" borderId="3" xfId="0" applyFont="1" applyBorder="1" applyAlignment="1"/>
    <xf numFmtId="49" fontId="2" fillId="0" borderId="1" xfId="0" applyNumberFormat="1" applyFont="1" applyBorder="1" applyAlignment="1">
      <alignment horizontal="left"/>
    </xf>
    <xf numFmtId="0" fontId="2" fillId="0" borderId="1" xfId="0" applyFont="1" applyBorder="1" applyAlignment="1">
      <alignment horizontal="left"/>
    </xf>
    <xf numFmtId="49" fontId="1" fillId="0" borderId="17" xfId="0" applyNumberFormat="1" applyFont="1" applyBorder="1" applyAlignment="1">
      <alignment horizontal="center"/>
    </xf>
    <xf numFmtId="49" fontId="1" fillId="0" borderId="18" xfId="0" applyNumberFormat="1" applyFont="1" applyBorder="1" applyAlignment="1">
      <alignment horizontal="center"/>
    </xf>
    <xf numFmtId="49" fontId="1" fillId="0" borderId="19" xfId="0" applyNumberFormat="1" applyFont="1" applyBorder="1" applyAlignment="1">
      <alignment horizontal="center"/>
    </xf>
    <xf numFmtId="49" fontId="2" fillId="0" borderId="20" xfId="0" applyNumberFormat="1" applyFont="1" applyBorder="1" applyAlignment="1">
      <alignment horizontal="left"/>
    </xf>
    <xf numFmtId="49" fontId="2" fillId="0" borderId="21" xfId="0" applyNumberFormat="1" applyFont="1" applyBorder="1" applyAlignment="1">
      <alignment horizontal="left"/>
    </xf>
    <xf numFmtId="49" fontId="2" fillId="0" borderId="22" xfId="0" applyNumberFormat="1" applyFont="1" applyBorder="1" applyAlignment="1">
      <alignment horizontal="left"/>
    </xf>
    <xf numFmtId="49" fontId="4" fillId="0" borderId="2" xfId="0" applyNumberFormat="1" applyFont="1" applyBorder="1" applyAlignment="1">
      <alignment horizontal="center" wrapText="1"/>
    </xf>
    <xf numFmtId="49" fontId="4" fillId="0" borderId="13" xfId="0" applyNumberFormat="1" applyFont="1" applyBorder="1" applyAlignment="1">
      <alignment horizontal="center" wrapText="1"/>
    </xf>
    <xf numFmtId="49" fontId="3" fillId="2" borderId="1" xfId="0" applyNumberFormat="1" applyFont="1" applyFill="1" applyBorder="1" applyAlignment="1">
      <alignment horizontal="left" vertical="center" wrapText="1"/>
    </xf>
    <xf numFmtId="0" fontId="3" fillId="2" borderId="1" xfId="0" applyFont="1" applyFill="1" applyBorder="1" applyAlignment="1">
      <alignment horizontal="left" vertical="center" wrapText="1"/>
    </xf>
    <xf numFmtId="49" fontId="2" fillId="2" borderId="1" xfId="0" applyNumberFormat="1" applyFont="1" applyFill="1" applyBorder="1" applyAlignment="1">
      <alignment horizontal="left" vertical="center"/>
    </xf>
    <xf numFmtId="0" fontId="2" fillId="2" borderId="1" xfId="0" applyFont="1" applyFill="1" applyBorder="1" applyAlignment="1">
      <alignment horizontal="left" vertical="center"/>
    </xf>
    <xf numFmtId="0" fontId="0" fillId="0" borderId="3" xfId="0" applyFont="1" applyBorder="1" applyAlignment="1">
      <alignment horizontal="center"/>
    </xf>
    <xf numFmtId="0" fontId="0" fillId="0" borderId="12" xfId="0" applyFont="1" applyBorder="1" applyAlignment="1">
      <alignment horizontal="center"/>
    </xf>
    <xf numFmtId="0" fontId="0" fillId="0" borderId="5" xfId="0" applyFont="1" applyBorder="1" applyAlignment="1">
      <alignment horizontal="center"/>
    </xf>
    <xf numFmtId="49" fontId="4" fillId="0" borderId="1" xfId="0" applyNumberFormat="1" applyFont="1" applyBorder="1" applyAlignment="1"/>
    <xf numFmtId="0" fontId="4" fillId="0" borderId="1" xfId="0" applyFont="1" applyBorder="1" applyAlignment="1"/>
    <xf numFmtId="49" fontId="0" fillId="0" borderId="3" xfId="0" applyNumberFormat="1" applyFont="1" applyBorder="1" applyAlignment="1"/>
    <xf numFmtId="49" fontId="0" fillId="0" borderId="12" xfId="0" applyNumberFormat="1" applyFont="1" applyBorder="1" applyAlignment="1"/>
    <xf numFmtId="49" fontId="4" fillId="0" borderId="6" xfId="0" applyNumberFormat="1" applyFont="1" applyBorder="1" applyAlignment="1"/>
    <xf numFmtId="0" fontId="4" fillId="0" borderId="6" xfId="0" applyFont="1" applyBorder="1" applyAlignment="1"/>
    <xf numFmtId="49" fontId="0" fillId="0" borderId="6" xfId="0" applyNumberFormat="1" applyFont="1" applyBorder="1" applyAlignment="1"/>
    <xf numFmtId="0" fontId="0" fillId="0" borderId="6" xfId="0" applyFont="1" applyBorder="1" applyAlignment="1"/>
    <xf numFmtId="49" fontId="5" fillId="4" borderId="8" xfId="0" applyNumberFormat="1" applyFont="1" applyFill="1" applyBorder="1" applyAlignment="1"/>
    <xf numFmtId="0" fontId="5" fillId="4" borderId="4" xfId="0" applyFont="1" applyFill="1" applyBorder="1" applyAlignment="1"/>
    <xf numFmtId="49" fontId="0" fillId="0" borderId="2" xfId="0" applyNumberFormat="1" applyFont="1" applyBorder="1" applyAlignment="1"/>
    <xf numFmtId="0" fontId="0" fillId="0" borderId="2" xfId="0" applyFont="1" applyBorder="1" applyAlignment="1"/>
    <xf numFmtId="49" fontId="1" fillId="0" borderId="7" xfId="0" applyNumberFormat="1" applyFont="1" applyBorder="1" applyAlignment="1">
      <alignment horizontal="center"/>
    </xf>
    <xf numFmtId="49" fontId="1" fillId="0" borderId="14" xfId="0" applyNumberFormat="1" applyFont="1" applyBorder="1" applyAlignment="1">
      <alignment horizontal="center"/>
    </xf>
    <xf numFmtId="49" fontId="1" fillId="0" borderId="15" xfId="0" applyNumberFormat="1" applyFont="1" applyBorder="1" applyAlignment="1">
      <alignment horizontal="center"/>
    </xf>
    <xf numFmtId="49" fontId="4" fillId="0" borderId="3" xfId="0" applyNumberFormat="1" applyFont="1" applyBorder="1" applyAlignment="1">
      <alignment horizontal="left"/>
    </xf>
    <xf numFmtId="49" fontId="4" fillId="0" borderId="12" xfId="0" applyNumberFormat="1" applyFont="1" applyBorder="1" applyAlignment="1">
      <alignment horizontal="left"/>
    </xf>
    <xf numFmtId="49" fontId="4" fillId="0" borderId="5" xfId="0" applyNumberFormat="1" applyFont="1" applyBorder="1" applyAlignment="1">
      <alignment horizontal="left"/>
    </xf>
    <xf numFmtId="49" fontId="0" fillId="2" borderId="3" xfId="0" applyNumberFormat="1" applyFont="1" applyFill="1" applyBorder="1" applyAlignment="1">
      <alignment horizontal="left" wrapText="1"/>
    </xf>
    <xf numFmtId="49" fontId="0" fillId="2" borderId="12" xfId="0" applyNumberFormat="1" applyFont="1" applyFill="1" applyBorder="1" applyAlignment="1">
      <alignment horizontal="left" wrapText="1"/>
    </xf>
    <xf numFmtId="0" fontId="0" fillId="0" borderId="7" xfId="0" applyFont="1" applyBorder="1" applyAlignment="1"/>
    <xf numFmtId="49" fontId="0" fillId="0" borderId="3" xfId="0" applyNumberFormat="1" applyFont="1" applyBorder="1" applyAlignment="1">
      <alignment horizontal="left"/>
    </xf>
    <xf numFmtId="49" fontId="0" fillId="0" borderId="12" xfId="0" applyNumberFormat="1" applyFont="1" applyBorder="1" applyAlignment="1">
      <alignment horizontal="left"/>
    </xf>
    <xf numFmtId="49" fontId="0" fillId="0" borderId="5" xfId="0" applyNumberFormat="1" applyFont="1" applyBorder="1" applyAlignment="1"/>
    <xf numFmtId="0" fontId="0" fillId="0" borderId="24" xfId="0" applyFont="1" applyBorder="1" applyAlignment="1">
      <alignment horizontal="center"/>
    </xf>
    <xf numFmtId="0" fontId="0" fillId="0" borderId="16" xfId="0" applyFont="1" applyBorder="1" applyAlignment="1">
      <alignment horizontal="center"/>
    </xf>
    <xf numFmtId="0" fontId="0" fillId="0" borderId="23" xfId="0" applyFont="1" applyBorder="1" applyAlignment="1">
      <alignment horizontal="center"/>
    </xf>
    <xf numFmtId="49" fontId="2" fillId="0" borderId="6" xfId="0" applyNumberFormat="1" applyFont="1" applyBorder="1" applyAlignment="1">
      <alignment horizontal="left"/>
    </xf>
    <xf numFmtId="0" fontId="2" fillId="0" borderId="6" xfId="0" applyFont="1" applyBorder="1" applyAlignment="1">
      <alignment horizontal="left"/>
    </xf>
    <xf numFmtId="0" fontId="0" fillId="0" borderId="3" xfId="0" applyNumberFormat="1" applyFont="1" applyBorder="1" applyAlignment="1">
      <alignment horizontal="left"/>
    </xf>
    <xf numFmtId="0" fontId="0" fillId="0" borderId="12" xfId="0" applyNumberFormat="1" applyFont="1" applyBorder="1" applyAlignment="1">
      <alignment horizontal="left"/>
    </xf>
    <xf numFmtId="0" fontId="0" fillId="0" borderId="5" xfId="0" applyNumberFormat="1" applyFont="1" applyBorder="1" applyAlignment="1">
      <alignment horizontal="left"/>
    </xf>
    <xf numFmtId="49" fontId="0" fillId="0" borderId="5" xfId="0" applyNumberFormat="1" applyFont="1" applyBorder="1" applyAlignment="1">
      <alignment horizontal="left"/>
    </xf>
    <xf numFmtId="49" fontId="16" fillId="0" borderId="20" xfId="0" applyNumberFormat="1" applyFont="1" applyBorder="1" applyAlignment="1">
      <alignment horizontal="left"/>
    </xf>
    <xf numFmtId="49" fontId="16" fillId="0" borderId="21" xfId="0" applyNumberFormat="1" applyFont="1" applyBorder="1" applyAlignment="1">
      <alignment horizontal="left"/>
    </xf>
    <xf numFmtId="49" fontId="16" fillId="0" borderId="22" xfId="0" applyNumberFormat="1" applyFont="1" applyBorder="1" applyAlignment="1">
      <alignment horizontal="left"/>
    </xf>
    <xf numFmtId="0" fontId="0" fillId="0" borderId="3" xfId="0" applyFont="1" applyBorder="1" applyAlignment="1">
      <alignment horizontal="left"/>
    </xf>
    <xf numFmtId="0" fontId="0" fillId="0" borderId="12" xfId="0" applyFont="1" applyBorder="1" applyAlignment="1">
      <alignment horizontal="left"/>
    </xf>
    <xf numFmtId="0" fontId="0" fillId="0" borderId="5" xfId="0" applyFont="1" applyBorder="1" applyAlignment="1">
      <alignment horizontal="left"/>
    </xf>
    <xf numFmtId="49" fontId="1" fillId="0" borderId="3" xfId="0" applyNumberFormat="1" applyFont="1" applyBorder="1" applyAlignment="1">
      <alignment horizontal="center"/>
    </xf>
    <xf numFmtId="49" fontId="1" fillId="0" borderId="12" xfId="0" applyNumberFormat="1" applyFont="1" applyBorder="1" applyAlignment="1">
      <alignment horizontal="center"/>
    </xf>
    <xf numFmtId="49" fontId="1" fillId="0" borderId="5" xfId="0" applyNumberFormat="1" applyFont="1" applyBorder="1" applyAlignment="1">
      <alignment horizontal="center"/>
    </xf>
    <xf numFmtId="49" fontId="2" fillId="0" borderId="3" xfId="0" applyNumberFormat="1" applyFont="1" applyBorder="1" applyAlignment="1">
      <alignment horizontal="left"/>
    </xf>
    <xf numFmtId="49" fontId="2" fillId="0" borderId="12" xfId="0" applyNumberFormat="1" applyFont="1" applyBorder="1" applyAlignment="1">
      <alignment horizontal="left"/>
    </xf>
    <xf numFmtId="49" fontId="2" fillId="0" borderId="5" xfId="0" applyNumberFormat="1" applyFont="1" applyBorder="1" applyAlignment="1">
      <alignment horizontal="left"/>
    </xf>
    <xf numFmtId="0" fontId="13" fillId="0" borderId="24" xfId="0" applyFont="1" applyBorder="1" applyAlignment="1">
      <alignment horizontal="left" wrapText="1"/>
    </xf>
    <xf numFmtId="0" fontId="13" fillId="0" borderId="16" xfId="0" applyFont="1" applyBorder="1" applyAlignment="1">
      <alignment horizontal="left" wrapText="1"/>
    </xf>
    <xf numFmtId="0" fontId="13" fillId="0" borderId="23" xfId="0" applyFont="1" applyBorder="1" applyAlignment="1">
      <alignment horizontal="left" wrapText="1"/>
    </xf>
    <xf numFmtId="0" fontId="11" fillId="0" borderId="3" xfId="0" applyFont="1" applyBorder="1" applyAlignment="1">
      <alignment horizontal="left"/>
    </xf>
    <xf numFmtId="0" fontId="11" fillId="0" borderId="12" xfId="0" applyFont="1" applyBorder="1" applyAlignment="1">
      <alignment horizontal="left"/>
    </xf>
    <xf numFmtId="49" fontId="4" fillId="0" borderId="20" xfId="0" applyNumberFormat="1" applyFont="1" applyBorder="1" applyAlignment="1">
      <alignment horizontal="left"/>
    </xf>
    <xf numFmtId="49" fontId="4" fillId="0" borderId="21" xfId="0" applyNumberFormat="1" applyFont="1" applyBorder="1" applyAlignment="1">
      <alignment horizontal="left"/>
    </xf>
    <xf numFmtId="49" fontId="4" fillId="0" borderId="22" xfId="0" applyNumberFormat="1" applyFont="1" applyBorder="1" applyAlignment="1">
      <alignment horizontal="left"/>
    </xf>
    <xf numFmtId="0" fontId="14" fillId="0" borderId="3" xfId="0" applyFont="1" applyBorder="1" applyAlignment="1">
      <alignment horizontal="left"/>
    </xf>
    <xf numFmtId="0" fontId="14" fillId="0" borderId="12" xfId="0" applyFont="1" applyBorder="1" applyAlignment="1">
      <alignment horizontal="left"/>
    </xf>
    <xf numFmtId="0" fontId="14" fillId="0" borderId="5" xfId="0" applyFont="1" applyBorder="1" applyAlignment="1">
      <alignment horizontal="left"/>
    </xf>
    <xf numFmtId="0" fontId="11" fillId="0" borderId="5" xfId="0" applyFont="1" applyBorder="1" applyAlignment="1">
      <alignment horizontal="left"/>
    </xf>
    <xf numFmtId="49" fontId="4" fillId="0" borderId="14" xfId="0" applyNumberFormat="1" applyFont="1" applyBorder="1" applyAlignment="1">
      <alignment horizontal="center" wrapText="1"/>
    </xf>
    <xf numFmtId="49" fontId="4" fillId="0" borderId="4" xfId="0" applyNumberFormat="1" applyFont="1" applyBorder="1" applyAlignment="1">
      <alignment horizontal="center" wrapText="1"/>
    </xf>
  </cellXfs>
  <cellStyles count="2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Normal" xfId="0" builtinId="0"/>
  </cellStyles>
  <dxfs count="19">
    <dxf>
      <font>
        <color theme="0"/>
      </font>
      <fill>
        <patternFill patternType="none">
          <fgColor indexed="64"/>
          <bgColor auto="1"/>
        </patternFill>
      </fill>
    </dxf>
    <dxf>
      <font>
        <color theme="0"/>
      </font>
      <fill>
        <patternFill patternType="none">
          <fgColor indexed="64"/>
          <bgColor auto="1"/>
        </patternFill>
      </fill>
    </dxf>
    <dxf>
      <font>
        <color rgb="FFFFFFFF"/>
      </font>
      <fill>
        <patternFill patternType="solid">
          <fgColor indexed="14"/>
          <bgColor indexed="13"/>
        </patternFill>
      </fill>
    </dxf>
    <dxf>
      <font>
        <color rgb="FF000000"/>
      </font>
      <fill>
        <patternFill patternType="solid">
          <fgColor indexed="14"/>
          <bgColor indexed="17"/>
        </patternFill>
      </fill>
    </dxf>
    <dxf>
      <font>
        <color rgb="FF000000"/>
      </font>
      <fill>
        <patternFill patternType="solid">
          <fgColor indexed="14"/>
          <bgColor indexed="15"/>
        </patternFill>
      </fill>
    </dxf>
    <dxf>
      <font>
        <color rgb="FF000000"/>
      </font>
      <fill>
        <patternFill patternType="solid">
          <fgColor indexed="14"/>
          <bgColor indexed="18"/>
        </patternFill>
      </fill>
    </dxf>
    <dxf>
      <font>
        <color rgb="FF000000"/>
      </font>
      <fill>
        <patternFill patternType="solid">
          <fgColor indexed="14"/>
          <bgColor indexed="17"/>
        </patternFill>
      </fill>
    </dxf>
    <dxf>
      <font>
        <color rgb="FF000000"/>
      </font>
      <fill>
        <patternFill patternType="solid">
          <fgColor indexed="14"/>
          <bgColor indexed="15"/>
        </patternFill>
      </fill>
    </dxf>
    <dxf>
      <font>
        <color rgb="FFFFFFFF"/>
      </font>
      <fill>
        <patternFill patternType="solid">
          <fgColor indexed="14"/>
          <bgColor indexed="13"/>
        </patternFill>
      </fill>
    </dxf>
    <dxf>
      <font>
        <color rgb="FF000000"/>
      </font>
      <fill>
        <patternFill patternType="solid">
          <fgColor indexed="14"/>
          <bgColor indexed="17"/>
        </patternFill>
      </fill>
    </dxf>
    <dxf>
      <font>
        <color rgb="FF000000"/>
      </font>
      <fill>
        <patternFill patternType="solid">
          <fgColor indexed="14"/>
          <bgColor indexed="15"/>
        </patternFill>
      </fill>
    </dxf>
    <dxf>
      <font>
        <color rgb="FF9C0006"/>
      </font>
      <fill>
        <patternFill patternType="solid">
          <fgColor indexed="14"/>
          <bgColor indexed="17"/>
        </patternFill>
      </fill>
    </dxf>
    <dxf>
      <font>
        <color rgb="FF9C0006"/>
      </font>
      <fill>
        <patternFill patternType="solid">
          <fgColor indexed="14"/>
          <bgColor indexed="15"/>
        </patternFill>
      </fill>
    </dxf>
    <dxf>
      <font>
        <color rgb="FFFFFFFF"/>
      </font>
      <fill>
        <patternFill patternType="solid">
          <fgColor indexed="14"/>
          <bgColor indexed="13"/>
        </patternFill>
      </fill>
    </dxf>
    <dxf>
      <font>
        <color rgb="FF9C0006"/>
      </font>
      <fill>
        <patternFill patternType="solid">
          <fgColor indexed="14"/>
          <bgColor indexed="17"/>
        </patternFill>
      </fill>
    </dxf>
    <dxf>
      <font>
        <color rgb="FF9C0006"/>
      </font>
      <fill>
        <patternFill patternType="solid">
          <fgColor indexed="14"/>
          <bgColor indexed="15"/>
        </patternFill>
      </fill>
    </dxf>
    <dxf>
      <font>
        <color rgb="FFFFFFFF"/>
      </font>
      <fill>
        <patternFill patternType="solid">
          <fgColor indexed="14"/>
          <bgColor indexed="13"/>
        </patternFill>
      </fill>
    </dxf>
    <dxf>
      <font>
        <color rgb="FF006100"/>
      </font>
      <fill>
        <patternFill>
          <bgColor rgb="FFC6EFCE"/>
        </patternFill>
      </fill>
    </dxf>
    <dxf>
      <font>
        <color rgb="FF006100"/>
      </font>
      <fill>
        <patternFill>
          <bgColor rgb="FFC6EFCE"/>
        </patternFill>
      </fill>
    </dxf>
  </dxfs>
  <tableStyles count="0" defaultPivotStyle="PivotStyleMedium4"/>
  <colors>
    <indexedColors>
      <rgbColor rgb="FF000000"/>
      <rgbColor rgb="FFFFFFFF"/>
      <rgbColor rgb="FFFF0000"/>
      <rgbColor rgb="FF00FF00"/>
      <rgbColor rgb="FF0000FF"/>
      <rgbColor rgb="FFFFFF00"/>
      <rgbColor rgb="FFFF00FF"/>
      <rgbColor rgb="FF00FFFF"/>
      <rgbColor rgb="FF000000"/>
      <rgbColor rgb="FFAAAAAA"/>
      <rgbColor rgb="FF29A7D5"/>
      <rgbColor rgb="FF0078D9"/>
      <rgbColor rgb="FFFFFFFF"/>
      <rgbColor rgb="FF004D6F"/>
      <rgbColor rgb="00000000"/>
      <rgbColor rgb="FFFF0000"/>
      <rgbColor rgb="FF9C0006"/>
      <rgbColor rgb="FFFFFF00"/>
      <rgbColor rgb="FF00FA0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50801</xdr:rowOff>
    </xdr:from>
    <xdr:to>
      <xdr:col>3</xdr:col>
      <xdr:colOff>457199</xdr:colOff>
      <xdr:row>0</xdr:row>
      <xdr:rowOff>573685</xdr:rowOff>
    </xdr:to>
    <xdr:grpSp>
      <xdr:nvGrpSpPr>
        <xdr:cNvPr id="11" name="Group 1"/>
        <xdr:cNvGrpSpPr/>
      </xdr:nvGrpSpPr>
      <xdr:grpSpPr>
        <a:xfrm>
          <a:off x="88900" y="50801"/>
          <a:ext cx="2844799" cy="522884"/>
          <a:chOff x="0" y="0"/>
          <a:chExt cx="2844799" cy="522883"/>
        </a:xfrm>
      </xdr:grpSpPr>
      <xdr:sp macro="" textlink="">
        <xdr:nvSpPr>
          <xdr:cNvPr id="2"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3"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4"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5"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6"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7"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8"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9"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10"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50799</xdr:rowOff>
    </xdr:from>
    <xdr:to>
      <xdr:col>3</xdr:col>
      <xdr:colOff>457199</xdr:colOff>
      <xdr:row>0</xdr:row>
      <xdr:rowOff>573683</xdr:rowOff>
    </xdr:to>
    <xdr:grpSp>
      <xdr:nvGrpSpPr>
        <xdr:cNvPr id="22" name="Group 1"/>
        <xdr:cNvGrpSpPr/>
      </xdr:nvGrpSpPr>
      <xdr:grpSpPr>
        <a:xfrm>
          <a:off x="88900" y="50799"/>
          <a:ext cx="2844799" cy="522884"/>
          <a:chOff x="0" y="0"/>
          <a:chExt cx="2844799" cy="522883"/>
        </a:xfrm>
      </xdr:grpSpPr>
      <xdr:sp macro="" textlink="">
        <xdr:nvSpPr>
          <xdr:cNvPr id="13"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14"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15"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16"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17"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18"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19"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20"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21"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50799</xdr:rowOff>
    </xdr:from>
    <xdr:to>
      <xdr:col>3</xdr:col>
      <xdr:colOff>457199</xdr:colOff>
      <xdr:row>0</xdr:row>
      <xdr:rowOff>573683</xdr:rowOff>
    </xdr:to>
    <xdr:grpSp>
      <xdr:nvGrpSpPr>
        <xdr:cNvPr id="33" name="Group 1"/>
        <xdr:cNvGrpSpPr/>
      </xdr:nvGrpSpPr>
      <xdr:grpSpPr>
        <a:xfrm>
          <a:off x="88900" y="50799"/>
          <a:ext cx="2844799" cy="522884"/>
          <a:chOff x="0" y="0"/>
          <a:chExt cx="2844799" cy="522883"/>
        </a:xfrm>
      </xdr:grpSpPr>
      <xdr:sp macro="" textlink="">
        <xdr:nvSpPr>
          <xdr:cNvPr id="24"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25"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26"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27"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28"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29"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30"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31"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32"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37"/>
  <sheetViews>
    <sheetView showGridLines="0" tabSelected="1" workbookViewId="0">
      <selection activeCell="D8" sqref="D8"/>
    </sheetView>
  </sheetViews>
  <sheetFormatPr baseColWidth="10" defaultColWidth="10.83203125" defaultRowHeight="15" customHeight="1" x14ac:dyDescent="0"/>
  <cols>
    <col min="1" max="5" width="10.83203125" style="1" customWidth="1"/>
    <col min="6" max="6" width="12.1640625" style="1" customWidth="1"/>
    <col min="7" max="255" width="10.83203125" style="1" customWidth="1"/>
  </cols>
  <sheetData>
    <row r="1" spans="1:255" ht="55" customHeight="1">
      <c r="A1" s="74"/>
      <c r="B1" s="75"/>
      <c r="C1" s="75"/>
      <c r="D1" s="75"/>
      <c r="E1" s="75"/>
      <c r="F1" s="75"/>
      <c r="G1" s="76"/>
      <c r="J1" s="33" t="s">
        <v>97</v>
      </c>
      <c r="K1" s="35">
        <v>1</v>
      </c>
    </row>
    <row r="2" spans="1:255" ht="45" customHeight="1">
      <c r="A2" s="62" t="s">
        <v>0</v>
      </c>
      <c r="B2" s="63"/>
      <c r="C2" s="63"/>
      <c r="D2" s="63"/>
      <c r="E2" s="63"/>
      <c r="F2" s="63"/>
      <c r="G2" s="64"/>
      <c r="J2" s="33" t="s">
        <v>98</v>
      </c>
      <c r="K2" s="35">
        <v>10</v>
      </c>
    </row>
    <row r="3" spans="1:255" ht="15" customHeight="1">
      <c r="A3" s="40"/>
      <c r="B3" s="40"/>
      <c r="C3" s="40"/>
      <c r="D3" s="40"/>
      <c r="E3" s="40"/>
      <c r="F3" s="40"/>
      <c r="G3" s="41"/>
      <c r="K3" s="35">
        <v>40</v>
      </c>
    </row>
    <row r="4" spans="1:255" ht="30" customHeight="1">
      <c r="A4" s="65" t="s">
        <v>1</v>
      </c>
      <c r="B4" s="66"/>
      <c r="C4" s="66"/>
      <c r="D4" s="66"/>
      <c r="E4" s="66"/>
      <c r="F4" s="66"/>
      <c r="G4" s="67"/>
      <c r="K4" s="35">
        <v>100</v>
      </c>
    </row>
    <row r="5" spans="1:255" ht="82" customHeight="1">
      <c r="A5" s="70" t="s">
        <v>2</v>
      </c>
      <c r="B5" s="71"/>
      <c r="C5" s="71"/>
      <c r="D5" s="71"/>
      <c r="E5" s="71"/>
      <c r="F5" s="71"/>
      <c r="G5" s="71"/>
    </row>
    <row r="6" spans="1:255" ht="15" customHeight="1">
      <c r="A6" s="26"/>
      <c r="B6" s="26"/>
      <c r="C6" s="26"/>
      <c r="D6" s="26"/>
      <c r="E6" s="26"/>
      <c r="F6" s="26"/>
      <c r="G6" s="15"/>
    </row>
    <row r="7" spans="1:255" ht="19" customHeight="1">
      <c r="A7" s="81" t="s">
        <v>3</v>
      </c>
      <c r="B7" s="82"/>
      <c r="C7" s="82"/>
      <c r="D7" s="37" t="s">
        <v>4</v>
      </c>
      <c r="E7" s="38" t="s">
        <v>96</v>
      </c>
      <c r="F7" s="9" t="s">
        <v>95</v>
      </c>
      <c r="G7" s="3" t="s">
        <v>94</v>
      </c>
    </row>
    <row r="8" spans="1:255" ht="15" customHeight="1">
      <c r="A8" s="10" t="s">
        <v>6</v>
      </c>
      <c r="B8" s="26"/>
      <c r="C8" s="26"/>
      <c r="D8" s="31">
        <v>256</v>
      </c>
      <c r="E8" s="2"/>
      <c r="F8" s="32">
        <f>D8</f>
        <v>256</v>
      </c>
      <c r="G8" s="5" t="s">
        <v>92</v>
      </c>
    </row>
    <row r="9" spans="1:255" ht="15" customHeight="1">
      <c r="A9" s="10" t="s">
        <v>7</v>
      </c>
      <c r="B9" s="26"/>
      <c r="C9" s="26"/>
      <c r="D9" s="7">
        <v>4</v>
      </c>
      <c r="E9" s="7">
        <v>6</v>
      </c>
      <c r="F9" s="6">
        <f>IF(D10="yes",2*D9*E9,D9*E9)</f>
        <v>48</v>
      </c>
      <c r="G9" s="5" t="s">
        <v>172</v>
      </c>
    </row>
    <row r="10" spans="1:255" ht="15" customHeight="1">
      <c r="A10" s="28" t="s">
        <v>99</v>
      </c>
      <c r="B10" s="6"/>
      <c r="C10" s="42"/>
      <c r="D10" s="7" t="s">
        <v>97</v>
      </c>
      <c r="E10" s="28"/>
      <c r="F10" s="28"/>
      <c r="G10" s="28" t="s">
        <v>100</v>
      </c>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row>
    <row r="11" spans="1:255" ht="15" customHeight="1">
      <c r="A11" s="79" t="s">
        <v>8</v>
      </c>
      <c r="B11" s="80"/>
      <c r="C11" s="80"/>
      <c r="D11" s="7">
        <v>24</v>
      </c>
      <c r="E11" s="34">
        <v>3</v>
      </c>
      <c r="F11" s="30">
        <f>D11*E11</f>
        <v>72</v>
      </c>
      <c r="G11" s="5" t="s">
        <v>93</v>
      </c>
      <c r="H11" s="24"/>
      <c r="I11" s="24"/>
      <c r="J11" s="24"/>
    </row>
    <row r="12" spans="1:255" ht="15" customHeight="1">
      <c r="A12" s="10" t="s">
        <v>9</v>
      </c>
      <c r="B12" s="26"/>
      <c r="C12" s="26"/>
      <c r="D12" s="27">
        <v>2</v>
      </c>
      <c r="E12" s="29">
        <v>1</v>
      </c>
      <c r="F12" s="30">
        <f>D12*E12</f>
        <v>2</v>
      </c>
      <c r="G12" s="5" t="s">
        <v>103</v>
      </c>
    </row>
    <row r="13" spans="1:255" ht="15" customHeight="1">
      <c r="A13" s="6"/>
      <c r="B13" s="26"/>
      <c r="C13" s="26"/>
      <c r="D13" s="26"/>
      <c r="E13" s="26"/>
      <c r="F13" s="26"/>
      <c r="G13" s="15"/>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c r="FA13" s="24"/>
      <c r="FB13" s="24"/>
      <c r="FC13" s="24"/>
      <c r="FD13" s="24"/>
      <c r="FE13" s="24"/>
      <c r="FF13" s="24"/>
      <c r="FG13" s="24"/>
      <c r="FH13" s="24"/>
      <c r="FI13" s="24"/>
      <c r="FJ13" s="24"/>
      <c r="FK13" s="24"/>
      <c r="FL13" s="24"/>
      <c r="FM13" s="24"/>
      <c r="FN13" s="24"/>
      <c r="FO13" s="24"/>
      <c r="FP13" s="24"/>
      <c r="FQ13" s="24"/>
      <c r="FR13" s="24"/>
      <c r="FS13" s="24"/>
      <c r="FT13" s="24"/>
      <c r="FU13" s="24"/>
      <c r="FV13" s="24"/>
      <c r="FW13" s="24"/>
      <c r="FX13" s="24"/>
      <c r="FY13" s="24"/>
      <c r="FZ13" s="24"/>
      <c r="GA13" s="24"/>
      <c r="GB13" s="24"/>
      <c r="GC13" s="24"/>
      <c r="GD13" s="24"/>
      <c r="GE13" s="24"/>
      <c r="GF13" s="24"/>
      <c r="GG13" s="24"/>
      <c r="GH13" s="24"/>
      <c r="GI13" s="24"/>
      <c r="GJ13" s="24"/>
      <c r="GK13" s="24"/>
      <c r="GL13" s="24"/>
      <c r="GM13" s="24"/>
      <c r="GN13" s="24"/>
      <c r="GO13" s="24"/>
      <c r="GP13" s="24"/>
      <c r="GQ13" s="24"/>
      <c r="GR13" s="24"/>
      <c r="GS13" s="24"/>
      <c r="GT13" s="24"/>
      <c r="GU13" s="24"/>
      <c r="GV13" s="24"/>
      <c r="GW13" s="24"/>
      <c r="GX13" s="24"/>
      <c r="GY13" s="24"/>
      <c r="GZ13" s="24"/>
      <c r="HA13" s="24"/>
      <c r="HB13" s="24"/>
      <c r="HC13" s="24"/>
      <c r="HD13" s="24"/>
      <c r="HE13" s="24"/>
      <c r="HF13" s="24"/>
      <c r="HG13" s="24"/>
      <c r="HH13" s="24"/>
      <c r="HI13" s="24"/>
      <c r="HJ13" s="24"/>
      <c r="HK13" s="24"/>
      <c r="HL13" s="24"/>
      <c r="HM13" s="24"/>
      <c r="HN13" s="24"/>
      <c r="HO13" s="24"/>
      <c r="HP13" s="24"/>
      <c r="HQ13" s="24"/>
      <c r="HR13" s="24"/>
      <c r="HS13" s="24"/>
      <c r="HT13" s="24"/>
      <c r="HU13" s="24"/>
      <c r="HV13" s="24"/>
      <c r="HW13" s="24"/>
      <c r="HX13" s="24"/>
      <c r="HY13" s="24"/>
      <c r="HZ13" s="24"/>
      <c r="IA13" s="24"/>
      <c r="IB13" s="24"/>
      <c r="IC13" s="24"/>
      <c r="ID13" s="24"/>
      <c r="IE13" s="24"/>
      <c r="IF13" s="24"/>
      <c r="IG13" s="24"/>
      <c r="IH13" s="24"/>
      <c r="II13" s="24"/>
      <c r="IJ13" s="24"/>
      <c r="IK13" s="24"/>
      <c r="IL13" s="24"/>
      <c r="IM13" s="24"/>
      <c r="IN13" s="24"/>
      <c r="IO13" s="24"/>
      <c r="IP13" s="24"/>
      <c r="IQ13" s="24"/>
      <c r="IR13" s="24"/>
      <c r="IS13" s="24"/>
      <c r="IT13" s="24"/>
      <c r="IU13" s="24"/>
    </row>
    <row r="14" spans="1:255" ht="33" customHeight="1">
      <c r="A14" s="72" t="s">
        <v>10</v>
      </c>
      <c r="B14" s="73"/>
      <c r="C14" s="73"/>
      <c r="D14" s="73"/>
      <c r="E14" s="73"/>
      <c r="F14" s="73"/>
      <c r="G14" s="73"/>
    </row>
    <row r="15" spans="1:255" ht="79" customHeight="1">
      <c r="A15" s="70" t="s">
        <v>11</v>
      </c>
      <c r="B15" s="71"/>
      <c r="C15" s="71"/>
      <c r="D15" s="71"/>
      <c r="E15" s="71"/>
      <c r="F15" s="71"/>
      <c r="G15" s="71"/>
    </row>
    <row r="16" spans="1:255" ht="15" customHeight="1">
      <c r="A16" s="6"/>
      <c r="B16" s="26"/>
      <c r="C16" s="26"/>
      <c r="D16" s="15"/>
      <c r="E16" s="68" t="s">
        <v>14</v>
      </c>
      <c r="F16" s="68" t="s">
        <v>15</v>
      </c>
      <c r="G16" s="2"/>
    </row>
    <row r="17" spans="1:255" ht="19" customHeight="1">
      <c r="A17" s="77" t="s">
        <v>12</v>
      </c>
      <c r="B17" s="78"/>
      <c r="C17" s="78"/>
      <c r="D17" s="3" t="s">
        <v>13</v>
      </c>
      <c r="E17" s="69"/>
      <c r="F17" s="69"/>
      <c r="G17" s="3" t="s">
        <v>16</v>
      </c>
    </row>
    <row r="18" spans="1:255" ht="15" customHeight="1">
      <c r="A18" s="57" t="s">
        <v>17</v>
      </c>
      <c r="B18" s="58"/>
      <c r="C18" s="58"/>
      <c r="D18" s="10" t="s">
        <v>18</v>
      </c>
      <c r="E18" s="7">
        <v>1</v>
      </c>
      <c r="F18" s="7">
        <v>8192</v>
      </c>
      <c r="G18" s="8" t="s">
        <v>19</v>
      </c>
    </row>
    <row r="19" spans="1:255" ht="15" customHeight="1">
      <c r="A19" s="57" t="s">
        <v>21</v>
      </c>
      <c r="B19" s="58"/>
      <c r="C19" s="58"/>
      <c r="D19" s="10" t="s">
        <v>18</v>
      </c>
      <c r="E19" s="7">
        <v>0</v>
      </c>
      <c r="F19" s="7">
        <v>0</v>
      </c>
      <c r="G19" s="8" t="s">
        <v>171</v>
      </c>
    </row>
    <row r="20" spans="1:255" ht="15" customHeight="1">
      <c r="A20" s="57" t="s">
        <v>20</v>
      </c>
      <c r="B20" s="58"/>
      <c r="C20" s="58"/>
      <c r="D20" s="10" t="s">
        <v>18</v>
      </c>
      <c r="E20" s="7">
        <v>1</v>
      </c>
      <c r="F20" s="7">
        <v>1024</v>
      </c>
      <c r="G20" s="8" t="s">
        <v>111</v>
      </c>
    </row>
    <row r="21" spans="1:255" ht="15" customHeight="1">
      <c r="A21" s="57" t="s">
        <v>22</v>
      </c>
      <c r="B21" s="58"/>
      <c r="C21" s="58"/>
      <c r="D21" s="10" t="s">
        <v>23</v>
      </c>
      <c r="E21" s="7">
        <v>1</v>
      </c>
      <c r="F21" s="7">
        <v>1024</v>
      </c>
      <c r="G21" s="8" t="s">
        <v>112</v>
      </c>
    </row>
    <row r="22" spans="1:255" ht="15" customHeight="1">
      <c r="A22" s="87" t="s">
        <v>29</v>
      </c>
      <c r="B22" s="88"/>
      <c r="C22" s="88"/>
      <c r="D22" s="12" t="s">
        <v>23</v>
      </c>
      <c r="E22" s="7">
        <v>1</v>
      </c>
      <c r="F22" s="7">
        <v>1024</v>
      </c>
      <c r="G22" s="8" t="s">
        <v>113</v>
      </c>
    </row>
    <row r="23" spans="1:255" ht="15" customHeight="1">
      <c r="A23" s="57" t="s">
        <v>24</v>
      </c>
      <c r="B23" s="58"/>
      <c r="C23" s="58"/>
      <c r="D23" s="10" t="s">
        <v>23</v>
      </c>
      <c r="E23" s="7">
        <v>0</v>
      </c>
      <c r="F23" s="7">
        <v>0</v>
      </c>
      <c r="G23" s="8" t="s">
        <v>25</v>
      </c>
    </row>
    <row r="24" spans="1:255" ht="15" customHeight="1">
      <c r="A24" s="57" t="s">
        <v>26</v>
      </c>
      <c r="B24" s="58"/>
      <c r="C24" s="58"/>
      <c r="D24" s="10" t="s">
        <v>23</v>
      </c>
      <c r="E24" s="7">
        <v>0</v>
      </c>
      <c r="F24" s="7">
        <v>0</v>
      </c>
      <c r="G24" s="8" t="s">
        <v>27</v>
      </c>
    </row>
    <row r="25" spans="1:255" ht="15" customHeight="1">
      <c r="A25" s="57" t="s">
        <v>28</v>
      </c>
      <c r="B25" s="58"/>
      <c r="C25" s="58"/>
      <c r="D25" s="10" t="s">
        <v>23</v>
      </c>
      <c r="E25" s="7">
        <v>0</v>
      </c>
      <c r="F25" s="7">
        <v>0</v>
      </c>
      <c r="G25" s="8" t="s">
        <v>110</v>
      </c>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c r="IT25" s="24"/>
      <c r="IU25" s="24"/>
    </row>
    <row r="26" spans="1:255" ht="15" customHeight="1">
      <c r="A26" s="57" t="s">
        <v>101</v>
      </c>
      <c r="B26" s="58"/>
      <c r="C26" s="58"/>
      <c r="D26" s="10" t="s">
        <v>23</v>
      </c>
      <c r="E26" s="7">
        <v>0</v>
      </c>
      <c r="F26" s="7">
        <v>0</v>
      </c>
      <c r="G26" s="8" t="s">
        <v>109</v>
      </c>
    </row>
    <row r="27" spans="1:255" ht="15" customHeight="1">
      <c r="A27" s="85" t="s">
        <v>108</v>
      </c>
      <c r="B27" s="86"/>
      <c r="C27" s="86"/>
      <c r="D27" s="13"/>
      <c r="E27" s="14">
        <f>$F$9-SUM(E18:E26)</f>
        <v>44</v>
      </c>
      <c r="F27" s="14">
        <f>($F$8*1024)-SUM(F18:F26)</f>
        <v>250880</v>
      </c>
      <c r="G27" s="15"/>
    </row>
    <row r="28" spans="1:255" ht="14" customHeight="1">
      <c r="A28" s="16"/>
      <c r="B28" s="39"/>
      <c r="C28" s="39"/>
      <c r="D28" s="39"/>
      <c r="E28" s="39"/>
      <c r="F28" s="39"/>
      <c r="G28" s="15"/>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row>
    <row r="29" spans="1:255" ht="18" customHeight="1">
      <c r="A29" s="47" t="s">
        <v>114</v>
      </c>
      <c r="B29" s="39"/>
      <c r="C29" s="39"/>
      <c r="D29" s="39"/>
      <c r="E29" s="39"/>
      <c r="F29" s="39"/>
      <c r="G29" s="15"/>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c r="IP29" s="24"/>
      <c r="IQ29" s="24"/>
      <c r="IR29" s="24"/>
      <c r="IS29" s="24"/>
      <c r="IT29" s="24"/>
      <c r="IU29" s="24"/>
    </row>
    <row r="30" spans="1:255" ht="15" customHeight="1">
      <c r="A30" s="83" t="s">
        <v>30</v>
      </c>
      <c r="B30" s="84"/>
      <c r="C30" s="84"/>
      <c r="D30" s="16"/>
      <c r="E30" s="7">
        <v>1</v>
      </c>
      <c r="F30" s="17"/>
      <c r="G30" s="5" t="s">
        <v>102</v>
      </c>
    </row>
    <row r="31" spans="1:255" ht="15" customHeight="1">
      <c r="A31" s="57" t="s">
        <v>31</v>
      </c>
      <c r="B31" s="58"/>
      <c r="C31" s="58"/>
      <c r="D31" s="2"/>
      <c r="E31" s="18">
        <f>E30*E27</f>
        <v>44</v>
      </c>
      <c r="F31" s="2"/>
      <c r="G31" s="5" t="s">
        <v>32</v>
      </c>
    </row>
    <row r="32" spans="1:255" ht="15" customHeight="1">
      <c r="A32" s="57" t="s">
        <v>33</v>
      </c>
      <c r="B32" s="58"/>
      <c r="C32" s="58"/>
      <c r="D32" s="2"/>
      <c r="E32" s="2"/>
      <c r="F32" s="19">
        <f>F27</f>
        <v>250880</v>
      </c>
      <c r="G32" s="5" t="s">
        <v>32</v>
      </c>
    </row>
    <row r="33" spans="1:7" ht="15" customHeight="1">
      <c r="A33" s="16"/>
      <c r="B33" s="39"/>
      <c r="C33" s="39"/>
      <c r="D33" s="39"/>
      <c r="E33" s="39"/>
      <c r="F33" s="39"/>
      <c r="G33" s="15"/>
    </row>
    <row r="34" spans="1:7" ht="30" customHeight="1">
      <c r="A34" s="60" t="s">
        <v>34</v>
      </c>
      <c r="B34" s="61"/>
      <c r="C34" s="61"/>
      <c r="D34" s="61"/>
      <c r="E34" s="61"/>
      <c r="F34" s="61"/>
      <c r="G34" s="61"/>
    </row>
    <row r="35" spans="1:7" ht="39" customHeight="1">
      <c r="A35" s="70" t="s">
        <v>35</v>
      </c>
      <c r="B35" s="71"/>
      <c r="C35" s="71"/>
      <c r="D35" s="71"/>
      <c r="E35" s="71"/>
      <c r="F35" s="71"/>
      <c r="G35" s="71"/>
    </row>
    <row r="36" spans="1:7" ht="15" customHeight="1">
      <c r="A36" s="2"/>
      <c r="B36" s="2"/>
      <c r="C36" s="2"/>
      <c r="D36" s="11" t="s">
        <v>4</v>
      </c>
      <c r="E36" s="2"/>
      <c r="F36" s="2"/>
      <c r="G36" s="2"/>
    </row>
    <row r="37" spans="1:7" ht="15" customHeight="1">
      <c r="A37" s="57" t="s">
        <v>36</v>
      </c>
      <c r="B37" s="58"/>
      <c r="C37" s="59"/>
      <c r="D37" s="20">
        <v>10</v>
      </c>
      <c r="E37" s="15"/>
      <c r="F37" s="2"/>
      <c r="G37" s="2"/>
    </row>
  </sheetData>
  <mergeCells count="27">
    <mergeCell ref="A1:G1"/>
    <mergeCell ref="A17:C17"/>
    <mergeCell ref="A11:C11"/>
    <mergeCell ref="A35:G35"/>
    <mergeCell ref="A7:C7"/>
    <mergeCell ref="A31:C31"/>
    <mergeCell ref="A30:C30"/>
    <mergeCell ref="A27:C27"/>
    <mergeCell ref="A26:C26"/>
    <mergeCell ref="A24:C24"/>
    <mergeCell ref="A22:C22"/>
    <mergeCell ref="A21:C21"/>
    <mergeCell ref="A19:C19"/>
    <mergeCell ref="A20:C20"/>
    <mergeCell ref="A18:C18"/>
    <mergeCell ref="A37:C37"/>
    <mergeCell ref="A23:C23"/>
    <mergeCell ref="A34:G34"/>
    <mergeCell ref="A32:C32"/>
    <mergeCell ref="A2:G2"/>
    <mergeCell ref="A4:G4"/>
    <mergeCell ref="E16:E17"/>
    <mergeCell ref="F16:F17"/>
    <mergeCell ref="A25:C25"/>
    <mergeCell ref="A5:G5"/>
    <mergeCell ref="A15:G15"/>
    <mergeCell ref="A14:G14"/>
  </mergeCells>
  <dataValidations count="4">
    <dataValidation type="list" allowBlank="1" showInputMessage="1" showErrorMessage="1" sqref="D10 C13">
      <formula1>$J$1:$J$2</formula1>
    </dataValidation>
    <dataValidation type="list" allowBlank="1" showInputMessage="1" showErrorMessage="1" sqref="E12">
      <formula1>$K$1:$K$4</formula1>
    </dataValidation>
    <dataValidation type="decimal" allowBlank="1" showInputMessage="1" showErrorMessage="1" sqref="E30">
      <formula1>1</formula1>
      <formula2>5</formula2>
    </dataValidation>
    <dataValidation type="whole" operator="greaterThanOrEqual" allowBlank="1" showInputMessage="1" showErrorMessage="1" sqref="D37">
      <formula1>3</formula1>
    </dataValidation>
  </dataValidations>
  <pageMargins left="0.7" right="0.7" top="0.75" bottom="0.75" header="0.3" footer="0.3"/>
  <pageSetup orientation="portrait"/>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workbookViewId="0">
      <selection activeCell="F22" sqref="F22"/>
    </sheetView>
  </sheetViews>
  <sheetFormatPr baseColWidth="10" defaultColWidth="10.83203125" defaultRowHeight="15" customHeight="1" x14ac:dyDescent="0"/>
  <cols>
    <col min="1" max="254" width="10.83203125" style="21" customWidth="1"/>
  </cols>
  <sheetData>
    <row r="1" spans="1:7" ht="54" customHeight="1">
      <c r="A1" s="74"/>
      <c r="B1" s="75"/>
      <c r="C1" s="75"/>
      <c r="D1" s="75"/>
      <c r="E1" s="75"/>
      <c r="F1" s="75"/>
      <c r="G1" s="76"/>
    </row>
    <row r="2" spans="1:7" ht="47" customHeight="1">
      <c r="A2" s="89" t="s">
        <v>37</v>
      </c>
      <c r="B2" s="90"/>
      <c r="C2" s="90"/>
      <c r="D2" s="90"/>
      <c r="E2" s="90"/>
      <c r="F2" s="90"/>
      <c r="G2" s="91"/>
    </row>
    <row r="3" spans="1:7" ht="15" customHeight="1">
      <c r="A3" s="101"/>
      <c r="B3" s="102"/>
      <c r="C3" s="102"/>
      <c r="D3" s="102"/>
      <c r="E3" s="102"/>
      <c r="F3" s="102"/>
      <c r="G3" s="103"/>
    </row>
    <row r="4" spans="1:7" ht="30" customHeight="1">
      <c r="A4" s="104" t="s">
        <v>38</v>
      </c>
      <c r="B4" s="105"/>
      <c r="C4" s="105"/>
      <c r="D4" s="105"/>
      <c r="E4" s="105"/>
      <c r="F4" s="105"/>
      <c r="G4" s="105"/>
    </row>
    <row r="5" spans="1:7" ht="41" customHeight="1">
      <c r="A5" s="70" t="s">
        <v>39</v>
      </c>
      <c r="B5" s="71"/>
      <c r="C5" s="71"/>
      <c r="D5" s="71"/>
      <c r="E5" s="71"/>
      <c r="F5" s="71"/>
      <c r="G5" s="71"/>
    </row>
    <row r="6" spans="1:7" ht="15" customHeight="1">
      <c r="A6" s="74"/>
      <c r="B6" s="75"/>
      <c r="C6" s="75"/>
      <c r="D6" s="75"/>
      <c r="E6" s="75"/>
      <c r="F6" s="75"/>
      <c r="G6" s="76"/>
    </row>
    <row r="7" spans="1:7" ht="19" customHeight="1">
      <c r="A7" s="77" t="s">
        <v>105</v>
      </c>
      <c r="B7" s="78"/>
      <c r="C7" s="78"/>
      <c r="D7" s="78"/>
      <c r="E7" s="78"/>
      <c r="F7" s="3" t="s">
        <v>40</v>
      </c>
      <c r="G7" s="2" t="s">
        <v>47</v>
      </c>
    </row>
    <row r="8" spans="1:7" ht="15" customHeight="1">
      <c r="A8" s="57" t="s">
        <v>41</v>
      </c>
      <c r="B8" s="58"/>
      <c r="C8" s="58"/>
      <c r="D8" s="58"/>
      <c r="E8" s="58"/>
      <c r="F8" s="19">
        <f>'Cluster Configuration'!$E$31</f>
        <v>44</v>
      </c>
      <c r="G8" s="5" t="s">
        <v>42</v>
      </c>
    </row>
    <row r="9" spans="1:7" ht="15" customHeight="1">
      <c r="A9" s="57" t="s">
        <v>43</v>
      </c>
      <c r="B9" s="58"/>
      <c r="C9" s="58"/>
      <c r="D9" s="58"/>
      <c r="E9" s="58"/>
      <c r="F9" s="19">
        <f>'Cluster Configuration'!$F$32</f>
        <v>250880</v>
      </c>
      <c r="G9" s="5" t="s">
        <v>42</v>
      </c>
    </row>
    <row r="10" spans="1:7" ht="15" customHeight="1">
      <c r="A10" s="74"/>
      <c r="B10" s="75"/>
      <c r="C10" s="75"/>
      <c r="D10" s="75"/>
      <c r="E10" s="75"/>
      <c r="F10" s="75"/>
      <c r="G10" s="76"/>
    </row>
    <row r="11" spans="1:7" ht="30" customHeight="1">
      <c r="A11" s="60" t="s">
        <v>44</v>
      </c>
      <c r="B11" s="61"/>
      <c r="C11" s="61"/>
      <c r="D11" s="61"/>
      <c r="E11" s="61"/>
      <c r="F11" s="61"/>
      <c r="G11" s="61"/>
    </row>
    <row r="12" spans="1:7" ht="81" customHeight="1">
      <c r="A12" s="70" t="s">
        <v>45</v>
      </c>
      <c r="B12" s="71"/>
      <c r="C12" s="71"/>
      <c r="D12" s="71"/>
      <c r="E12" s="71"/>
      <c r="F12" s="71"/>
      <c r="G12" s="71"/>
    </row>
    <row r="13" spans="1:7" ht="15" customHeight="1">
      <c r="A13" s="74"/>
      <c r="B13" s="75"/>
      <c r="C13" s="75"/>
      <c r="D13" s="75"/>
      <c r="E13" s="75"/>
      <c r="F13" s="75"/>
      <c r="G13" s="76"/>
    </row>
    <row r="14" spans="1:7" ht="19" customHeight="1">
      <c r="A14" s="77" t="s">
        <v>46</v>
      </c>
      <c r="B14" s="78"/>
      <c r="C14" s="78"/>
      <c r="D14" s="78"/>
      <c r="E14" s="78"/>
      <c r="F14" s="3" t="s">
        <v>40</v>
      </c>
      <c r="G14" s="54" t="s">
        <v>47</v>
      </c>
    </row>
    <row r="15" spans="1:7" ht="15" customHeight="1">
      <c r="A15" s="57" t="s">
        <v>48</v>
      </c>
      <c r="B15" s="58"/>
      <c r="C15" s="58"/>
      <c r="D15" s="58"/>
      <c r="E15" s="58"/>
      <c r="F15" s="19">
        <f>'Cluster Configuration'!$E$31*'Cluster Configuration'!$D$37</f>
        <v>440</v>
      </c>
      <c r="G15" s="5" t="s">
        <v>49</v>
      </c>
    </row>
    <row r="16" spans="1:7" ht="15" customHeight="1">
      <c r="A16" s="57" t="s">
        <v>50</v>
      </c>
      <c r="B16" s="58"/>
      <c r="C16" s="58"/>
      <c r="D16" s="58"/>
      <c r="E16" s="58"/>
      <c r="F16" s="19">
        <f>('Cluster Configuration'!$F$32*'Cluster Configuration'!$D$37)/1024</f>
        <v>2450</v>
      </c>
      <c r="G16" s="5" t="s">
        <v>51</v>
      </c>
    </row>
    <row r="17" spans="1:7" ht="15" customHeight="1">
      <c r="A17" s="74"/>
      <c r="B17" s="75"/>
      <c r="C17" s="75"/>
      <c r="D17" s="75"/>
      <c r="E17" s="75"/>
      <c r="F17" s="75"/>
      <c r="G17" s="76"/>
    </row>
    <row r="18" spans="1:7" ht="30" customHeight="1">
      <c r="A18" s="60" t="s">
        <v>52</v>
      </c>
      <c r="B18" s="61"/>
      <c r="C18" s="61"/>
      <c r="D18" s="61"/>
      <c r="E18" s="61"/>
      <c r="F18" s="61"/>
      <c r="G18" s="61"/>
    </row>
    <row r="19" spans="1:7" ht="45" customHeight="1">
      <c r="A19" s="70" t="s">
        <v>53</v>
      </c>
      <c r="B19" s="71"/>
      <c r="C19" s="71"/>
      <c r="D19" s="71"/>
      <c r="E19" s="71"/>
      <c r="F19" s="71"/>
      <c r="G19" s="71"/>
    </row>
    <row r="20" spans="1:7" ht="15" customHeight="1">
      <c r="A20" s="74"/>
      <c r="B20" s="75"/>
      <c r="C20" s="75"/>
      <c r="D20" s="75"/>
      <c r="E20" s="75"/>
      <c r="F20" s="75"/>
      <c r="G20" s="76"/>
    </row>
    <row r="21" spans="1:7" ht="19" customHeight="1">
      <c r="A21" s="77" t="s">
        <v>106</v>
      </c>
      <c r="B21" s="78"/>
      <c r="C21" s="78"/>
      <c r="D21" s="78"/>
      <c r="E21" s="78"/>
      <c r="F21" s="4" t="s">
        <v>40</v>
      </c>
      <c r="G21" s="54" t="s">
        <v>5</v>
      </c>
    </row>
    <row r="22" spans="1:7" ht="15" customHeight="1">
      <c r="A22" s="57" t="s">
        <v>54</v>
      </c>
      <c r="B22" s="58"/>
      <c r="C22" s="58"/>
      <c r="D22" s="58"/>
      <c r="E22" s="59"/>
      <c r="F22" s="7">
        <v>1</v>
      </c>
      <c r="G22" s="8" t="s">
        <v>55</v>
      </c>
    </row>
    <row r="23" spans="1:7" ht="15" customHeight="1">
      <c r="A23" s="57" t="s">
        <v>170</v>
      </c>
      <c r="B23" s="58"/>
      <c r="C23" s="58"/>
      <c r="D23" s="58"/>
      <c r="E23" s="59"/>
      <c r="F23" s="7">
        <v>44</v>
      </c>
      <c r="G23" s="8" t="s">
        <v>56</v>
      </c>
    </row>
    <row r="24" spans="1:7" ht="15" customHeight="1">
      <c r="A24" s="87" t="s">
        <v>57</v>
      </c>
      <c r="B24" s="88"/>
      <c r="C24" s="88"/>
      <c r="D24" s="88"/>
      <c r="E24" s="97"/>
      <c r="F24" s="7">
        <v>1</v>
      </c>
      <c r="G24" s="44" t="s">
        <v>58</v>
      </c>
    </row>
    <row r="25" spans="1:7" ht="15" customHeight="1">
      <c r="A25" s="74"/>
      <c r="B25" s="75"/>
      <c r="C25" s="75"/>
      <c r="D25" s="75"/>
      <c r="E25" s="75"/>
      <c r="F25" s="75"/>
      <c r="G25" s="76"/>
    </row>
    <row r="26" spans="1:7" ht="19" customHeight="1">
      <c r="A26" s="77" t="s">
        <v>107</v>
      </c>
      <c r="B26" s="78"/>
      <c r="C26" s="78"/>
      <c r="D26" s="78"/>
      <c r="E26" s="78"/>
      <c r="F26" s="4" t="s">
        <v>40</v>
      </c>
      <c r="G26" s="55" t="s">
        <v>5</v>
      </c>
    </row>
    <row r="27" spans="1:7" ht="15" customHeight="1">
      <c r="A27" s="57" t="s">
        <v>59</v>
      </c>
      <c r="B27" s="58"/>
      <c r="C27" s="58"/>
      <c r="D27" s="58"/>
      <c r="E27" s="59"/>
      <c r="F27" s="7">
        <v>1024</v>
      </c>
      <c r="G27" s="8" t="s">
        <v>131</v>
      </c>
    </row>
    <row r="28" spans="1:7" ht="15" customHeight="1">
      <c r="A28" s="57" t="s">
        <v>60</v>
      </c>
      <c r="B28" s="58"/>
      <c r="C28" s="58"/>
      <c r="D28" s="58"/>
      <c r="E28" s="59"/>
      <c r="F28" s="7">
        <v>250880</v>
      </c>
      <c r="G28" s="8" t="s">
        <v>132</v>
      </c>
    </row>
    <row r="29" spans="1:7" ht="15" customHeight="1">
      <c r="A29" s="87" t="s">
        <v>61</v>
      </c>
      <c r="B29" s="88"/>
      <c r="C29" s="88"/>
      <c r="D29" s="88"/>
      <c r="E29" s="97"/>
      <c r="F29" s="7">
        <v>512</v>
      </c>
      <c r="G29" s="44" t="s">
        <v>133</v>
      </c>
    </row>
    <row r="30" spans="1:7" ht="15" customHeight="1">
      <c r="A30" s="74"/>
      <c r="B30" s="75"/>
      <c r="C30" s="75"/>
      <c r="D30" s="75"/>
      <c r="E30" s="75"/>
      <c r="F30" s="75"/>
      <c r="G30" s="76"/>
    </row>
    <row r="31" spans="1:7" ht="30" customHeight="1">
      <c r="A31" s="60" t="s">
        <v>62</v>
      </c>
      <c r="B31" s="61"/>
      <c r="C31" s="61"/>
      <c r="D31" s="61"/>
      <c r="E31" s="61"/>
      <c r="F31" s="61"/>
      <c r="G31" s="61"/>
    </row>
    <row r="32" spans="1:7" ht="38" customHeight="1">
      <c r="A32" s="70" t="s">
        <v>63</v>
      </c>
      <c r="B32" s="71"/>
      <c r="C32" s="71"/>
      <c r="D32" s="71"/>
      <c r="E32" s="71"/>
      <c r="F32" s="71"/>
      <c r="G32" s="71"/>
    </row>
    <row r="33" spans="1:254" ht="15" customHeight="1">
      <c r="A33" s="74"/>
      <c r="B33" s="75"/>
      <c r="C33" s="75"/>
      <c r="D33" s="75"/>
      <c r="E33" s="75"/>
      <c r="F33" s="75"/>
      <c r="G33" s="76"/>
    </row>
    <row r="34" spans="1:254" ht="18" customHeight="1">
      <c r="A34" s="77" t="s">
        <v>64</v>
      </c>
      <c r="B34" s="78"/>
      <c r="C34" s="78"/>
      <c r="D34" s="78"/>
      <c r="E34" s="78"/>
      <c r="F34" s="3" t="s">
        <v>173</v>
      </c>
      <c r="G34" s="3" t="s">
        <v>174</v>
      </c>
    </row>
    <row r="35" spans="1:254" ht="15" customHeight="1">
      <c r="A35" s="57" t="s">
        <v>65</v>
      </c>
      <c r="B35" s="58"/>
      <c r="C35" s="58"/>
      <c r="D35" s="58"/>
      <c r="E35" s="58"/>
      <c r="F35" s="19"/>
      <c r="G35" s="19">
        <f>FLOOR(($F$16*1024)/$F$27,1)</f>
        <v>2450</v>
      </c>
    </row>
    <row r="36" spans="1:254" ht="15" customHeight="1">
      <c r="A36" s="57" t="s">
        <v>67</v>
      </c>
      <c r="B36" s="58"/>
      <c r="C36" s="58"/>
      <c r="D36" s="58"/>
      <c r="E36" s="58"/>
      <c r="F36" s="19"/>
      <c r="G36" s="19">
        <f>IF($F$22=0,$F$15,FLOOR($F$15/$F$22,1))</f>
        <v>440</v>
      </c>
    </row>
    <row r="37" spans="1:254" ht="15" customHeight="1">
      <c r="A37" s="5" t="s">
        <v>104</v>
      </c>
      <c r="B37" s="28"/>
      <c r="C37" s="28"/>
      <c r="D37" s="28"/>
      <c r="E37" s="28"/>
      <c r="F37" s="19"/>
      <c r="G37" s="51">
        <f>'Cluster Configuration'!$D$37*'Cluster Configuration'!$D$11*2</f>
        <v>480</v>
      </c>
      <c r="H37" s="33">
        <f>MIN(G35:G37)</f>
        <v>440</v>
      </c>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c r="FA37" s="24"/>
      <c r="FB37" s="24"/>
      <c r="FC37" s="24"/>
      <c r="FD37" s="24"/>
      <c r="FE37" s="24"/>
      <c r="FF37" s="24"/>
      <c r="FG37" s="24"/>
      <c r="FH37" s="24"/>
      <c r="FI37" s="24"/>
      <c r="FJ37" s="24"/>
      <c r="FK37" s="24"/>
      <c r="FL37" s="24"/>
      <c r="FM37" s="24"/>
      <c r="FN37" s="24"/>
      <c r="FO37" s="24"/>
      <c r="FP37" s="24"/>
      <c r="FQ37" s="24"/>
      <c r="FR37" s="24"/>
      <c r="FS37" s="24"/>
      <c r="FT37" s="24"/>
      <c r="FU37" s="24"/>
      <c r="FV37" s="24"/>
      <c r="FW37" s="24"/>
      <c r="FX37" s="24"/>
      <c r="FY37" s="24"/>
      <c r="FZ37" s="24"/>
      <c r="GA37" s="24"/>
      <c r="GB37" s="24"/>
      <c r="GC37" s="24"/>
      <c r="GD37" s="24"/>
      <c r="GE37" s="24"/>
      <c r="GF37" s="24"/>
      <c r="GG37" s="24"/>
      <c r="GH37" s="24"/>
      <c r="GI37" s="24"/>
      <c r="GJ37" s="24"/>
      <c r="GK37" s="24"/>
      <c r="GL37" s="24"/>
      <c r="GM37" s="24"/>
      <c r="GN37" s="24"/>
      <c r="GO37" s="24"/>
      <c r="GP37" s="24"/>
      <c r="GQ37" s="24"/>
      <c r="GR37" s="24"/>
      <c r="GS37" s="24"/>
      <c r="GT37" s="24"/>
      <c r="GU37" s="24"/>
      <c r="GV37" s="24"/>
      <c r="GW37" s="24"/>
      <c r="GX37" s="24"/>
      <c r="GY37" s="24"/>
      <c r="GZ37" s="24"/>
      <c r="HA37" s="24"/>
      <c r="HB37" s="24"/>
      <c r="HC37" s="24"/>
      <c r="HD37" s="24"/>
      <c r="HE37" s="24"/>
      <c r="HF37" s="24"/>
      <c r="HG37" s="24"/>
      <c r="HH37" s="24"/>
      <c r="HI37" s="24"/>
      <c r="HJ37" s="24"/>
      <c r="HK37" s="24"/>
      <c r="HL37" s="24"/>
      <c r="HM37" s="24"/>
      <c r="HN37" s="24"/>
      <c r="HO37" s="24"/>
      <c r="HP37" s="24"/>
      <c r="HQ37" s="24"/>
      <c r="HR37" s="24"/>
      <c r="HS37" s="24"/>
      <c r="HT37" s="24"/>
      <c r="HU37" s="24"/>
      <c r="HV37" s="24"/>
      <c r="HW37" s="24"/>
      <c r="HX37" s="24"/>
      <c r="HY37" s="24"/>
      <c r="HZ37" s="24"/>
      <c r="IA37" s="24"/>
      <c r="IB37" s="24"/>
      <c r="IC37" s="24"/>
      <c r="ID37" s="24"/>
      <c r="IE37" s="24"/>
      <c r="IF37" s="24"/>
      <c r="IG37" s="24"/>
      <c r="IH37" s="24"/>
      <c r="II37" s="24"/>
      <c r="IJ37" s="24"/>
      <c r="IK37" s="24"/>
      <c r="IL37" s="24"/>
      <c r="IM37" s="24"/>
      <c r="IN37" s="24"/>
      <c r="IO37" s="24"/>
      <c r="IP37" s="24"/>
      <c r="IQ37" s="24"/>
      <c r="IR37" s="24"/>
      <c r="IS37" s="24"/>
      <c r="IT37" s="24"/>
    </row>
    <row r="38" spans="1:254" ht="15" customHeight="1">
      <c r="A38" s="79" t="s">
        <v>66</v>
      </c>
      <c r="B38" s="80"/>
      <c r="C38" s="80"/>
      <c r="D38" s="80"/>
      <c r="E38" s="100"/>
      <c r="F38" s="19">
        <f>FLOOR(($F$16*1024)/$F$28,1)</f>
        <v>10</v>
      </c>
      <c r="G38" s="19"/>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4"/>
      <c r="FI38" s="24"/>
      <c r="FJ38" s="24"/>
      <c r="FK38" s="24"/>
      <c r="FL38" s="24"/>
      <c r="FM38" s="24"/>
      <c r="FN38" s="24"/>
      <c r="FO38" s="24"/>
      <c r="FP38" s="24"/>
      <c r="FQ38" s="24"/>
      <c r="FR38" s="24"/>
      <c r="FS38" s="24"/>
      <c r="FT38" s="24"/>
      <c r="FU38" s="24"/>
      <c r="FV38" s="24"/>
      <c r="FW38" s="24"/>
      <c r="FX38" s="24"/>
      <c r="FY38" s="24"/>
      <c r="FZ38" s="24"/>
      <c r="GA38" s="24"/>
      <c r="GB38" s="24"/>
      <c r="GC38" s="24"/>
      <c r="GD38" s="24"/>
      <c r="GE38" s="24"/>
      <c r="GF38" s="24"/>
      <c r="GG38" s="24"/>
      <c r="GH38" s="24"/>
      <c r="GI38" s="24"/>
      <c r="GJ38" s="24"/>
      <c r="GK38" s="24"/>
      <c r="GL38" s="24"/>
      <c r="GM38" s="24"/>
      <c r="GN38" s="24"/>
      <c r="GO38" s="24"/>
      <c r="GP38" s="24"/>
      <c r="GQ38" s="24"/>
      <c r="GR38" s="24"/>
      <c r="GS38" s="24"/>
      <c r="GT38" s="24"/>
      <c r="GU38" s="24"/>
      <c r="GV38" s="24"/>
      <c r="GW38" s="24"/>
      <c r="GX38" s="24"/>
      <c r="GY38" s="24"/>
      <c r="GZ38" s="24"/>
      <c r="HA38" s="24"/>
      <c r="HB38" s="24"/>
      <c r="HC38" s="24"/>
      <c r="HD38" s="24"/>
      <c r="HE38" s="24"/>
      <c r="HF38" s="24"/>
      <c r="HG38" s="24"/>
      <c r="HH38" s="24"/>
      <c r="HI38" s="24"/>
      <c r="HJ38" s="24"/>
      <c r="HK38" s="24"/>
      <c r="HL38" s="24"/>
      <c r="HM38" s="24"/>
      <c r="HN38" s="24"/>
      <c r="HO38" s="24"/>
      <c r="HP38" s="24"/>
      <c r="HQ38" s="24"/>
      <c r="HR38" s="24"/>
      <c r="HS38" s="24"/>
      <c r="HT38" s="24"/>
      <c r="HU38" s="24"/>
      <c r="HV38" s="24"/>
      <c r="HW38" s="24"/>
      <c r="HX38" s="24"/>
      <c r="HY38" s="24"/>
      <c r="HZ38" s="24"/>
      <c r="IA38" s="24"/>
      <c r="IB38" s="24"/>
      <c r="IC38" s="24"/>
      <c r="ID38" s="24"/>
      <c r="IE38" s="24"/>
      <c r="IF38" s="24"/>
      <c r="IG38" s="24"/>
      <c r="IH38" s="24"/>
      <c r="II38" s="24"/>
      <c r="IJ38" s="24"/>
      <c r="IK38" s="24"/>
      <c r="IL38" s="24"/>
      <c r="IM38" s="24"/>
      <c r="IN38" s="24"/>
      <c r="IO38" s="24"/>
      <c r="IP38" s="24"/>
      <c r="IQ38" s="24"/>
      <c r="IR38" s="24"/>
      <c r="IS38" s="24"/>
      <c r="IT38" s="24"/>
    </row>
    <row r="39" spans="1:254" ht="15" customHeight="1">
      <c r="A39" s="57" t="s">
        <v>68</v>
      </c>
      <c r="B39" s="58"/>
      <c r="C39" s="58"/>
      <c r="D39" s="58"/>
      <c r="E39" s="58"/>
      <c r="F39" s="19">
        <f>FLOOR($F$15/$F$23,1)</f>
        <v>10</v>
      </c>
      <c r="G39" s="19"/>
      <c r="H39" s="33">
        <f>MIN(F38:F39)</f>
        <v>10</v>
      </c>
    </row>
    <row r="40" spans="1:254" ht="15" customHeight="1">
      <c r="A40" s="74"/>
      <c r="B40" s="75"/>
      <c r="C40" s="75"/>
      <c r="D40" s="75"/>
      <c r="E40" s="75"/>
      <c r="F40" s="75"/>
      <c r="G40" s="76"/>
    </row>
    <row r="41" spans="1:254" ht="30" customHeight="1">
      <c r="A41" s="60" t="s">
        <v>69</v>
      </c>
      <c r="B41" s="61"/>
      <c r="C41" s="61"/>
      <c r="D41" s="61"/>
      <c r="E41" s="61"/>
      <c r="F41" s="61"/>
      <c r="G41" s="61"/>
    </row>
    <row r="42" spans="1:254" ht="48" customHeight="1">
      <c r="A42" s="70" t="s">
        <v>70</v>
      </c>
      <c r="B42" s="71"/>
      <c r="C42" s="71"/>
      <c r="D42" s="71"/>
      <c r="E42" s="71"/>
      <c r="F42" s="71"/>
      <c r="G42" s="71"/>
    </row>
    <row r="43" spans="1:254" ht="15" customHeight="1">
      <c r="A43" s="74"/>
      <c r="B43" s="75"/>
      <c r="C43" s="75"/>
      <c r="D43" s="75"/>
      <c r="E43" s="76"/>
      <c r="F43" s="134" t="s">
        <v>72</v>
      </c>
      <c r="G43" s="56"/>
    </row>
    <row r="44" spans="1:254" ht="19" customHeight="1">
      <c r="A44" s="92" t="s">
        <v>71</v>
      </c>
      <c r="B44" s="93"/>
      <c r="C44" s="93"/>
      <c r="D44" s="93"/>
      <c r="E44" s="94"/>
      <c r="F44" s="135"/>
      <c r="G44" s="3" t="s">
        <v>5</v>
      </c>
      <c r="IT44"/>
    </row>
    <row r="45" spans="1:254" ht="16" customHeight="1">
      <c r="A45" s="95" t="s">
        <v>156</v>
      </c>
      <c r="B45" s="96"/>
      <c r="C45" s="96"/>
      <c r="D45" s="96"/>
      <c r="E45" s="96"/>
      <c r="F45" s="22" t="str">
        <f>IF($F$23&gt;=$F$22,"GOOD","BAD")</f>
        <v>GOOD</v>
      </c>
      <c r="G45" s="8" t="s">
        <v>150</v>
      </c>
    </row>
    <row r="46" spans="1:254" ht="17" customHeight="1">
      <c r="A46" s="95" t="s">
        <v>155</v>
      </c>
      <c r="B46" s="96"/>
      <c r="C46" s="96"/>
      <c r="D46" s="96"/>
      <c r="E46" s="96"/>
      <c r="F46" s="23" t="str">
        <f>IF($F$28&gt;=$F$27,"GOOD","BAD")</f>
        <v>GOOD</v>
      </c>
      <c r="G46" s="8" t="s">
        <v>151</v>
      </c>
    </row>
    <row r="47" spans="1:254" ht="17" customHeight="1">
      <c r="A47" s="95" t="s">
        <v>158</v>
      </c>
      <c r="B47" s="96"/>
      <c r="C47" s="96"/>
      <c r="D47" s="96"/>
      <c r="E47" s="96"/>
      <c r="F47" s="23" t="str">
        <f>IF($F$22&gt;=0,"GOOD","BAD")</f>
        <v>GOOD</v>
      </c>
      <c r="G47" s="8" t="s">
        <v>154</v>
      </c>
    </row>
    <row r="48" spans="1:254" ht="17" customHeight="1">
      <c r="A48" s="95" t="s">
        <v>157</v>
      </c>
      <c r="B48" s="96"/>
      <c r="C48" s="96"/>
      <c r="D48" s="96"/>
      <c r="E48" s="96"/>
      <c r="F48" s="23" t="str">
        <f>IF($F$23&gt;=1,"GOOD","BAD")</f>
        <v>GOOD</v>
      </c>
      <c r="G48" s="8" t="s">
        <v>161</v>
      </c>
    </row>
    <row r="49" spans="1:254" ht="15" customHeight="1">
      <c r="A49" s="98" t="s">
        <v>153</v>
      </c>
      <c r="B49" s="99"/>
      <c r="C49" s="99"/>
      <c r="D49" s="99"/>
      <c r="E49" s="99"/>
      <c r="F49" s="23" t="str">
        <f>IF($F$22&lt;=F8,"GOOD","BAD")</f>
        <v>GOOD</v>
      </c>
      <c r="G49" s="8" t="s">
        <v>152</v>
      </c>
    </row>
    <row r="50" spans="1:254" ht="17" customHeight="1">
      <c r="A50" s="95" t="s">
        <v>159</v>
      </c>
      <c r="B50" s="96"/>
      <c r="C50" s="96"/>
      <c r="D50" s="96"/>
      <c r="E50" s="96"/>
      <c r="F50" s="23" t="str">
        <f>IF($F$23&lt;='Cluster Configuration'!$E$31,"GOOD","BAD")</f>
        <v>GOOD</v>
      </c>
      <c r="G50" s="8" t="s">
        <v>162</v>
      </c>
    </row>
    <row r="51" spans="1:254" ht="15" customHeight="1">
      <c r="A51" s="98" t="s">
        <v>166</v>
      </c>
      <c r="B51" s="99"/>
      <c r="C51" s="99"/>
      <c r="D51" s="99"/>
      <c r="E51" s="99"/>
      <c r="F51" s="23" t="str">
        <f>IF($F$28&lt;=$F$9, "GOOD","BAD")</f>
        <v>GOOD</v>
      </c>
      <c r="G51" s="8" t="s">
        <v>163</v>
      </c>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c r="FA51" s="24"/>
      <c r="FB51" s="24"/>
      <c r="FC51" s="24"/>
      <c r="FD51" s="24"/>
      <c r="FE51" s="24"/>
      <c r="FF51" s="24"/>
      <c r="FG51" s="24"/>
      <c r="FH51" s="24"/>
      <c r="FI51" s="24"/>
      <c r="FJ51" s="24"/>
      <c r="FK51" s="24"/>
      <c r="FL51" s="24"/>
      <c r="FM51" s="24"/>
      <c r="FN51" s="24"/>
      <c r="FO51" s="24"/>
      <c r="FP51" s="24"/>
      <c r="FQ51" s="24"/>
      <c r="FR51" s="24"/>
      <c r="FS51" s="24"/>
      <c r="FT51" s="24"/>
      <c r="FU51" s="24"/>
      <c r="FV51" s="24"/>
      <c r="FW51" s="24"/>
      <c r="FX51" s="24"/>
      <c r="FY51" s="24"/>
      <c r="FZ51" s="24"/>
      <c r="GA51" s="24"/>
      <c r="GB51" s="24"/>
      <c r="GC51" s="24"/>
      <c r="GD51" s="24"/>
      <c r="GE51" s="24"/>
      <c r="GF51" s="24"/>
      <c r="GG51" s="24"/>
      <c r="GH51" s="24"/>
      <c r="GI51" s="24"/>
      <c r="GJ51" s="24"/>
      <c r="GK51" s="24"/>
      <c r="GL51" s="24"/>
      <c r="GM51" s="24"/>
      <c r="GN51" s="24"/>
      <c r="GO51" s="24"/>
      <c r="GP51" s="24"/>
      <c r="GQ51" s="24"/>
      <c r="GR51" s="24"/>
      <c r="GS51" s="24"/>
      <c r="GT51" s="24"/>
      <c r="GU51" s="24"/>
      <c r="GV51" s="24"/>
      <c r="GW51" s="24"/>
      <c r="GX51" s="24"/>
      <c r="GY51" s="24"/>
      <c r="GZ51" s="24"/>
      <c r="HA51" s="24"/>
      <c r="HB51" s="24"/>
      <c r="HC51" s="24"/>
      <c r="HD51" s="24"/>
      <c r="HE51" s="24"/>
      <c r="HF51" s="24"/>
      <c r="HG51" s="24"/>
      <c r="HH51" s="24"/>
      <c r="HI51" s="24"/>
      <c r="HJ51" s="24"/>
      <c r="HK51" s="24"/>
      <c r="HL51" s="24"/>
      <c r="HM51" s="24"/>
      <c r="HN51" s="24"/>
      <c r="HO51" s="24"/>
      <c r="HP51" s="24"/>
      <c r="HQ51" s="24"/>
      <c r="HR51" s="24"/>
      <c r="HS51" s="24"/>
      <c r="HT51" s="24"/>
      <c r="HU51" s="24"/>
      <c r="HV51" s="24"/>
      <c r="HW51" s="24"/>
      <c r="HX51" s="24"/>
      <c r="HY51" s="24"/>
      <c r="HZ51" s="24"/>
      <c r="IA51" s="24"/>
      <c r="IB51" s="24"/>
      <c r="IC51" s="24"/>
      <c r="ID51" s="24"/>
      <c r="IE51" s="24"/>
      <c r="IF51" s="24"/>
      <c r="IG51" s="24"/>
      <c r="IH51" s="24"/>
      <c r="II51" s="24"/>
      <c r="IJ51" s="24"/>
      <c r="IK51" s="24"/>
      <c r="IL51" s="24"/>
      <c r="IM51" s="24"/>
      <c r="IN51" s="24"/>
      <c r="IO51" s="24"/>
      <c r="IP51" s="24"/>
      <c r="IQ51" s="24"/>
      <c r="IR51" s="24"/>
      <c r="IS51" s="24"/>
      <c r="IT51" s="24"/>
    </row>
    <row r="52" spans="1:254" ht="15" customHeight="1">
      <c r="A52" s="95" t="s">
        <v>165</v>
      </c>
      <c r="B52" s="96"/>
      <c r="C52" s="96"/>
      <c r="D52" s="96"/>
      <c r="E52" s="96"/>
      <c r="F52" s="23" t="str">
        <f>IF($F$27&lt;=$F$9, "GOOD","BAD")</f>
        <v>GOOD</v>
      </c>
      <c r="G52" s="8" t="s">
        <v>167</v>
      </c>
    </row>
    <row r="53" spans="1:254" ht="17" customHeight="1">
      <c r="A53" s="95" t="s">
        <v>164</v>
      </c>
      <c r="B53" s="96"/>
      <c r="C53" s="96"/>
      <c r="D53" s="96"/>
      <c r="E53" s="96"/>
      <c r="F53" s="23" t="str">
        <f t="shared" ref="F53" si="0">IF($F$27&lt;1024,IF($F$27&lt;256,"BAD","WARN"),"GOOD")</f>
        <v>GOOD</v>
      </c>
      <c r="G53" s="8" t="s">
        <v>160</v>
      </c>
    </row>
    <row r="55" spans="1:254" ht="15" customHeight="1">
      <c r="IR55"/>
      <c r="IS55"/>
      <c r="IT55"/>
    </row>
    <row r="56" spans="1:254" ht="15" customHeight="1">
      <c r="IR56"/>
      <c r="IS56"/>
      <c r="IT56"/>
    </row>
    <row r="57" spans="1:254" ht="15" customHeight="1">
      <c r="IR57"/>
      <c r="IS57"/>
      <c r="IT57"/>
    </row>
  </sheetData>
  <mergeCells count="53">
    <mergeCell ref="A3:G3"/>
    <mergeCell ref="A51:E51"/>
    <mergeCell ref="A4:G4"/>
    <mergeCell ref="A16:E16"/>
    <mergeCell ref="A15:E15"/>
    <mergeCell ref="A14:E14"/>
    <mergeCell ref="A29:E29"/>
    <mergeCell ref="A26:E26"/>
    <mergeCell ref="A23:E23"/>
    <mergeCell ref="A22:E22"/>
    <mergeCell ref="A21:E21"/>
    <mergeCell ref="A5:G5"/>
    <mergeCell ref="A42:G42"/>
    <mergeCell ref="A19:G19"/>
    <mergeCell ref="A18:G18"/>
    <mergeCell ref="A41:G41"/>
    <mergeCell ref="A8:E8"/>
    <mergeCell ref="A7:E7"/>
    <mergeCell ref="A28:E28"/>
    <mergeCell ref="A47:E47"/>
    <mergeCell ref="A38:E38"/>
    <mergeCell ref="A35:E35"/>
    <mergeCell ref="A34:E34"/>
    <mergeCell ref="A39:E39"/>
    <mergeCell ref="A40:G40"/>
    <mergeCell ref="A9:E9"/>
    <mergeCell ref="A31:G31"/>
    <mergeCell ref="A27:E27"/>
    <mergeCell ref="A36:E36"/>
    <mergeCell ref="A32:G32"/>
    <mergeCell ref="F43:F44"/>
    <mergeCell ref="A43:E43"/>
    <mergeCell ref="A49:E49"/>
    <mergeCell ref="A48:E48"/>
    <mergeCell ref="A50:E50"/>
    <mergeCell ref="A53:E53"/>
    <mergeCell ref="A52:E52"/>
    <mergeCell ref="A1:G1"/>
    <mergeCell ref="A2:G2"/>
    <mergeCell ref="A44:E44"/>
    <mergeCell ref="A45:E45"/>
    <mergeCell ref="A46:E46"/>
    <mergeCell ref="A30:G30"/>
    <mergeCell ref="A20:G20"/>
    <mergeCell ref="A25:G25"/>
    <mergeCell ref="A17:G17"/>
    <mergeCell ref="A13:G13"/>
    <mergeCell ref="A11:G11"/>
    <mergeCell ref="A12:G12"/>
    <mergeCell ref="A24:E24"/>
    <mergeCell ref="A10:G10"/>
    <mergeCell ref="A6:G6"/>
    <mergeCell ref="A33:G33"/>
  </mergeCells>
  <phoneticPr fontId="12" type="noConversion"/>
  <conditionalFormatting sqref="G35:G37">
    <cfRule type="cellIs" dxfId="18" priority="8" operator="equal">
      <formula>$H$37</formula>
    </cfRule>
  </conditionalFormatting>
  <conditionalFormatting sqref="F38:F39">
    <cfRule type="cellIs" dxfId="17" priority="7" operator="equal">
      <formula>$H$39</formula>
    </cfRule>
  </conditionalFormatting>
  <dataValidations count="2">
    <dataValidation type="whole" allowBlank="1" showInputMessage="1" showErrorMessage="1" errorTitle="Out of range" error="The increment MB allocation must be between 1MB and the maximum MB per allocation" sqref="F29">
      <formula1>1</formula1>
      <formula2>$F$28</formula2>
    </dataValidation>
    <dataValidation type="whole" allowBlank="1" showInputMessage="1" showErrorMessage="1" errorTitle="Out of range" error="The increment vcores must be between 1 and the maximum vcores per allocation" sqref="F24">
      <formula1>1</formula1>
      <formula2>$F$23</formula2>
    </dataValidation>
  </dataValidations>
  <pageMargins left="0.7" right="0.7" top="0.75" bottom="0.75" header="0.3" footer="0.3"/>
  <pageSetup orientation="portrait"/>
  <headerFooter>
    <oddFooter>&amp;C&amp;"Helvetica,Regular"&amp;12&amp;K000000&amp;P</oddFooter>
  </headerFooter>
  <drawing r:id="rId1"/>
  <extLst>
    <ext xmlns:x14="http://schemas.microsoft.com/office/spreadsheetml/2009/9/main" uri="{78C0D931-6437-407d-A8EE-F0AAD7539E65}">
      <x14:conditionalFormattings>
        <x14:conditionalFormatting xmlns:xm="http://schemas.microsoft.com/office/excel/2006/main">
          <x14:cfRule type="containsText" priority="19" stopIfTrue="1" operator="containsText" id="{E9C541E5-3BFC-AA4B-86A5-B3D4F2676CAA}">
            <xm:f>NOT(ISERROR(SEARCH("GOOD",F45)))</xm:f>
            <xm:f>"GOOD"</xm:f>
            <x14:dxf>
              <font>
                <color rgb="FFFFFFFF"/>
              </font>
              <fill>
                <patternFill patternType="solid">
                  <fgColor indexed="14"/>
                  <bgColor indexed="13"/>
                </patternFill>
              </fill>
            </x14:dxf>
          </x14:cfRule>
          <x14:cfRule type="containsText" priority="20" stopIfTrue="1" operator="containsText" id="{DC98F53A-17FC-9543-BBB1-7C9A5B2ADE42}">
            <xm:f>NOT(ISERROR(SEARCH("BAD",F45)))</xm:f>
            <xm:f>"BAD"</xm:f>
            <x14:dxf>
              <font>
                <color rgb="FF9C0006"/>
              </font>
              <fill>
                <patternFill patternType="solid">
                  <fgColor indexed="14"/>
                  <bgColor indexed="15"/>
                </patternFill>
              </fill>
            </x14:dxf>
          </x14:cfRule>
          <x14:cfRule type="containsText" priority="21" stopIfTrue="1" operator="containsText" id="{9C6AA8B5-C83C-F841-A56A-8FB5EC521BB1}">
            <xm:f>NOT(ISERROR(SEARCH("WARN",F45)))</xm:f>
            <xm:f>"WARN"</xm:f>
            <x14:dxf>
              <font>
                <color rgb="FF9C0006"/>
              </font>
              <fill>
                <patternFill patternType="solid">
                  <fgColor indexed="14"/>
                  <bgColor indexed="17"/>
                </patternFill>
              </fill>
            </x14:dxf>
          </x14:cfRule>
          <xm:sqref>F45:F50 F52:F53</xm:sqref>
        </x14:conditionalFormatting>
        <x14:conditionalFormatting xmlns:xm="http://schemas.microsoft.com/office/excel/2006/main">
          <x14:cfRule type="containsText" priority="4" stopIfTrue="1" operator="containsText" id="{524A17F6-A00A-E34B-AD08-7F2274C49417}">
            <xm:f>NOT(ISERROR(SEARCH("GOOD",F51)))</xm:f>
            <xm:f>"GOOD"</xm:f>
            <x14:dxf>
              <font>
                <color rgb="FFFFFFFF"/>
              </font>
              <fill>
                <patternFill patternType="solid">
                  <fgColor indexed="14"/>
                  <bgColor indexed="13"/>
                </patternFill>
              </fill>
            </x14:dxf>
          </x14:cfRule>
          <x14:cfRule type="containsText" priority="5" stopIfTrue="1" operator="containsText" id="{C99E7F69-1F88-D64A-942A-5699B9D7A3EF}">
            <xm:f>NOT(ISERROR(SEARCH("BAD",F51)))</xm:f>
            <xm:f>"BAD"</xm:f>
            <x14:dxf>
              <font>
                <color rgb="FF9C0006"/>
              </font>
              <fill>
                <patternFill patternType="solid">
                  <fgColor indexed="14"/>
                  <bgColor indexed="15"/>
                </patternFill>
              </fill>
            </x14:dxf>
          </x14:cfRule>
          <x14:cfRule type="containsText" priority="6" stopIfTrue="1" operator="containsText" id="{1B9F9C29-0F8F-2B4E-88D0-4A91E00363F9}">
            <xm:f>NOT(ISERROR(SEARCH("WARN",F51)))</xm:f>
            <xm:f>"WARN"</xm:f>
            <x14:dxf>
              <font>
                <color rgb="FF9C0006"/>
              </font>
              <fill>
                <patternFill patternType="solid">
                  <fgColor indexed="14"/>
                  <bgColor indexed="17"/>
                </patternFill>
              </fill>
            </x14:dxf>
          </x14:cfRule>
          <xm:sqref>F51</xm:sqref>
        </x14:conditionalFormatting>
      </x14:conditionalFormattings>
    </ext>
    <ext xmlns:x14="http://schemas.microsoft.com/office/spreadsheetml/2009/9/main" uri="{CCE6A557-97BC-4b89-ADB6-D9C93CAAB3DF}">
      <x14:dataValidations xmlns:xm="http://schemas.microsoft.com/office/excel/2006/main" count="4">
        <x14:dataValidation type="whole" allowBlank="1" showInputMessage="1" showErrorMessage="1" errorTitle="Out of range" error="Minimum vcores must be between 0 and the available vcores per NodeManager">
          <x14:formula1>
            <xm:f>0</xm:f>
          </x14:formula1>
          <x14:formula2>
            <xm:f>'Cluster Configuration'!E31</xm:f>
          </x14:formula2>
          <xm:sqref>F22</xm:sqref>
        </x14:dataValidation>
        <x14:dataValidation type="whole" allowBlank="1" showInputMessage="1" showErrorMessage="1" errorTitle="Out of range" error="The maximum vcores must be between the minimum vcores and the available vcores per NodeManager">
          <x14:formula1>
            <xm:f>F22</xm:f>
          </x14:formula1>
          <x14:formula2>
            <xm:f>'Cluster Configuration'!E31</xm:f>
          </x14:formula2>
          <xm:sqref>F23</xm:sqref>
        </x14:dataValidation>
        <x14:dataValidation type="whole" allowBlank="1" showInputMessage="1" showErrorMessage="1" errorTitle="Out of range" error="The maximum allocation MB must be between the minimum allocation MB and the available allocation MB per NodeManager">
          <x14:formula1>
            <xm:f>F27</xm:f>
          </x14:formula1>
          <x14:formula2>
            <xm:f>'Cluster Configuration'!F32</xm:f>
          </x14:formula2>
          <xm:sqref>F28</xm:sqref>
        </x14:dataValidation>
        <x14:dataValidation type="whole" allowBlank="1" showInputMessage="1" showErrorMessage="1" errorTitle="Out of range" error="The minimum allocation MB must be between 1 and the available allocation MB per NodeManager">
          <x14:formula1>
            <xm:f>1</xm:f>
          </x14:formula1>
          <x14:formula2>
            <xm:f>'Cluster Configuration'!F32</xm:f>
          </x14:formula2>
          <xm:sqref>F27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48"/>
  <sheetViews>
    <sheetView showGridLines="0" workbookViewId="0">
      <selection activeCell="F8" sqref="F8"/>
    </sheetView>
  </sheetViews>
  <sheetFormatPr baseColWidth="10" defaultColWidth="10.83203125" defaultRowHeight="15" customHeight="1" x14ac:dyDescent="0"/>
  <cols>
    <col min="1" max="254" width="10.83203125" style="24" customWidth="1"/>
  </cols>
  <sheetData>
    <row r="1" spans="1:9" ht="55" customHeight="1">
      <c r="A1" s="74"/>
      <c r="B1" s="75"/>
      <c r="C1" s="75"/>
      <c r="D1" s="75"/>
      <c r="E1" s="75"/>
      <c r="F1" s="75"/>
      <c r="G1" s="76"/>
    </row>
    <row r="2" spans="1:9" ht="47" customHeight="1">
      <c r="A2" s="116" t="s">
        <v>73</v>
      </c>
      <c r="B2" s="117"/>
      <c r="C2" s="117"/>
      <c r="D2" s="117"/>
      <c r="E2" s="117"/>
      <c r="F2" s="117"/>
      <c r="G2" s="118"/>
    </row>
    <row r="3" spans="1:9" ht="15" customHeight="1">
      <c r="A3" s="43"/>
      <c r="B3" s="40"/>
      <c r="C3" s="40"/>
      <c r="D3" s="40"/>
      <c r="E3" s="40"/>
      <c r="F3" s="40"/>
      <c r="G3" s="41"/>
    </row>
    <row r="4" spans="1:9" ht="30" customHeight="1">
      <c r="A4" s="119" t="s">
        <v>74</v>
      </c>
      <c r="B4" s="120"/>
      <c r="C4" s="120"/>
      <c r="D4" s="120"/>
      <c r="E4" s="120"/>
      <c r="F4" s="120"/>
      <c r="G4" s="121"/>
      <c r="I4" s="33" t="s">
        <v>97</v>
      </c>
    </row>
    <row r="5" spans="1:9" ht="126" customHeight="1">
      <c r="A5" s="122" t="s">
        <v>169</v>
      </c>
      <c r="B5" s="123"/>
      <c r="C5" s="123"/>
      <c r="D5" s="123"/>
      <c r="E5" s="123"/>
      <c r="F5" s="123"/>
      <c r="G5" s="124"/>
      <c r="I5" s="33" t="s">
        <v>98</v>
      </c>
    </row>
    <row r="6" spans="1:9" ht="15" customHeight="1">
      <c r="A6" s="43"/>
      <c r="B6" s="40"/>
      <c r="C6" s="40"/>
      <c r="D6" s="40"/>
      <c r="E6" s="40"/>
      <c r="F6" s="40"/>
      <c r="G6" s="41"/>
    </row>
    <row r="7" spans="1:9" ht="19" customHeight="1">
      <c r="A7" s="127" t="s">
        <v>116</v>
      </c>
      <c r="B7" s="128"/>
      <c r="C7" s="128"/>
      <c r="D7" s="128"/>
      <c r="E7" s="129"/>
      <c r="F7" s="48" t="s">
        <v>40</v>
      </c>
      <c r="G7" s="45" t="s">
        <v>5</v>
      </c>
    </row>
    <row r="8" spans="1:9" ht="15" customHeight="1">
      <c r="A8" s="98" t="s">
        <v>75</v>
      </c>
      <c r="B8" s="99"/>
      <c r="C8" s="99"/>
      <c r="D8" s="99"/>
      <c r="E8" s="109"/>
      <c r="F8" s="7">
        <v>1</v>
      </c>
      <c r="G8" s="5" t="s">
        <v>76</v>
      </c>
    </row>
    <row r="9" spans="1:9" ht="15" customHeight="1">
      <c r="A9" s="98" t="s">
        <v>77</v>
      </c>
      <c r="B9" s="99"/>
      <c r="C9" s="99"/>
      <c r="D9" s="99"/>
      <c r="E9" s="109"/>
      <c r="F9" s="7">
        <v>1024</v>
      </c>
      <c r="G9" s="5" t="s">
        <v>128</v>
      </c>
    </row>
    <row r="10" spans="1:9" ht="15" customHeight="1">
      <c r="A10" s="125" t="s">
        <v>115</v>
      </c>
      <c r="B10" s="126"/>
      <c r="C10" s="126"/>
      <c r="D10" s="126"/>
      <c r="E10" s="50" t="s">
        <v>124</v>
      </c>
      <c r="F10" s="7">
        <v>800</v>
      </c>
      <c r="G10" s="5" t="s">
        <v>125</v>
      </c>
    </row>
    <row r="11" spans="1:9" ht="18" customHeight="1">
      <c r="A11" s="130" t="s">
        <v>122</v>
      </c>
      <c r="B11" s="131"/>
      <c r="C11" s="131"/>
      <c r="D11" s="131"/>
      <c r="E11" s="132"/>
      <c r="F11" s="46"/>
      <c r="G11" s="5"/>
    </row>
    <row r="12" spans="1:9" ht="15" customHeight="1">
      <c r="A12" s="125" t="s">
        <v>123</v>
      </c>
      <c r="B12" s="126"/>
      <c r="C12" s="126"/>
      <c r="D12" s="126"/>
      <c r="E12" s="133"/>
      <c r="F12" s="7" t="s">
        <v>97</v>
      </c>
      <c r="G12" s="5"/>
    </row>
    <row r="13" spans="1:9" ht="15" customHeight="1">
      <c r="A13" s="125" t="s">
        <v>121</v>
      </c>
      <c r="B13" s="126"/>
      <c r="C13" s="126"/>
      <c r="D13" s="126"/>
      <c r="E13" s="133"/>
      <c r="F13" s="7">
        <v>0.8</v>
      </c>
      <c r="G13" s="5" t="s">
        <v>120</v>
      </c>
    </row>
    <row r="14" spans="1:9" ht="19" customHeight="1">
      <c r="A14" s="130" t="s">
        <v>118</v>
      </c>
      <c r="B14" s="131"/>
      <c r="C14" s="131"/>
      <c r="D14" s="131"/>
      <c r="E14" s="132"/>
      <c r="F14" s="49"/>
      <c r="G14" s="5"/>
    </row>
    <row r="15" spans="1:9" ht="15" customHeight="1">
      <c r="A15" s="98" t="s">
        <v>78</v>
      </c>
      <c r="B15" s="99"/>
      <c r="C15" s="99"/>
      <c r="D15" s="99"/>
      <c r="E15" s="109"/>
      <c r="F15" s="7">
        <v>1</v>
      </c>
      <c r="G15" s="5" t="s">
        <v>79</v>
      </c>
    </row>
    <row r="16" spans="1:9" ht="15" customHeight="1">
      <c r="A16" s="98" t="s">
        <v>80</v>
      </c>
      <c r="B16" s="99"/>
      <c r="C16" s="99"/>
      <c r="D16" s="99"/>
      <c r="E16" s="109"/>
      <c r="F16" s="7">
        <v>1024</v>
      </c>
      <c r="G16" s="5" t="s">
        <v>127</v>
      </c>
    </row>
    <row r="17" spans="1:254" ht="15" customHeight="1">
      <c r="A17" s="98" t="s">
        <v>117</v>
      </c>
      <c r="B17" s="99"/>
      <c r="C17" s="99"/>
      <c r="D17" s="99"/>
      <c r="E17" s="52" t="str">
        <f>IF($F$12="yes","ignored","-Xmx")</f>
        <v>ignored</v>
      </c>
      <c r="F17" s="7">
        <v>800</v>
      </c>
      <c r="G17" s="5" t="s">
        <v>126</v>
      </c>
    </row>
    <row r="18" spans="1:254" ht="15" customHeight="1">
      <c r="A18" s="98" t="s">
        <v>85</v>
      </c>
      <c r="B18" s="99"/>
      <c r="C18" s="99"/>
      <c r="D18" s="99"/>
      <c r="E18" s="109"/>
      <c r="F18" s="7">
        <v>400</v>
      </c>
      <c r="G18" s="5" t="s">
        <v>86</v>
      </c>
    </row>
    <row r="19" spans="1:254" ht="19" customHeight="1">
      <c r="A19" s="130" t="s">
        <v>119</v>
      </c>
      <c r="B19" s="131"/>
      <c r="C19" s="131"/>
      <c r="D19" s="131"/>
      <c r="E19" s="132"/>
      <c r="F19" s="53">
        <f>IF($F$12="no",($F$18/$F$17),($F$18/($F$16*$F$13)))</f>
        <v>0.48828125</v>
      </c>
      <c r="G19" s="5"/>
    </row>
    <row r="20" spans="1:254" ht="15" customHeight="1">
      <c r="A20" s="98" t="s">
        <v>81</v>
      </c>
      <c r="B20" s="99"/>
      <c r="C20" s="99"/>
      <c r="D20" s="99"/>
      <c r="E20" s="109"/>
      <c r="F20" s="7">
        <v>1</v>
      </c>
      <c r="G20" s="5" t="s">
        <v>82</v>
      </c>
    </row>
    <row r="21" spans="1:254" ht="15" customHeight="1">
      <c r="A21" s="98" t="s">
        <v>83</v>
      </c>
      <c r="B21" s="99"/>
      <c r="C21" s="99"/>
      <c r="D21" s="99"/>
      <c r="E21" s="109"/>
      <c r="F21" s="7">
        <v>1024</v>
      </c>
      <c r="G21" s="5" t="s">
        <v>129</v>
      </c>
    </row>
    <row r="22" spans="1:254" ht="15" customHeight="1">
      <c r="A22" s="98" t="s">
        <v>84</v>
      </c>
      <c r="B22" s="99"/>
      <c r="C22" s="99"/>
      <c r="D22" s="99"/>
      <c r="E22" s="52" t="str">
        <f>IF($F$12="yes","ignored","-Xmx")</f>
        <v>ignored</v>
      </c>
      <c r="F22" s="7">
        <v>800</v>
      </c>
      <c r="G22" s="5" t="s">
        <v>130</v>
      </c>
    </row>
    <row r="23" spans="1:254" ht="15" customHeight="1">
      <c r="A23" s="43"/>
      <c r="B23" s="40"/>
      <c r="C23" s="40"/>
      <c r="D23" s="40"/>
      <c r="E23" s="40"/>
      <c r="F23" s="40"/>
      <c r="G23" s="41"/>
    </row>
    <row r="24" spans="1:254" ht="45" customHeight="1">
      <c r="A24" s="110" t="s">
        <v>87</v>
      </c>
      <c r="B24" s="111"/>
      <c r="C24" s="111"/>
      <c r="D24" s="111"/>
      <c r="E24" s="111"/>
      <c r="F24" s="111"/>
      <c r="G24" s="112"/>
    </row>
    <row r="25" spans="1:254" ht="20" customHeight="1">
      <c r="A25" s="70" t="s">
        <v>88</v>
      </c>
      <c r="B25" s="71"/>
      <c r="C25" s="71"/>
      <c r="D25" s="71"/>
      <c r="E25" s="71"/>
      <c r="F25" s="71"/>
      <c r="G25" s="71"/>
    </row>
    <row r="26" spans="1:254" ht="15" customHeight="1">
      <c r="A26" s="43"/>
      <c r="B26" s="40"/>
      <c r="C26" s="40"/>
      <c r="D26" s="40"/>
      <c r="E26" s="40"/>
      <c r="F26" s="40"/>
      <c r="G26" s="41"/>
    </row>
    <row r="27" spans="1:254" ht="18" customHeight="1">
      <c r="A27" s="127" t="s">
        <v>89</v>
      </c>
      <c r="B27" s="128"/>
      <c r="C27" s="128"/>
      <c r="D27" s="128"/>
      <c r="E27" s="129"/>
      <c r="F27" s="3" t="s">
        <v>40</v>
      </c>
      <c r="G27" s="3" t="s">
        <v>5</v>
      </c>
    </row>
    <row r="28" spans="1:254" ht="15" customHeight="1">
      <c r="A28" s="106" t="s">
        <v>135</v>
      </c>
      <c r="B28" s="107"/>
      <c r="C28" s="107"/>
      <c r="D28" s="107"/>
      <c r="E28" s="108"/>
      <c r="F28" s="25" t="str">
        <f>IF(AND($F$8&gt;='YARN Configuration'!$F$22,$F$8&lt;='YARN Configuration'!$F$23),"GOOD","BAD")</f>
        <v>GOOD</v>
      </c>
      <c r="G28" s="10" t="s">
        <v>136</v>
      </c>
      <c r="H28" s="36"/>
      <c r="I28" s="36"/>
      <c r="J28" s="36"/>
      <c r="K28" s="36"/>
      <c r="IT28"/>
    </row>
    <row r="29" spans="1:254" ht="15" customHeight="1">
      <c r="A29" s="106" t="s">
        <v>134</v>
      </c>
      <c r="B29" s="107"/>
      <c r="C29" s="107"/>
      <c r="D29" s="107"/>
      <c r="E29" s="108"/>
      <c r="F29" s="25" t="str">
        <f>IF(AND($F$9&gt;='YARN Configuration'!$F$27,$F$9&lt;='YARN Configuration'!$F$28),"GOOD","BAD")</f>
        <v>GOOD</v>
      </c>
      <c r="G29" s="10" t="s">
        <v>137</v>
      </c>
      <c r="H29" s="36"/>
      <c r="I29" s="36"/>
      <c r="J29" s="36"/>
      <c r="K29" s="36"/>
      <c r="IT29"/>
    </row>
    <row r="30" spans="1:254" ht="15" customHeight="1">
      <c r="A30" s="98" t="s">
        <v>138</v>
      </c>
      <c r="B30" s="99"/>
      <c r="C30" s="99"/>
      <c r="D30" s="99"/>
      <c r="E30" s="109"/>
      <c r="F30" s="25" t="str">
        <f>IF(OR($F$10/$F$9&gt;1,$F$10/$F$9&lt;0.7),"BAD",IF(AND($F$10/$F$9&gt;0.75,$F$10/$F$9&lt;0.9),"GOOD","WARN"))</f>
        <v>GOOD</v>
      </c>
      <c r="G30" s="5" t="s">
        <v>139</v>
      </c>
    </row>
    <row r="31" spans="1:254" ht="15" customHeight="1">
      <c r="A31" s="74"/>
      <c r="B31" s="75"/>
      <c r="C31" s="75"/>
      <c r="D31" s="75"/>
      <c r="E31" s="75"/>
      <c r="F31" s="75"/>
      <c r="G31" s="76"/>
    </row>
    <row r="32" spans="1:254" ht="15" customHeight="1">
      <c r="A32" s="113" t="s">
        <v>149</v>
      </c>
      <c r="B32" s="114"/>
      <c r="C32" s="114"/>
      <c r="D32" s="114"/>
      <c r="E32" s="115"/>
      <c r="F32" s="25" t="str">
        <f>IF($F$12="yes",IF(AND($F$13&gt;0.75,$F$13&lt;0.9),"GOOD","BAD"),"N/A")</f>
        <v>GOOD</v>
      </c>
      <c r="G32" s="5" t="s">
        <v>139</v>
      </c>
    </row>
    <row r="33" spans="1:254" ht="15" customHeight="1">
      <c r="A33" s="74"/>
      <c r="B33" s="75"/>
      <c r="C33" s="75"/>
      <c r="D33" s="75"/>
      <c r="E33" s="75"/>
      <c r="F33" s="75"/>
      <c r="G33" s="76"/>
    </row>
    <row r="34" spans="1:254" ht="18" customHeight="1">
      <c r="A34" s="92" t="s">
        <v>90</v>
      </c>
      <c r="B34" s="93"/>
      <c r="C34" s="93"/>
      <c r="D34" s="93"/>
      <c r="E34" s="94"/>
      <c r="F34" s="3" t="s">
        <v>40</v>
      </c>
      <c r="G34" s="3" t="s">
        <v>5</v>
      </c>
    </row>
    <row r="35" spans="1:254" ht="15" customHeight="1">
      <c r="A35" s="106" t="s">
        <v>143</v>
      </c>
      <c r="B35" s="107"/>
      <c r="C35" s="107"/>
      <c r="D35" s="107"/>
      <c r="E35" s="108"/>
      <c r="F35" s="25" t="str">
        <f>IF(AND($F$15&gt;='YARN Configuration'!$F$22,$F$15&lt;='YARN Configuration'!$F$23),"GOOD","BAD")</f>
        <v>GOOD</v>
      </c>
      <c r="G35" s="10" t="s">
        <v>141</v>
      </c>
    </row>
    <row r="36" spans="1:254" ht="15" customHeight="1">
      <c r="A36" s="106" t="s">
        <v>140</v>
      </c>
      <c r="B36" s="107"/>
      <c r="C36" s="107"/>
      <c r="D36" s="107"/>
      <c r="E36" s="108"/>
      <c r="F36" s="25" t="str">
        <f>IF(AND($F$16&gt;='YARN Configuration'!$F$27,$F$16&lt;='YARN Configuration'!$F$28),"GOOD","BAD")</f>
        <v>GOOD</v>
      </c>
      <c r="G36" s="10" t="s">
        <v>142</v>
      </c>
    </row>
    <row r="37" spans="1:254" ht="15" customHeight="1">
      <c r="A37" s="98" t="s">
        <v>138</v>
      </c>
      <c r="B37" s="99"/>
      <c r="C37" s="99"/>
      <c r="D37" s="99"/>
      <c r="E37" s="109"/>
      <c r="F37" s="25" t="str">
        <f>IF($F$12="no",(IF(OR($F$17/$F$16&gt;1,$F$17/$F$16&lt;0.7),"BAD",IF(AND($F$17/$F$16&gt;0.75,$F$17/$F$16&lt;0.9),"GOOD","WARN"))),"N/A")</f>
        <v>N/A</v>
      </c>
      <c r="G37" s="5" t="s">
        <v>139</v>
      </c>
    </row>
    <row r="38" spans="1:254" ht="15" customHeight="1">
      <c r="A38" s="98" t="s">
        <v>148</v>
      </c>
      <c r="B38" s="99"/>
      <c r="C38" s="99"/>
      <c r="D38" s="99"/>
      <c r="E38" s="109"/>
      <c r="F38" s="25" t="str">
        <f>IF(OR($F$19&lt;0.3,$F$19&gt;0.7),"BAD",IF(AND($F$19&gt;0.4,$F$19&lt;0.6),"GOOD","WARN"))</f>
        <v>GOOD</v>
      </c>
      <c r="G38" s="5" t="s">
        <v>168</v>
      </c>
    </row>
    <row r="39" spans="1:254" ht="15" customHeight="1">
      <c r="A39" s="74"/>
      <c r="B39" s="75"/>
      <c r="C39" s="75"/>
      <c r="D39" s="75"/>
      <c r="E39" s="75"/>
      <c r="F39" s="75"/>
      <c r="G39" s="76"/>
    </row>
    <row r="40" spans="1:254" ht="18" customHeight="1">
      <c r="A40" s="92" t="s">
        <v>91</v>
      </c>
      <c r="B40" s="93"/>
      <c r="C40" s="93"/>
      <c r="D40" s="93"/>
      <c r="E40" s="94"/>
      <c r="F40" s="3" t="s">
        <v>40</v>
      </c>
      <c r="G40" s="3" t="s">
        <v>5</v>
      </c>
    </row>
    <row r="41" spans="1:254" ht="15" customHeight="1">
      <c r="A41" s="106" t="s">
        <v>144</v>
      </c>
      <c r="B41" s="107"/>
      <c r="C41" s="107"/>
      <c r="D41" s="107"/>
      <c r="E41" s="108"/>
      <c r="F41" s="25" t="str">
        <f>IF(AND($F$20&gt;='YARN Configuration'!$F$22,$F$20&lt;='YARN Configuration'!$F$23),"GOOD","BAD")</f>
        <v>GOOD</v>
      </c>
      <c r="G41" s="10" t="s">
        <v>146</v>
      </c>
    </row>
    <row r="42" spans="1:254" ht="15" customHeight="1">
      <c r="A42" s="106" t="s">
        <v>145</v>
      </c>
      <c r="B42" s="107"/>
      <c r="C42" s="107"/>
      <c r="D42" s="107"/>
      <c r="E42" s="108"/>
      <c r="F42" s="25" t="str">
        <f>IF(AND($F$21&gt;='YARN Configuration'!$F$27,$F$21&lt;='YARN Configuration'!$F$28),"GOOD","BAD")</f>
        <v>GOOD</v>
      </c>
      <c r="G42" s="10" t="s">
        <v>147</v>
      </c>
    </row>
    <row r="43" spans="1:254" ht="15" customHeight="1">
      <c r="A43" s="98" t="s">
        <v>138</v>
      </c>
      <c r="B43" s="99"/>
      <c r="C43" s="99"/>
      <c r="D43" s="99"/>
      <c r="E43" s="109"/>
      <c r="F43" s="25" t="str">
        <f>IF($F$12="no",(IF(OR($F$22/$F$21&gt;1,$F$22/$F$21&lt;0.7),"BAD",IF(AND($F$22/$F$21&gt;0.75,$F$22/$F$21&lt;0.9),"GOOD","WARN"))),"N/A")</f>
        <v>N/A</v>
      </c>
      <c r="G43" s="5" t="s">
        <v>139</v>
      </c>
    </row>
    <row r="44" spans="1:254" ht="15" customHeight="1">
      <c r="IT44"/>
    </row>
    <row r="45" spans="1:254" ht="15" customHeight="1">
      <c r="IT45"/>
    </row>
    <row r="46" spans="1:254" ht="15" customHeight="1">
      <c r="IP46"/>
      <c r="IQ46"/>
      <c r="IR46"/>
      <c r="IS46"/>
      <c r="IT46"/>
    </row>
    <row r="47" spans="1:254" ht="15" customHeight="1">
      <c r="IQ47"/>
      <c r="IR47"/>
      <c r="IS47"/>
      <c r="IT47"/>
    </row>
    <row r="48" spans="1:254" ht="15" customHeight="1">
      <c r="IQ48"/>
      <c r="IR48"/>
      <c r="IS48"/>
      <c r="IT48"/>
    </row>
  </sheetData>
  <mergeCells count="39">
    <mergeCell ref="A22:D22"/>
    <mergeCell ref="A17:D17"/>
    <mergeCell ref="A27:E27"/>
    <mergeCell ref="A28:E28"/>
    <mergeCell ref="A29:E29"/>
    <mergeCell ref="A19:E19"/>
    <mergeCell ref="A20:E20"/>
    <mergeCell ref="A21:E21"/>
    <mergeCell ref="A15:E15"/>
    <mergeCell ref="A16:E16"/>
    <mergeCell ref="A18:E18"/>
    <mergeCell ref="A1:G1"/>
    <mergeCell ref="A2:G2"/>
    <mergeCell ref="A4:G4"/>
    <mergeCell ref="A5:G5"/>
    <mergeCell ref="A8:E8"/>
    <mergeCell ref="A10:D10"/>
    <mergeCell ref="A7:E7"/>
    <mergeCell ref="A14:E14"/>
    <mergeCell ref="A13:E13"/>
    <mergeCell ref="A11:E11"/>
    <mergeCell ref="A9:E9"/>
    <mergeCell ref="A12:E12"/>
    <mergeCell ref="A41:E41"/>
    <mergeCell ref="A42:E42"/>
    <mergeCell ref="A43:E43"/>
    <mergeCell ref="A24:G24"/>
    <mergeCell ref="A39:G39"/>
    <mergeCell ref="A40:E40"/>
    <mergeCell ref="A34:E34"/>
    <mergeCell ref="A30:E30"/>
    <mergeCell ref="A32:E32"/>
    <mergeCell ref="A37:E37"/>
    <mergeCell ref="A38:E38"/>
    <mergeCell ref="A25:G25"/>
    <mergeCell ref="A35:E35"/>
    <mergeCell ref="A36:E36"/>
    <mergeCell ref="A31:G31"/>
    <mergeCell ref="A33:G33"/>
  </mergeCells>
  <conditionalFormatting sqref="F28:F30 F35:F38 F41:F43">
    <cfRule type="containsText" dxfId="10" priority="35" stopIfTrue="1" operator="containsText" text="BAD">
      <formula>NOT(ISERROR(FIND(UPPER("BAD"),UPPER(F28))))</formula>
      <formula>"BAD"</formula>
    </cfRule>
    <cfRule type="containsText" dxfId="9" priority="36" stopIfTrue="1" operator="containsText" text="WARN">
      <formula>NOT(ISERROR(FIND(UPPER("WARN"),UPPER(F28))))</formula>
      <formula>"WARN"</formula>
    </cfRule>
    <cfRule type="containsText" dxfId="8" priority="37" stopIfTrue="1" operator="containsText" text="GOOD">
      <formula>NOT(ISERROR(FIND(UPPER("GOOD"),UPPER(F28))))</formula>
      <formula>"GOOD"</formula>
    </cfRule>
  </conditionalFormatting>
  <conditionalFormatting sqref="F40">
    <cfRule type="containsText" dxfId="7" priority="38" stopIfTrue="1" operator="containsText" text="BAD">
      <formula>NOT(ISERROR(FIND(UPPER("BAD"),UPPER(F40))))</formula>
      <formula>"BAD"</formula>
    </cfRule>
    <cfRule type="containsText" dxfId="6" priority="39" stopIfTrue="1" operator="containsText" text="WARN">
      <formula>NOT(ISERROR(FIND(UPPER("WARN"),UPPER(F40))))</formula>
      <formula>"WARN"</formula>
    </cfRule>
    <cfRule type="containsText" dxfId="5" priority="40" stopIfTrue="1" operator="containsText" text="GOOD">
      <formula>NOT(ISERROR(FIND(UPPER("GOOD"),UPPER(F40))))</formula>
      <formula>"GOOD"</formula>
    </cfRule>
  </conditionalFormatting>
  <conditionalFormatting sqref="F32">
    <cfRule type="containsText" dxfId="4" priority="11" stopIfTrue="1" operator="containsText" text="BAD">
      <formula>NOT(ISERROR(FIND(UPPER("BAD"),UPPER(F32))))</formula>
      <formula>"BAD"</formula>
    </cfRule>
    <cfRule type="containsText" dxfId="3" priority="12" stopIfTrue="1" operator="containsText" text="WARN">
      <formula>NOT(ISERROR(FIND(UPPER("WARN"),UPPER(F32))))</formula>
      <formula>"WARN"</formula>
    </cfRule>
    <cfRule type="containsText" dxfId="2" priority="13" stopIfTrue="1" operator="containsText" text="GOOD">
      <formula>NOT(ISERROR(FIND(UPPER("GOOD"),UPPER(F32))))</formula>
      <formula>"GOOD"</formula>
    </cfRule>
  </conditionalFormatting>
  <conditionalFormatting sqref="F22">
    <cfRule type="expression" dxfId="1" priority="8">
      <formula>IF($F$12="yes",$F$22)</formula>
    </cfRule>
  </conditionalFormatting>
  <conditionalFormatting sqref="F17">
    <cfRule type="expression" dxfId="0" priority="7">
      <formula>IF($F$12="yes",$F$17)</formula>
    </cfRule>
  </conditionalFormatting>
  <dataValidations count="2">
    <dataValidation type="decimal" allowBlank="1" showInputMessage="1" showErrorMessage="1" sqref="F13">
      <formula1>0</formula1>
      <formula2>1</formula2>
    </dataValidation>
    <dataValidation type="list" allowBlank="1" showInputMessage="1" showErrorMessage="1" sqref="F12">
      <formula1>$I$4:$I$5</formula1>
    </dataValidation>
  </dataValidations>
  <pageMargins left="0.7" right="0.7" top="0.75" bottom="0.75" header="0.3" footer="0.3"/>
  <pageSetup orientation="portrait"/>
  <headerFooter>
    <oddFooter>&amp;C&amp;"Helvetica,Regular"&amp;12&amp;K000000&amp;P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Cluster Configuration</vt:lpstr>
      <vt:lpstr>YARN Configuration</vt:lpstr>
      <vt:lpstr>MapReduce Configuration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Wilfred Spiegelenburg</cp:lastModifiedBy>
  <dcterms:modified xsi:type="dcterms:W3CDTF">2018-03-27T01:39:41Z</dcterms:modified>
</cp:coreProperties>
</file>