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ULIAH CESSA\SKRIPSI\LAPORAN (Scrapping Instagram)\"/>
    </mc:Choice>
  </mc:AlternateContent>
  <xr:revisionPtr revIDLastSave="0" documentId="13_ncr:1_{627A1A25-DE4D-463B-8D8C-96A99E27DF19}" xr6:coauthVersionLast="47" xr6:coauthVersionMax="47" xr10:uidLastSave="{00000000-0000-0000-0000-000000000000}"/>
  <bookViews>
    <workbookView xWindow="-90" yWindow="0" windowWidth="9780" windowHeight="10170" firstSheet="1" activeTab="2" xr2:uid="{27B88D6D-2590-43F9-990F-E87EF9CA6701}"/>
  </bookViews>
  <sheets>
    <sheet name="TF-IDF" sheetId="1" r:id="rId1"/>
    <sheet name="NAIVE BAYES" sheetId="2" r:id="rId2"/>
    <sheet name="SVM" sheetId="3" r:id="rId3"/>
    <sheet name="ACCURAC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3" l="1"/>
  <c r="J38" i="3"/>
  <c r="J37" i="3"/>
  <c r="F43" i="3"/>
  <c r="F42" i="3"/>
  <c r="F41" i="3"/>
  <c r="H39" i="3"/>
  <c r="G39" i="3"/>
  <c r="F39" i="3"/>
  <c r="H38" i="3"/>
  <c r="G38" i="3"/>
  <c r="F38" i="3"/>
  <c r="H37" i="3"/>
  <c r="G37" i="3"/>
  <c r="F37" i="3"/>
  <c r="L29" i="3"/>
  <c r="L28" i="3"/>
  <c r="L27" i="3"/>
  <c r="C16" i="2"/>
  <c r="C15" i="2"/>
  <c r="C14" i="2"/>
  <c r="C13" i="2"/>
  <c r="L5" i="1"/>
  <c r="H20" i="1"/>
  <c r="G20" i="1"/>
  <c r="J19" i="1" s="1"/>
  <c r="F20" i="1"/>
  <c r="I19" i="1" s="1"/>
  <c r="L19" i="1"/>
  <c r="M19" i="1" s="1"/>
  <c r="K19" i="1"/>
  <c r="L18" i="1"/>
  <c r="M18" i="1" s="1"/>
  <c r="P18" i="1" s="1"/>
  <c r="K18" i="1"/>
  <c r="L17" i="1"/>
  <c r="M17" i="1" s="1"/>
  <c r="P17" i="1" s="1"/>
  <c r="K17" i="1"/>
  <c r="L16" i="1"/>
  <c r="M16" i="1" s="1"/>
  <c r="P16" i="1" s="1"/>
  <c r="K16" i="1"/>
  <c r="L15" i="1"/>
  <c r="M15" i="1" s="1"/>
  <c r="P15" i="1" s="1"/>
  <c r="K15" i="1"/>
  <c r="L14" i="1"/>
  <c r="M14" i="1" s="1"/>
  <c r="P14" i="1" s="1"/>
  <c r="K14" i="1"/>
  <c r="L13" i="1"/>
  <c r="M13" i="1" s="1"/>
  <c r="P13" i="1" s="1"/>
  <c r="K13" i="1"/>
  <c r="L12" i="1"/>
  <c r="M12" i="1" s="1"/>
  <c r="P12" i="1" s="1"/>
  <c r="K12" i="1"/>
  <c r="L11" i="1"/>
  <c r="M11" i="1" s="1"/>
  <c r="P11" i="1" s="1"/>
  <c r="K11" i="1"/>
  <c r="L10" i="1"/>
  <c r="M10" i="1" s="1"/>
  <c r="P10" i="1" s="1"/>
  <c r="K10" i="1"/>
  <c r="P9" i="1"/>
  <c r="L9" i="1"/>
  <c r="M9" i="1" s="1"/>
  <c r="K9" i="1"/>
  <c r="L8" i="1"/>
  <c r="M8" i="1" s="1"/>
  <c r="P8" i="1" s="1"/>
  <c r="K8" i="1"/>
  <c r="L7" i="1"/>
  <c r="M7" i="1" s="1"/>
  <c r="P7" i="1" s="1"/>
  <c r="K7" i="1"/>
  <c r="L6" i="1"/>
  <c r="M6" i="1" s="1"/>
  <c r="P6" i="1" s="1"/>
  <c r="K6" i="1"/>
  <c r="P5" i="1"/>
  <c r="M5" i="1"/>
  <c r="K5" i="1"/>
  <c r="G34" i="3"/>
  <c r="G33" i="3"/>
  <c r="G32" i="3"/>
  <c r="I29" i="3"/>
  <c r="H29" i="3"/>
  <c r="G29" i="3"/>
  <c r="I28" i="3"/>
  <c r="H28" i="3"/>
  <c r="G28" i="3"/>
  <c r="I27" i="3"/>
  <c r="H27" i="3"/>
  <c r="G27" i="3"/>
  <c r="M5" i="3"/>
  <c r="K5" i="3"/>
  <c r="P5" i="3" s="1"/>
  <c r="J5" i="3"/>
  <c r="O5" i="3" s="1"/>
  <c r="M11" i="3"/>
  <c r="M12" i="3"/>
  <c r="M13" i="3"/>
  <c r="M19" i="3"/>
  <c r="L5" i="3"/>
  <c r="L6" i="3"/>
  <c r="M6" i="3" s="1"/>
  <c r="L7" i="3"/>
  <c r="M7" i="3" s="1"/>
  <c r="P7" i="3" s="1"/>
  <c r="L8" i="3"/>
  <c r="M8" i="3" s="1"/>
  <c r="P8" i="3" s="1"/>
  <c r="L9" i="3"/>
  <c r="M9" i="3" s="1"/>
  <c r="L10" i="3"/>
  <c r="M10" i="3" s="1"/>
  <c r="L11" i="3"/>
  <c r="L12" i="3"/>
  <c r="L13" i="3"/>
  <c r="L14" i="3"/>
  <c r="M14" i="3" s="1"/>
  <c r="L15" i="3"/>
  <c r="M15" i="3" s="1"/>
  <c r="L16" i="3"/>
  <c r="M16" i="3" s="1"/>
  <c r="L17" i="3"/>
  <c r="M17" i="3" s="1"/>
  <c r="P17" i="3" s="1"/>
  <c r="L18" i="3"/>
  <c r="M18" i="3" s="1"/>
  <c r="L19" i="3"/>
  <c r="K9" i="3"/>
  <c r="P9" i="3" s="1"/>
  <c r="K7" i="3"/>
  <c r="K8" i="3"/>
  <c r="K11" i="3"/>
  <c r="P11" i="3" s="1"/>
  <c r="K14" i="3"/>
  <c r="K15" i="3"/>
  <c r="K17" i="3"/>
  <c r="K18" i="3"/>
  <c r="K19" i="3"/>
  <c r="P19" i="3" s="1"/>
  <c r="H20" i="3"/>
  <c r="K12" i="3" s="1"/>
  <c r="P12" i="3" s="1"/>
  <c r="G20" i="3"/>
  <c r="J10" i="3" s="1"/>
  <c r="J19" i="3"/>
  <c r="O19" i="3" s="1"/>
  <c r="F20" i="3"/>
  <c r="I17" i="3" s="1"/>
  <c r="N17" i="3" s="1"/>
  <c r="I19" i="3"/>
  <c r="N19" i="3" s="1"/>
  <c r="J18" i="3"/>
  <c r="B33" i="2"/>
  <c r="B32" i="2"/>
  <c r="B30" i="2"/>
  <c r="B29" i="2"/>
  <c r="D8" i="2"/>
  <c r="D7" i="2"/>
  <c r="P15" i="3" l="1"/>
  <c r="P14" i="3"/>
  <c r="P13" i="3"/>
  <c r="K16" i="3"/>
  <c r="P16" i="3" s="1"/>
  <c r="K6" i="3"/>
  <c r="P6" i="3" s="1"/>
  <c r="P20" i="3" s="1"/>
  <c r="K13" i="3"/>
  <c r="K10" i="3"/>
  <c r="I5" i="3"/>
  <c r="N5" i="3" s="1"/>
  <c r="P19" i="1"/>
  <c r="P20" i="1"/>
  <c r="N19" i="1"/>
  <c r="O19" i="1"/>
  <c r="I5" i="1"/>
  <c r="N5" i="1" s="1"/>
  <c r="I6" i="1"/>
  <c r="N6" i="1" s="1"/>
  <c r="I7" i="1"/>
  <c r="N7" i="1" s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15" i="1"/>
  <c r="N15" i="1" s="1"/>
  <c r="I16" i="1"/>
  <c r="N16" i="1" s="1"/>
  <c r="I17" i="1"/>
  <c r="N17" i="1" s="1"/>
  <c r="I18" i="1"/>
  <c r="N18" i="1" s="1"/>
  <c r="J5" i="1"/>
  <c r="O5" i="1" s="1"/>
  <c r="J6" i="1"/>
  <c r="O6" i="1" s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O12" i="3"/>
  <c r="P18" i="3"/>
  <c r="P10" i="3"/>
  <c r="N13" i="3"/>
  <c r="O18" i="3"/>
  <c r="O10" i="3"/>
  <c r="I18" i="3"/>
  <c r="N18" i="3" s="1"/>
  <c r="J15" i="3"/>
  <c r="O15" i="3" s="1"/>
  <c r="I7" i="3"/>
  <c r="N7" i="3" s="1"/>
  <c r="I12" i="3"/>
  <c r="N12" i="3" s="1"/>
  <c r="I8" i="3"/>
  <c r="N8" i="3" s="1"/>
  <c r="I9" i="3"/>
  <c r="N9" i="3" s="1"/>
  <c r="I6" i="3"/>
  <c r="N6" i="3" s="1"/>
  <c r="I15" i="3"/>
  <c r="N15" i="3" s="1"/>
  <c r="I10" i="3"/>
  <c r="N10" i="3" s="1"/>
  <c r="I11" i="3"/>
  <c r="N11" i="3" s="1"/>
  <c r="J9" i="3"/>
  <c r="O9" i="3" s="1"/>
  <c r="J12" i="3"/>
  <c r="I13" i="3"/>
  <c r="I16" i="3"/>
  <c r="N16" i="3" s="1"/>
  <c r="J13" i="3"/>
  <c r="O13" i="3" s="1"/>
  <c r="J16" i="3"/>
  <c r="O16" i="3" s="1"/>
  <c r="J8" i="3"/>
  <c r="O8" i="3" s="1"/>
  <c r="J7" i="3"/>
  <c r="O7" i="3" s="1"/>
  <c r="J6" i="3"/>
  <c r="O6" i="3" s="1"/>
  <c r="J11" i="3"/>
  <c r="O11" i="3" s="1"/>
  <c r="I14" i="3"/>
  <c r="N14" i="3" s="1"/>
  <c r="J14" i="3"/>
  <c r="O14" i="3" s="1"/>
  <c r="J17" i="3"/>
  <c r="O17" i="3" s="1"/>
  <c r="O20" i="3" l="1"/>
  <c r="N20" i="3"/>
  <c r="N20" i="1"/>
  <c r="O20" i="1"/>
</calcChain>
</file>

<file path=xl/sharedStrings.xml><?xml version="1.0" encoding="utf-8"?>
<sst xmlns="http://schemas.openxmlformats.org/spreadsheetml/2006/main" count="145" uniqueCount="74">
  <si>
    <t>salah istri pantes aja selingkuh</t>
  </si>
  <si>
    <t>kerja enak hidup enak istri cantik lu syukur aneh</t>
  </si>
  <si>
    <t>sentimen</t>
  </si>
  <si>
    <t>salah</t>
  </si>
  <si>
    <t>istri</t>
  </si>
  <si>
    <t>pantes</t>
  </si>
  <si>
    <t>aja</t>
  </si>
  <si>
    <t>selingkuh</t>
  </si>
  <si>
    <t>kerja</t>
  </si>
  <si>
    <t>enak</t>
  </si>
  <si>
    <t>hidup</t>
  </si>
  <si>
    <t>cantik</t>
  </si>
  <si>
    <t>lu</t>
  </si>
  <si>
    <t>syukur</t>
  </si>
  <si>
    <t>aneh</t>
  </si>
  <si>
    <t>TF</t>
  </si>
  <si>
    <t>D1</t>
  </si>
  <si>
    <t>D2</t>
  </si>
  <si>
    <t>TF Normalisasi</t>
  </si>
  <si>
    <t>panjang text</t>
  </si>
  <si>
    <t>DF</t>
  </si>
  <si>
    <t>IDF</t>
  </si>
  <si>
    <t>log=(N/DF)</t>
  </si>
  <si>
    <t>Jumlah tf (D1+D2)</t>
  </si>
  <si>
    <t>TF Norm = D1/jmlh</t>
  </si>
  <si>
    <t>Negatif</t>
  </si>
  <si>
    <t>Positif</t>
  </si>
  <si>
    <t>data ke-1088</t>
  </si>
  <si>
    <t>data ke-479</t>
  </si>
  <si>
    <t>Data Training</t>
  </si>
  <si>
    <t>Data Testing</t>
  </si>
  <si>
    <t>definisi wanita pandai syukur</t>
  </si>
  <si>
    <t>definisi selingkuh cantik gatel</t>
  </si>
  <si>
    <t>Komentar</t>
  </si>
  <si>
    <t>Prior Probabilities</t>
  </si>
  <si>
    <t>P(Negatif)</t>
  </si>
  <si>
    <t>P(Positif)</t>
  </si>
  <si>
    <t>?</t>
  </si>
  <si>
    <t>jumlah review negatif/jumlah total review</t>
  </si>
  <si>
    <t>jumlah review positif/jumlah total review</t>
  </si>
  <si>
    <t>P(Salah|Negatif)</t>
  </si>
  <si>
    <t>P(istri|Negatif)</t>
  </si>
  <si>
    <t>P(pantes|Negatif)</t>
  </si>
  <si>
    <t>P(aja|Negatif)</t>
  </si>
  <si>
    <t>P(selingkuh|Negatif)</t>
  </si>
  <si>
    <t>P(Salah|Positif)</t>
  </si>
  <si>
    <t>P(istri|Positif)</t>
  </si>
  <si>
    <t>P(pantes|Positif)</t>
  </si>
  <si>
    <t>P(aja|Positif)</t>
  </si>
  <si>
    <t>P(selingkuh|Positif)</t>
  </si>
  <si>
    <t>P(kata|kelas)</t>
  </si>
  <si>
    <t>Menggunakan smoothing Laplace (k=1):</t>
  </si>
  <si>
    <t>P(Komentar3|Positif)</t>
  </si>
  <si>
    <t>P(Komentar3|Negatif)</t>
  </si>
  <si>
    <t>P(Komentar4|Positif)</t>
  </si>
  <si>
    <t>P(Komentar4|Negatif)</t>
  </si>
  <si>
    <t>TF-IDF</t>
  </si>
  <si>
    <t>yi (w0 +w1x1 +w2x2 + b) &gt; 0</t>
  </si>
  <si>
    <t>D2 = w1x1 + w2x2 + b &lt;= -1</t>
  </si>
  <si>
    <t>D1 = w1x1 + w2x2 + b &gt;= 1</t>
  </si>
  <si>
    <t>w1.1,2 + w2.0 + b &gt;= 1</t>
  </si>
  <si>
    <t>w1.0 + w2.2,4 + b &lt;= -1</t>
  </si>
  <si>
    <t>1,2w1 + 0w2 + b &gt;= 1</t>
  </si>
  <si>
    <t>0w1 + 2,4w2 + b &gt;= -1</t>
  </si>
  <si>
    <t>NAÏVE BAYES</t>
  </si>
  <si>
    <t>D3</t>
  </si>
  <si>
    <t>data ke-594</t>
  </si>
  <si>
    <t>definisi</t>
  </si>
  <si>
    <t>gatel</t>
  </si>
  <si>
    <t>w1</t>
  </si>
  <si>
    <t>w2</t>
  </si>
  <si>
    <t>b</t>
  </si>
  <si>
    <t>TF Norm = D1/jumlah</t>
  </si>
  <si>
    <t>negatif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</si>
</sst>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77231</xdr:colOff>
      <xdr:row>6</xdr:row>
      <xdr:rowOff>89962</xdr:rowOff>
    </xdr:from>
    <xdr:ext cx="462656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2C96A2-1ADE-40A1-A9CF-E72D0C391649}"/>
                </a:ext>
              </a:extLst>
            </xdr:cNvPr>
            <xdr:cNvSpPr txBox="1"/>
          </xdr:nvSpPr>
          <xdr:spPr>
            <a:xfrm flipH="1">
              <a:off x="3458327" y="1192857"/>
              <a:ext cx="46265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2C96A2-1ADE-40A1-A9CF-E72D0C391649}"/>
                </a:ext>
              </a:extLst>
            </xdr:cNvPr>
            <xdr:cNvSpPr txBox="1"/>
          </xdr:nvSpPr>
          <xdr:spPr>
            <a:xfrm flipH="1">
              <a:off x="3458327" y="1192857"/>
              <a:ext cx="46265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ID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</xdr:col>
      <xdr:colOff>79236</xdr:colOff>
      <xdr:row>7</xdr:row>
      <xdr:rowOff>108678</xdr:rowOff>
    </xdr:from>
    <xdr:ext cx="462656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CC06A25-B6D4-4433-8B76-10706D5F844E}"/>
                </a:ext>
              </a:extLst>
            </xdr:cNvPr>
            <xdr:cNvSpPr txBox="1"/>
          </xdr:nvSpPr>
          <xdr:spPr>
            <a:xfrm flipH="1">
              <a:off x="3460332" y="1740739"/>
              <a:ext cx="46265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CC06A25-B6D4-4433-8B76-10706D5F844E}"/>
                </a:ext>
              </a:extLst>
            </xdr:cNvPr>
            <xdr:cNvSpPr txBox="1"/>
          </xdr:nvSpPr>
          <xdr:spPr>
            <a:xfrm flipH="1">
              <a:off x="3460332" y="1740739"/>
              <a:ext cx="46265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ID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35332</xdr:colOff>
      <xdr:row>9</xdr:row>
      <xdr:rowOff>43473</xdr:rowOff>
    </xdr:from>
    <xdr:ext cx="3214534" cy="351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D902487-0C59-0719-612A-BE40544EF388}"/>
                </a:ext>
              </a:extLst>
            </xdr:cNvPr>
            <xdr:cNvSpPr txBox="1"/>
          </xdr:nvSpPr>
          <xdr:spPr>
            <a:xfrm>
              <a:off x="1183217" y="2420652"/>
              <a:ext cx="3214534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𝐽𝑢𝑚𝑙𝑎h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𝑘𝑎𝑡𝑎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𝑑𝑎𝑙𝑎𝑚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𝑘𝑒𝑙𝑎𝑠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𝑗𝑢𝑚𝑙𝑎h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𝑘𝑎𝑡𝑎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𝑑𝑎𝑙𝑎𝑚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𝑘𝑒𝑙𝑎𝑠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𝑢𝑘𝑢𝑟𝑎𝑛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𝑘𝑜𝑠𝑎𝑘𝑎𝑡𝑎</m:t>
                        </m:r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D902487-0C59-0719-612A-BE40544EF388}"/>
                </a:ext>
              </a:extLst>
            </xdr:cNvPr>
            <xdr:cNvSpPr txBox="1"/>
          </xdr:nvSpPr>
          <xdr:spPr>
            <a:xfrm>
              <a:off x="1183217" y="2420652"/>
              <a:ext cx="3214534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𝐽𝑢𝑚𝑙𝑎ℎ 𝑘𝑎𝑡𝑎 𝑑𝑎𝑙𝑎𝑚 𝑘𝑒𝑙𝑎𝑠+1</a:t>
              </a:r>
              <a:r>
                <a:rPr lang="en-ID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𝑗𝑢𝑚𝑙𝑎ℎ 𝑡𝑜𝑡𝑎𝑙 𝑘𝑎𝑡𝑎 𝑑𝑎𝑙𝑎𝑚 𝑘𝑒𝑙𝑎𝑠+𝑢𝑘𝑢𝑟𝑎𝑛 𝑘𝑜𝑠𝑎𝑘𝑎𝑡𝑎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304801</xdr:colOff>
      <xdr:row>2</xdr:row>
      <xdr:rowOff>171450</xdr:rowOff>
    </xdr:from>
    <xdr:to>
      <xdr:col>6</xdr:col>
      <xdr:colOff>452</xdr:colOff>
      <xdr:row>17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1DB27B-DB10-F8B7-7573-A4A29C515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1" y="539750"/>
          <a:ext cx="3353251" cy="265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95FB-B8D0-4FF2-AA15-0045D983552C}">
  <dimension ref="A2:P20"/>
  <sheetViews>
    <sheetView zoomScale="90" zoomScaleNormal="90" workbookViewId="0">
      <selection activeCell="A4" sqref="A4:D4"/>
    </sheetView>
  </sheetViews>
  <sheetFormatPr defaultRowHeight="14.5" x14ac:dyDescent="0.35"/>
  <cols>
    <col min="3" max="3" width="38.6328125" customWidth="1"/>
    <col min="4" max="4" width="14.26953125" customWidth="1"/>
    <col min="5" max="5" width="11.1796875" bestFit="1" customWidth="1"/>
    <col min="6" max="8" width="3.1796875" bestFit="1" customWidth="1"/>
    <col min="9" max="9" width="7" customWidth="1"/>
    <col min="10" max="10" width="6.81640625" customWidth="1"/>
    <col min="11" max="11" width="6.6328125" customWidth="1"/>
    <col min="12" max="12" width="15.90625" customWidth="1"/>
    <col min="13" max="13" width="9.90625" bestFit="1" customWidth="1"/>
    <col min="14" max="16" width="4.453125" bestFit="1" customWidth="1"/>
  </cols>
  <sheetData>
    <row r="2" spans="1:16" x14ac:dyDescent="0.35">
      <c r="A2" s="1" t="s">
        <v>16</v>
      </c>
      <c r="B2" s="8" t="s">
        <v>25</v>
      </c>
      <c r="C2" s="8" t="s">
        <v>0</v>
      </c>
      <c r="D2" t="s">
        <v>27</v>
      </c>
      <c r="E2" s="25"/>
      <c r="F2" s="30" t="s">
        <v>15</v>
      </c>
      <c r="G2" s="31"/>
      <c r="H2" s="32"/>
      <c r="I2" s="24" t="s">
        <v>18</v>
      </c>
      <c r="J2" s="24"/>
      <c r="K2" s="24"/>
      <c r="L2" s="28" t="s">
        <v>20</v>
      </c>
      <c r="M2" s="28" t="s">
        <v>21</v>
      </c>
      <c r="N2" s="30" t="s">
        <v>56</v>
      </c>
      <c r="O2" s="31"/>
      <c r="P2" s="32"/>
    </row>
    <row r="3" spans="1:16" x14ac:dyDescent="0.35">
      <c r="A3" s="1" t="s">
        <v>17</v>
      </c>
      <c r="B3" s="8" t="s">
        <v>26</v>
      </c>
      <c r="C3" s="8" t="s">
        <v>1</v>
      </c>
      <c r="D3" t="s">
        <v>28</v>
      </c>
      <c r="E3" s="26"/>
      <c r="F3" s="33"/>
      <c r="G3" s="34"/>
      <c r="H3" s="35"/>
      <c r="I3" s="24" t="s">
        <v>72</v>
      </c>
      <c r="J3" s="24"/>
      <c r="K3" s="24"/>
      <c r="L3" s="29"/>
      <c r="M3" s="29"/>
      <c r="N3" s="33"/>
      <c r="O3" s="34"/>
      <c r="P3" s="35"/>
    </row>
    <row r="4" spans="1:16" x14ac:dyDescent="0.35">
      <c r="A4" s="1" t="s">
        <v>65</v>
      </c>
      <c r="B4" s="1" t="s">
        <v>25</v>
      </c>
      <c r="C4" t="s">
        <v>32</v>
      </c>
      <c r="D4" t="s">
        <v>66</v>
      </c>
      <c r="E4" s="27"/>
      <c r="F4" s="7" t="s">
        <v>16</v>
      </c>
      <c r="G4" s="7" t="s">
        <v>17</v>
      </c>
      <c r="H4" s="7" t="s">
        <v>65</v>
      </c>
      <c r="I4" s="7" t="s">
        <v>16</v>
      </c>
      <c r="J4" s="7" t="s">
        <v>17</v>
      </c>
      <c r="K4" s="7" t="s">
        <v>65</v>
      </c>
      <c r="L4" s="7" t="s">
        <v>23</v>
      </c>
      <c r="M4" s="7" t="s">
        <v>22</v>
      </c>
      <c r="N4" s="7" t="s">
        <v>16</v>
      </c>
      <c r="O4" s="7" t="s">
        <v>17</v>
      </c>
      <c r="P4" s="10" t="s">
        <v>65</v>
      </c>
    </row>
    <row r="5" spans="1:16" x14ac:dyDescent="0.35">
      <c r="E5" s="3" t="s">
        <v>3</v>
      </c>
      <c r="F5" s="3">
        <v>1</v>
      </c>
      <c r="G5" s="3">
        <v>0</v>
      </c>
      <c r="H5" s="3">
        <v>0</v>
      </c>
      <c r="I5" s="3">
        <f t="shared" ref="I5:I19" si="0">F5/$F$20</f>
        <v>0.2</v>
      </c>
      <c r="J5" s="4">
        <f t="shared" ref="J5:J19" si="1">G5/$G$20</f>
        <v>0</v>
      </c>
      <c r="K5" s="4">
        <f>H5/$H$20</f>
        <v>0</v>
      </c>
      <c r="L5" s="3">
        <f>F5+G5+H5</f>
        <v>1</v>
      </c>
      <c r="M5" s="4">
        <f>LOG(3/L5)</f>
        <v>0.47712125471966244</v>
      </c>
      <c r="N5" s="17">
        <f>I5*M5</f>
        <v>9.542425094393249E-2</v>
      </c>
      <c r="O5" s="17">
        <f>J5*M5</f>
        <v>0</v>
      </c>
      <c r="P5" s="17">
        <f>K5*M5</f>
        <v>0</v>
      </c>
    </row>
    <row r="6" spans="1:16" x14ac:dyDescent="0.35">
      <c r="E6" s="3" t="s">
        <v>4</v>
      </c>
      <c r="F6" s="3">
        <v>1</v>
      </c>
      <c r="G6" s="3">
        <v>1</v>
      </c>
      <c r="H6" s="3">
        <v>0</v>
      </c>
      <c r="I6" s="3">
        <f t="shared" si="0"/>
        <v>0.2</v>
      </c>
      <c r="J6" s="4">
        <f t="shared" si="1"/>
        <v>0.1111111111111111</v>
      </c>
      <c r="K6" s="4">
        <f t="shared" ref="K6:K19" si="2">H6/$H$20</f>
        <v>0</v>
      </c>
      <c r="L6" s="3">
        <f t="shared" ref="L6:L19" si="3">F6+G6+H6</f>
        <v>2</v>
      </c>
      <c r="M6" s="4">
        <f t="shared" ref="M6:M19" si="4">LOG(3/L6)</f>
        <v>0.17609125905568124</v>
      </c>
      <c r="N6" s="17">
        <f>I6*M6</f>
        <v>3.5218251811136247E-2</v>
      </c>
      <c r="O6" s="17">
        <f>J6*M6</f>
        <v>1.9565695450631249E-2</v>
      </c>
      <c r="P6" s="17">
        <f>K6*M6</f>
        <v>0</v>
      </c>
    </row>
    <row r="7" spans="1:16" x14ac:dyDescent="0.35">
      <c r="E7" s="3" t="s">
        <v>5</v>
      </c>
      <c r="F7" s="3">
        <v>1</v>
      </c>
      <c r="G7" s="3">
        <v>0</v>
      </c>
      <c r="H7" s="3">
        <v>0</v>
      </c>
      <c r="I7" s="3">
        <f t="shared" si="0"/>
        <v>0.2</v>
      </c>
      <c r="J7" s="4">
        <f t="shared" si="1"/>
        <v>0</v>
      </c>
      <c r="K7" s="4">
        <f t="shared" si="2"/>
        <v>0</v>
      </c>
      <c r="L7" s="3">
        <f t="shared" si="3"/>
        <v>1</v>
      </c>
      <c r="M7" s="4">
        <f t="shared" si="4"/>
        <v>0.47712125471966244</v>
      </c>
      <c r="N7" s="17">
        <f t="shared" ref="N7:N19" si="5">I7*M7</f>
        <v>9.542425094393249E-2</v>
      </c>
      <c r="O7" s="17">
        <f t="shared" ref="O7:O19" si="6">J7*M7</f>
        <v>0</v>
      </c>
      <c r="P7" s="17">
        <f t="shared" ref="P7:P19" si="7">K7*M7</f>
        <v>0</v>
      </c>
    </row>
    <row r="8" spans="1:16" x14ac:dyDescent="0.35">
      <c r="E8" s="3" t="s">
        <v>6</v>
      </c>
      <c r="F8" s="3">
        <v>1</v>
      </c>
      <c r="G8" s="3">
        <v>0</v>
      </c>
      <c r="H8" s="3">
        <v>0</v>
      </c>
      <c r="I8" s="3">
        <f t="shared" si="0"/>
        <v>0.2</v>
      </c>
      <c r="J8" s="4">
        <f t="shared" si="1"/>
        <v>0</v>
      </c>
      <c r="K8" s="4">
        <f t="shared" si="2"/>
        <v>0</v>
      </c>
      <c r="L8" s="3">
        <f t="shared" si="3"/>
        <v>1</v>
      </c>
      <c r="M8" s="4">
        <f t="shared" si="4"/>
        <v>0.47712125471966244</v>
      </c>
      <c r="N8" s="17">
        <f t="shared" si="5"/>
        <v>9.542425094393249E-2</v>
      </c>
      <c r="O8" s="17">
        <f t="shared" si="6"/>
        <v>0</v>
      </c>
      <c r="P8" s="17">
        <f t="shared" si="7"/>
        <v>0</v>
      </c>
    </row>
    <row r="9" spans="1:16" x14ac:dyDescent="0.35">
      <c r="E9" s="3" t="s">
        <v>7</v>
      </c>
      <c r="F9" s="3">
        <v>1</v>
      </c>
      <c r="G9" s="3">
        <v>0</v>
      </c>
      <c r="H9" s="3">
        <v>1</v>
      </c>
      <c r="I9" s="3">
        <f t="shared" si="0"/>
        <v>0.2</v>
      </c>
      <c r="J9" s="4">
        <f t="shared" si="1"/>
        <v>0</v>
      </c>
      <c r="K9" s="4">
        <f>H9/$H$20</f>
        <v>0.25</v>
      </c>
      <c r="L9" s="3">
        <f t="shared" si="3"/>
        <v>2</v>
      </c>
      <c r="M9" s="4">
        <f t="shared" si="4"/>
        <v>0.17609125905568124</v>
      </c>
      <c r="N9" s="17">
        <f t="shared" si="5"/>
        <v>3.5218251811136247E-2</v>
      </c>
      <c r="O9" s="17">
        <f t="shared" si="6"/>
        <v>0</v>
      </c>
      <c r="P9" s="17">
        <f t="shared" si="7"/>
        <v>4.4022814763920309E-2</v>
      </c>
    </row>
    <row r="10" spans="1:16" x14ac:dyDescent="0.35">
      <c r="E10" s="3" t="s">
        <v>8</v>
      </c>
      <c r="F10" s="3">
        <v>0</v>
      </c>
      <c r="G10" s="3">
        <v>1</v>
      </c>
      <c r="H10" s="3">
        <v>0</v>
      </c>
      <c r="I10" s="3">
        <f t="shared" si="0"/>
        <v>0</v>
      </c>
      <c r="J10" s="4">
        <f t="shared" si="1"/>
        <v>0.1111111111111111</v>
      </c>
      <c r="K10" s="4">
        <f>H10/$H$20</f>
        <v>0</v>
      </c>
      <c r="L10" s="3">
        <f t="shared" si="3"/>
        <v>1</v>
      </c>
      <c r="M10" s="4">
        <f t="shared" si="4"/>
        <v>0.47712125471966244</v>
      </c>
      <c r="N10" s="17">
        <f t="shared" si="5"/>
        <v>0</v>
      </c>
      <c r="O10" s="17">
        <f t="shared" si="6"/>
        <v>5.3013472746629153E-2</v>
      </c>
      <c r="P10" s="17">
        <f t="shared" si="7"/>
        <v>0</v>
      </c>
    </row>
    <row r="11" spans="1:16" x14ac:dyDescent="0.35">
      <c r="E11" s="3" t="s">
        <v>9</v>
      </c>
      <c r="F11" s="3">
        <v>0</v>
      </c>
      <c r="G11" s="3">
        <v>1</v>
      </c>
      <c r="H11" s="3">
        <v>0</v>
      </c>
      <c r="I11" s="3">
        <f t="shared" si="0"/>
        <v>0</v>
      </c>
      <c r="J11" s="4">
        <f t="shared" si="1"/>
        <v>0.1111111111111111</v>
      </c>
      <c r="K11" s="4">
        <f t="shared" si="2"/>
        <v>0</v>
      </c>
      <c r="L11" s="3">
        <f t="shared" si="3"/>
        <v>1</v>
      </c>
      <c r="M11" s="4">
        <f t="shared" si="4"/>
        <v>0.47712125471966244</v>
      </c>
      <c r="N11" s="17">
        <f t="shared" si="5"/>
        <v>0</v>
      </c>
      <c r="O11" s="17">
        <f t="shared" si="6"/>
        <v>5.3013472746629153E-2</v>
      </c>
      <c r="P11" s="17">
        <f t="shared" si="7"/>
        <v>0</v>
      </c>
    </row>
    <row r="12" spans="1:16" x14ac:dyDescent="0.35">
      <c r="E12" s="3" t="s">
        <v>10</v>
      </c>
      <c r="F12" s="3">
        <v>0</v>
      </c>
      <c r="G12" s="3">
        <v>1</v>
      </c>
      <c r="H12" s="3">
        <v>0</v>
      </c>
      <c r="I12" s="3">
        <f t="shared" si="0"/>
        <v>0</v>
      </c>
      <c r="J12" s="4">
        <f t="shared" si="1"/>
        <v>0.1111111111111111</v>
      </c>
      <c r="K12" s="4">
        <f t="shared" si="2"/>
        <v>0</v>
      </c>
      <c r="L12" s="3">
        <f t="shared" si="3"/>
        <v>1</v>
      </c>
      <c r="M12" s="4">
        <f t="shared" si="4"/>
        <v>0.47712125471966244</v>
      </c>
      <c r="N12" s="17">
        <f t="shared" si="5"/>
        <v>0</v>
      </c>
      <c r="O12" s="17">
        <f t="shared" si="6"/>
        <v>5.3013472746629153E-2</v>
      </c>
      <c r="P12" s="17">
        <f t="shared" si="7"/>
        <v>0</v>
      </c>
    </row>
    <row r="13" spans="1:16" x14ac:dyDescent="0.35">
      <c r="E13" s="3" t="s">
        <v>9</v>
      </c>
      <c r="F13" s="3">
        <v>0</v>
      </c>
      <c r="G13" s="3">
        <v>1</v>
      </c>
      <c r="H13" s="3">
        <v>0</v>
      </c>
      <c r="I13" s="3">
        <f t="shared" si="0"/>
        <v>0</v>
      </c>
      <c r="J13" s="4">
        <f t="shared" si="1"/>
        <v>0.1111111111111111</v>
      </c>
      <c r="K13" s="4">
        <f t="shared" si="2"/>
        <v>0</v>
      </c>
      <c r="L13" s="3">
        <f t="shared" si="3"/>
        <v>1</v>
      </c>
      <c r="M13" s="4">
        <f t="shared" si="4"/>
        <v>0.47712125471966244</v>
      </c>
      <c r="N13" s="17">
        <f t="shared" si="5"/>
        <v>0</v>
      </c>
      <c r="O13" s="17">
        <f t="shared" si="6"/>
        <v>5.3013472746629153E-2</v>
      </c>
      <c r="P13" s="17">
        <f t="shared" si="7"/>
        <v>0</v>
      </c>
    </row>
    <row r="14" spans="1:16" x14ac:dyDescent="0.35">
      <c r="E14" s="3" t="s">
        <v>11</v>
      </c>
      <c r="F14" s="3">
        <v>0</v>
      </c>
      <c r="G14" s="3">
        <v>1</v>
      </c>
      <c r="H14" s="3">
        <v>1</v>
      </c>
      <c r="I14" s="3">
        <f t="shared" si="0"/>
        <v>0</v>
      </c>
      <c r="J14" s="4">
        <f t="shared" si="1"/>
        <v>0.1111111111111111</v>
      </c>
      <c r="K14" s="4">
        <f t="shared" si="2"/>
        <v>0.25</v>
      </c>
      <c r="L14" s="3">
        <f t="shared" si="3"/>
        <v>2</v>
      </c>
      <c r="M14" s="4">
        <f t="shared" si="4"/>
        <v>0.17609125905568124</v>
      </c>
      <c r="N14" s="17">
        <f t="shared" si="5"/>
        <v>0</v>
      </c>
      <c r="O14" s="17">
        <f t="shared" si="6"/>
        <v>1.9565695450631249E-2</v>
      </c>
      <c r="P14" s="17">
        <f t="shared" si="7"/>
        <v>4.4022814763920309E-2</v>
      </c>
    </row>
    <row r="15" spans="1:16" x14ac:dyDescent="0.35">
      <c r="E15" s="3" t="s">
        <v>12</v>
      </c>
      <c r="F15" s="3">
        <v>0</v>
      </c>
      <c r="G15" s="3">
        <v>1</v>
      </c>
      <c r="H15" s="3">
        <v>0</v>
      </c>
      <c r="I15" s="3">
        <f t="shared" si="0"/>
        <v>0</v>
      </c>
      <c r="J15" s="4">
        <f t="shared" si="1"/>
        <v>0.1111111111111111</v>
      </c>
      <c r="K15" s="4">
        <f t="shared" si="2"/>
        <v>0</v>
      </c>
      <c r="L15" s="3">
        <f t="shared" si="3"/>
        <v>1</v>
      </c>
      <c r="M15" s="4">
        <f t="shared" si="4"/>
        <v>0.47712125471966244</v>
      </c>
      <c r="N15" s="17">
        <f t="shared" si="5"/>
        <v>0</v>
      </c>
      <c r="O15" s="17">
        <f t="shared" si="6"/>
        <v>5.3013472746629153E-2</v>
      </c>
      <c r="P15" s="17">
        <f t="shared" si="7"/>
        <v>0</v>
      </c>
    </row>
    <row r="16" spans="1:16" x14ac:dyDescent="0.35">
      <c r="E16" s="3" t="s">
        <v>13</v>
      </c>
      <c r="F16" s="3">
        <v>0</v>
      </c>
      <c r="G16" s="3">
        <v>1</v>
      </c>
      <c r="H16" s="3">
        <v>0</v>
      </c>
      <c r="I16" s="3">
        <f t="shared" si="0"/>
        <v>0</v>
      </c>
      <c r="J16" s="4">
        <f t="shared" si="1"/>
        <v>0.1111111111111111</v>
      </c>
      <c r="K16" s="4">
        <f t="shared" si="2"/>
        <v>0</v>
      </c>
      <c r="L16" s="3">
        <f t="shared" si="3"/>
        <v>1</v>
      </c>
      <c r="M16" s="4">
        <f t="shared" si="4"/>
        <v>0.47712125471966244</v>
      </c>
      <c r="N16" s="17">
        <f t="shared" si="5"/>
        <v>0</v>
      </c>
      <c r="O16" s="17">
        <f t="shared" si="6"/>
        <v>5.3013472746629153E-2</v>
      </c>
      <c r="P16" s="17">
        <f t="shared" si="7"/>
        <v>0</v>
      </c>
    </row>
    <row r="17" spans="5:16" x14ac:dyDescent="0.35">
      <c r="E17" s="3" t="s">
        <v>14</v>
      </c>
      <c r="F17" s="3">
        <v>0</v>
      </c>
      <c r="G17" s="3">
        <v>1</v>
      </c>
      <c r="H17" s="3">
        <v>0</v>
      </c>
      <c r="I17" s="3">
        <f t="shared" si="0"/>
        <v>0</v>
      </c>
      <c r="J17" s="4">
        <f t="shared" si="1"/>
        <v>0.1111111111111111</v>
      </c>
      <c r="K17" s="4">
        <f t="shared" si="2"/>
        <v>0</v>
      </c>
      <c r="L17" s="3">
        <f t="shared" si="3"/>
        <v>1</v>
      </c>
      <c r="M17" s="4">
        <f t="shared" si="4"/>
        <v>0.47712125471966244</v>
      </c>
      <c r="N17" s="17">
        <f t="shared" si="5"/>
        <v>0</v>
      </c>
      <c r="O17" s="17">
        <f t="shared" si="6"/>
        <v>5.3013472746629153E-2</v>
      </c>
      <c r="P17" s="17">
        <f t="shared" si="7"/>
        <v>0</v>
      </c>
    </row>
    <row r="18" spans="5:16" x14ac:dyDescent="0.35">
      <c r="E18" s="3" t="s">
        <v>67</v>
      </c>
      <c r="F18" s="3">
        <v>0</v>
      </c>
      <c r="G18" s="3">
        <v>0</v>
      </c>
      <c r="H18" s="3">
        <v>1</v>
      </c>
      <c r="I18" s="3">
        <f t="shared" si="0"/>
        <v>0</v>
      </c>
      <c r="J18" s="4">
        <f t="shared" si="1"/>
        <v>0</v>
      </c>
      <c r="K18" s="4">
        <f t="shared" si="2"/>
        <v>0.25</v>
      </c>
      <c r="L18" s="3">
        <f t="shared" si="3"/>
        <v>1</v>
      </c>
      <c r="M18" s="4">
        <f t="shared" si="4"/>
        <v>0.47712125471966244</v>
      </c>
      <c r="N18" s="17">
        <f t="shared" si="5"/>
        <v>0</v>
      </c>
      <c r="O18" s="17">
        <f t="shared" si="6"/>
        <v>0</v>
      </c>
      <c r="P18" s="17">
        <f t="shared" si="7"/>
        <v>0.11928031367991561</v>
      </c>
    </row>
    <row r="19" spans="5:16" x14ac:dyDescent="0.35">
      <c r="E19" s="3" t="s">
        <v>68</v>
      </c>
      <c r="F19" s="3">
        <v>0</v>
      </c>
      <c r="G19" s="3">
        <v>0</v>
      </c>
      <c r="H19" s="3">
        <v>1</v>
      </c>
      <c r="I19" s="3">
        <f t="shared" si="0"/>
        <v>0</v>
      </c>
      <c r="J19" s="4">
        <f t="shared" si="1"/>
        <v>0</v>
      </c>
      <c r="K19" s="4">
        <f t="shared" si="2"/>
        <v>0.25</v>
      </c>
      <c r="L19" s="3">
        <f t="shared" si="3"/>
        <v>1</v>
      </c>
      <c r="M19" s="4">
        <f t="shared" si="4"/>
        <v>0.47712125471966244</v>
      </c>
      <c r="N19" s="17">
        <f t="shared" si="5"/>
        <v>0</v>
      </c>
      <c r="O19" s="17">
        <f t="shared" si="6"/>
        <v>0</v>
      </c>
      <c r="P19" s="17">
        <f t="shared" si="7"/>
        <v>0.11928031367991561</v>
      </c>
    </row>
    <row r="20" spans="5:16" x14ac:dyDescent="0.35">
      <c r="E20" s="6" t="s">
        <v>19</v>
      </c>
      <c r="F20" s="5">
        <f>SUM(F5:F19)</f>
        <v>5</v>
      </c>
      <c r="G20" s="5">
        <f>SUM(G5:G19)</f>
        <v>9</v>
      </c>
      <c r="H20" s="5">
        <f>SUM(H5:H19)</f>
        <v>4</v>
      </c>
      <c r="I20" s="5"/>
      <c r="J20" s="5"/>
      <c r="K20" s="5"/>
      <c r="L20" s="21"/>
      <c r="M20" s="21"/>
      <c r="N20" s="22">
        <f>SUM(N5:N19)</f>
        <v>0.35670925645406992</v>
      </c>
      <c r="O20" s="22">
        <f>SUM(O5:O19)</f>
        <v>0.41022570012766657</v>
      </c>
      <c r="P20" s="22">
        <f>SUM(P5:P19)</f>
        <v>0.32660625688767181</v>
      </c>
    </row>
  </sheetData>
  <mergeCells count="7">
    <mergeCell ref="N2:P3"/>
    <mergeCell ref="I2:K2"/>
    <mergeCell ref="I3:K3"/>
    <mergeCell ref="E2:E4"/>
    <mergeCell ref="L2:L3"/>
    <mergeCell ref="M2:M3"/>
    <mergeCell ref="F2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1435-1A21-4987-974A-5F94A50286F5}">
  <dimension ref="A1:K36"/>
  <sheetViews>
    <sheetView topLeftCell="A10" zoomScale="96" zoomScaleNormal="85" workbookViewId="0">
      <selection activeCell="C19" sqref="C19"/>
    </sheetView>
  </sheetViews>
  <sheetFormatPr defaultRowHeight="14.5" x14ac:dyDescent="0.35"/>
  <cols>
    <col min="1" max="1" width="22.54296875" customWidth="1"/>
    <col min="2" max="2" width="47.7265625" customWidth="1"/>
    <col min="3" max="3" width="13.6328125" customWidth="1"/>
    <col min="4" max="4" width="9.453125" customWidth="1"/>
    <col min="10" max="10" width="33.1796875" customWidth="1"/>
    <col min="11" max="11" width="8.7265625" bestFit="1" customWidth="1"/>
  </cols>
  <sheetData>
    <row r="1" spans="1:11" x14ac:dyDescent="0.35">
      <c r="B1" s="36" t="s">
        <v>29</v>
      </c>
      <c r="C1" s="36"/>
      <c r="J1" s="37" t="s">
        <v>30</v>
      </c>
      <c r="K1" s="37"/>
    </row>
    <row r="2" spans="1:11" x14ac:dyDescent="0.35">
      <c r="B2" s="10" t="s">
        <v>33</v>
      </c>
      <c r="C2" s="10" t="s">
        <v>2</v>
      </c>
      <c r="J2" s="10" t="s">
        <v>33</v>
      </c>
      <c r="K2" s="10" t="s">
        <v>2</v>
      </c>
    </row>
    <row r="3" spans="1:11" x14ac:dyDescent="0.35">
      <c r="A3" t="s">
        <v>16</v>
      </c>
      <c r="B3" s="9" t="s">
        <v>0</v>
      </c>
      <c r="C3" s="2" t="s">
        <v>25</v>
      </c>
      <c r="J3" s="9" t="s">
        <v>31</v>
      </c>
      <c r="K3" s="9" t="s">
        <v>37</v>
      </c>
    </row>
    <row r="4" spans="1:11" x14ac:dyDescent="0.35">
      <c r="A4" t="s">
        <v>17</v>
      </c>
      <c r="B4" s="9" t="s">
        <v>1</v>
      </c>
      <c r="C4" s="2" t="s">
        <v>26</v>
      </c>
      <c r="J4" s="9" t="s">
        <v>32</v>
      </c>
      <c r="K4" s="9" t="s">
        <v>37</v>
      </c>
    </row>
    <row r="5" spans="1:11" x14ac:dyDescent="0.35">
      <c r="A5" s="1" t="s">
        <v>65</v>
      </c>
      <c r="B5" s="16" t="s">
        <v>32</v>
      </c>
      <c r="C5" s="2" t="s">
        <v>73</v>
      </c>
    </row>
    <row r="6" spans="1:11" x14ac:dyDescent="0.35">
      <c r="B6" t="s">
        <v>34</v>
      </c>
    </row>
    <row r="7" spans="1:11" ht="41.5" customHeight="1" x14ac:dyDescent="0.35">
      <c r="A7" s="12" t="s">
        <v>35</v>
      </c>
      <c r="B7" s="12" t="s">
        <v>38</v>
      </c>
      <c r="C7" s="11"/>
      <c r="D7" s="12">
        <f>1/2</f>
        <v>0.5</v>
      </c>
    </row>
    <row r="8" spans="1:11" ht="42.5" customHeight="1" x14ac:dyDescent="0.35">
      <c r="A8" s="12" t="s">
        <v>36</v>
      </c>
      <c r="B8" s="12" t="s">
        <v>39</v>
      </c>
      <c r="D8" s="12">
        <f>1/2</f>
        <v>0.5</v>
      </c>
    </row>
    <row r="10" spans="1:11" ht="41" customHeight="1" x14ac:dyDescent="0.35">
      <c r="A10" t="s">
        <v>50</v>
      </c>
      <c r="C10" s="13" t="s">
        <v>51</v>
      </c>
    </row>
    <row r="12" spans="1:11" x14ac:dyDescent="0.35">
      <c r="A12" t="s">
        <v>16</v>
      </c>
      <c r="J12" s="15"/>
    </row>
    <row r="13" spans="1:11" x14ac:dyDescent="0.35">
      <c r="A13" t="s">
        <v>40</v>
      </c>
      <c r="C13" s="15">
        <f>2/3*2/3*1*1/3</f>
        <v>0.14814814814814814</v>
      </c>
    </row>
    <row r="14" spans="1:11" x14ac:dyDescent="0.35">
      <c r="A14" t="s">
        <v>45</v>
      </c>
      <c r="C14" s="14">
        <f>2/22*2/22*2/3</f>
        <v>5.5096418732782371E-3</v>
      </c>
    </row>
    <row r="15" spans="1:11" x14ac:dyDescent="0.35">
      <c r="C15" s="14">
        <f>1*1/23*1/3</f>
        <v>1.4492753623188406E-2</v>
      </c>
    </row>
    <row r="16" spans="1:11" x14ac:dyDescent="0.35">
      <c r="A16" t="s">
        <v>41</v>
      </c>
      <c r="C16" s="15">
        <f>1*3/22*2/3</f>
        <v>9.0909090909090898E-2</v>
      </c>
    </row>
    <row r="17" spans="1:3" x14ac:dyDescent="0.35">
      <c r="A17" t="s">
        <v>46</v>
      </c>
    </row>
    <row r="19" spans="1:3" x14ac:dyDescent="0.35">
      <c r="A19" t="s">
        <v>42</v>
      </c>
      <c r="C19" s="41"/>
    </row>
    <row r="20" spans="1:3" x14ac:dyDescent="0.35">
      <c r="A20" t="s">
        <v>47</v>
      </c>
    </row>
    <row r="22" spans="1:3" x14ac:dyDescent="0.35">
      <c r="A22" t="s">
        <v>43</v>
      </c>
    </row>
    <row r="23" spans="1:3" x14ac:dyDescent="0.35">
      <c r="A23" t="s">
        <v>48</v>
      </c>
    </row>
    <row r="25" spans="1:3" x14ac:dyDescent="0.35">
      <c r="A25" t="s">
        <v>44</v>
      </c>
    </row>
    <row r="26" spans="1:3" x14ac:dyDescent="0.35">
      <c r="A26" t="s">
        <v>49</v>
      </c>
    </row>
    <row r="29" spans="1:3" x14ac:dyDescent="0.35">
      <c r="A29" t="s">
        <v>52</v>
      </c>
      <c r="B29" s="15">
        <f>1*1*1*2/21*1/2</f>
        <v>4.7619047619047616E-2</v>
      </c>
    </row>
    <row r="30" spans="1:3" x14ac:dyDescent="0.35">
      <c r="A30" t="s">
        <v>53</v>
      </c>
      <c r="B30" s="15">
        <f>1*1*1*1/17*1/2</f>
        <v>2.9411764705882353E-2</v>
      </c>
    </row>
    <row r="32" spans="1:3" x14ac:dyDescent="0.35">
      <c r="A32" t="s">
        <v>54</v>
      </c>
      <c r="B32" s="14">
        <f>1*1/21*2/21*1*1/2</f>
        <v>2.2675736961451248E-3</v>
      </c>
    </row>
    <row r="33" spans="1:2" x14ac:dyDescent="0.35">
      <c r="A33" t="s">
        <v>55</v>
      </c>
      <c r="B33" s="14">
        <f>1*2/17*1/17*1*1/2</f>
        <v>3.4602076124567475E-3</v>
      </c>
    </row>
    <row r="36" spans="1:2" x14ac:dyDescent="0.35">
      <c r="B36" s="14"/>
    </row>
  </sheetData>
  <mergeCells count="2">
    <mergeCell ref="B1:C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136B5-F4EF-4C45-8658-8D94966BA7A7}">
  <dimension ref="A2:U45"/>
  <sheetViews>
    <sheetView tabSelected="1" topLeftCell="E28" zoomScale="79" zoomScaleNormal="90" workbookViewId="0">
      <selection activeCell="L41" sqref="L41"/>
    </sheetView>
  </sheetViews>
  <sheetFormatPr defaultRowHeight="14.5" x14ac:dyDescent="0.35"/>
  <cols>
    <col min="2" max="2" width="6.6328125" bestFit="1" customWidth="1"/>
    <col min="3" max="3" width="39.453125" bestFit="1" customWidth="1"/>
    <col min="4" max="4" width="11.36328125" bestFit="1" customWidth="1"/>
    <col min="16" max="16" width="8.7265625" style="1"/>
    <col min="18" max="18" width="15" customWidth="1"/>
  </cols>
  <sheetData>
    <row r="2" spans="1:16" x14ac:dyDescent="0.35">
      <c r="A2" s="1" t="s">
        <v>16</v>
      </c>
      <c r="B2" s="8" t="s">
        <v>25</v>
      </c>
      <c r="C2" s="8" t="s">
        <v>0</v>
      </c>
      <c r="D2" t="s">
        <v>27</v>
      </c>
      <c r="E2" s="25"/>
      <c r="F2" s="24" t="s">
        <v>15</v>
      </c>
      <c r="G2" s="24"/>
      <c r="H2" s="18"/>
      <c r="I2" s="39" t="s">
        <v>18</v>
      </c>
      <c r="J2" s="40"/>
      <c r="K2" s="19"/>
      <c r="L2" s="28" t="s">
        <v>20</v>
      </c>
      <c r="M2" s="28" t="s">
        <v>21</v>
      </c>
      <c r="N2" s="30" t="s">
        <v>56</v>
      </c>
      <c r="O2" s="32"/>
      <c r="P2" s="16"/>
    </row>
    <row r="3" spans="1:16" x14ac:dyDescent="0.35">
      <c r="A3" s="1" t="s">
        <v>17</v>
      </c>
      <c r="B3" s="8" t="s">
        <v>26</v>
      </c>
      <c r="C3" s="8" t="s">
        <v>1</v>
      </c>
      <c r="D3" t="s">
        <v>28</v>
      </c>
      <c r="E3" s="26"/>
      <c r="F3" s="24"/>
      <c r="G3" s="24"/>
      <c r="H3" s="18"/>
      <c r="I3" s="39" t="s">
        <v>24</v>
      </c>
      <c r="J3" s="40"/>
      <c r="K3" s="20"/>
      <c r="L3" s="29"/>
      <c r="M3" s="29"/>
      <c r="N3" s="33"/>
      <c r="O3" s="35"/>
      <c r="P3" s="16"/>
    </row>
    <row r="4" spans="1:16" x14ac:dyDescent="0.35">
      <c r="A4" s="1" t="s">
        <v>65</v>
      </c>
      <c r="B4" s="1" t="s">
        <v>25</v>
      </c>
      <c r="C4" t="s">
        <v>32</v>
      </c>
      <c r="D4" t="s">
        <v>66</v>
      </c>
      <c r="E4" s="27"/>
      <c r="F4" s="7" t="s">
        <v>16</v>
      </c>
      <c r="G4" s="7" t="s">
        <v>17</v>
      </c>
      <c r="H4" s="7" t="s">
        <v>65</v>
      </c>
      <c r="I4" s="7" t="s">
        <v>16</v>
      </c>
      <c r="J4" s="7" t="s">
        <v>17</v>
      </c>
      <c r="K4" s="7" t="s">
        <v>65</v>
      </c>
      <c r="L4" s="7" t="s">
        <v>23</v>
      </c>
      <c r="M4" s="7" t="s">
        <v>22</v>
      </c>
      <c r="N4" s="7" t="s">
        <v>16</v>
      </c>
      <c r="O4" s="7" t="s">
        <v>17</v>
      </c>
      <c r="P4" s="10" t="s">
        <v>65</v>
      </c>
    </row>
    <row r="5" spans="1:16" x14ac:dyDescent="0.35">
      <c r="E5" s="3" t="s">
        <v>3</v>
      </c>
      <c r="F5" s="3">
        <v>1</v>
      </c>
      <c r="G5" s="3">
        <v>0</v>
      </c>
      <c r="H5" s="3">
        <v>0</v>
      </c>
      <c r="I5" s="3">
        <f t="shared" ref="I5:I19" si="0">F5/$F$20</f>
        <v>0.2</v>
      </c>
      <c r="J5" s="4">
        <f t="shared" ref="J5:J19" si="1">G5/$G$20</f>
        <v>0</v>
      </c>
      <c r="K5" s="4">
        <f>H5/$H$20</f>
        <v>0</v>
      </c>
      <c r="L5" s="3">
        <f>F5+G5+H5</f>
        <v>1</v>
      </c>
      <c r="M5" s="4">
        <f>LOG(3/L5)</f>
        <v>0.47712125471966244</v>
      </c>
      <c r="N5" s="17">
        <f>I5*M5</f>
        <v>9.542425094393249E-2</v>
      </c>
      <c r="O5" s="17">
        <f>J5*M5</f>
        <v>0</v>
      </c>
      <c r="P5" s="17">
        <f>K5*M5</f>
        <v>0</v>
      </c>
    </row>
    <row r="6" spans="1:16" x14ac:dyDescent="0.35">
      <c r="E6" s="3" t="s">
        <v>4</v>
      </c>
      <c r="F6" s="3">
        <v>1</v>
      </c>
      <c r="G6" s="3">
        <v>1</v>
      </c>
      <c r="H6" s="3">
        <v>0</v>
      </c>
      <c r="I6" s="3">
        <f t="shared" si="0"/>
        <v>0.2</v>
      </c>
      <c r="J6" s="4">
        <f t="shared" si="1"/>
        <v>0.1111111111111111</v>
      </c>
      <c r="K6" s="4">
        <f t="shared" ref="K6:K19" si="2">H6/$H$20</f>
        <v>0</v>
      </c>
      <c r="L6" s="3">
        <f t="shared" ref="L6:L19" si="3">F6+G6+H6</f>
        <v>2</v>
      </c>
      <c r="M6" s="4">
        <f t="shared" ref="M6:M19" si="4">LOG(3/L6)</f>
        <v>0.17609125905568124</v>
      </c>
      <c r="N6" s="17">
        <f>I6*M6</f>
        <v>3.5218251811136247E-2</v>
      </c>
      <c r="O6" s="17">
        <f>J6*M6</f>
        <v>1.9565695450631249E-2</v>
      </c>
      <c r="P6" s="17">
        <f>K6*M6</f>
        <v>0</v>
      </c>
    </row>
    <row r="7" spans="1:16" x14ac:dyDescent="0.35">
      <c r="E7" s="3" t="s">
        <v>5</v>
      </c>
      <c r="F7" s="3">
        <v>1</v>
      </c>
      <c r="G7" s="3">
        <v>0</v>
      </c>
      <c r="H7" s="3">
        <v>0</v>
      </c>
      <c r="I7" s="3">
        <f t="shared" si="0"/>
        <v>0.2</v>
      </c>
      <c r="J7" s="4">
        <f t="shared" si="1"/>
        <v>0</v>
      </c>
      <c r="K7" s="4">
        <f t="shared" si="2"/>
        <v>0</v>
      </c>
      <c r="L7" s="3">
        <f t="shared" si="3"/>
        <v>1</v>
      </c>
      <c r="M7" s="4">
        <f t="shared" si="4"/>
        <v>0.47712125471966244</v>
      </c>
      <c r="N7" s="17">
        <f t="shared" ref="N7:N19" si="5">I7*M7</f>
        <v>9.542425094393249E-2</v>
      </c>
      <c r="O7" s="17">
        <f t="shared" ref="O7:O19" si="6">J7*M7</f>
        <v>0</v>
      </c>
      <c r="P7" s="17">
        <f t="shared" ref="P7:P19" si="7">K7*M7</f>
        <v>0</v>
      </c>
    </row>
    <row r="8" spans="1:16" x14ac:dyDescent="0.35">
      <c r="E8" s="3" t="s">
        <v>6</v>
      </c>
      <c r="F8" s="3">
        <v>1</v>
      </c>
      <c r="G8" s="3">
        <v>0</v>
      </c>
      <c r="H8" s="3">
        <v>0</v>
      </c>
      <c r="I8" s="3">
        <f t="shared" si="0"/>
        <v>0.2</v>
      </c>
      <c r="J8" s="4">
        <f t="shared" si="1"/>
        <v>0</v>
      </c>
      <c r="K8" s="4">
        <f t="shared" si="2"/>
        <v>0</v>
      </c>
      <c r="L8" s="3">
        <f t="shared" si="3"/>
        <v>1</v>
      </c>
      <c r="M8" s="4">
        <f t="shared" si="4"/>
        <v>0.47712125471966244</v>
      </c>
      <c r="N8" s="17">
        <f t="shared" si="5"/>
        <v>9.542425094393249E-2</v>
      </c>
      <c r="O8" s="17">
        <f t="shared" si="6"/>
        <v>0</v>
      </c>
      <c r="P8" s="17">
        <f t="shared" si="7"/>
        <v>0</v>
      </c>
    </row>
    <row r="9" spans="1:16" x14ac:dyDescent="0.35">
      <c r="E9" s="3" t="s">
        <v>7</v>
      </c>
      <c r="F9" s="3">
        <v>1</v>
      </c>
      <c r="G9" s="3">
        <v>0</v>
      </c>
      <c r="H9" s="3">
        <v>1</v>
      </c>
      <c r="I9" s="3">
        <f t="shared" si="0"/>
        <v>0.2</v>
      </c>
      <c r="J9" s="4">
        <f t="shared" si="1"/>
        <v>0</v>
      </c>
      <c r="K9" s="4">
        <f>H9/$H$20</f>
        <v>0.25</v>
      </c>
      <c r="L9" s="3">
        <f t="shared" si="3"/>
        <v>2</v>
      </c>
      <c r="M9" s="4">
        <f t="shared" si="4"/>
        <v>0.17609125905568124</v>
      </c>
      <c r="N9" s="17">
        <f t="shared" si="5"/>
        <v>3.5218251811136247E-2</v>
      </c>
      <c r="O9" s="17">
        <f t="shared" si="6"/>
        <v>0</v>
      </c>
      <c r="P9" s="17">
        <f t="shared" si="7"/>
        <v>4.4022814763920309E-2</v>
      </c>
    </row>
    <row r="10" spans="1:16" x14ac:dyDescent="0.35">
      <c r="E10" s="3" t="s">
        <v>8</v>
      </c>
      <c r="F10" s="3">
        <v>0</v>
      </c>
      <c r="G10" s="3">
        <v>1</v>
      </c>
      <c r="H10" s="3">
        <v>0</v>
      </c>
      <c r="I10" s="3">
        <f t="shared" si="0"/>
        <v>0</v>
      </c>
      <c r="J10" s="4">
        <f t="shared" si="1"/>
        <v>0.1111111111111111</v>
      </c>
      <c r="K10" s="4">
        <f>H10/$H$20</f>
        <v>0</v>
      </c>
      <c r="L10" s="3">
        <f t="shared" si="3"/>
        <v>1</v>
      </c>
      <c r="M10" s="4">
        <f t="shared" si="4"/>
        <v>0.47712125471966244</v>
      </c>
      <c r="N10" s="17">
        <f t="shared" si="5"/>
        <v>0</v>
      </c>
      <c r="O10" s="17">
        <f t="shared" si="6"/>
        <v>5.3013472746629153E-2</v>
      </c>
      <c r="P10" s="17">
        <f t="shared" si="7"/>
        <v>0</v>
      </c>
    </row>
    <row r="11" spans="1:16" x14ac:dyDescent="0.35">
      <c r="E11" s="3" t="s">
        <v>9</v>
      </c>
      <c r="F11" s="3">
        <v>0</v>
      </c>
      <c r="G11" s="3">
        <v>1</v>
      </c>
      <c r="H11" s="3">
        <v>0</v>
      </c>
      <c r="I11" s="3">
        <f t="shared" si="0"/>
        <v>0</v>
      </c>
      <c r="J11" s="4">
        <f t="shared" si="1"/>
        <v>0.1111111111111111</v>
      </c>
      <c r="K11" s="4">
        <f t="shared" si="2"/>
        <v>0</v>
      </c>
      <c r="L11" s="3">
        <f t="shared" si="3"/>
        <v>1</v>
      </c>
      <c r="M11" s="4">
        <f t="shared" si="4"/>
        <v>0.47712125471966244</v>
      </c>
      <c r="N11" s="17">
        <f t="shared" si="5"/>
        <v>0</v>
      </c>
      <c r="O11" s="17">
        <f t="shared" si="6"/>
        <v>5.3013472746629153E-2</v>
      </c>
      <c r="P11" s="17">
        <f t="shared" si="7"/>
        <v>0</v>
      </c>
    </row>
    <row r="12" spans="1:16" x14ac:dyDescent="0.35">
      <c r="E12" s="3" t="s">
        <v>10</v>
      </c>
      <c r="F12" s="3">
        <v>0</v>
      </c>
      <c r="G12" s="3">
        <v>1</v>
      </c>
      <c r="H12" s="3">
        <v>0</v>
      </c>
      <c r="I12" s="3">
        <f t="shared" si="0"/>
        <v>0</v>
      </c>
      <c r="J12" s="4">
        <f t="shared" si="1"/>
        <v>0.1111111111111111</v>
      </c>
      <c r="K12" s="4">
        <f t="shared" si="2"/>
        <v>0</v>
      </c>
      <c r="L12" s="3">
        <f t="shared" si="3"/>
        <v>1</v>
      </c>
      <c r="M12" s="4">
        <f t="shared" si="4"/>
        <v>0.47712125471966244</v>
      </c>
      <c r="N12" s="17">
        <f t="shared" si="5"/>
        <v>0</v>
      </c>
      <c r="O12" s="17">
        <f t="shared" si="6"/>
        <v>5.3013472746629153E-2</v>
      </c>
      <c r="P12" s="17">
        <f t="shared" si="7"/>
        <v>0</v>
      </c>
    </row>
    <row r="13" spans="1:16" x14ac:dyDescent="0.35">
      <c r="E13" s="3" t="s">
        <v>9</v>
      </c>
      <c r="F13" s="3">
        <v>0</v>
      </c>
      <c r="G13" s="3">
        <v>1</v>
      </c>
      <c r="H13" s="3">
        <v>0</v>
      </c>
      <c r="I13" s="3">
        <f t="shared" si="0"/>
        <v>0</v>
      </c>
      <c r="J13" s="4">
        <f t="shared" si="1"/>
        <v>0.1111111111111111</v>
      </c>
      <c r="K13" s="4">
        <f t="shared" si="2"/>
        <v>0</v>
      </c>
      <c r="L13" s="3">
        <f t="shared" si="3"/>
        <v>1</v>
      </c>
      <c r="M13" s="4">
        <f t="shared" si="4"/>
        <v>0.47712125471966244</v>
      </c>
      <c r="N13" s="17">
        <f t="shared" si="5"/>
        <v>0</v>
      </c>
      <c r="O13" s="17">
        <f t="shared" si="6"/>
        <v>5.3013472746629153E-2</v>
      </c>
      <c r="P13" s="17">
        <f t="shared" si="7"/>
        <v>0</v>
      </c>
    </row>
    <row r="14" spans="1:16" x14ac:dyDescent="0.35">
      <c r="E14" s="3" t="s">
        <v>11</v>
      </c>
      <c r="F14" s="3">
        <v>0</v>
      </c>
      <c r="G14" s="3">
        <v>1</v>
      </c>
      <c r="H14" s="3">
        <v>1</v>
      </c>
      <c r="I14" s="3">
        <f t="shared" si="0"/>
        <v>0</v>
      </c>
      <c r="J14" s="4">
        <f t="shared" si="1"/>
        <v>0.1111111111111111</v>
      </c>
      <c r="K14" s="4">
        <f t="shared" si="2"/>
        <v>0.25</v>
      </c>
      <c r="L14" s="3">
        <f t="shared" si="3"/>
        <v>2</v>
      </c>
      <c r="M14" s="4">
        <f t="shared" si="4"/>
        <v>0.17609125905568124</v>
      </c>
      <c r="N14" s="17">
        <f t="shared" si="5"/>
        <v>0</v>
      </c>
      <c r="O14" s="17">
        <f t="shared" si="6"/>
        <v>1.9565695450631249E-2</v>
      </c>
      <c r="P14" s="17">
        <f t="shared" si="7"/>
        <v>4.4022814763920309E-2</v>
      </c>
    </row>
    <row r="15" spans="1:16" x14ac:dyDescent="0.35">
      <c r="E15" s="3" t="s">
        <v>12</v>
      </c>
      <c r="F15" s="3">
        <v>0</v>
      </c>
      <c r="G15" s="3">
        <v>1</v>
      </c>
      <c r="H15" s="3">
        <v>0</v>
      </c>
      <c r="I15" s="3">
        <f t="shared" si="0"/>
        <v>0</v>
      </c>
      <c r="J15" s="4">
        <f t="shared" si="1"/>
        <v>0.1111111111111111</v>
      </c>
      <c r="K15" s="4">
        <f t="shared" si="2"/>
        <v>0</v>
      </c>
      <c r="L15" s="3">
        <f t="shared" si="3"/>
        <v>1</v>
      </c>
      <c r="M15" s="4">
        <f t="shared" si="4"/>
        <v>0.47712125471966244</v>
      </c>
      <c r="N15" s="17">
        <f t="shared" si="5"/>
        <v>0</v>
      </c>
      <c r="O15" s="17">
        <f t="shared" si="6"/>
        <v>5.3013472746629153E-2</v>
      </c>
      <c r="P15" s="17">
        <f t="shared" si="7"/>
        <v>0</v>
      </c>
    </row>
    <row r="16" spans="1:16" x14ac:dyDescent="0.35">
      <c r="E16" s="3" t="s">
        <v>13</v>
      </c>
      <c r="F16" s="3">
        <v>0</v>
      </c>
      <c r="G16" s="3">
        <v>1</v>
      </c>
      <c r="H16" s="3">
        <v>0</v>
      </c>
      <c r="I16" s="3">
        <f t="shared" si="0"/>
        <v>0</v>
      </c>
      <c r="J16" s="4">
        <f t="shared" si="1"/>
        <v>0.1111111111111111</v>
      </c>
      <c r="K16" s="4">
        <f t="shared" si="2"/>
        <v>0</v>
      </c>
      <c r="L16" s="3">
        <f t="shared" si="3"/>
        <v>1</v>
      </c>
      <c r="M16" s="4">
        <f t="shared" si="4"/>
        <v>0.47712125471966244</v>
      </c>
      <c r="N16" s="17">
        <f t="shared" si="5"/>
        <v>0</v>
      </c>
      <c r="O16" s="17">
        <f t="shared" si="6"/>
        <v>5.3013472746629153E-2</v>
      </c>
      <c r="P16" s="17">
        <f t="shared" si="7"/>
        <v>0</v>
      </c>
    </row>
    <row r="17" spans="5:21" x14ac:dyDescent="0.35">
      <c r="E17" s="3" t="s">
        <v>14</v>
      </c>
      <c r="F17" s="3">
        <v>0</v>
      </c>
      <c r="G17" s="3">
        <v>1</v>
      </c>
      <c r="H17" s="3">
        <v>0</v>
      </c>
      <c r="I17" s="3">
        <f t="shared" si="0"/>
        <v>0</v>
      </c>
      <c r="J17" s="4">
        <f t="shared" si="1"/>
        <v>0.1111111111111111</v>
      </c>
      <c r="K17" s="4">
        <f t="shared" si="2"/>
        <v>0</v>
      </c>
      <c r="L17" s="3">
        <f t="shared" si="3"/>
        <v>1</v>
      </c>
      <c r="M17" s="4">
        <f t="shared" si="4"/>
        <v>0.47712125471966244</v>
      </c>
      <c r="N17" s="17">
        <f t="shared" si="5"/>
        <v>0</v>
      </c>
      <c r="O17" s="17">
        <f t="shared" si="6"/>
        <v>5.3013472746629153E-2</v>
      </c>
      <c r="P17" s="17">
        <f t="shared" si="7"/>
        <v>0</v>
      </c>
    </row>
    <row r="18" spans="5:21" x14ac:dyDescent="0.35">
      <c r="E18" s="3" t="s">
        <v>67</v>
      </c>
      <c r="F18" s="3">
        <v>0</v>
      </c>
      <c r="G18" s="3">
        <v>0</v>
      </c>
      <c r="H18" s="3">
        <v>1</v>
      </c>
      <c r="I18" s="3">
        <f t="shared" si="0"/>
        <v>0</v>
      </c>
      <c r="J18" s="4">
        <f t="shared" si="1"/>
        <v>0</v>
      </c>
      <c r="K18" s="4">
        <f t="shared" si="2"/>
        <v>0.25</v>
      </c>
      <c r="L18" s="3">
        <f t="shared" si="3"/>
        <v>1</v>
      </c>
      <c r="M18" s="4">
        <f t="shared" si="4"/>
        <v>0.47712125471966244</v>
      </c>
      <c r="N18" s="17">
        <f t="shared" si="5"/>
        <v>0</v>
      </c>
      <c r="O18" s="17">
        <f t="shared" si="6"/>
        <v>0</v>
      </c>
      <c r="P18" s="17">
        <f t="shared" si="7"/>
        <v>0.11928031367991561</v>
      </c>
    </row>
    <row r="19" spans="5:21" x14ac:dyDescent="0.35">
      <c r="E19" s="3" t="s">
        <v>68</v>
      </c>
      <c r="F19" s="3">
        <v>0</v>
      </c>
      <c r="G19" s="3">
        <v>0</v>
      </c>
      <c r="H19" s="3">
        <v>1</v>
      </c>
      <c r="I19" s="3">
        <f t="shared" si="0"/>
        <v>0</v>
      </c>
      <c r="J19" s="4">
        <f t="shared" si="1"/>
        <v>0</v>
      </c>
      <c r="K19" s="4">
        <f t="shared" si="2"/>
        <v>0.25</v>
      </c>
      <c r="L19" s="3">
        <f t="shared" si="3"/>
        <v>1</v>
      </c>
      <c r="M19" s="4">
        <f t="shared" si="4"/>
        <v>0.47712125471966244</v>
      </c>
      <c r="N19" s="17">
        <f t="shared" si="5"/>
        <v>0</v>
      </c>
      <c r="O19" s="17">
        <f t="shared" si="6"/>
        <v>0</v>
      </c>
      <c r="P19" s="17">
        <f t="shared" si="7"/>
        <v>0.11928031367991561</v>
      </c>
    </row>
    <row r="20" spans="5:21" x14ac:dyDescent="0.35">
      <c r="E20" s="6" t="s">
        <v>19</v>
      </c>
      <c r="F20" s="5">
        <f>SUM(F5:F19)</f>
        <v>5</v>
      </c>
      <c r="G20" s="5">
        <f>SUM(G5:G19)</f>
        <v>9</v>
      </c>
      <c r="H20" s="5">
        <f>SUM(H5:H19)</f>
        <v>4</v>
      </c>
      <c r="I20" s="5"/>
      <c r="J20" s="5"/>
      <c r="K20" s="5"/>
      <c r="L20" s="21"/>
      <c r="M20" s="21"/>
      <c r="N20" s="22">
        <f>SUM(N5:N19)</f>
        <v>0.35670925645406992</v>
      </c>
      <c r="O20" s="22">
        <f>SUM(O5:O19)</f>
        <v>0.41022570012766657</v>
      </c>
      <c r="P20" s="22">
        <f>SUM(P5:P19)</f>
        <v>0.32660625688767181</v>
      </c>
    </row>
    <row r="23" spans="5:21" x14ac:dyDescent="0.35">
      <c r="N23" s="38" t="s">
        <v>57</v>
      </c>
      <c r="O23" s="38"/>
      <c r="P23" s="38"/>
    </row>
    <row r="24" spans="5:21" x14ac:dyDescent="0.35">
      <c r="N24" s="38" t="s">
        <v>59</v>
      </c>
      <c r="O24" s="38"/>
      <c r="P24" s="38"/>
      <c r="Q24" s="38" t="s">
        <v>60</v>
      </c>
      <c r="R24" s="38"/>
      <c r="S24" s="38" t="s">
        <v>62</v>
      </c>
      <c r="T24" s="38"/>
      <c r="U24" s="38"/>
    </row>
    <row r="25" spans="5:21" x14ac:dyDescent="0.35">
      <c r="N25" s="38" t="s">
        <v>58</v>
      </c>
      <c r="O25" s="38"/>
      <c r="P25" s="38"/>
      <c r="Q25" s="38" t="s">
        <v>61</v>
      </c>
      <c r="R25" s="38"/>
      <c r="S25" s="38" t="s">
        <v>63</v>
      </c>
      <c r="T25" s="38"/>
      <c r="U25" s="38"/>
    </row>
    <row r="27" spans="5:21" x14ac:dyDescent="0.35">
      <c r="F27" t="s">
        <v>69</v>
      </c>
      <c r="G27" s="23">
        <f>0.41/0.0123</f>
        <v>33.333333333333329</v>
      </c>
      <c r="H27" s="23">
        <f>0.33/0.0123</f>
        <v>26.829268292682929</v>
      </c>
      <c r="I27">
        <f>-0.1353/0.0123</f>
        <v>-11</v>
      </c>
      <c r="L27">
        <f>(0.36*4.5)+(0*2.4)-8</f>
        <v>-6.38</v>
      </c>
    </row>
    <row r="28" spans="5:21" x14ac:dyDescent="0.35">
      <c r="F28" t="s">
        <v>70</v>
      </c>
      <c r="G28" s="23">
        <f>0/0.0123</f>
        <v>0</v>
      </c>
      <c r="H28" s="23">
        <f>0.03/0.0123</f>
        <v>2.4390243902439024</v>
      </c>
      <c r="I28">
        <f>0/0.0123</f>
        <v>0</v>
      </c>
      <c r="L28">
        <f>(0*4.5)+(0.41*2.4)-8</f>
        <v>-7.016</v>
      </c>
    </row>
    <row r="29" spans="5:21" x14ac:dyDescent="0.35">
      <c r="F29" t="s">
        <v>71</v>
      </c>
      <c r="G29" s="23">
        <f>-0.41/0.0123</f>
        <v>-33.333333333333329</v>
      </c>
      <c r="H29" s="23">
        <f>-0.36/0.0123</f>
        <v>-29.268292682926827</v>
      </c>
      <c r="I29">
        <f>0.1476/0.0123</f>
        <v>12</v>
      </c>
      <c r="L29">
        <f>(0.33*4.5)+(0*2.4)-8</f>
        <v>-6.5149999999999997</v>
      </c>
    </row>
    <row r="32" spans="5:21" x14ac:dyDescent="0.35">
      <c r="F32" t="s">
        <v>69</v>
      </c>
      <c r="G32">
        <f>-33.3+26.8+11</f>
        <v>4.5000000000000036</v>
      </c>
    </row>
    <row r="33" spans="6:16" x14ac:dyDescent="0.35">
      <c r="F33" t="s">
        <v>70</v>
      </c>
      <c r="G33">
        <f>0+2.4+0</f>
        <v>2.4</v>
      </c>
    </row>
    <row r="34" spans="6:16" x14ac:dyDescent="0.35">
      <c r="F34" t="s">
        <v>71</v>
      </c>
      <c r="G34">
        <f>33.3-29.3-12</f>
        <v>-8.0000000000000036</v>
      </c>
    </row>
    <row r="37" spans="6:16" x14ac:dyDescent="0.35">
      <c r="F37" s="23">
        <f>0.41/0.0123</f>
        <v>33.333333333333329</v>
      </c>
      <c r="G37" s="23">
        <f>0/0.0123</f>
        <v>0</v>
      </c>
      <c r="H37" s="23">
        <f>-0.41/0.0123</f>
        <v>-33.333333333333329</v>
      </c>
      <c r="J37">
        <f>0.36*0*4.9-1</f>
        <v>-1</v>
      </c>
    </row>
    <row r="38" spans="6:16" x14ac:dyDescent="0.35">
      <c r="F38" s="23">
        <f>0.33/0.0123</f>
        <v>26.829268292682929</v>
      </c>
      <c r="G38" s="23">
        <f>0.03/0.0123</f>
        <v>2.4390243902439024</v>
      </c>
      <c r="H38" s="23">
        <f>-0.36/0.0123</f>
        <v>-29.268292682926827</v>
      </c>
      <c r="J38" s="23">
        <f>0*0+0.41*4.9-1</f>
        <v>1.0089999999999999</v>
      </c>
    </row>
    <row r="39" spans="6:16" x14ac:dyDescent="0.35">
      <c r="F39" s="23">
        <f>-0.1353/0.0123</f>
        <v>-11</v>
      </c>
      <c r="G39" s="23">
        <f>0/0.0123</f>
        <v>0</v>
      </c>
      <c r="H39">
        <f>0.1476/0.0123</f>
        <v>12</v>
      </c>
      <c r="J39">
        <f>0.33*0+0*4.9-1</f>
        <v>-1</v>
      </c>
    </row>
    <row r="41" spans="6:16" x14ac:dyDescent="0.35">
      <c r="F41">
        <f>-33.3+0+33.3</f>
        <v>0</v>
      </c>
      <c r="O41" s="1"/>
      <c r="P41"/>
    </row>
    <row r="42" spans="6:16" x14ac:dyDescent="0.35">
      <c r="F42">
        <f>-26.8+2.4+29.3</f>
        <v>4.8999999999999986</v>
      </c>
      <c r="O42" s="1"/>
      <c r="P42"/>
    </row>
    <row r="43" spans="6:16" x14ac:dyDescent="0.35">
      <c r="F43">
        <f>11+0-12</f>
        <v>-1</v>
      </c>
      <c r="O43" s="1"/>
      <c r="P43"/>
    </row>
    <row r="44" spans="6:16" x14ac:dyDescent="0.35">
      <c r="O44" s="1"/>
      <c r="P44"/>
    </row>
    <row r="45" spans="6:16" x14ac:dyDescent="0.35">
      <c r="O45" s="1"/>
      <c r="P45"/>
    </row>
  </sheetData>
  <mergeCells count="14">
    <mergeCell ref="I3:J3"/>
    <mergeCell ref="N23:P23"/>
    <mergeCell ref="N24:P24"/>
    <mergeCell ref="N25:P25"/>
    <mergeCell ref="E2:E4"/>
    <mergeCell ref="F2:G3"/>
    <mergeCell ref="I2:J2"/>
    <mergeCell ref="Q24:R24"/>
    <mergeCell ref="Q25:R25"/>
    <mergeCell ref="S24:U24"/>
    <mergeCell ref="S25:U25"/>
    <mergeCell ref="L2:L3"/>
    <mergeCell ref="M2:M3"/>
    <mergeCell ref="N2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1F8C0-B45D-494C-AC90-50BDDAC464D1}">
  <dimension ref="B2:C2"/>
  <sheetViews>
    <sheetView workbookViewId="0">
      <selection activeCell="G9" sqref="G9"/>
    </sheetView>
  </sheetViews>
  <sheetFormatPr defaultRowHeight="14.5" x14ac:dyDescent="0.35"/>
  <sheetData>
    <row r="2" spans="2:3" x14ac:dyDescent="0.35">
      <c r="B2" s="36" t="s">
        <v>64</v>
      </c>
      <c r="C2" s="36"/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TF-IDF</vt:lpstr>
      <vt:lpstr>NAIVE BAYES</vt:lpstr>
      <vt:lpstr>SVM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syafira cessa</dc:creator>
  <cp:lastModifiedBy>syafira cessa</cp:lastModifiedBy>
  <dcterms:created xsi:type="dcterms:W3CDTF">2024-05-30T11:35:50Z</dcterms:created>
  <dcterms:modified xsi:type="dcterms:W3CDTF">2024-06-07T14:48:08Z</dcterms:modified>
</cp:coreProperties>
</file>