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y\Documents\Minitab\SensorCalibration\"/>
    </mc:Choice>
  </mc:AlternateContent>
  <xr:revisionPtr revIDLastSave="0" documentId="8_{9F4811A3-D786-4211-8FBA-9CC3F190F84A}" xr6:coauthVersionLast="43" xr6:coauthVersionMax="43" xr10:uidLastSave="{00000000-0000-0000-0000-000000000000}"/>
  <bookViews>
    <workbookView xWindow="-120" yWindow="-120" windowWidth="20730" windowHeight="11160" activeTab="2" xr2:uid="{A4EECA3F-292F-4D0C-8802-8480664910DD}"/>
  </bookViews>
  <sheets>
    <sheet name="Sheet1" sheetId="1" r:id="rId1"/>
    <sheet name="Sheet2" sheetId="2" r:id="rId2"/>
    <sheet name="Sheet3" sheetId="3" r:id="rId3"/>
    <sheet name="Sheet4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7" i="3" l="1"/>
  <c r="B17" i="3"/>
  <c r="M7" i="3"/>
  <c r="L7" i="3"/>
  <c r="D17" i="3"/>
  <c r="E17" i="3" s="1"/>
  <c r="F17" i="3" s="1"/>
  <c r="G17" i="3" s="1"/>
  <c r="C17" i="3"/>
  <c r="Q7" i="3"/>
  <c r="P7" i="3"/>
  <c r="B12" i="3"/>
  <c r="K12" i="3"/>
  <c r="J12" i="3"/>
  <c r="F12" i="3"/>
  <c r="N12" i="3" s="1"/>
  <c r="D12" i="3"/>
  <c r="E12" i="3" s="1"/>
  <c r="L12" i="3" s="1"/>
  <c r="C12" i="3"/>
  <c r="M12" i="3" s="1"/>
  <c r="N2" i="3"/>
  <c r="M2" i="3"/>
  <c r="L2" i="3"/>
  <c r="J2" i="3"/>
  <c r="K2" i="3"/>
  <c r="F2" i="3"/>
  <c r="E2" i="3"/>
  <c r="D2" i="3"/>
  <c r="C2" i="3"/>
  <c r="P6" i="2" l="1"/>
  <c r="O3" i="2"/>
  <c r="M3" i="2"/>
  <c r="G5" i="2"/>
  <c r="D2" i="2"/>
  <c r="E2" i="2" s="1"/>
  <c r="H16" i="2"/>
  <c r="C16" i="2" s="1"/>
  <c r="F16" i="2" s="1"/>
  <c r="D16" i="2" s="1"/>
  <c r="I16" i="2" s="1"/>
  <c r="H2" i="2"/>
  <c r="I2" i="1"/>
  <c r="D2" i="1"/>
  <c r="J2" i="1"/>
  <c r="E2" i="1"/>
  <c r="C2" i="1"/>
  <c r="F2" i="1"/>
  <c r="F2" i="2" l="1"/>
  <c r="H17" i="2" s="1"/>
  <c r="C17" i="2" s="1"/>
  <c r="B17" i="2"/>
  <c r="F19" i="2" s="1"/>
  <c r="B19" i="2"/>
  <c r="A17" i="2"/>
  <c r="F17" i="2" s="1"/>
  <c r="F5" i="2"/>
  <c r="G2" i="2" s="1"/>
  <c r="E16" i="2"/>
  <c r="J16" i="2" s="1"/>
  <c r="E17" i="2" l="1"/>
  <c r="J17" i="2" s="1"/>
  <c r="I2" i="2" s="1"/>
  <c r="J2" i="2" s="1"/>
  <c r="H18" i="2" s="1"/>
  <c r="C18" i="2" s="1"/>
  <c r="F18" i="2" s="1"/>
  <c r="B18" i="2"/>
  <c r="D17" i="2"/>
  <c r="I17" i="2" s="1"/>
  <c r="A19" i="2" l="1"/>
  <c r="C19" i="2" s="1"/>
  <c r="E18" i="2"/>
  <c r="J18" i="2" s="1"/>
  <c r="D18" i="2"/>
  <c r="I18" i="2" s="1"/>
  <c r="D19" i="2"/>
  <c r="I19" i="2" s="1"/>
  <c r="H19" i="2" l="1"/>
  <c r="E19" i="2"/>
  <c r="J19" i="2" s="1"/>
  <c r="M16" i="2" s="1"/>
</calcChain>
</file>

<file path=xl/sharedStrings.xml><?xml version="1.0" encoding="utf-8"?>
<sst xmlns="http://schemas.openxmlformats.org/spreadsheetml/2006/main" count="80" uniqueCount="51">
  <si>
    <t>a</t>
  </si>
  <si>
    <t>b</t>
  </si>
  <si>
    <t>c</t>
  </si>
  <si>
    <t>&lt;A (rad)</t>
  </si>
  <si>
    <t>&lt;B (rad)</t>
  </si>
  <si>
    <t>&lt;C (rad)</t>
  </si>
  <si>
    <t>&lt;C (deg)</t>
  </si>
  <si>
    <t>&lt;A (deg)</t>
  </si>
  <si>
    <t>&lt;B (deg)</t>
  </si>
  <si>
    <t>https://www.calculator.net/triangle-calculator.html?vc=64.82&amp;vx=6.1557&amp;vy=11.5&amp;va=&amp;vz=&amp;vb=&amp;angleunits=d&amp;x=77&amp;y=13</t>
  </si>
  <si>
    <t>REF:</t>
  </si>
  <si>
    <t>x</t>
  </si>
  <si>
    <t>R</t>
  </si>
  <si>
    <t>L</t>
  </si>
  <si>
    <t>r</t>
  </si>
  <si>
    <t>r-L</t>
  </si>
  <si>
    <t>theta</t>
  </si>
  <si>
    <t>O</t>
  </si>
  <si>
    <t>in rad</t>
  </si>
  <si>
    <t>ALPHA</t>
  </si>
  <si>
    <t>BETA</t>
  </si>
  <si>
    <t>BETA1</t>
  </si>
  <si>
    <t>Error</t>
  </si>
  <si>
    <t>MAX theta is 180, more than that will result in error (Robot already too gelong la)</t>
  </si>
  <si>
    <t>x1</t>
  </si>
  <si>
    <t>y1</t>
  </si>
  <si>
    <t>if theta = 45</t>
  </si>
  <si>
    <t>chord</t>
  </si>
  <si>
    <t>h</t>
  </si>
  <si>
    <t>i</t>
  </si>
  <si>
    <t>f</t>
  </si>
  <si>
    <t>s</t>
  </si>
  <si>
    <t>width</t>
  </si>
  <si>
    <t>PI</t>
  </si>
  <si>
    <t>x0</t>
  </si>
  <si>
    <t>y0</t>
  </si>
  <si>
    <t>Cir</t>
  </si>
  <si>
    <t>rotR</t>
  </si>
  <si>
    <t>rotL</t>
  </si>
  <si>
    <t>ratioS</t>
  </si>
  <si>
    <t>ratioRot</t>
  </si>
  <si>
    <t>S1</t>
  </si>
  <si>
    <t>S2</t>
  </si>
  <si>
    <t>r1</t>
  </si>
  <si>
    <t>k1</t>
  </si>
  <si>
    <t>k2</t>
  </si>
  <si>
    <t>degree</t>
  </si>
  <si>
    <t>cirL</t>
  </si>
  <si>
    <t>cirR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</si>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</sst>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</xdr:colOff>
      <xdr:row>0</xdr:row>
      <xdr:rowOff>38100</xdr:rowOff>
    </xdr:from>
    <xdr:to>
      <xdr:col>16</xdr:col>
      <xdr:colOff>124266</xdr:colOff>
      <xdr:row>17</xdr:row>
      <xdr:rowOff>105236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9B8CE2-B669-4702-8AA1-1D2CB47FF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38100"/>
          <a:ext cx="3162741" cy="3305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78B62-59B1-422D-99EC-FBF76961B5F4}">
  <dimension ref="A1:R3"/>
  <sheetViews>
    <sheetView workbookViewId="0">
      <selection sqref="A1:J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5</v>
      </c>
      <c r="D1" t="s">
        <v>3</v>
      </c>
      <c r="E1" t="s">
        <v>4</v>
      </c>
      <c r="F1" t="s">
        <v>2</v>
      </c>
      <c r="H1" t="s">
        <v>6</v>
      </c>
      <c r="I1" t="s">
        <v>7</v>
      </c>
      <c r="J1" t="s">
        <v>8</v>
      </c>
    </row>
    <row r="2" spans="1:18" x14ac:dyDescent="0.25">
      <c r="A2">
        <v>11.5</v>
      </c>
      <c r="B2">
        <v>6.1557000000000004</v>
      </c>
      <c r="C2">
        <f>H2*2*PI()/360</f>
        <v>1.1313224211427244</v>
      </c>
      <c r="D2">
        <f>ACOS(((F2*F2)+(B2*B2)-(A2*A2))/(2*F2*B2))</f>
        <v>1.4500410820343739</v>
      </c>
      <c r="E2">
        <f>ACOS(((F2*F2)+(A2*A2)-(B2*B2))/(2*F2*A2))</f>
        <v>0.56022915041269461</v>
      </c>
      <c r="F2">
        <f>SQRT((B2*B2)+(A2*A2)-(2*B2*A2*COS(C2)))</f>
        <v>10.483561574075575</v>
      </c>
      <c r="H2">
        <v>64.819999999999993</v>
      </c>
      <c r="I2">
        <f>D2*360/(2*PI())</f>
        <v>83.081234121152804</v>
      </c>
      <c r="J2">
        <f>E2*360/(2*PI())</f>
        <v>32.098765878847182</v>
      </c>
      <c r="R2" t="s">
        <v>10</v>
      </c>
    </row>
    <row r="3" spans="1:18" x14ac:dyDescent="0.25">
      <c r="R3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E0BE-CFE5-4DBA-9989-3A1FD662F2C1}">
  <dimension ref="A1:Q19"/>
  <sheetViews>
    <sheetView workbookViewId="0">
      <selection activeCell="K14" sqref="K14"/>
    </sheetView>
  </sheetViews>
  <sheetFormatPr defaultRowHeight="15" x14ac:dyDescent="0.25"/>
  <sheetData>
    <row r="1" spans="1:1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19</v>
      </c>
      <c r="I1" t="s">
        <v>21</v>
      </c>
      <c r="J1" t="s">
        <v>20</v>
      </c>
      <c r="M1" t="s">
        <v>26</v>
      </c>
    </row>
    <row r="2" spans="1:17" x14ac:dyDescent="0.25">
      <c r="A2">
        <v>0.5</v>
      </c>
      <c r="B2">
        <v>1</v>
      </c>
      <c r="C2">
        <v>12.25</v>
      </c>
      <c r="D2">
        <f>(C2)/(1-A2)</f>
        <v>24.5</v>
      </c>
      <c r="E2">
        <f>D2-C2</f>
        <v>12.25</v>
      </c>
      <c r="F2">
        <f>B2*360/(2*PI()*D2)</f>
        <v>2.3386032454319317</v>
      </c>
      <c r="G2">
        <f>E2*(SIN(F5))</f>
        <v>0.49986118052135525</v>
      </c>
      <c r="H2">
        <f>180-57.82</f>
        <v>122.18</v>
      </c>
      <c r="I2">
        <f>180-J17</f>
        <v>6.996447097438562</v>
      </c>
      <c r="J2">
        <f>57.82+I2</f>
        <v>64.816447097438555</v>
      </c>
      <c r="M2" t="s">
        <v>27</v>
      </c>
      <c r="O2" t="s">
        <v>28</v>
      </c>
      <c r="Q2" t="s">
        <v>29</v>
      </c>
    </row>
    <row r="3" spans="1:17" x14ac:dyDescent="0.25">
      <c r="M3">
        <f>2*D2*SIN(G5/2)</f>
        <v>18.7514881858894</v>
      </c>
      <c r="O3">
        <f>E2*SIN(G5)</f>
        <v>8.6620580695352061</v>
      </c>
      <c r="Q3">
        <v>16.6309</v>
      </c>
    </row>
    <row r="4" spans="1:17" x14ac:dyDescent="0.25">
      <c r="F4" t="s">
        <v>18</v>
      </c>
    </row>
    <row r="5" spans="1:17" x14ac:dyDescent="0.25">
      <c r="F5">
        <f>F2*2*PI()/360</f>
        <v>4.0816326530612249E-2</v>
      </c>
      <c r="G5">
        <f>45*2*PI()/360</f>
        <v>0.78539816339744828</v>
      </c>
    </row>
    <row r="6" spans="1:17" x14ac:dyDescent="0.25">
      <c r="P6">
        <f>B2/D2</f>
        <v>4.0816326530612242E-2</v>
      </c>
    </row>
    <row r="7" spans="1:17" x14ac:dyDescent="0.25">
      <c r="F7" t="s">
        <v>23</v>
      </c>
    </row>
    <row r="15" spans="1:17" x14ac:dyDescent="0.25">
      <c r="A15" t="s">
        <v>0</v>
      </c>
      <c r="B15" t="s">
        <v>1</v>
      </c>
      <c r="C15" t="s">
        <v>5</v>
      </c>
      <c r="D15" t="s">
        <v>3</v>
      </c>
      <c r="E15" t="s">
        <v>4</v>
      </c>
      <c r="F15" t="s">
        <v>2</v>
      </c>
      <c r="H15" t="s">
        <v>6</v>
      </c>
      <c r="I15" t="s">
        <v>7</v>
      </c>
      <c r="J15" t="s">
        <v>8</v>
      </c>
      <c r="M15" t="s">
        <v>22</v>
      </c>
    </row>
    <row r="16" spans="1:17" x14ac:dyDescent="0.25">
      <c r="A16">
        <v>12.25</v>
      </c>
      <c r="B16">
        <v>11.5</v>
      </c>
      <c r="C16">
        <f>H16*2*PI()/360</f>
        <v>2.1324432800866719</v>
      </c>
      <c r="D16">
        <f>ACOS(((F16*F16)+(B16*B16)-(A16*A16))/(2*F16*B16))</f>
        <v>0.5220126263620648</v>
      </c>
      <c r="E16">
        <f>ACOS(((F16*F16)+(A16*A16)-(B16*B16))/(2*F16*A16))</f>
        <v>0.48713674714105659</v>
      </c>
      <c r="F16">
        <f>SQRT((B16*B16)+(A16*A16)-(2*B16*A16*COS(C16)))</f>
        <v>20.793440290853912</v>
      </c>
      <c r="H16">
        <f>H2</f>
        <v>122.18</v>
      </c>
      <c r="I16">
        <f t="shared" ref="I16:J19" si="0">D16*360/(2*PI())</f>
        <v>29.909120343085888</v>
      </c>
      <c r="J16">
        <f t="shared" si="0"/>
        <v>27.910879656914112</v>
      </c>
      <c r="M16">
        <f>90-J19</f>
        <v>2.2567082936756719</v>
      </c>
    </row>
    <row r="17" spans="1:10" x14ac:dyDescent="0.25">
      <c r="A17">
        <f>E2</f>
        <v>12.25</v>
      </c>
      <c r="B17">
        <f>D2-(C2/2)</f>
        <v>18.375</v>
      </c>
      <c r="C17">
        <f>H17*2*PI()/360</f>
        <v>4.0816326530612249E-2</v>
      </c>
      <c r="D17">
        <f>ACOS(((F17*F17)+(B17*B17)-(A17*A17))/(2*F17*B17))</f>
        <v>8.1294711261290287E-2</v>
      </c>
      <c r="E17">
        <f>ACOS(((F17*F17)+(A17*A17)-(B17*B17))/(2*F17*A17))</f>
        <v>3.0194816157978899</v>
      </c>
      <c r="F17">
        <f>SQRT((B17*B17)+(A17*A17)-(2*B17*A17*COS(C17)))</f>
        <v>6.1555318975089444</v>
      </c>
      <c r="H17">
        <f>F2</f>
        <v>2.3386032454319317</v>
      </c>
      <c r="I17">
        <f t="shared" si="0"/>
        <v>4.6578438520065788</v>
      </c>
      <c r="J17">
        <f t="shared" si="0"/>
        <v>173.00355290256144</v>
      </c>
    </row>
    <row r="18" spans="1:10" x14ac:dyDescent="0.25">
      <c r="A18">
        <v>11.5</v>
      </c>
      <c r="B18">
        <f>F17</f>
        <v>6.1555318975089444</v>
      </c>
      <c r="C18">
        <f>H18*2*PI()/360</f>
        <v>1.1312604112950246</v>
      </c>
      <c r="D18">
        <f>ACOS(((F18*F18)+(B18*B18)-(A18*A18))/(2*F18*B18))</f>
        <v>1.4501146255519035</v>
      </c>
      <c r="E18">
        <f>ACOS(((F18*F18)+(A18*A18)-(B18*B18))/(2*F18*A18))</f>
        <v>0.56021761674286474</v>
      </c>
      <c r="F18">
        <f>SQRT((B18*B18)+(A18*A18)-(2*B18*A18*COS(C18)))</f>
        <v>10.483162399380168</v>
      </c>
      <c r="H18">
        <f>J2</f>
        <v>64.816447097438555</v>
      </c>
      <c r="I18">
        <f t="shared" si="0"/>
        <v>83.085447854317792</v>
      </c>
      <c r="J18">
        <f t="shared" si="0"/>
        <v>32.098105048243639</v>
      </c>
    </row>
    <row r="19" spans="1:10" x14ac:dyDescent="0.25">
      <c r="A19">
        <f>F18</f>
        <v>10.483162399380168</v>
      </c>
      <c r="B19">
        <f>F16</f>
        <v>20.793440290853912</v>
      </c>
      <c r="C19">
        <f>ACOS(((A19*A19)+(B19*B19)-(F19*F19))/(2*A19*B19))</f>
        <v>1.0822302431049298</v>
      </c>
      <c r="D19">
        <f>ACOS(((F19*F19)+(B19*B19)-(A19*A19))/(2*F19*B19))</f>
        <v>0.52795307367166977</v>
      </c>
      <c r="E19">
        <f>ACOS(((F19*F19)+(A19*A19)-(B19*B19))/(2*F19*A19))</f>
        <v>1.5314093368131931</v>
      </c>
      <c r="F19">
        <f>B17</f>
        <v>18.375</v>
      </c>
      <c r="H19">
        <f>C19*360/(2*PI())</f>
        <v>62.007225391329534</v>
      </c>
      <c r="I19">
        <f t="shared" si="0"/>
        <v>30.249482902346099</v>
      </c>
      <c r="J19">
        <f t="shared" si="0"/>
        <v>87.743291706324328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1B32-E03B-4C49-AC8B-7D57CE265B0E}">
  <dimension ref="A1:Q17"/>
  <sheetViews>
    <sheetView tabSelected="1" workbookViewId="0">
      <selection activeCell="A15" sqref="A15"/>
    </sheetView>
  </sheetViews>
  <sheetFormatPr defaultRowHeight="15" x14ac:dyDescent="0.25"/>
  <sheetData>
    <row r="1" spans="1:17" x14ac:dyDescent="0.25">
      <c r="A1" t="s">
        <v>16</v>
      </c>
      <c r="B1" t="s">
        <v>14</v>
      </c>
      <c r="C1" t="s">
        <v>28</v>
      </c>
      <c r="D1" t="s">
        <v>2</v>
      </c>
      <c r="E1" t="s">
        <v>30</v>
      </c>
      <c r="F1" t="s">
        <v>31</v>
      </c>
      <c r="G1" t="s">
        <v>32</v>
      </c>
      <c r="H1" t="s">
        <v>34</v>
      </c>
      <c r="I1" t="s">
        <v>35</v>
      </c>
      <c r="J1" t="s">
        <v>36</v>
      </c>
      <c r="K1" t="s">
        <v>33</v>
      </c>
      <c r="L1" t="s">
        <v>24</v>
      </c>
      <c r="M1" t="s">
        <v>25</v>
      </c>
      <c r="N1" t="s">
        <v>37</v>
      </c>
    </row>
    <row r="2" spans="1:17" x14ac:dyDescent="0.25">
      <c r="A2">
        <v>0.4</v>
      </c>
      <c r="B2">
        <v>0.2</v>
      </c>
      <c r="C2">
        <f>B2*SIN(A2)</f>
        <v>7.7883668461730116E-2</v>
      </c>
      <c r="D2">
        <f>2*B2*SIN(A2/2)</f>
        <v>7.9467732318024495E-2</v>
      </c>
      <c r="E2">
        <f>SQRT(D2*D2-C2*C2)</f>
        <v>1.5787801199422937E-2</v>
      </c>
      <c r="F2">
        <f>B2*A2</f>
        <v>8.0000000000000016E-2</v>
      </c>
      <c r="G2">
        <v>0.1225</v>
      </c>
      <c r="H2">
        <v>6.1249999999999999E-2</v>
      </c>
      <c r="I2">
        <v>0</v>
      </c>
      <c r="J2">
        <f>2*K2*0.02375</f>
        <v>0.14922565104551516</v>
      </c>
      <c r="K2">
        <f>PI()</f>
        <v>3.1415926535897931</v>
      </c>
      <c r="L2">
        <f>H2-E2</f>
        <v>4.5462198800577058E-2</v>
      </c>
      <c r="M2">
        <f>I2+C2</f>
        <v>7.7883668461730116E-2</v>
      </c>
      <c r="N2">
        <f>F2/J2</f>
        <v>0.5361008609411213</v>
      </c>
    </row>
    <row r="6" spans="1:17" x14ac:dyDescent="0.25">
      <c r="J6" t="s">
        <v>38</v>
      </c>
      <c r="K6" t="s">
        <v>37</v>
      </c>
      <c r="L6" t="s">
        <v>47</v>
      </c>
      <c r="M6" t="s">
        <v>48</v>
      </c>
      <c r="P6" t="s">
        <v>40</v>
      </c>
      <c r="Q6" t="s">
        <v>39</v>
      </c>
    </row>
    <row r="7" spans="1:17" x14ac:dyDescent="0.25">
      <c r="J7">
        <v>0.5</v>
      </c>
      <c r="K7">
        <v>0.8</v>
      </c>
      <c r="L7">
        <f>J7*J2</f>
        <v>7.4612825522757581E-2</v>
      </c>
      <c r="M7">
        <f>K7*J2</f>
        <v>0.11938052083641214</v>
      </c>
      <c r="P7">
        <f>N12/N2</f>
        <v>0.38750000000000001</v>
      </c>
      <c r="Q7">
        <f>F12/F2</f>
        <v>0.38750000000000001</v>
      </c>
    </row>
    <row r="11" spans="1:17" x14ac:dyDescent="0.25">
      <c r="A11" t="s">
        <v>16</v>
      </c>
      <c r="B11" t="s">
        <v>14</v>
      </c>
      <c r="C11" t="s">
        <v>28</v>
      </c>
      <c r="D11" t="s">
        <v>2</v>
      </c>
      <c r="E11" t="s">
        <v>30</v>
      </c>
      <c r="F11" t="s">
        <v>31</v>
      </c>
      <c r="G11" t="s">
        <v>32</v>
      </c>
      <c r="H11" t="s">
        <v>34</v>
      </c>
      <c r="I11" t="s">
        <v>35</v>
      </c>
      <c r="J11" t="s">
        <v>36</v>
      </c>
      <c r="K11" t="s">
        <v>33</v>
      </c>
      <c r="L11" t="s">
        <v>24</v>
      </c>
      <c r="M11" t="s">
        <v>25</v>
      </c>
      <c r="N11" t="s">
        <v>38</v>
      </c>
    </row>
    <row r="12" spans="1:17" x14ac:dyDescent="0.25">
      <c r="A12">
        <v>0.4</v>
      </c>
      <c r="B12">
        <f>B2-G2</f>
        <v>7.7500000000000013E-2</v>
      </c>
      <c r="C12">
        <f>B12*SIN(A12)</f>
        <v>3.017992152892042E-2</v>
      </c>
      <c r="D12">
        <f>2*B12*SIN(A12/2)</f>
        <v>3.0793746273234494E-2</v>
      </c>
      <c r="E12">
        <f>SQRT(D12*D12-C12*C12)</f>
        <v>6.1177729647764016E-3</v>
      </c>
      <c r="F12">
        <f>B12*A12</f>
        <v>3.1000000000000007E-2</v>
      </c>
      <c r="G12">
        <v>0.1225</v>
      </c>
      <c r="H12">
        <v>-6.1249999999999999E-2</v>
      </c>
      <c r="I12">
        <v>0</v>
      </c>
      <c r="J12">
        <f>2*K12*0.02375</f>
        <v>0.14922565104551516</v>
      </c>
      <c r="K12">
        <f>PI()</f>
        <v>3.1415926535897931</v>
      </c>
      <c r="L12">
        <f>H12-E12</f>
        <v>-6.7367772964776404E-2</v>
      </c>
      <c r="M12">
        <f>I12+C12</f>
        <v>3.017992152892042E-2</v>
      </c>
      <c r="N12">
        <f>F12/J12</f>
        <v>0.20773908361468452</v>
      </c>
    </row>
    <row r="15" spans="1:17" x14ac:dyDescent="0.25">
      <c r="A15" t="s">
        <v>50</v>
      </c>
      <c r="B15" t="s">
        <v>49</v>
      </c>
    </row>
    <row r="16" spans="1:17" x14ac:dyDescent="0.25">
      <c r="A16" t="s">
        <v>41</v>
      </c>
      <c r="B16" t="s">
        <v>42</v>
      </c>
      <c r="C16" t="s">
        <v>44</v>
      </c>
      <c r="D16" t="s">
        <v>45</v>
      </c>
      <c r="E16" t="s">
        <v>43</v>
      </c>
      <c r="F16" t="s">
        <v>16</v>
      </c>
      <c r="G16" t="s">
        <v>46</v>
      </c>
    </row>
    <row r="17" spans="1:7" x14ac:dyDescent="0.25">
      <c r="A17">
        <f>M7</f>
        <v>0.11938052083641214</v>
      </c>
      <c r="B17">
        <f>L7</f>
        <v>7.4612825522757581E-2</v>
      </c>
      <c r="C17">
        <f>G2</f>
        <v>0.1225</v>
      </c>
      <c r="D17">
        <f>B17/A17</f>
        <v>0.625</v>
      </c>
      <c r="E17">
        <f>C17/(1-D17)</f>
        <v>0.32666666666666666</v>
      </c>
      <c r="F17">
        <f>A17/E17</f>
        <v>0.36545057398901676</v>
      </c>
      <c r="G17">
        <f>F17*180/K2</f>
        <v>20.938775510204081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14B8-BE0E-470C-B4AA-15AD384420DF}">
  <dimension ref="A1"/>
  <sheetViews>
    <sheetView workbookViewId="0">
      <selection activeCell="O7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Syahmi Fouzi</dc:creator>
  <cp:lastModifiedBy>Syahmi Fouzi</cp:lastModifiedBy>
  <dcterms:created xsi:type="dcterms:W3CDTF">2019-04-10T06:01:02Z</dcterms:created>
  <dcterms:modified xsi:type="dcterms:W3CDTF">2019-04-12T07:52:16Z</dcterms:modified>
</cp:coreProperties>
</file>