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adyaldram/Desktop/RealEstate-vs-Demographics/Unused_Data/"/>
    </mc:Choice>
  </mc:AlternateContent>
  <xr:revisionPtr revIDLastSave="0" documentId="13_ncr:1_{EA26FECB-032F-4445-9A15-ED0BC8699C78}" xr6:coauthVersionLast="47" xr6:coauthVersionMax="47" xr10:uidLastSave="{00000000-0000-0000-0000-000000000000}"/>
  <bookViews>
    <workbookView xWindow="-38400" yWindow="500" windowWidth="38400" windowHeight="21100" xr2:uid="{FFEA9442-959A-2C4D-B876-5DE4770620E4}"/>
    <workbookView xWindow="0" yWindow="500" windowWidth="38400" windowHeight="21100" activeTab="1" xr2:uid="{8BC36E5A-F6B1-9A4F-B5A0-2C8FE39F8051}"/>
  </bookViews>
  <sheets>
    <sheet name="raw_data" sheetId="20" r:id="rId1"/>
    <sheet name="Data" sheetId="18" r:id="rId2"/>
    <sheet name="Fertility" sheetId="2" r:id="rId3"/>
    <sheet name="AverageHouseHoldSize" sheetId="3" r:id="rId4"/>
    <sheet name="Financial" sheetId="12" r:id="rId5"/>
    <sheet name="zillow_price" sheetId="19" r:id="rId6"/>
    <sheet name="Supply" sheetId="2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97" i="18" l="1"/>
  <c r="K598" i="18"/>
  <c r="K599" i="18"/>
  <c r="K600" i="18"/>
  <c r="K601" i="18"/>
  <c r="K602" i="18"/>
  <c r="K603" i="18"/>
  <c r="K604" i="18"/>
  <c r="K605" i="18"/>
  <c r="K606" i="18"/>
  <c r="K607" i="18"/>
  <c r="K608" i="18"/>
  <c r="K609" i="18"/>
  <c r="K610" i="18"/>
  <c r="K611" i="18"/>
  <c r="K612" i="18"/>
  <c r="K613" i="18"/>
  <c r="K614" i="18"/>
  <c r="K615" i="18"/>
  <c r="K616" i="18"/>
  <c r="K617" i="18"/>
  <c r="K618" i="18"/>
  <c r="K619" i="18"/>
  <c r="K620" i="18"/>
  <c r="K621" i="18"/>
  <c r="K622" i="18"/>
  <c r="K623" i="18"/>
  <c r="K624" i="18"/>
  <c r="K625" i="18"/>
  <c r="K626" i="18"/>
  <c r="K627" i="18"/>
  <c r="K628" i="18"/>
  <c r="K629" i="18"/>
  <c r="K630" i="18"/>
  <c r="K631" i="18"/>
  <c r="K632" i="18"/>
  <c r="K633" i="18"/>
  <c r="K634" i="18"/>
  <c r="K635" i="18"/>
  <c r="K636" i="18"/>
  <c r="K637" i="18"/>
  <c r="K638" i="18"/>
  <c r="K639" i="18"/>
  <c r="K640" i="18"/>
  <c r="K641" i="18"/>
  <c r="K642" i="18"/>
  <c r="K643" i="18"/>
  <c r="K644" i="18"/>
  <c r="K645" i="18"/>
  <c r="K646" i="18"/>
  <c r="K647" i="18"/>
  <c r="K596" i="18"/>
  <c r="K543" i="18"/>
  <c r="K544" i="18"/>
  <c r="K545" i="18"/>
  <c r="K546" i="18"/>
  <c r="K547" i="18"/>
  <c r="K548" i="18"/>
  <c r="K549" i="18"/>
  <c r="K550" i="18"/>
  <c r="K551" i="18"/>
  <c r="K552" i="18"/>
  <c r="K553" i="18"/>
  <c r="K554" i="18"/>
  <c r="K555" i="18"/>
  <c r="K556" i="18"/>
  <c r="K557" i="18"/>
  <c r="K558" i="18"/>
  <c r="K559" i="18"/>
  <c r="K560" i="18"/>
  <c r="K561" i="18"/>
  <c r="K562" i="18"/>
  <c r="K563" i="18"/>
  <c r="K564" i="18"/>
  <c r="K565" i="18"/>
  <c r="K566" i="18"/>
  <c r="K567" i="18"/>
  <c r="K568" i="18"/>
  <c r="K569" i="18"/>
  <c r="K570" i="18"/>
  <c r="K571" i="18"/>
  <c r="K572" i="18"/>
  <c r="K573" i="18"/>
  <c r="K574" i="18"/>
  <c r="K575" i="18"/>
  <c r="K576" i="18"/>
  <c r="K577" i="18"/>
  <c r="K578" i="18"/>
  <c r="K579" i="18"/>
  <c r="K580" i="18"/>
  <c r="K581" i="18"/>
  <c r="K582" i="18"/>
  <c r="K583" i="18"/>
  <c r="K584" i="18"/>
  <c r="K585" i="18"/>
  <c r="K586" i="18"/>
  <c r="K587" i="18"/>
  <c r="K588" i="18"/>
  <c r="K589" i="18"/>
  <c r="K590" i="18"/>
  <c r="K591" i="18"/>
  <c r="K592" i="18"/>
  <c r="K593" i="18"/>
  <c r="K542" i="18"/>
  <c r="K489" i="18"/>
  <c r="K490" i="18"/>
  <c r="K491" i="18"/>
  <c r="K492" i="18"/>
  <c r="K493" i="18"/>
  <c r="K494" i="18"/>
  <c r="K495" i="18"/>
  <c r="K496" i="18"/>
  <c r="K497" i="18"/>
  <c r="K498" i="18"/>
  <c r="K499" i="18"/>
  <c r="K500" i="18"/>
  <c r="K501" i="18"/>
  <c r="K502" i="18"/>
  <c r="K503" i="18"/>
  <c r="K504" i="18"/>
  <c r="K505" i="18"/>
  <c r="K506" i="18"/>
  <c r="K507" i="18"/>
  <c r="K508" i="18"/>
  <c r="K509" i="18"/>
  <c r="K510" i="18"/>
  <c r="K511" i="18"/>
  <c r="K512" i="18"/>
  <c r="K513" i="18"/>
  <c r="K514" i="18"/>
  <c r="K515" i="18"/>
  <c r="K516" i="18"/>
  <c r="K517" i="18"/>
  <c r="K518" i="18"/>
  <c r="K519" i="18"/>
  <c r="K520" i="18"/>
  <c r="K521" i="18"/>
  <c r="K522" i="18"/>
  <c r="K523" i="18"/>
  <c r="K524" i="18"/>
  <c r="K525" i="18"/>
  <c r="K526" i="18"/>
  <c r="K527" i="18"/>
  <c r="K528" i="18"/>
  <c r="K529" i="18"/>
  <c r="K530" i="18"/>
  <c r="K531" i="18"/>
  <c r="K532" i="18"/>
  <c r="K533" i="18"/>
  <c r="K534" i="18"/>
  <c r="K535" i="18"/>
  <c r="K536" i="18"/>
  <c r="K537" i="18"/>
  <c r="K538" i="18"/>
  <c r="K539" i="18"/>
  <c r="K488" i="18"/>
  <c r="K435" i="18"/>
  <c r="K436" i="18"/>
  <c r="K437" i="18"/>
  <c r="K438" i="18"/>
  <c r="K439" i="18"/>
  <c r="K440" i="18"/>
  <c r="K441" i="18"/>
  <c r="K442" i="18"/>
  <c r="K443" i="18"/>
  <c r="K444" i="18"/>
  <c r="K445" i="18"/>
  <c r="K446" i="18"/>
  <c r="K447" i="18"/>
  <c r="K448" i="18"/>
  <c r="K449" i="18"/>
  <c r="K450" i="18"/>
  <c r="K451" i="18"/>
  <c r="K452" i="18"/>
  <c r="K453" i="18"/>
  <c r="K454" i="18"/>
  <c r="K455" i="18"/>
  <c r="K456" i="18"/>
  <c r="K457" i="18"/>
  <c r="K458" i="18"/>
  <c r="K459" i="18"/>
  <c r="K460" i="18"/>
  <c r="K461" i="18"/>
  <c r="K462" i="18"/>
  <c r="K463" i="18"/>
  <c r="K464" i="18"/>
  <c r="K465" i="18"/>
  <c r="K466" i="18"/>
  <c r="K467" i="18"/>
  <c r="K468" i="18"/>
  <c r="K469" i="18"/>
  <c r="K470" i="18"/>
  <c r="K471" i="18"/>
  <c r="K472" i="18"/>
  <c r="K473" i="18"/>
  <c r="K474" i="18"/>
  <c r="K475" i="18"/>
  <c r="K476" i="18"/>
  <c r="K477" i="18"/>
  <c r="K478" i="18"/>
  <c r="K479" i="18"/>
  <c r="K480" i="18"/>
  <c r="K481" i="18"/>
  <c r="K482" i="18"/>
  <c r="K483" i="18"/>
  <c r="K484" i="18"/>
  <c r="K485" i="18"/>
  <c r="K434" i="18"/>
  <c r="K381" i="18"/>
  <c r="K382" i="18"/>
  <c r="K383" i="18"/>
  <c r="K384" i="18"/>
  <c r="K385" i="18"/>
  <c r="K386" i="18"/>
  <c r="K387" i="18"/>
  <c r="K388" i="18"/>
  <c r="K389" i="18"/>
  <c r="K390" i="18"/>
  <c r="K391" i="18"/>
  <c r="K392" i="18"/>
  <c r="K393" i="18"/>
  <c r="K394" i="18"/>
  <c r="K395" i="18"/>
  <c r="K396" i="18"/>
  <c r="K397" i="18"/>
  <c r="K398" i="18"/>
  <c r="K399" i="18"/>
  <c r="K400" i="18"/>
  <c r="K401" i="18"/>
  <c r="K402" i="18"/>
  <c r="K403" i="18"/>
  <c r="K404" i="18"/>
  <c r="K405" i="18"/>
  <c r="K406" i="18"/>
  <c r="K407" i="18"/>
  <c r="K408" i="18"/>
  <c r="K409" i="18"/>
  <c r="K410" i="18"/>
  <c r="K411" i="18"/>
  <c r="K412" i="18"/>
  <c r="K413" i="18"/>
  <c r="K414" i="18"/>
  <c r="K415" i="18"/>
  <c r="K416" i="18"/>
  <c r="K417" i="18"/>
  <c r="K418" i="18"/>
  <c r="K419" i="18"/>
  <c r="K420" i="18"/>
  <c r="K421" i="18"/>
  <c r="K422" i="18"/>
  <c r="K423" i="18"/>
  <c r="K424" i="18"/>
  <c r="K425" i="18"/>
  <c r="K426" i="18"/>
  <c r="K427" i="18"/>
  <c r="K428" i="18"/>
  <c r="K429" i="18"/>
  <c r="K430" i="18"/>
  <c r="K431" i="18"/>
  <c r="K380" i="18"/>
  <c r="K327" i="18"/>
  <c r="K328" i="18"/>
  <c r="K329" i="18"/>
  <c r="K330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59" i="18"/>
  <c r="K360" i="18"/>
  <c r="K361" i="18"/>
  <c r="K362" i="18"/>
  <c r="K363" i="18"/>
  <c r="K364" i="18"/>
  <c r="K365" i="18"/>
  <c r="K366" i="18"/>
  <c r="K367" i="18"/>
  <c r="K368" i="18"/>
  <c r="K369" i="18"/>
  <c r="K370" i="18"/>
  <c r="K371" i="18"/>
  <c r="K372" i="18"/>
  <c r="K373" i="18"/>
  <c r="K374" i="18"/>
  <c r="K375" i="18"/>
  <c r="K376" i="18"/>
  <c r="K377" i="18"/>
  <c r="K326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2" i="18"/>
  <c r="K323" i="18"/>
  <c r="K272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18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164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10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56" i="18"/>
  <c r="K53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2" i="18"/>
  <c r="C53" i="18"/>
  <c r="D53" i="18"/>
  <c r="E53" i="18"/>
  <c r="F53" i="18"/>
  <c r="G53" i="18"/>
  <c r="H53" i="18"/>
  <c r="I53" i="18"/>
  <c r="J53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2" i="18"/>
  <c r="J273" i="18"/>
  <c r="J274" i="18"/>
  <c r="J275" i="18"/>
  <c r="J276" i="18"/>
  <c r="J277" i="18"/>
  <c r="J278" i="18"/>
  <c r="J279" i="18"/>
  <c r="J280" i="18"/>
  <c r="J281" i="18"/>
  <c r="J282" i="18"/>
  <c r="J283" i="18"/>
  <c r="J284" i="18"/>
  <c r="J285" i="18"/>
  <c r="J286" i="18"/>
  <c r="J287" i="18"/>
  <c r="J288" i="18"/>
  <c r="J289" i="18"/>
  <c r="J290" i="18"/>
  <c r="J291" i="18"/>
  <c r="J292" i="18"/>
  <c r="J293" i="18"/>
  <c r="J294" i="18"/>
  <c r="J295" i="18"/>
  <c r="J296" i="18"/>
  <c r="J297" i="18"/>
  <c r="J298" i="18"/>
  <c r="J299" i="18"/>
  <c r="J300" i="18"/>
  <c r="J301" i="18"/>
  <c r="J302" i="18"/>
  <c r="J303" i="18"/>
  <c r="J304" i="18"/>
  <c r="J305" i="18"/>
  <c r="J306" i="18"/>
  <c r="J307" i="18"/>
  <c r="J308" i="18"/>
  <c r="J309" i="18"/>
  <c r="J310" i="18"/>
  <c r="J311" i="18"/>
  <c r="J312" i="18"/>
  <c r="J313" i="18"/>
  <c r="J314" i="18"/>
  <c r="J315" i="18"/>
  <c r="J316" i="18"/>
  <c r="J317" i="18"/>
  <c r="J318" i="18"/>
  <c r="J319" i="18"/>
  <c r="J320" i="18"/>
  <c r="J321" i="18"/>
  <c r="J322" i="18"/>
  <c r="J323" i="18"/>
  <c r="J326" i="18"/>
  <c r="J327" i="18"/>
  <c r="J328" i="18"/>
  <c r="J329" i="18"/>
  <c r="J330" i="18"/>
  <c r="J331" i="18"/>
  <c r="J332" i="18"/>
  <c r="J333" i="18"/>
  <c r="J334" i="18"/>
  <c r="J335" i="18"/>
  <c r="J336" i="18"/>
  <c r="J337" i="18"/>
  <c r="J338" i="18"/>
  <c r="J339" i="18"/>
  <c r="J340" i="18"/>
  <c r="J341" i="18"/>
  <c r="J342" i="18"/>
  <c r="J343" i="18"/>
  <c r="J344" i="18"/>
  <c r="J345" i="18"/>
  <c r="J346" i="18"/>
  <c r="J347" i="18"/>
  <c r="J348" i="18"/>
  <c r="J349" i="18"/>
  <c r="J350" i="18"/>
  <c r="J351" i="18"/>
  <c r="J352" i="18"/>
  <c r="J353" i="18"/>
  <c r="J354" i="18"/>
  <c r="J355" i="18"/>
  <c r="J356" i="18"/>
  <c r="J357" i="18"/>
  <c r="J358" i="18"/>
  <c r="J359" i="18"/>
  <c r="J360" i="18"/>
  <c r="J361" i="18"/>
  <c r="J362" i="18"/>
  <c r="J363" i="18"/>
  <c r="J364" i="18"/>
  <c r="J365" i="18"/>
  <c r="J366" i="18"/>
  <c r="J367" i="18"/>
  <c r="J368" i="18"/>
  <c r="J369" i="18"/>
  <c r="J370" i="18"/>
  <c r="J371" i="18"/>
  <c r="J372" i="18"/>
  <c r="J373" i="18"/>
  <c r="J374" i="18"/>
  <c r="J375" i="18"/>
  <c r="J376" i="18"/>
  <c r="J377" i="18"/>
  <c r="J380" i="18"/>
  <c r="J381" i="18"/>
  <c r="J382" i="18"/>
  <c r="J383" i="18"/>
  <c r="J384" i="18"/>
  <c r="J385" i="18"/>
  <c r="J386" i="18"/>
  <c r="J387" i="18"/>
  <c r="J388" i="18"/>
  <c r="J389" i="18"/>
  <c r="J390" i="18"/>
  <c r="J391" i="18"/>
  <c r="J392" i="18"/>
  <c r="J393" i="18"/>
  <c r="J394" i="18"/>
  <c r="J395" i="18"/>
  <c r="J396" i="18"/>
  <c r="J397" i="18"/>
  <c r="J398" i="18"/>
  <c r="J399" i="18"/>
  <c r="J400" i="18"/>
  <c r="J401" i="18"/>
  <c r="J402" i="18"/>
  <c r="J403" i="18"/>
  <c r="J404" i="18"/>
  <c r="J405" i="18"/>
  <c r="J406" i="18"/>
  <c r="J407" i="18"/>
  <c r="J408" i="18"/>
  <c r="J409" i="18"/>
  <c r="J410" i="18"/>
  <c r="J411" i="18"/>
  <c r="J412" i="18"/>
  <c r="J413" i="18"/>
  <c r="J414" i="18"/>
  <c r="J415" i="18"/>
  <c r="J416" i="18"/>
  <c r="J417" i="18"/>
  <c r="J418" i="18"/>
  <c r="J419" i="18"/>
  <c r="J420" i="18"/>
  <c r="J421" i="18"/>
  <c r="J422" i="18"/>
  <c r="J423" i="18"/>
  <c r="J424" i="18"/>
  <c r="J425" i="18"/>
  <c r="J426" i="18"/>
  <c r="J427" i="18"/>
  <c r="J428" i="18"/>
  <c r="J429" i="18"/>
  <c r="J430" i="18"/>
  <c r="J431" i="18"/>
  <c r="J434" i="18"/>
  <c r="J435" i="18"/>
  <c r="J436" i="18"/>
  <c r="J437" i="18"/>
  <c r="J438" i="18"/>
  <c r="J439" i="18"/>
  <c r="J440" i="18"/>
  <c r="J441" i="18"/>
  <c r="J442" i="18"/>
  <c r="J443" i="18"/>
  <c r="J444" i="18"/>
  <c r="J445" i="18"/>
  <c r="J446" i="18"/>
  <c r="J447" i="18"/>
  <c r="J448" i="18"/>
  <c r="J449" i="18"/>
  <c r="J450" i="18"/>
  <c r="J451" i="18"/>
  <c r="J452" i="18"/>
  <c r="J453" i="18"/>
  <c r="J454" i="18"/>
  <c r="J455" i="18"/>
  <c r="J456" i="18"/>
  <c r="J457" i="18"/>
  <c r="J458" i="18"/>
  <c r="J459" i="18"/>
  <c r="J460" i="18"/>
  <c r="J461" i="18"/>
  <c r="J462" i="18"/>
  <c r="J463" i="18"/>
  <c r="J464" i="18"/>
  <c r="J465" i="18"/>
  <c r="J466" i="18"/>
  <c r="J467" i="18"/>
  <c r="J468" i="18"/>
  <c r="J469" i="18"/>
  <c r="J470" i="18"/>
  <c r="J471" i="18"/>
  <c r="J472" i="18"/>
  <c r="J473" i="18"/>
  <c r="J474" i="18"/>
  <c r="J475" i="18"/>
  <c r="J476" i="18"/>
  <c r="J477" i="18"/>
  <c r="J478" i="18"/>
  <c r="J479" i="18"/>
  <c r="J480" i="18"/>
  <c r="J481" i="18"/>
  <c r="J482" i="18"/>
  <c r="J483" i="18"/>
  <c r="J484" i="18"/>
  <c r="J485" i="18"/>
  <c r="J488" i="18"/>
  <c r="J489" i="18"/>
  <c r="J490" i="18"/>
  <c r="J491" i="18"/>
  <c r="J492" i="18"/>
  <c r="J493" i="18"/>
  <c r="J494" i="18"/>
  <c r="J495" i="18"/>
  <c r="J496" i="18"/>
  <c r="J497" i="18"/>
  <c r="J498" i="18"/>
  <c r="J499" i="18"/>
  <c r="J500" i="18"/>
  <c r="J501" i="18"/>
  <c r="J502" i="18"/>
  <c r="J503" i="18"/>
  <c r="J504" i="18"/>
  <c r="J505" i="18"/>
  <c r="J506" i="18"/>
  <c r="J507" i="18"/>
  <c r="J508" i="18"/>
  <c r="J509" i="18"/>
  <c r="J510" i="18"/>
  <c r="J511" i="18"/>
  <c r="J512" i="18"/>
  <c r="J513" i="18"/>
  <c r="J514" i="18"/>
  <c r="J515" i="18"/>
  <c r="J516" i="18"/>
  <c r="J517" i="18"/>
  <c r="J518" i="18"/>
  <c r="J519" i="18"/>
  <c r="J520" i="18"/>
  <c r="J521" i="18"/>
  <c r="J522" i="18"/>
  <c r="J523" i="18"/>
  <c r="J524" i="18"/>
  <c r="J525" i="18"/>
  <c r="J526" i="18"/>
  <c r="J527" i="18"/>
  <c r="J528" i="18"/>
  <c r="J529" i="18"/>
  <c r="J530" i="18"/>
  <c r="J531" i="18"/>
  <c r="J532" i="18"/>
  <c r="J533" i="18"/>
  <c r="J534" i="18"/>
  <c r="J535" i="18"/>
  <c r="J536" i="18"/>
  <c r="J537" i="18"/>
  <c r="J538" i="18"/>
  <c r="J539" i="18"/>
  <c r="J542" i="18"/>
  <c r="J543" i="18"/>
  <c r="J544" i="18"/>
  <c r="J545" i="18"/>
  <c r="J546" i="18"/>
  <c r="J547" i="18"/>
  <c r="J548" i="18"/>
  <c r="J549" i="18"/>
  <c r="J550" i="18"/>
  <c r="J551" i="18"/>
  <c r="J552" i="18"/>
  <c r="J553" i="18"/>
  <c r="J554" i="18"/>
  <c r="J555" i="18"/>
  <c r="J556" i="18"/>
  <c r="J557" i="18"/>
  <c r="J558" i="18"/>
  <c r="J559" i="18"/>
  <c r="J560" i="18"/>
  <c r="J561" i="18"/>
  <c r="J562" i="18"/>
  <c r="J563" i="18"/>
  <c r="J564" i="18"/>
  <c r="J565" i="18"/>
  <c r="J566" i="18"/>
  <c r="J567" i="18"/>
  <c r="J568" i="18"/>
  <c r="J569" i="18"/>
  <c r="J570" i="18"/>
  <c r="J571" i="18"/>
  <c r="J572" i="18"/>
  <c r="J573" i="18"/>
  <c r="J574" i="18"/>
  <c r="J575" i="18"/>
  <c r="J576" i="18"/>
  <c r="J577" i="18"/>
  <c r="J578" i="18"/>
  <c r="J579" i="18"/>
  <c r="J580" i="18"/>
  <c r="J581" i="18"/>
  <c r="J582" i="18"/>
  <c r="J583" i="18"/>
  <c r="J584" i="18"/>
  <c r="J585" i="18"/>
  <c r="J586" i="18"/>
  <c r="J587" i="18"/>
  <c r="J588" i="18"/>
  <c r="J589" i="18"/>
  <c r="J590" i="18"/>
  <c r="J591" i="18"/>
  <c r="J592" i="18"/>
  <c r="J593" i="18"/>
  <c r="J596" i="18"/>
  <c r="J597" i="18"/>
  <c r="J598" i="18"/>
  <c r="J599" i="18"/>
  <c r="J600" i="18"/>
  <c r="J601" i="18"/>
  <c r="J602" i="18"/>
  <c r="J603" i="18"/>
  <c r="J604" i="18"/>
  <c r="J605" i="18"/>
  <c r="J606" i="18"/>
  <c r="J607" i="18"/>
  <c r="J608" i="18"/>
  <c r="J609" i="18"/>
  <c r="J610" i="18"/>
  <c r="J611" i="18"/>
  <c r="J612" i="18"/>
  <c r="J613" i="18"/>
  <c r="J614" i="18"/>
  <c r="J615" i="18"/>
  <c r="J616" i="18"/>
  <c r="J617" i="18"/>
  <c r="J618" i="18"/>
  <c r="J619" i="18"/>
  <c r="J620" i="18"/>
  <c r="J621" i="18"/>
  <c r="J622" i="18"/>
  <c r="J623" i="18"/>
  <c r="J624" i="18"/>
  <c r="J625" i="18"/>
  <c r="J626" i="18"/>
  <c r="J627" i="18"/>
  <c r="J628" i="18"/>
  <c r="J629" i="18"/>
  <c r="J630" i="18"/>
  <c r="J631" i="18"/>
  <c r="J632" i="18"/>
  <c r="J633" i="18"/>
  <c r="J634" i="18"/>
  <c r="J635" i="18"/>
  <c r="J636" i="18"/>
  <c r="J637" i="18"/>
  <c r="J638" i="18"/>
  <c r="J639" i="18"/>
  <c r="J640" i="18"/>
  <c r="J641" i="18"/>
  <c r="J642" i="18"/>
  <c r="J643" i="18"/>
  <c r="J644" i="18"/>
  <c r="J645" i="18"/>
  <c r="J646" i="18"/>
  <c r="J647" i="18"/>
  <c r="J2" i="18"/>
  <c r="I597" i="18"/>
  <c r="I598" i="18"/>
  <c r="I599" i="18"/>
  <c r="I600" i="18"/>
  <c r="I601" i="18"/>
  <c r="I602" i="18"/>
  <c r="I603" i="18"/>
  <c r="I604" i="18"/>
  <c r="I605" i="18"/>
  <c r="I606" i="18"/>
  <c r="I607" i="18"/>
  <c r="I608" i="18"/>
  <c r="I609" i="18"/>
  <c r="I610" i="18"/>
  <c r="I611" i="18"/>
  <c r="I612" i="18"/>
  <c r="I613" i="18"/>
  <c r="I614" i="18"/>
  <c r="I615" i="18"/>
  <c r="I616" i="18"/>
  <c r="I617" i="18"/>
  <c r="I618" i="18"/>
  <c r="I619" i="18"/>
  <c r="I620" i="18"/>
  <c r="I621" i="18"/>
  <c r="I622" i="18"/>
  <c r="I623" i="18"/>
  <c r="I624" i="18"/>
  <c r="I625" i="18"/>
  <c r="I626" i="18"/>
  <c r="I627" i="18"/>
  <c r="I628" i="18"/>
  <c r="I629" i="18"/>
  <c r="I630" i="18"/>
  <c r="I631" i="18"/>
  <c r="I632" i="18"/>
  <c r="I633" i="18"/>
  <c r="I634" i="18"/>
  <c r="I635" i="18"/>
  <c r="I636" i="18"/>
  <c r="I637" i="18"/>
  <c r="I638" i="18"/>
  <c r="I639" i="18"/>
  <c r="I640" i="18"/>
  <c r="I641" i="18"/>
  <c r="I642" i="18"/>
  <c r="I643" i="18"/>
  <c r="I644" i="18"/>
  <c r="I645" i="18"/>
  <c r="I646" i="18"/>
  <c r="I647" i="18"/>
  <c r="I596" i="18"/>
  <c r="I543" i="18"/>
  <c r="I544" i="18"/>
  <c r="I545" i="18"/>
  <c r="I546" i="18"/>
  <c r="I547" i="18"/>
  <c r="I548" i="18"/>
  <c r="I549" i="18"/>
  <c r="I550" i="18"/>
  <c r="I551" i="18"/>
  <c r="I552" i="18"/>
  <c r="I553" i="18"/>
  <c r="I554" i="18"/>
  <c r="I555" i="18"/>
  <c r="I556" i="18"/>
  <c r="I557" i="18"/>
  <c r="I558" i="18"/>
  <c r="I559" i="18"/>
  <c r="I560" i="18"/>
  <c r="I561" i="18"/>
  <c r="I562" i="18"/>
  <c r="I563" i="18"/>
  <c r="I564" i="18"/>
  <c r="I565" i="18"/>
  <c r="I566" i="18"/>
  <c r="I567" i="18"/>
  <c r="I568" i="18"/>
  <c r="I569" i="18"/>
  <c r="I570" i="18"/>
  <c r="I571" i="18"/>
  <c r="I572" i="18"/>
  <c r="I573" i="18"/>
  <c r="I574" i="18"/>
  <c r="I575" i="18"/>
  <c r="I576" i="18"/>
  <c r="I577" i="18"/>
  <c r="I578" i="18"/>
  <c r="I579" i="18"/>
  <c r="I580" i="18"/>
  <c r="I581" i="18"/>
  <c r="I582" i="18"/>
  <c r="I583" i="18"/>
  <c r="I584" i="18"/>
  <c r="I585" i="18"/>
  <c r="I586" i="18"/>
  <c r="I587" i="18"/>
  <c r="I588" i="18"/>
  <c r="I589" i="18"/>
  <c r="I590" i="18"/>
  <c r="I591" i="18"/>
  <c r="I592" i="18"/>
  <c r="I593" i="18"/>
  <c r="I542" i="18"/>
  <c r="I489" i="18"/>
  <c r="I490" i="18"/>
  <c r="I491" i="18"/>
  <c r="I492" i="18"/>
  <c r="I493" i="18"/>
  <c r="I494" i="18"/>
  <c r="I495" i="18"/>
  <c r="I496" i="18"/>
  <c r="I497" i="18"/>
  <c r="I498" i="18"/>
  <c r="I499" i="18"/>
  <c r="I500" i="18"/>
  <c r="I501" i="18"/>
  <c r="I502" i="18"/>
  <c r="I503" i="18"/>
  <c r="I504" i="18"/>
  <c r="I505" i="18"/>
  <c r="I506" i="18"/>
  <c r="I507" i="18"/>
  <c r="I508" i="18"/>
  <c r="I509" i="18"/>
  <c r="I510" i="18"/>
  <c r="I511" i="18"/>
  <c r="I512" i="18"/>
  <c r="I513" i="18"/>
  <c r="I514" i="18"/>
  <c r="I515" i="18"/>
  <c r="I516" i="18"/>
  <c r="I517" i="18"/>
  <c r="I518" i="18"/>
  <c r="I519" i="18"/>
  <c r="I520" i="18"/>
  <c r="I521" i="18"/>
  <c r="I522" i="18"/>
  <c r="I523" i="18"/>
  <c r="I524" i="18"/>
  <c r="I525" i="18"/>
  <c r="I526" i="18"/>
  <c r="I527" i="18"/>
  <c r="I528" i="18"/>
  <c r="I529" i="18"/>
  <c r="I530" i="18"/>
  <c r="I531" i="18"/>
  <c r="I532" i="18"/>
  <c r="I533" i="18"/>
  <c r="I534" i="18"/>
  <c r="I535" i="18"/>
  <c r="I536" i="18"/>
  <c r="I537" i="18"/>
  <c r="I538" i="18"/>
  <c r="I539" i="18"/>
  <c r="I488" i="18"/>
  <c r="I435" i="18"/>
  <c r="I436" i="18"/>
  <c r="I437" i="18"/>
  <c r="I438" i="18"/>
  <c r="I439" i="18"/>
  <c r="I440" i="18"/>
  <c r="I441" i="18"/>
  <c r="I442" i="18"/>
  <c r="I443" i="18"/>
  <c r="I444" i="18"/>
  <c r="I445" i="18"/>
  <c r="I446" i="18"/>
  <c r="I447" i="18"/>
  <c r="I448" i="18"/>
  <c r="I449" i="18"/>
  <c r="I450" i="18"/>
  <c r="I451" i="18"/>
  <c r="I452" i="18"/>
  <c r="I453" i="18"/>
  <c r="I454" i="18"/>
  <c r="I455" i="18"/>
  <c r="I456" i="18"/>
  <c r="I457" i="18"/>
  <c r="I458" i="18"/>
  <c r="I459" i="18"/>
  <c r="I460" i="18"/>
  <c r="I461" i="18"/>
  <c r="I462" i="18"/>
  <c r="I463" i="18"/>
  <c r="I464" i="18"/>
  <c r="I465" i="18"/>
  <c r="I466" i="18"/>
  <c r="I467" i="18"/>
  <c r="I468" i="18"/>
  <c r="I469" i="18"/>
  <c r="I470" i="18"/>
  <c r="I471" i="18"/>
  <c r="I472" i="18"/>
  <c r="I473" i="18"/>
  <c r="I474" i="18"/>
  <c r="I475" i="18"/>
  <c r="I476" i="18"/>
  <c r="I477" i="18"/>
  <c r="I478" i="18"/>
  <c r="I479" i="18"/>
  <c r="I480" i="18"/>
  <c r="I481" i="18"/>
  <c r="I482" i="18"/>
  <c r="I483" i="18"/>
  <c r="I484" i="18"/>
  <c r="I485" i="18"/>
  <c r="I434" i="18"/>
  <c r="I381" i="18"/>
  <c r="I382" i="18"/>
  <c r="I383" i="18"/>
  <c r="I384" i="18"/>
  <c r="I385" i="18"/>
  <c r="I386" i="18"/>
  <c r="I387" i="18"/>
  <c r="I388" i="18"/>
  <c r="I389" i="18"/>
  <c r="I390" i="18"/>
  <c r="I391" i="18"/>
  <c r="I392" i="18"/>
  <c r="I393" i="18"/>
  <c r="I394" i="18"/>
  <c r="I395" i="18"/>
  <c r="I396" i="18"/>
  <c r="I397" i="18"/>
  <c r="I398" i="18"/>
  <c r="I399" i="18"/>
  <c r="I400" i="18"/>
  <c r="I401" i="18"/>
  <c r="I402" i="18"/>
  <c r="I403" i="18"/>
  <c r="I404" i="18"/>
  <c r="I405" i="18"/>
  <c r="I406" i="18"/>
  <c r="I407" i="18"/>
  <c r="I408" i="18"/>
  <c r="I409" i="18"/>
  <c r="I410" i="18"/>
  <c r="I411" i="18"/>
  <c r="I412" i="18"/>
  <c r="I413" i="18"/>
  <c r="I414" i="18"/>
  <c r="I415" i="18"/>
  <c r="I416" i="18"/>
  <c r="I417" i="18"/>
  <c r="I418" i="18"/>
  <c r="I419" i="18"/>
  <c r="I420" i="18"/>
  <c r="I421" i="18"/>
  <c r="I422" i="18"/>
  <c r="I423" i="18"/>
  <c r="I424" i="18"/>
  <c r="I425" i="18"/>
  <c r="I426" i="18"/>
  <c r="I427" i="18"/>
  <c r="I428" i="18"/>
  <c r="I429" i="18"/>
  <c r="I430" i="18"/>
  <c r="I431" i="18"/>
  <c r="I380" i="18"/>
  <c r="I327" i="18"/>
  <c r="I328" i="18"/>
  <c r="I329" i="18"/>
  <c r="I330" i="18"/>
  <c r="I331" i="18"/>
  <c r="I332" i="18"/>
  <c r="I333" i="18"/>
  <c r="I334" i="18"/>
  <c r="I335" i="18"/>
  <c r="I336" i="18"/>
  <c r="I337" i="18"/>
  <c r="I338" i="18"/>
  <c r="I339" i="18"/>
  <c r="I340" i="18"/>
  <c r="I341" i="18"/>
  <c r="I342" i="18"/>
  <c r="I343" i="18"/>
  <c r="I344" i="18"/>
  <c r="I345" i="18"/>
  <c r="I346" i="18"/>
  <c r="I347" i="18"/>
  <c r="I348" i="18"/>
  <c r="I349" i="18"/>
  <c r="I350" i="18"/>
  <c r="I351" i="18"/>
  <c r="I352" i="18"/>
  <c r="I353" i="18"/>
  <c r="I354" i="18"/>
  <c r="I355" i="18"/>
  <c r="I356" i="18"/>
  <c r="I357" i="18"/>
  <c r="I358" i="18"/>
  <c r="I359" i="18"/>
  <c r="I360" i="18"/>
  <c r="I361" i="18"/>
  <c r="I362" i="18"/>
  <c r="I363" i="18"/>
  <c r="I364" i="18"/>
  <c r="I365" i="18"/>
  <c r="I366" i="18"/>
  <c r="I367" i="18"/>
  <c r="I368" i="18"/>
  <c r="I369" i="18"/>
  <c r="I370" i="18"/>
  <c r="I371" i="18"/>
  <c r="I372" i="18"/>
  <c r="I373" i="18"/>
  <c r="I374" i="18"/>
  <c r="I375" i="18"/>
  <c r="I376" i="18"/>
  <c r="I377" i="18"/>
  <c r="I326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272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18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10" i="18"/>
  <c r="I164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56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2" i="18"/>
  <c r="E597" i="18"/>
  <c r="F597" i="18"/>
  <c r="G597" i="18"/>
  <c r="H597" i="18"/>
  <c r="E598" i="18"/>
  <c r="F598" i="18"/>
  <c r="G598" i="18"/>
  <c r="H598" i="18"/>
  <c r="E599" i="18"/>
  <c r="F599" i="18"/>
  <c r="G599" i="18"/>
  <c r="H599" i="18"/>
  <c r="E600" i="18"/>
  <c r="F600" i="18"/>
  <c r="G600" i="18"/>
  <c r="H600" i="18"/>
  <c r="E601" i="18"/>
  <c r="F601" i="18"/>
  <c r="G601" i="18"/>
  <c r="H601" i="18"/>
  <c r="E602" i="18"/>
  <c r="F602" i="18"/>
  <c r="G602" i="18"/>
  <c r="H602" i="18"/>
  <c r="E603" i="18"/>
  <c r="F603" i="18"/>
  <c r="G603" i="18"/>
  <c r="H603" i="18"/>
  <c r="E604" i="18"/>
  <c r="F604" i="18"/>
  <c r="G604" i="18"/>
  <c r="H604" i="18"/>
  <c r="E605" i="18"/>
  <c r="F605" i="18"/>
  <c r="G605" i="18"/>
  <c r="H605" i="18"/>
  <c r="E606" i="18"/>
  <c r="F606" i="18"/>
  <c r="G606" i="18"/>
  <c r="H606" i="18"/>
  <c r="E607" i="18"/>
  <c r="F607" i="18"/>
  <c r="G607" i="18"/>
  <c r="H607" i="18"/>
  <c r="E608" i="18"/>
  <c r="F608" i="18"/>
  <c r="G608" i="18"/>
  <c r="H608" i="18"/>
  <c r="E609" i="18"/>
  <c r="F609" i="18"/>
  <c r="G609" i="18"/>
  <c r="H609" i="18"/>
  <c r="E610" i="18"/>
  <c r="F610" i="18"/>
  <c r="G610" i="18"/>
  <c r="H610" i="18"/>
  <c r="E611" i="18"/>
  <c r="F611" i="18"/>
  <c r="G611" i="18"/>
  <c r="H611" i="18"/>
  <c r="E612" i="18"/>
  <c r="F612" i="18"/>
  <c r="G612" i="18"/>
  <c r="H612" i="18"/>
  <c r="E613" i="18"/>
  <c r="F613" i="18"/>
  <c r="G613" i="18"/>
  <c r="H613" i="18"/>
  <c r="E614" i="18"/>
  <c r="F614" i="18"/>
  <c r="G614" i="18"/>
  <c r="H614" i="18"/>
  <c r="E615" i="18"/>
  <c r="F615" i="18"/>
  <c r="G615" i="18"/>
  <c r="H615" i="18"/>
  <c r="E616" i="18"/>
  <c r="F616" i="18"/>
  <c r="G616" i="18"/>
  <c r="H616" i="18"/>
  <c r="E617" i="18"/>
  <c r="F617" i="18"/>
  <c r="G617" i="18"/>
  <c r="H617" i="18"/>
  <c r="E618" i="18"/>
  <c r="F618" i="18"/>
  <c r="G618" i="18"/>
  <c r="H618" i="18"/>
  <c r="E619" i="18"/>
  <c r="F619" i="18"/>
  <c r="G619" i="18"/>
  <c r="H619" i="18"/>
  <c r="E620" i="18"/>
  <c r="F620" i="18"/>
  <c r="G620" i="18"/>
  <c r="H620" i="18"/>
  <c r="E621" i="18"/>
  <c r="F621" i="18"/>
  <c r="G621" i="18"/>
  <c r="H621" i="18"/>
  <c r="E622" i="18"/>
  <c r="F622" i="18"/>
  <c r="G622" i="18"/>
  <c r="H622" i="18"/>
  <c r="E623" i="18"/>
  <c r="F623" i="18"/>
  <c r="G623" i="18"/>
  <c r="H623" i="18"/>
  <c r="E624" i="18"/>
  <c r="F624" i="18"/>
  <c r="G624" i="18"/>
  <c r="H624" i="18"/>
  <c r="E625" i="18"/>
  <c r="F625" i="18"/>
  <c r="G625" i="18"/>
  <c r="H625" i="18"/>
  <c r="E626" i="18"/>
  <c r="F626" i="18"/>
  <c r="G626" i="18"/>
  <c r="H626" i="18"/>
  <c r="E627" i="18"/>
  <c r="F627" i="18"/>
  <c r="G627" i="18"/>
  <c r="H627" i="18"/>
  <c r="E628" i="18"/>
  <c r="F628" i="18"/>
  <c r="G628" i="18"/>
  <c r="H628" i="18"/>
  <c r="E629" i="18"/>
  <c r="F629" i="18"/>
  <c r="G629" i="18"/>
  <c r="H629" i="18"/>
  <c r="E630" i="18"/>
  <c r="F630" i="18"/>
  <c r="G630" i="18"/>
  <c r="H630" i="18"/>
  <c r="E631" i="18"/>
  <c r="F631" i="18"/>
  <c r="G631" i="18"/>
  <c r="H631" i="18"/>
  <c r="E632" i="18"/>
  <c r="F632" i="18"/>
  <c r="G632" i="18"/>
  <c r="H632" i="18"/>
  <c r="E633" i="18"/>
  <c r="F633" i="18"/>
  <c r="G633" i="18"/>
  <c r="H633" i="18"/>
  <c r="E634" i="18"/>
  <c r="F634" i="18"/>
  <c r="G634" i="18"/>
  <c r="H634" i="18"/>
  <c r="E635" i="18"/>
  <c r="F635" i="18"/>
  <c r="G635" i="18"/>
  <c r="H635" i="18"/>
  <c r="E636" i="18"/>
  <c r="F636" i="18"/>
  <c r="G636" i="18"/>
  <c r="H636" i="18"/>
  <c r="E637" i="18"/>
  <c r="F637" i="18"/>
  <c r="G637" i="18"/>
  <c r="H637" i="18"/>
  <c r="E638" i="18"/>
  <c r="F638" i="18"/>
  <c r="G638" i="18"/>
  <c r="H638" i="18"/>
  <c r="E639" i="18"/>
  <c r="F639" i="18"/>
  <c r="G639" i="18"/>
  <c r="H639" i="18"/>
  <c r="E640" i="18"/>
  <c r="F640" i="18"/>
  <c r="G640" i="18"/>
  <c r="H640" i="18"/>
  <c r="E641" i="18"/>
  <c r="F641" i="18"/>
  <c r="G641" i="18"/>
  <c r="H641" i="18"/>
  <c r="E642" i="18"/>
  <c r="F642" i="18"/>
  <c r="G642" i="18"/>
  <c r="H642" i="18"/>
  <c r="E643" i="18"/>
  <c r="F643" i="18"/>
  <c r="G643" i="18"/>
  <c r="H643" i="18"/>
  <c r="E644" i="18"/>
  <c r="F644" i="18"/>
  <c r="G644" i="18"/>
  <c r="H644" i="18"/>
  <c r="E645" i="18"/>
  <c r="F645" i="18"/>
  <c r="G645" i="18"/>
  <c r="H645" i="18"/>
  <c r="E646" i="18"/>
  <c r="F646" i="18"/>
  <c r="G646" i="18"/>
  <c r="H646" i="18"/>
  <c r="E647" i="18"/>
  <c r="F647" i="18"/>
  <c r="G647" i="18"/>
  <c r="H647" i="18"/>
  <c r="H596" i="18"/>
  <c r="G596" i="18"/>
  <c r="F596" i="18"/>
  <c r="E596" i="18"/>
  <c r="E543" i="18"/>
  <c r="F543" i="18"/>
  <c r="G543" i="18"/>
  <c r="H543" i="18"/>
  <c r="E544" i="18"/>
  <c r="F544" i="18"/>
  <c r="G544" i="18"/>
  <c r="H544" i="18"/>
  <c r="E545" i="18"/>
  <c r="F545" i="18"/>
  <c r="G545" i="18"/>
  <c r="H545" i="18"/>
  <c r="E546" i="18"/>
  <c r="F546" i="18"/>
  <c r="G546" i="18"/>
  <c r="H546" i="18"/>
  <c r="E547" i="18"/>
  <c r="F547" i="18"/>
  <c r="G547" i="18"/>
  <c r="H547" i="18"/>
  <c r="E548" i="18"/>
  <c r="F548" i="18"/>
  <c r="G548" i="18"/>
  <c r="H548" i="18"/>
  <c r="E549" i="18"/>
  <c r="F549" i="18"/>
  <c r="G549" i="18"/>
  <c r="H549" i="18"/>
  <c r="E550" i="18"/>
  <c r="F550" i="18"/>
  <c r="G550" i="18"/>
  <c r="H550" i="18"/>
  <c r="E551" i="18"/>
  <c r="F551" i="18"/>
  <c r="G551" i="18"/>
  <c r="H551" i="18"/>
  <c r="E552" i="18"/>
  <c r="F552" i="18"/>
  <c r="G552" i="18"/>
  <c r="H552" i="18"/>
  <c r="E553" i="18"/>
  <c r="F553" i="18"/>
  <c r="G553" i="18"/>
  <c r="H553" i="18"/>
  <c r="E554" i="18"/>
  <c r="F554" i="18"/>
  <c r="G554" i="18"/>
  <c r="H554" i="18"/>
  <c r="E555" i="18"/>
  <c r="F555" i="18"/>
  <c r="G555" i="18"/>
  <c r="H555" i="18"/>
  <c r="E556" i="18"/>
  <c r="F556" i="18"/>
  <c r="G556" i="18"/>
  <c r="H556" i="18"/>
  <c r="E557" i="18"/>
  <c r="F557" i="18"/>
  <c r="G557" i="18"/>
  <c r="H557" i="18"/>
  <c r="E558" i="18"/>
  <c r="F558" i="18"/>
  <c r="G558" i="18"/>
  <c r="H558" i="18"/>
  <c r="E559" i="18"/>
  <c r="F559" i="18"/>
  <c r="G559" i="18"/>
  <c r="H559" i="18"/>
  <c r="E560" i="18"/>
  <c r="F560" i="18"/>
  <c r="G560" i="18"/>
  <c r="H560" i="18"/>
  <c r="E561" i="18"/>
  <c r="F561" i="18"/>
  <c r="G561" i="18"/>
  <c r="H561" i="18"/>
  <c r="E562" i="18"/>
  <c r="F562" i="18"/>
  <c r="G562" i="18"/>
  <c r="H562" i="18"/>
  <c r="E563" i="18"/>
  <c r="F563" i="18"/>
  <c r="G563" i="18"/>
  <c r="H563" i="18"/>
  <c r="E564" i="18"/>
  <c r="F564" i="18"/>
  <c r="G564" i="18"/>
  <c r="H564" i="18"/>
  <c r="E565" i="18"/>
  <c r="F565" i="18"/>
  <c r="G565" i="18"/>
  <c r="H565" i="18"/>
  <c r="E566" i="18"/>
  <c r="F566" i="18"/>
  <c r="G566" i="18"/>
  <c r="H566" i="18"/>
  <c r="E567" i="18"/>
  <c r="F567" i="18"/>
  <c r="G567" i="18"/>
  <c r="H567" i="18"/>
  <c r="E568" i="18"/>
  <c r="F568" i="18"/>
  <c r="G568" i="18"/>
  <c r="H568" i="18"/>
  <c r="E569" i="18"/>
  <c r="F569" i="18"/>
  <c r="G569" i="18"/>
  <c r="H569" i="18"/>
  <c r="E570" i="18"/>
  <c r="F570" i="18"/>
  <c r="G570" i="18"/>
  <c r="H570" i="18"/>
  <c r="E571" i="18"/>
  <c r="F571" i="18"/>
  <c r="G571" i="18"/>
  <c r="H571" i="18"/>
  <c r="E572" i="18"/>
  <c r="F572" i="18"/>
  <c r="G572" i="18"/>
  <c r="H572" i="18"/>
  <c r="E573" i="18"/>
  <c r="F573" i="18"/>
  <c r="G573" i="18"/>
  <c r="H573" i="18"/>
  <c r="E574" i="18"/>
  <c r="F574" i="18"/>
  <c r="G574" i="18"/>
  <c r="H574" i="18"/>
  <c r="E575" i="18"/>
  <c r="F575" i="18"/>
  <c r="G575" i="18"/>
  <c r="H575" i="18"/>
  <c r="E576" i="18"/>
  <c r="F576" i="18"/>
  <c r="G576" i="18"/>
  <c r="H576" i="18"/>
  <c r="E577" i="18"/>
  <c r="F577" i="18"/>
  <c r="G577" i="18"/>
  <c r="H577" i="18"/>
  <c r="E578" i="18"/>
  <c r="F578" i="18"/>
  <c r="G578" i="18"/>
  <c r="H578" i="18"/>
  <c r="E579" i="18"/>
  <c r="F579" i="18"/>
  <c r="G579" i="18"/>
  <c r="H579" i="18"/>
  <c r="E580" i="18"/>
  <c r="F580" i="18"/>
  <c r="G580" i="18"/>
  <c r="H580" i="18"/>
  <c r="E581" i="18"/>
  <c r="F581" i="18"/>
  <c r="G581" i="18"/>
  <c r="H581" i="18"/>
  <c r="E582" i="18"/>
  <c r="F582" i="18"/>
  <c r="G582" i="18"/>
  <c r="H582" i="18"/>
  <c r="E583" i="18"/>
  <c r="F583" i="18"/>
  <c r="G583" i="18"/>
  <c r="H583" i="18"/>
  <c r="E584" i="18"/>
  <c r="F584" i="18"/>
  <c r="G584" i="18"/>
  <c r="H584" i="18"/>
  <c r="E585" i="18"/>
  <c r="F585" i="18"/>
  <c r="G585" i="18"/>
  <c r="H585" i="18"/>
  <c r="E586" i="18"/>
  <c r="F586" i="18"/>
  <c r="G586" i="18"/>
  <c r="H586" i="18"/>
  <c r="E587" i="18"/>
  <c r="F587" i="18"/>
  <c r="G587" i="18"/>
  <c r="H587" i="18"/>
  <c r="E588" i="18"/>
  <c r="F588" i="18"/>
  <c r="G588" i="18"/>
  <c r="H588" i="18"/>
  <c r="E589" i="18"/>
  <c r="F589" i="18"/>
  <c r="G589" i="18"/>
  <c r="H589" i="18"/>
  <c r="E590" i="18"/>
  <c r="F590" i="18"/>
  <c r="G590" i="18"/>
  <c r="H590" i="18"/>
  <c r="E591" i="18"/>
  <c r="F591" i="18"/>
  <c r="G591" i="18"/>
  <c r="H591" i="18"/>
  <c r="E592" i="18"/>
  <c r="F592" i="18"/>
  <c r="G592" i="18"/>
  <c r="H592" i="18"/>
  <c r="E593" i="18"/>
  <c r="F593" i="18"/>
  <c r="G593" i="18"/>
  <c r="H593" i="18"/>
  <c r="H542" i="18"/>
  <c r="G542" i="18"/>
  <c r="F542" i="18"/>
  <c r="E542" i="18"/>
  <c r="E489" i="18"/>
  <c r="F489" i="18"/>
  <c r="G489" i="18"/>
  <c r="H489" i="18"/>
  <c r="E490" i="18"/>
  <c r="F490" i="18"/>
  <c r="G490" i="18"/>
  <c r="H490" i="18"/>
  <c r="E491" i="18"/>
  <c r="F491" i="18"/>
  <c r="G491" i="18"/>
  <c r="H491" i="18"/>
  <c r="E492" i="18"/>
  <c r="F492" i="18"/>
  <c r="G492" i="18"/>
  <c r="H492" i="18"/>
  <c r="E493" i="18"/>
  <c r="F493" i="18"/>
  <c r="G493" i="18"/>
  <c r="H493" i="18"/>
  <c r="E494" i="18"/>
  <c r="F494" i="18"/>
  <c r="G494" i="18"/>
  <c r="H494" i="18"/>
  <c r="E495" i="18"/>
  <c r="F495" i="18"/>
  <c r="G495" i="18"/>
  <c r="H495" i="18"/>
  <c r="E496" i="18"/>
  <c r="F496" i="18"/>
  <c r="G496" i="18"/>
  <c r="H496" i="18"/>
  <c r="E497" i="18"/>
  <c r="F497" i="18"/>
  <c r="G497" i="18"/>
  <c r="H497" i="18"/>
  <c r="E498" i="18"/>
  <c r="F498" i="18"/>
  <c r="G498" i="18"/>
  <c r="H498" i="18"/>
  <c r="E499" i="18"/>
  <c r="F499" i="18"/>
  <c r="G499" i="18"/>
  <c r="H499" i="18"/>
  <c r="E500" i="18"/>
  <c r="F500" i="18"/>
  <c r="G500" i="18"/>
  <c r="H500" i="18"/>
  <c r="E501" i="18"/>
  <c r="F501" i="18"/>
  <c r="G501" i="18"/>
  <c r="H501" i="18"/>
  <c r="E502" i="18"/>
  <c r="F502" i="18"/>
  <c r="G502" i="18"/>
  <c r="H502" i="18"/>
  <c r="E503" i="18"/>
  <c r="F503" i="18"/>
  <c r="G503" i="18"/>
  <c r="H503" i="18"/>
  <c r="E504" i="18"/>
  <c r="F504" i="18"/>
  <c r="G504" i="18"/>
  <c r="H504" i="18"/>
  <c r="E505" i="18"/>
  <c r="F505" i="18"/>
  <c r="G505" i="18"/>
  <c r="H505" i="18"/>
  <c r="E506" i="18"/>
  <c r="F506" i="18"/>
  <c r="G506" i="18"/>
  <c r="H506" i="18"/>
  <c r="E507" i="18"/>
  <c r="F507" i="18"/>
  <c r="G507" i="18"/>
  <c r="H507" i="18"/>
  <c r="E508" i="18"/>
  <c r="F508" i="18"/>
  <c r="G508" i="18"/>
  <c r="H508" i="18"/>
  <c r="E509" i="18"/>
  <c r="F509" i="18"/>
  <c r="G509" i="18"/>
  <c r="H509" i="18"/>
  <c r="E510" i="18"/>
  <c r="F510" i="18"/>
  <c r="G510" i="18"/>
  <c r="H510" i="18"/>
  <c r="E511" i="18"/>
  <c r="F511" i="18"/>
  <c r="G511" i="18"/>
  <c r="H511" i="18"/>
  <c r="E512" i="18"/>
  <c r="F512" i="18"/>
  <c r="G512" i="18"/>
  <c r="H512" i="18"/>
  <c r="E513" i="18"/>
  <c r="F513" i="18"/>
  <c r="G513" i="18"/>
  <c r="H513" i="18"/>
  <c r="E514" i="18"/>
  <c r="F514" i="18"/>
  <c r="G514" i="18"/>
  <c r="H514" i="18"/>
  <c r="E515" i="18"/>
  <c r="F515" i="18"/>
  <c r="G515" i="18"/>
  <c r="H515" i="18"/>
  <c r="E516" i="18"/>
  <c r="F516" i="18"/>
  <c r="G516" i="18"/>
  <c r="H516" i="18"/>
  <c r="E517" i="18"/>
  <c r="F517" i="18"/>
  <c r="G517" i="18"/>
  <c r="H517" i="18"/>
  <c r="E518" i="18"/>
  <c r="F518" i="18"/>
  <c r="G518" i="18"/>
  <c r="H518" i="18"/>
  <c r="E519" i="18"/>
  <c r="F519" i="18"/>
  <c r="G519" i="18"/>
  <c r="H519" i="18"/>
  <c r="E520" i="18"/>
  <c r="F520" i="18"/>
  <c r="G520" i="18"/>
  <c r="H520" i="18"/>
  <c r="E521" i="18"/>
  <c r="F521" i="18"/>
  <c r="G521" i="18"/>
  <c r="H521" i="18"/>
  <c r="E522" i="18"/>
  <c r="F522" i="18"/>
  <c r="G522" i="18"/>
  <c r="H522" i="18"/>
  <c r="E523" i="18"/>
  <c r="F523" i="18"/>
  <c r="G523" i="18"/>
  <c r="H523" i="18"/>
  <c r="E524" i="18"/>
  <c r="F524" i="18"/>
  <c r="G524" i="18"/>
  <c r="H524" i="18"/>
  <c r="E525" i="18"/>
  <c r="F525" i="18"/>
  <c r="G525" i="18"/>
  <c r="H525" i="18"/>
  <c r="E526" i="18"/>
  <c r="F526" i="18"/>
  <c r="G526" i="18"/>
  <c r="H526" i="18"/>
  <c r="E527" i="18"/>
  <c r="F527" i="18"/>
  <c r="G527" i="18"/>
  <c r="H527" i="18"/>
  <c r="E528" i="18"/>
  <c r="F528" i="18"/>
  <c r="G528" i="18"/>
  <c r="H528" i="18"/>
  <c r="E529" i="18"/>
  <c r="F529" i="18"/>
  <c r="G529" i="18"/>
  <c r="H529" i="18"/>
  <c r="E530" i="18"/>
  <c r="F530" i="18"/>
  <c r="G530" i="18"/>
  <c r="H530" i="18"/>
  <c r="E531" i="18"/>
  <c r="F531" i="18"/>
  <c r="G531" i="18"/>
  <c r="H531" i="18"/>
  <c r="E532" i="18"/>
  <c r="F532" i="18"/>
  <c r="G532" i="18"/>
  <c r="H532" i="18"/>
  <c r="E533" i="18"/>
  <c r="F533" i="18"/>
  <c r="G533" i="18"/>
  <c r="H533" i="18"/>
  <c r="E534" i="18"/>
  <c r="F534" i="18"/>
  <c r="G534" i="18"/>
  <c r="H534" i="18"/>
  <c r="E535" i="18"/>
  <c r="F535" i="18"/>
  <c r="G535" i="18"/>
  <c r="H535" i="18"/>
  <c r="E536" i="18"/>
  <c r="F536" i="18"/>
  <c r="G536" i="18"/>
  <c r="H536" i="18"/>
  <c r="E537" i="18"/>
  <c r="F537" i="18"/>
  <c r="G537" i="18"/>
  <c r="H537" i="18"/>
  <c r="E538" i="18"/>
  <c r="F538" i="18"/>
  <c r="G538" i="18"/>
  <c r="H538" i="18"/>
  <c r="E539" i="18"/>
  <c r="F539" i="18"/>
  <c r="G539" i="18"/>
  <c r="H539" i="18"/>
  <c r="H488" i="18"/>
  <c r="G488" i="18"/>
  <c r="F488" i="18"/>
  <c r="E488" i="18"/>
  <c r="E435" i="18"/>
  <c r="F435" i="18"/>
  <c r="G435" i="18"/>
  <c r="H435" i="18"/>
  <c r="E436" i="18"/>
  <c r="F436" i="18"/>
  <c r="G436" i="18"/>
  <c r="H436" i="18"/>
  <c r="E437" i="18"/>
  <c r="F437" i="18"/>
  <c r="G437" i="18"/>
  <c r="H437" i="18"/>
  <c r="E438" i="18"/>
  <c r="F438" i="18"/>
  <c r="G438" i="18"/>
  <c r="H438" i="18"/>
  <c r="E439" i="18"/>
  <c r="F439" i="18"/>
  <c r="G439" i="18"/>
  <c r="H439" i="18"/>
  <c r="E440" i="18"/>
  <c r="F440" i="18"/>
  <c r="G440" i="18"/>
  <c r="H440" i="18"/>
  <c r="E441" i="18"/>
  <c r="F441" i="18"/>
  <c r="G441" i="18"/>
  <c r="H441" i="18"/>
  <c r="E442" i="18"/>
  <c r="F442" i="18"/>
  <c r="G442" i="18"/>
  <c r="H442" i="18"/>
  <c r="E443" i="18"/>
  <c r="F443" i="18"/>
  <c r="G443" i="18"/>
  <c r="H443" i="18"/>
  <c r="E444" i="18"/>
  <c r="F444" i="18"/>
  <c r="G444" i="18"/>
  <c r="H444" i="18"/>
  <c r="E445" i="18"/>
  <c r="F445" i="18"/>
  <c r="G445" i="18"/>
  <c r="H445" i="18"/>
  <c r="E446" i="18"/>
  <c r="F446" i="18"/>
  <c r="G446" i="18"/>
  <c r="H446" i="18"/>
  <c r="E447" i="18"/>
  <c r="F447" i="18"/>
  <c r="G447" i="18"/>
  <c r="H447" i="18"/>
  <c r="E448" i="18"/>
  <c r="F448" i="18"/>
  <c r="G448" i="18"/>
  <c r="H448" i="18"/>
  <c r="E449" i="18"/>
  <c r="F449" i="18"/>
  <c r="G449" i="18"/>
  <c r="H449" i="18"/>
  <c r="E450" i="18"/>
  <c r="F450" i="18"/>
  <c r="G450" i="18"/>
  <c r="H450" i="18"/>
  <c r="E451" i="18"/>
  <c r="F451" i="18"/>
  <c r="G451" i="18"/>
  <c r="H451" i="18"/>
  <c r="E452" i="18"/>
  <c r="F452" i="18"/>
  <c r="G452" i="18"/>
  <c r="H452" i="18"/>
  <c r="E453" i="18"/>
  <c r="F453" i="18"/>
  <c r="G453" i="18"/>
  <c r="H453" i="18"/>
  <c r="E454" i="18"/>
  <c r="F454" i="18"/>
  <c r="G454" i="18"/>
  <c r="H454" i="18"/>
  <c r="E455" i="18"/>
  <c r="F455" i="18"/>
  <c r="G455" i="18"/>
  <c r="H455" i="18"/>
  <c r="E456" i="18"/>
  <c r="F456" i="18"/>
  <c r="G456" i="18"/>
  <c r="H456" i="18"/>
  <c r="E457" i="18"/>
  <c r="F457" i="18"/>
  <c r="G457" i="18"/>
  <c r="H457" i="18"/>
  <c r="E458" i="18"/>
  <c r="F458" i="18"/>
  <c r="G458" i="18"/>
  <c r="H458" i="18"/>
  <c r="E459" i="18"/>
  <c r="F459" i="18"/>
  <c r="G459" i="18"/>
  <c r="H459" i="18"/>
  <c r="E460" i="18"/>
  <c r="F460" i="18"/>
  <c r="G460" i="18"/>
  <c r="H460" i="18"/>
  <c r="E461" i="18"/>
  <c r="F461" i="18"/>
  <c r="G461" i="18"/>
  <c r="H461" i="18"/>
  <c r="E462" i="18"/>
  <c r="F462" i="18"/>
  <c r="G462" i="18"/>
  <c r="H462" i="18"/>
  <c r="E463" i="18"/>
  <c r="F463" i="18"/>
  <c r="G463" i="18"/>
  <c r="H463" i="18"/>
  <c r="E464" i="18"/>
  <c r="F464" i="18"/>
  <c r="G464" i="18"/>
  <c r="H464" i="18"/>
  <c r="E465" i="18"/>
  <c r="F465" i="18"/>
  <c r="G465" i="18"/>
  <c r="H465" i="18"/>
  <c r="E466" i="18"/>
  <c r="F466" i="18"/>
  <c r="G466" i="18"/>
  <c r="H466" i="18"/>
  <c r="E467" i="18"/>
  <c r="F467" i="18"/>
  <c r="G467" i="18"/>
  <c r="H467" i="18"/>
  <c r="E468" i="18"/>
  <c r="F468" i="18"/>
  <c r="G468" i="18"/>
  <c r="H468" i="18"/>
  <c r="E469" i="18"/>
  <c r="F469" i="18"/>
  <c r="G469" i="18"/>
  <c r="H469" i="18"/>
  <c r="E470" i="18"/>
  <c r="F470" i="18"/>
  <c r="G470" i="18"/>
  <c r="H470" i="18"/>
  <c r="E471" i="18"/>
  <c r="F471" i="18"/>
  <c r="G471" i="18"/>
  <c r="H471" i="18"/>
  <c r="E472" i="18"/>
  <c r="F472" i="18"/>
  <c r="G472" i="18"/>
  <c r="H472" i="18"/>
  <c r="E473" i="18"/>
  <c r="F473" i="18"/>
  <c r="G473" i="18"/>
  <c r="H473" i="18"/>
  <c r="E474" i="18"/>
  <c r="F474" i="18"/>
  <c r="G474" i="18"/>
  <c r="H474" i="18"/>
  <c r="E475" i="18"/>
  <c r="F475" i="18"/>
  <c r="G475" i="18"/>
  <c r="H475" i="18"/>
  <c r="E476" i="18"/>
  <c r="F476" i="18"/>
  <c r="G476" i="18"/>
  <c r="H476" i="18"/>
  <c r="E477" i="18"/>
  <c r="F477" i="18"/>
  <c r="G477" i="18"/>
  <c r="H477" i="18"/>
  <c r="E478" i="18"/>
  <c r="F478" i="18"/>
  <c r="G478" i="18"/>
  <c r="H478" i="18"/>
  <c r="E479" i="18"/>
  <c r="F479" i="18"/>
  <c r="G479" i="18"/>
  <c r="H479" i="18"/>
  <c r="E480" i="18"/>
  <c r="F480" i="18"/>
  <c r="G480" i="18"/>
  <c r="H480" i="18"/>
  <c r="E481" i="18"/>
  <c r="F481" i="18"/>
  <c r="G481" i="18"/>
  <c r="H481" i="18"/>
  <c r="E482" i="18"/>
  <c r="F482" i="18"/>
  <c r="G482" i="18"/>
  <c r="H482" i="18"/>
  <c r="E483" i="18"/>
  <c r="F483" i="18"/>
  <c r="G483" i="18"/>
  <c r="H483" i="18"/>
  <c r="E484" i="18"/>
  <c r="F484" i="18"/>
  <c r="G484" i="18"/>
  <c r="H484" i="18"/>
  <c r="E485" i="18"/>
  <c r="F485" i="18"/>
  <c r="G485" i="18"/>
  <c r="H485" i="18"/>
  <c r="H434" i="18"/>
  <c r="G434" i="18"/>
  <c r="F434" i="18"/>
  <c r="E434" i="18"/>
  <c r="E381" i="18"/>
  <c r="F381" i="18"/>
  <c r="G381" i="18"/>
  <c r="H381" i="18"/>
  <c r="E382" i="18"/>
  <c r="F382" i="18"/>
  <c r="G382" i="18"/>
  <c r="H382" i="18"/>
  <c r="E383" i="18"/>
  <c r="F383" i="18"/>
  <c r="G383" i="18"/>
  <c r="H383" i="18"/>
  <c r="E384" i="18"/>
  <c r="F384" i="18"/>
  <c r="G384" i="18"/>
  <c r="H384" i="18"/>
  <c r="E385" i="18"/>
  <c r="F385" i="18"/>
  <c r="G385" i="18"/>
  <c r="H385" i="18"/>
  <c r="E386" i="18"/>
  <c r="F386" i="18"/>
  <c r="G386" i="18"/>
  <c r="H386" i="18"/>
  <c r="E387" i="18"/>
  <c r="F387" i="18"/>
  <c r="G387" i="18"/>
  <c r="H387" i="18"/>
  <c r="E388" i="18"/>
  <c r="F388" i="18"/>
  <c r="G388" i="18"/>
  <c r="H388" i="18"/>
  <c r="E389" i="18"/>
  <c r="F389" i="18"/>
  <c r="G389" i="18"/>
  <c r="H389" i="18"/>
  <c r="E390" i="18"/>
  <c r="F390" i="18"/>
  <c r="G390" i="18"/>
  <c r="H390" i="18"/>
  <c r="E391" i="18"/>
  <c r="F391" i="18"/>
  <c r="G391" i="18"/>
  <c r="H391" i="18"/>
  <c r="E392" i="18"/>
  <c r="F392" i="18"/>
  <c r="G392" i="18"/>
  <c r="H392" i="18"/>
  <c r="E393" i="18"/>
  <c r="F393" i="18"/>
  <c r="G393" i="18"/>
  <c r="H393" i="18"/>
  <c r="E394" i="18"/>
  <c r="F394" i="18"/>
  <c r="G394" i="18"/>
  <c r="H394" i="18"/>
  <c r="E395" i="18"/>
  <c r="F395" i="18"/>
  <c r="G395" i="18"/>
  <c r="H395" i="18"/>
  <c r="E396" i="18"/>
  <c r="F396" i="18"/>
  <c r="G396" i="18"/>
  <c r="H396" i="18"/>
  <c r="E397" i="18"/>
  <c r="F397" i="18"/>
  <c r="G397" i="18"/>
  <c r="H397" i="18"/>
  <c r="E398" i="18"/>
  <c r="F398" i="18"/>
  <c r="G398" i="18"/>
  <c r="H398" i="18"/>
  <c r="E399" i="18"/>
  <c r="F399" i="18"/>
  <c r="G399" i="18"/>
  <c r="H399" i="18"/>
  <c r="E400" i="18"/>
  <c r="F400" i="18"/>
  <c r="G400" i="18"/>
  <c r="H400" i="18"/>
  <c r="E401" i="18"/>
  <c r="F401" i="18"/>
  <c r="G401" i="18"/>
  <c r="H401" i="18"/>
  <c r="E402" i="18"/>
  <c r="F402" i="18"/>
  <c r="G402" i="18"/>
  <c r="H402" i="18"/>
  <c r="E403" i="18"/>
  <c r="F403" i="18"/>
  <c r="G403" i="18"/>
  <c r="H403" i="18"/>
  <c r="E404" i="18"/>
  <c r="F404" i="18"/>
  <c r="G404" i="18"/>
  <c r="H404" i="18"/>
  <c r="E405" i="18"/>
  <c r="F405" i="18"/>
  <c r="G405" i="18"/>
  <c r="H405" i="18"/>
  <c r="E406" i="18"/>
  <c r="F406" i="18"/>
  <c r="G406" i="18"/>
  <c r="H406" i="18"/>
  <c r="E407" i="18"/>
  <c r="F407" i="18"/>
  <c r="G407" i="18"/>
  <c r="H407" i="18"/>
  <c r="E408" i="18"/>
  <c r="F408" i="18"/>
  <c r="G408" i="18"/>
  <c r="H408" i="18"/>
  <c r="E409" i="18"/>
  <c r="F409" i="18"/>
  <c r="G409" i="18"/>
  <c r="H409" i="18"/>
  <c r="E410" i="18"/>
  <c r="F410" i="18"/>
  <c r="G410" i="18"/>
  <c r="H410" i="18"/>
  <c r="E411" i="18"/>
  <c r="F411" i="18"/>
  <c r="G411" i="18"/>
  <c r="H411" i="18"/>
  <c r="E412" i="18"/>
  <c r="F412" i="18"/>
  <c r="G412" i="18"/>
  <c r="H412" i="18"/>
  <c r="E413" i="18"/>
  <c r="F413" i="18"/>
  <c r="G413" i="18"/>
  <c r="H413" i="18"/>
  <c r="E414" i="18"/>
  <c r="F414" i="18"/>
  <c r="G414" i="18"/>
  <c r="H414" i="18"/>
  <c r="E415" i="18"/>
  <c r="F415" i="18"/>
  <c r="G415" i="18"/>
  <c r="H415" i="18"/>
  <c r="E416" i="18"/>
  <c r="F416" i="18"/>
  <c r="G416" i="18"/>
  <c r="H416" i="18"/>
  <c r="E417" i="18"/>
  <c r="F417" i="18"/>
  <c r="G417" i="18"/>
  <c r="H417" i="18"/>
  <c r="E418" i="18"/>
  <c r="F418" i="18"/>
  <c r="G418" i="18"/>
  <c r="H418" i="18"/>
  <c r="E419" i="18"/>
  <c r="F419" i="18"/>
  <c r="G419" i="18"/>
  <c r="H419" i="18"/>
  <c r="E420" i="18"/>
  <c r="F420" i="18"/>
  <c r="G420" i="18"/>
  <c r="H420" i="18"/>
  <c r="E421" i="18"/>
  <c r="F421" i="18"/>
  <c r="G421" i="18"/>
  <c r="H421" i="18"/>
  <c r="E422" i="18"/>
  <c r="F422" i="18"/>
  <c r="G422" i="18"/>
  <c r="H422" i="18"/>
  <c r="E423" i="18"/>
  <c r="F423" i="18"/>
  <c r="G423" i="18"/>
  <c r="H423" i="18"/>
  <c r="E424" i="18"/>
  <c r="F424" i="18"/>
  <c r="G424" i="18"/>
  <c r="H424" i="18"/>
  <c r="E425" i="18"/>
  <c r="F425" i="18"/>
  <c r="G425" i="18"/>
  <c r="H425" i="18"/>
  <c r="E426" i="18"/>
  <c r="F426" i="18"/>
  <c r="G426" i="18"/>
  <c r="H426" i="18"/>
  <c r="E427" i="18"/>
  <c r="F427" i="18"/>
  <c r="G427" i="18"/>
  <c r="H427" i="18"/>
  <c r="E428" i="18"/>
  <c r="F428" i="18"/>
  <c r="G428" i="18"/>
  <c r="H428" i="18"/>
  <c r="E429" i="18"/>
  <c r="F429" i="18"/>
  <c r="G429" i="18"/>
  <c r="H429" i="18"/>
  <c r="E430" i="18"/>
  <c r="F430" i="18"/>
  <c r="G430" i="18"/>
  <c r="H430" i="18"/>
  <c r="E431" i="18"/>
  <c r="F431" i="18"/>
  <c r="G431" i="18"/>
  <c r="H431" i="18"/>
  <c r="H380" i="18"/>
  <c r="G380" i="18"/>
  <c r="F380" i="18"/>
  <c r="E380" i="18"/>
  <c r="E327" i="18"/>
  <c r="F327" i="18"/>
  <c r="G327" i="18"/>
  <c r="H327" i="18"/>
  <c r="E328" i="18"/>
  <c r="F328" i="18"/>
  <c r="G328" i="18"/>
  <c r="H328" i="18"/>
  <c r="E329" i="18"/>
  <c r="F329" i="18"/>
  <c r="G329" i="18"/>
  <c r="H329" i="18"/>
  <c r="E330" i="18"/>
  <c r="F330" i="18"/>
  <c r="G330" i="18"/>
  <c r="H330" i="18"/>
  <c r="E331" i="18"/>
  <c r="F331" i="18"/>
  <c r="G331" i="18"/>
  <c r="H331" i="18"/>
  <c r="E332" i="18"/>
  <c r="F332" i="18"/>
  <c r="G332" i="18"/>
  <c r="H332" i="18"/>
  <c r="E333" i="18"/>
  <c r="F333" i="18"/>
  <c r="G333" i="18"/>
  <c r="H333" i="18"/>
  <c r="E334" i="18"/>
  <c r="F334" i="18"/>
  <c r="G334" i="18"/>
  <c r="H334" i="18"/>
  <c r="E335" i="18"/>
  <c r="F335" i="18"/>
  <c r="G335" i="18"/>
  <c r="H335" i="18"/>
  <c r="E336" i="18"/>
  <c r="F336" i="18"/>
  <c r="G336" i="18"/>
  <c r="H336" i="18"/>
  <c r="E337" i="18"/>
  <c r="F337" i="18"/>
  <c r="G337" i="18"/>
  <c r="H337" i="18"/>
  <c r="E338" i="18"/>
  <c r="F338" i="18"/>
  <c r="G338" i="18"/>
  <c r="H338" i="18"/>
  <c r="E339" i="18"/>
  <c r="F339" i="18"/>
  <c r="G339" i="18"/>
  <c r="H339" i="18"/>
  <c r="E340" i="18"/>
  <c r="F340" i="18"/>
  <c r="G340" i="18"/>
  <c r="H340" i="18"/>
  <c r="E341" i="18"/>
  <c r="F341" i="18"/>
  <c r="G341" i="18"/>
  <c r="H341" i="18"/>
  <c r="E342" i="18"/>
  <c r="F342" i="18"/>
  <c r="G342" i="18"/>
  <c r="H342" i="18"/>
  <c r="E343" i="18"/>
  <c r="F343" i="18"/>
  <c r="G343" i="18"/>
  <c r="H343" i="18"/>
  <c r="E344" i="18"/>
  <c r="F344" i="18"/>
  <c r="G344" i="18"/>
  <c r="H344" i="18"/>
  <c r="E345" i="18"/>
  <c r="F345" i="18"/>
  <c r="G345" i="18"/>
  <c r="H345" i="18"/>
  <c r="E346" i="18"/>
  <c r="F346" i="18"/>
  <c r="G346" i="18"/>
  <c r="H346" i="18"/>
  <c r="E347" i="18"/>
  <c r="F347" i="18"/>
  <c r="G347" i="18"/>
  <c r="H347" i="18"/>
  <c r="E348" i="18"/>
  <c r="F348" i="18"/>
  <c r="G348" i="18"/>
  <c r="H348" i="18"/>
  <c r="E349" i="18"/>
  <c r="F349" i="18"/>
  <c r="G349" i="18"/>
  <c r="H349" i="18"/>
  <c r="E350" i="18"/>
  <c r="F350" i="18"/>
  <c r="G350" i="18"/>
  <c r="H350" i="18"/>
  <c r="E351" i="18"/>
  <c r="F351" i="18"/>
  <c r="G351" i="18"/>
  <c r="H351" i="18"/>
  <c r="E352" i="18"/>
  <c r="F352" i="18"/>
  <c r="G352" i="18"/>
  <c r="H352" i="18"/>
  <c r="E353" i="18"/>
  <c r="F353" i="18"/>
  <c r="G353" i="18"/>
  <c r="H353" i="18"/>
  <c r="E354" i="18"/>
  <c r="F354" i="18"/>
  <c r="G354" i="18"/>
  <c r="H354" i="18"/>
  <c r="E355" i="18"/>
  <c r="F355" i="18"/>
  <c r="G355" i="18"/>
  <c r="H355" i="18"/>
  <c r="E356" i="18"/>
  <c r="F356" i="18"/>
  <c r="G356" i="18"/>
  <c r="H356" i="18"/>
  <c r="E357" i="18"/>
  <c r="F357" i="18"/>
  <c r="G357" i="18"/>
  <c r="H357" i="18"/>
  <c r="E358" i="18"/>
  <c r="F358" i="18"/>
  <c r="G358" i="18"/>
  <c r="H358" i="18"/>
  <c r="E359" i="18"/>
  <c r="F359" i="18"/>
  <c r="G359" i="18"/>
  <c r="H359" i="18"/>
  <c r="E360" i="18"/>
  <c r="F360" i="18"/>
  <c r="G360" i="18"/>
  <c r="H360" i="18"/>
  <c r="E361" i="18"/>
  <c r="F361" i="18"/>
  <c r="G361" i="18"/>
  <c r="H361" i="18"/>
  <c r="E362" i="18"/>
  <c r="F362" i="18"/>
  <c r="G362" i="18"/>
  <c r="H362" i="18"/>
  <c r="E363" i="18"/>
  <c r="F363" i="18"/>
  <c r="G363" i="18"/>
  <c r="H363" i="18"/>
  <c r="E364" i="18"/>
  <c r="F364" i="18"/>
  <c r="G364" i="18"/>
  <c r="H364" i="18"/>
  <c r="E365" i="18"/>
  <c r="F365" i="18"/>
  <c r="G365" i="18"/>
  <c r="H365" i="18"/>
  <c r="E366" i="18"/>
  <c r="F366" i="18"/>
  <c r="G366" i="18"/>
  <c r="H366" i="18"/>
  <c r="E367" i="18"/>
  <c r="F367" i="18"/>
  <c r="G367" i="18"/>
  <c r="H367" i="18"/>
  <c r="E368" i="18"/>
  <c r="F368" i="18"/>
  <c r="G368" i="18"/>
  <c r="H368" i="18"/>
  <c r="E369" i="18"/>
  <c r="F369" i="18"/>
  <c r="G369" i="18"/>
  <c r="H369" i="18"/>
  <c r="E370" i="18"/>
  <c r="F370" i="18"/>
  <c r="G370" i="18"/>
  <c r="H370" i="18"/>
  <c r="E371" i="18"/>
  <c r="F371" i="18"/>
  <c r="G371" i="18"/>
  <c r="H371" i="18"/>
  <c r="E372" i="18"/>
  <c r="F372" i="18"/>
  <c r="G372" i="18"/>
  <c r="H372" i="18"/>
  <c r="E373" i="18"/>
  <c r="F373" i="18"/>
  <c r="G373" i="18"/>
  <c r="H373" i="18"/>
  <c r="E374" i="18"/>
  <c r="F374" i="18"/>
  <c r="G374" i="18"/>
  <c r="H374" i="18"/>
  <c r="E375" i="18"/>
  <c r="F375" i="18"/>
  <c r="G375" i="18"/>
  <c r="H375" i="18"/>
  <c r="E376" i="18"/>
  <c r="F376" i="18"/>
  <c r="G376" i="18"/>
  <c r="H376" i="18"/>
  <c r="E377" i="18"/>
  <c r="F377" i="18"/>
  <c r="G377" i="18"/>
  <c r="H377" i="18"/>
  <c r="H326" i="18"/>
  <c r="G326" i="18"/>
  <c r="F326" i="18"/>
  <c r="E326" i="18"/>
  <c r="E273" i="18"/>
  <c r="F273" i="18"/>
  <c r="G273" i="18"/>
  <c r="H273" i="18"/>
  <c r="E274" i="18"/>
  <c r="F274" i="18"/>
  <c r="G274" i="18"/>
  <c r="H274" i="18"/>
  <c r="E275" i="18"/>
  <c r="F275" i="18"/>
  <c r="G275" i="18"/>
  <c r="H275" i="18"/>
  <c r="E276" i="18"/>
  <c r="F276" i="18"/>
  <c r="G276" i="18"/>
  <c r="H276" i="18"/>
  <c r="E277" i="18"/>
  <c r="F277" i="18"/>
  <c r="G277" i="18"/>
  <c r="H277" i="18"/>
  <c r="E278" i="18"/>
  <c r="F278" i="18"/>
  <c r="G278" i="18"/>
  <c r="H278" i="18"/>
  <c r="E279" i="18"/>
  <c r="F279" i="18"/>
  <c r="G279" i="18"/>
  <c r="H279" i="18"/>
  <c r="E280" i="18"/>
  <c r="F280" i="18"/>
  <c r="G280" i="18"/>
  <c r="H280" i="18"/>
  <c r="E281" i="18"/>
  <c r="F281" i="18"/>
  <c r="G281" i="18"/>
  <c r="H281" i="18"/>
  <c r="E282" i="18"/>
  <c r="F282" i="18"/>
  <c r="G282" i="18"/>
  <c r="H282" i="18"/>
  <c r="E283" i="18"/>
  <c r="F283" i="18"/>
  <c r="G283" i="18"/>
  <c r="H283" i="18"/>
  <c r="E284" i="18"/>
  <c r="F284" i="18"/>
  <c r="G284" i="18"/>
  <c r="H284" i="18"/>
  <c r="E285" i="18"/>
  <c r="F285" i="18"/>
  <c r="G285" i="18"/>
  <c r="H285" i="18"/>
  <c r="E286" i="18"/>
  <c r="F286" i="18"/>
  <c r="G286" i="18"/>
  <c r="H286" i="18"/>
  <c r="E287" i="18"/>
  <c r="F287" i="18"/>
  <c r="G287" i="18"/>
  <c r="H287" i="18"/>
  <c r="E288" i="18"/>
  <c r="F288" i="18"/>
  <c r="G288" i="18"/>
  <c r="H288" i="18"/>
  <c r="E289" i="18"/>
  <c r="F289" i="18"/>
  <c r="G289" i="18"/>
  <c r="H289" i="18"/>
  <c r="E290" i="18"/>
  <c r="F290" i="18"/>
  <c r="G290" i="18"/>
  <c r="H290" i="18"/>
  <c r="E291" i="18"/>
  <c r="F291" i="18"/>
  <c r="G291" i="18"/>
  <c r="H291" i="18"/>
  <c r="E292" i="18"/>
  <c r="F292" i="18"/>
  <c r="G292" i="18"/>
  <c r="H292" i="18"/>
  <c r="E293" i="18"/>
  <c r="F293" i="18"/>
  <c r="G293" i="18"/>
  <c r="H293" i="18"/>
  <c r="E294" i="18"/>
  <c r="F294" i="18"/>
  <c r="G294" i="18"/>
  <c r="H294" i="18"/>
  <c r="E295" i="18"/>
  <c r="F295" i="18"/>
  <c r="G295" i="18"/>
  <c r="H295" i="18"/>
  <c r="E296" i="18"/>
  <c r="F296" i="18"/>
  <c r="G296" i="18"/>
  <c r="H296" i="18"/>
  <c r="E297" i="18"/>
  <c r="F297" i="18"/>
  <c r="G297" i="18"/>
  <c r="H297" i="18"/>
  <c r="E298" i="18"/>
  <c r="F298" i="18"/>
  <c r="G298" i="18"/>
  <c r="H298" i="18"/>
  <c r="E299" i="18"/>
  <c r="F299" i="18"/>
  <c r="G299" i="18"/>
  <c r="H299" i="18"/>
  <c r="E300" i="18"/>
  <c r="F300" i="18"/>
  <c r="G300" i="18"/>
  <c r="H300" i="18"/>
  <c r="E301" i="18"/>
  <c r="F301" i="18"/>
  <c r="G301" i="18"/>
  <c r="H301" i="18"/>
  <c r="E302" i="18"/>
  <c r="F302" i="18"/>
  <c r="G302" i="18"/>
  <c r="H302" i="18"/>
  <c r="E303" i="18"/>
  <c r="F303" i="18"/>
  <c r="G303" i="18"/>
  <c r="H303" i="18"/>
  <c r="E304" i="18"/>
  <c r="F304" i="18"/>
  <c r="G304" i="18"/>
  <c r="H304" i="18"/>
  <c r="E305" i="18"/>
  <c r="F305" i="18"/>
  <c r="G305" i="18"/>
  <c r="H305" i="18"/>
  <c r="E306" i="18"/>
  <c r="F306" i="18"/>
  <c r="G306" i="18"/>
  <c r="H306" i="18"/>
  <c r="E307" i="18"/>
  <c r="F307" i="18"/>
  <c r="G307" i="18"/>
  <c r="H307" i="18"/>
  <c r="E308" i="18"/>
  <c r="F308" i="18"/>
  <c r="G308" i="18"/>
  <c r="H308" i="18"/>
  <c r="E309" i="18"/>
  <c r="F309" i="18"/>
  <c r="G309" i="18"/>
  <c r="H309" i="18"/>
  <c r="E310" i="18"/>
  <c r="F310" i="18"/>
  <c r="G310" i="18"/>
  <c r="H310" i="18"/>
  <c r="E311" i="18"/>
  <c r="F311" i="18"/>
  <c r="G311" i="18"/>
  <c r="H311" i="18"/>
  <c r="E312" i="18"/>
  <c r="F312" i="18"/>
  <c r="G312" i="18"/>
  <c r="H312" i="18"/>
  <c r="E313" i="18"/>
  <c r="F313" i="18"/>
  <c r="G313" i="18"/>
  <c r="H313" i="18"/>
  <c r="E314" i="18"/>
  <c r="F314" i="18"/>
  <c r="G314" i="18"/>
  <c r="H314" i="18"/>
  <c r="E315" i="18"/>
  <c r="F315" i="18"/>
  <c r="G315" i="18"/>
  <c r="H315" i="18"/>
  <c r="E316" i="18"/>
  <c r="F316" i="18"/>
  <c r="G316" i="18"/>
  <c r="H316" i="18"/>
  <c r="E317" i="18"/>
  <c r="F317" i="18"/>
  <c r="G317" i="18"/>
  <c r="H317" i="18"/>
  <c r="E318" i="18"/>
  <c r="F318" i="18"/>
  <c r="G318" i="18"/>
  <c r="H318" i="18"/>
  <c r="E319" i="18"/>
  <c r="F319" i="18"/>
  <c r="G319" i="18"/>
  <c r="H319" i="18"/>
  <c r="E320" i="18"/>
  <c r="F320" i="18"/>
  <c r="G320" i="18"/>
  <c r="H320" i="18"/>
  <c r="E321" i="18"/>
  <c r="F321" i="18"/>
  <c r="G321" i="18"/>
  <c r="H321" i="18"/>
  <c r="E322" i="18"/>
  <c r="F322" i="18"/>
  <c r="G322" i="18"/>
  <c r="H322" i="18"/>
  <c r="E323" i="18"/>
  <c r="F323" i="18"/>
  <c r="G323" i="18"/>
  <c r="H323" i="18"/>
  <c r="H272" i="18"/>
  <c r="G272" i="18"/>
  <c r="F272" i="18"/>
  <c r="E272" i="18"/>
  <c r="E219" i="18"/>
  <c r="F219" i="18"/>
  <c r="G219" i="18"/>
  <c r="H219" i="18"/>
  <c r="E220" i="18"/>
  <c r="F220" i="18"/>
  <c r="G220" i="18"/>
  <c r="H220" i="18"/>
  <c r="E221" i="18"/>
  <c r="F221" i="18"/>
  <c r="G221" i="18"/>
  <c r="H221" i="18"/>
  <c r="E222" i="18"/>
  <c r="F222" i="18"/>
  <c r="G222" i="18"/>
  <c r="H222" i="18"/>
  <c r="E223" i="18"/>
  <c r="F223" i="18"/>
  <c r="G223" i="18"/>
  <c r="H223" i="18"/>
  <c r="E224" i="18"/>
  <c r="F224" i="18"/>
  <c r="G224" i="18"/>
  <c r="H224" i="18"/>
  <c r="E225" i="18"/>
  <c r="F225" i="18"/>
  <c r="G225" i="18"/>
  <c r="H225" i="18"/>
  <c r="E226" i="18"/>
  <c r="F226" i="18"/>
  <c r="G226" i="18"/>
  <c r="H226" i="18"/>
  <c r="E227" i="18"/>
  <c r="F227" i="18"/>
  <c r="G227" i="18"/>
  <c r="H227" i="18"/>
  <c r="E228" i="18"/>
  <c r="F228" i="18"/>
  <c r="G228" i="18"/>
  <c r="H228" i="18"/>
  <c r="E229" i="18"/>
  <c r="F229" i="18"/>
  <c r="G229" i="18"/>
  <c r="H229" i="18"/>
  <c r="E230" i="18"/>
  <c r="F230" i="18"/>
  <c r="G230" i="18"/>
  <c r="H230" i="18"/>
  <c r="E231" i="18"/>
  <c r="F231" i="18"/>
  <c r="G231" i="18"/>
  <c r="H231" i="18"/>
  <c r="E232" i="18"/>
  <c r="F232" i="18"/>
  <c r="G232" i="18"/>
  <c r="H232" i="18"/>
  <c r="E233" i="18"/>
  <c r="F233" i="18"/>
  <c r="G233" i="18"/>
  <c r="H233" i="18"/>
  <c r="E234" i="18"/>
  <c r="F234" i="18"/>
  <c r="G234" i="18"/>
  <c r="H234" i="18"/>
  <c r="E235" i="18"/>
  <c r="F235" i="18"/>
  <c r="G235" i="18"/>
  <c r="H235" i="18"/>
  <c r="E236" i="18"/>
  <c r="F236" i="18"/>
  <c r="G236" i="18"/>
  <c r="H236" i="18"/>
  <c r="E237" i="18"/>
  <c r="F237" i="18"/>
  <c r="G237" i="18"/>
  <c r="H237" i="18"/>
  <c r="E238" i="18"/>
  <c r="F238" i="18"/>
  <c r="G238" i="18"/>
  <c r="H238" i="18"/>
  <c r="E239" i="18"/>
  <c r="F239" i="18"/>
  <c r="G239" i="18"/>
  <c r="H239" i="18"/>
  <c r="E240" i="18"/>
  <c r="F240" i="18"/>
  <c r="G240" i="18"/>
  <c r="H240" i="18"/>
  <c r="E241" i="18"/>
  <c r="F241" i="18"/>
  <c r="G241" i="18"/>
  <c r="H241" i="18"/>
  <c r="E242" i="18"/>
  <c r="F242" i="18"/>
  <c r="G242" i="18"/>
  <c r="H242" i="18"/>
  <c r="E243" i="18"/>
  <c r="F243" i="18"/>
  <c r="G243" i="18"/>
  <c r="H243" i="18"/>
  <c r="E244" i="18"/>
  <c r="F244" i="18"/>
  <c r="G244" i="18"/>
  <c r="H244" i="18"/>
  <c r="E245" i="18"/>
  <c r="F245" i="18"/>
  <c r="G245" i="18"/>
  <c r="H245" i="18"/>
  <c r="E246" i="18"/>
  <c r="F246" i="18"/>
  <c r="G246" i="18"/>
  <c r="H246" i="18"/>
  <c r="E247" i="18"/>
  <c r="F247" i="18"/>
  <c r="G247" i="18"/>
  <c r="H247" i="18"/>
  <c r="E248" i="18"/>
  <c r="F248" i="18"/>
  <c r="G248" i="18"/>
  <c r="H248" i="18"/>
  <c r="E249" i="18"/>
  <c r="F249" i="18"/>
  <c r="G249" i="18"/>
  <c r="H249" i="18"/>
  <c r="E250" i="18"/>
  <c r="F250" i="18"/>
  <c r="G250" i="18"/>
  <c r="H250" i="18"/>
  <c r="E251" i="18"/>
  <c r="F251" i="18"/>
  <c r="G251" i="18"/>
  <c r="H251" i="18"/>
  <c r="E252" i="18"/>
  <c r="F252" i="18"/>
  <c r="G252" i="18"/>
  <c r="H252" i="18"/>
  <c r="E253" i="18"/>
  <c r="F253" i="18"/>
  <c r="G253" i="18"/>
  <c r="H253" i="18"/>
  <c r="E254" i="18"/>
  <c r="F254" i="18"/>
  <c r="G254" i="18"/>
  <c r="H254" i="18"/>
  <c r="E255" i="18"/>
  <c r="F255" i="18"/>
  <c r="G255" i="18"/>
  <c r="H255" i="18"/>
  <c r="E256" i="18"/>
  <c r="F256" i="18"/>
  <c r="G256" i="18"/>
  <c r="H256" i="18"/>
  <c r="E257" i="18"/>
  <c r="F257" i="18"/>
  <c r="G257" i="18"/>
  <c r="H257" i="18"/>
  <c r="E258" i="18"/>
  <c r="F258" i="18"/>
  <c r="G258" i="18"/>
  <c r="H258" i="18"/>
  <c r="E259" i="18"/>
  <c r="F259" i="18"/>
  <c r="G259" i="18"/>
  <c r="H259" i="18"/>
  <c r="E260" i="18"/>
  <c r="F260" i="18"/>
  <c r="G260" i="18"/>
  <c r="H260" i="18"/>
  <c r="E261" i="18"/>
  <c r="F261" i="18"/>
  <c r="G261" i="18"/>
  <c r="H261" i="18"/>
  <c r="E262" i="18"/>
  <c r="F262" i="18"/>
  <c r="G262" i="18"/>
  <c r="H262" i="18"/>
  <c r="E263" i="18"/>
  <c r="F263" i="18"/>
  <c r="G263" i="18"/>
  <c r="H263" i="18"/>
  <c r="E264" i="18"/>
  <c r="F264" i="18"/>
  <c r="G264" i="18"/>
  <c r="H264" i="18"/>
  <c r="E265" i="18"/>
  <c r="F265" i="18"/>
  <c r="G265" i="18"/>
  <c r="H265" i="18"/>
  <c r="E266" i="18"/>
  <c r="F266" i="18"/>
  <c r="G266" i="18"/>
  <c r="H266" i="18"/>
  <c r="E267" i="18"/>
  <c r="F267" i="18"/>
  <c r="G267" i="18"/>
  <c r="H267" i="18"/>
  <c r="E268" i="18"/>
  <c r="F268" i="18"/>
  <c r="G268" i="18"/>
  <c r="H268" i="18"/>
  <c r="E269" i="18"/>
  <c r="F269" i="18"/>
  <c r="G269" i="18"/>
  <c r="H269" i="18"/>
  <c r="H218" i="18"/>
  <c r="G218" i="18"/>
  <c r="F218" i="18"/>
  <c r="E218" i="18"/>
  <c r="E165" i="18"/>
  <c r="F165" i="18"/>
  <c r="G165" i="18"/>
  <c r="H165" i="18"/>
  <c r="E166" i="18"/>
  <c r="F166" i="18"/>
  <c r="G166" i="18"/>
  <c r="H166" i="18"/>
  <c r="E167" i="18"/>
  <c r="F167" i="18"/>
  <c r="G167" i="18"/>
  <c r="H167" i="18"/>
  <c r="E168" i="18"/>
  <c r="F168" i="18"/>
  <c r="G168" i="18"/>
  <c r="H168" i="18"/>
  <c r="E169" i="18"/>
  <c r="F169" i="18"/>
  <c r="G169" i="18"/>
  <c r="H169" i="18"/>
  <c r="E170" i="18"/>
  <c r="F170" i="18"/>
  <c r="G170" i="18"/>
  <c r="H170" i="18"/>
  <c r="E171" i="18"/>
  <c r="F171" i="18"/>
  <c r="G171" i="18"/>
  <c r="H171" i="18"/>
  <c r="E172" i="18"/>
  <c r="F172" i="18"/>
  <c r="G172" i="18"/>
  <c r="H172" i="18"/>
  <c r="E173" i="18"/>
  <c r="F173" i="18"/>
  <c r="G173" i="18"/>
  <c r="H173" i="18"/>
  <c r="E174" i="18"/>
  <c r="F174" i="18"/>
  <c r="G174" i="18"/>
  <c r="H174" i="18"/>
  <c r="E175" i="18"/>
  <c r="F175" i="18"/>
  <c r="G175" i="18"/>
  <c r="H175" i="18"/>
  <c r="E176" i="18"/>
  <c r="F176" i="18"/>
  <c r="G176" i="18"/>
  <c r="H176" i="18"/>
  <c r="E177" i="18"/>
  <c r="F177" i="18"/>
  <c r="G177" i="18"/>
  <c r="H177" i="18"/>
  <c r="E178" i="18"/>
  <c r="F178" i="18"/>
  <c r="G178" i="18"/>
  <c r="H178" i="18"/>
  <c r="E179" i="18"/>
  <c r="F179" i="18"/>
  <c r="G179" i="18"/>
  <c r="H179" i="18"/>
  <c r="E180" i="18"/>
  <c r="F180" i="18"/>
  <c r="G180" i="18"/>
  <c r="H180" i="18"/>
  <c r="E181" i="18"/>
  <c r="F181" i="18"/>
  <c r="G181" i="18"/>
  <c r="H181" i="18"/>
  <c r="E182" i="18"/>
  <c r="F182" i="18"/>
  <c r="G182" i="18"/>
  <c r="H182" i="18"/>
  <c r="E183" i="18"/>
  <c r="F183" i="18"/>
  <c r="G183" i="18"/>
  <c r="H183" i="18"/>
  <c r="E184" i="18"/>
  <c r="F184" i="18"/>
  <c r="G184" i="18"/>
  <c r="H184" i="18"/>
  <c r="E185" i="18"/>
  <c r="F185" i="18"/>
  <c r="G185" i="18"/>
  <c r="H185" i="18"/>
  <c r="E186" i="18"/>
  <c r="F186" i="18"/>
  <c r="G186" i="18"/>
  <c r="H186" i="18"/>
  <c r="E187" i="18"/>
  <c r="F187" i="18"/>
  <c r="G187" i="18"/>
  <c r="H187" i="18"/>
  <c r="E188" i="18"/>
  <c r="F188" i="18"/>
  <c r="G188" i="18"/>
  <c r="H188" i="18"/>
  <c r="E189" i="18"/>
  <c r="F189" i="18"/>
  <c r="G189" i="18"/>
  <c r="H189" i="18"/>
  <c r="E190" i="18"/>
  <c r="F190" i="18"/>
  <c r="G190" i="18"/>
  <c r="H190" i="18"/>
  <c r="E191" i="18"/>
  <c r="F191" i="18"/>
  <c r="G191" i="18"/>
  <c r="H191" i="18"/>
  <c r="E192" i="18"/>
  <c r="F192" i="18"/>
  <c r="G192" i="18"/>
  <c r="H192" i="18"/>
  <c r="E193" i="18"/>
  <c r="F193" i="18"/>
  <c r="G193" i="18"/>
  <c r="H193" i="18"/>
  <c r="E194" i="18"/>
  <c r="F194" i="18"/>
  <c r="G194" i="18"/>
  <c r="H194" i="18"/>
  <c r="E195" i="18"/>
  <c r="F195" i="18"/>
  <c r="G195" i="18"/>
  <c r="H195" i="18"/>
  <c r="E196" i="18"/>
  <c r="F196" i="18"/>
  <c r="G196" i="18"/>
  <c r="H196" i="18"/>
  <c r="E197" i="18"/>
  <c r="F197" i="18"/>
  <c r="G197" i="18"/>
  <c r="H197" i="18"/>
  <c r="E198" i="18"/>
  <c r="F198" i="18"/>
  <c r="G198" i="18"/>
  <c r="H198" i="18"/>
  <c r="E199" i="18"/>
  <c r="F199" i="18"/>
  <c r="G199" i="18"/>
  <c r="H199" i="18"/>
  <c r="E200" i="18"/>
  <c r="F200" i="18"/>
  <c r="G200" i="18"/>
  <c r="H200" i="18"/>
  <c r="E201" i="18"/>
  <c r="F201" i="18"/>
  <c r="G201" i="18"/>
  <c r="H201" i="18"/>
  <c r="E202" i="18"/>
  <c r="F202" i="18"/>
  <c r="G202" i="18"/>
  <c r="H202" i="18"/>
  <c r="E203" i="18"/>
  <c r="F203" i="18"/>
  <c r="G203" i="18"/>
  <c r="H203" i="18"/>
  <c r="E204" i="18"/>
  <c r="F204" i="18"/>
  <c r="G204" i="18"/>
  <c r="H204" i="18"/>
  <c r="E205" i="18"/>
  <c r="F205" i="18"/>
  <c r="G205" i="18"/>
  <c r="H205" i="18"/>
  <c r="E206" i="18"/>
  <c r="F206" i="18"/>
  <c r="G206" i="18"/>
  <c r="H206" i="18"/>
  <c r="E207" i="18"/>
  <c r="F207" i="18"/>
  <c r="G207" i="18"/>
  <c r="H207" i="18"/>
  <c r="E208" i="18"/>
  <c r="F208" i="18"/>
  <c r="G208" i="18"/>
  <c r="H208" i="18"/>
  <c r="E209" i="18"/>
  <c r="F209" i="18"/>
  <c r="G209" i="18"/>
  <c r="H209" i="18"/>
  <c r="E210" i="18"/>
  <c r="F210" i="18"/>
  <c r="G210" i="18"/>
  <c r="H210" i="18"/>
  <c r="E211" i="18"/>
  <c r="F211" i="18"/>
  <c r="G211" i="18"/>
  <c r="H211" i="18"/>
  <c r="E212" i="18"/>
  <c r="F212" i="18"/>
  <c r="G212" i="18"/>
  <c r="H212" i="18"/>
  <c r="E213" i="18"/>
  <c r="F213" i="18"/>
  <c r="G213" i="18"/>
  <c r="H213" i="18"/>
  <c r="E214" i="18"/>
  <c r="F214" i="18"/>
  <c r="G214" i="18"/>
  <c r="H214" i="18"/>
  <c r="E215" i="18"/>
  <c r="F215" i="18"/>
  <c r="G215" i="18"/>
  <c r="H215" i="18"/>
  <c r="H164" i="18"/>
  <c r="G164" i="18"/>
  <c r="F164" i="18"/>
  <c r="E164" i="18"/>
  <c r="E111" i="18"/>
  <c r="F111" i="18"/>
  <c r="G111" i="18"/>
  <c r="H111" i="18"/>
  <c r="E112" i="18"/>
  <c r="F112" i="18"/>
  <c r="G112" i="18"/>
  <c r="H112" i="18"/>
  <c r="E113" i="18"/>
  <c r="F113" i="18"/>
  <c r="G113" i="18"/>
  <c r="H113" i="18"/>
  <c r="E114" i="18"/>
  <c r="F114" i="18"/>
  <c r="G114" i="18"/>
  <c r="H114" i="18"/>
  <c r="E115" i="18"/>
  <c r="F115" i="18"/>
  <c r="G115" i="18"/>
  <c r="H115" i="18"/>
  <c r="E116" i="18"/>
  <c r="F116" i="18"/>
  <c r="G116" i="18"/>
  <c r="H116" i="18"/>
  <c r="E117" i="18"/>
  <c r="F117" i="18"/>
  <c r="G117" i="18"/>
  <c r="H117" i="18"/>
  <c r="E118" i="18"/>
  <c r="F118" i="18"/>
  <c r="G118" i="18"/>
  <c r="H118" i="18"/>
  <c r="E119" i="18"/>
  <c r="F119" i="18"/>
  <c r="G119" i="18"/>
  <c r="H119" i="18"/>
  <c r="E120" i="18"/>
  <c r="F120" i="18"/>
  <c r="G120" i="18"/>
  <c r="H120" i="18"/>
  <c r="E121" i="18"/>
  <c r="F121" i="18"/>
  <c r="G121" i="18"/>
  <c r="H121" i="18"/>
  <c r="E122" i="18"/>
  <c r="F122" i="18"/>
  <c r="G122" i="18"/>
  <c r="H122" i="18"/>
  <c r="E123" i="18"/>
  <c r="F123" i="18"/>
  <c r="G123" i="18"/>
  <c r="H123" i="18"/>
  <c r="E124" i="18"/>
  <c r="F124" i="18"/>
  <c r="G124" i="18"/>
  <c r="H124" i="18"/>
  <c r="E125" i="18"/>
  <c r="F125" i="18"/>
  <c r="G125" i="18"/>
  <c r="H125" i="18"/>
  <c r="E126" i="18"/>
  <c r="F126" i="18"/>
  <c r="G126" i="18"/>
  <c r="H126" i="18"/>
  <c r="E127" i="18"/>
  <c r="F127" i="18"/>
  <c r="G127" i="18"/>
  <c r="H127" i="18"/>
  <c r="E128" i="18"/>
  <c r="F128" i="18"/>
  <c r="G128" i="18"/>
  <c r="H128" i="18"/>
  <c r="E129" i="18"/>
  <c r="F129" i="18"/>
  <c r="G129" i="18"/>
  <c r="H129" i="18"/>
  <c r="E130" i="18"/>
  <c r="F130" i="18"/>
  <c r="G130" i="18"/>
  <c r="H130" i="18"/>
  <c r="E131" i="18"/>
  <c r="F131" i="18"/>
  <c r="G131" i="18"/>
  <c r="H131" i="18"/>
  <c r="E132" i="18"/>
  <c r="F132" i="18"/>
  <c r="G132" i="18"/>
  <c r="H132" i="18"/>
  <c r="E133" i="18"/>
  <c r="F133" i="18"/>
  <c r="G133" i="18"/>
  <c r="H133" i="18"/>
  <c r="E134" i="18"/>
  <c r="F134" i="18"/>
  <c r="G134" i="18"/>
  <c r="H134" i="18"/>
  <c r="E135" i="18"/>
  <c r="F135" i="18"/>
  <c r="G135" i="18"/>
  <c r="H135" i="18"/>
  <c r="E136" i="18"/>
  <c r="F136" i="18"/>
  <c r="G136" i="18"/>
  <c r="H136" i="18"/>
  <c r="E137" i="18"/>
  <c r="F137" i="18"/>
  <c r="G137" i="18"/>
  <c r="H137" i="18"/>
  <c r="E138" i="18"/>
  <c r="F138" i="18"/>
  <c r="G138" i="18"/>
  <c r="H138" i="18"/>
  <c r="E139" i="18"/>
  <c r="F139" i="18"/>
  <c r="G139" i="18"/>
  <c r="H139" i="18"/>
  <c r="E140" i="18"/>
  <c r="F140" i="18"/>
  <c r="G140" i="18"/>
  <c r="H140" i="18"/>
  <c r="E141" i="18"/>
  <c r="F141" i="18"/>
  <c r="G141" i="18"/>
  <c r="H141" i="18"/>
  <c r="E142" i="18"/>
  <c r="F142" i="18"/>
  <c r="G142" i="18"/>
  <c r="H142" i="18"/>
  <c r="E143" i="18"/>
  <c r="F143" i="18"/>
  <c r="G143" i="18"/>
  <c r="H143" i="18"/>
  <c r="E144" i="18"/>
  <c r="F144" i="18"/>
  <c r="G144" i="18"/>
  <c r="H144" i="18"/>
  <c r="E145" i="18"/>
  <c r="F145" i="18"/>
  <c r="G145" i="18"/>
  <c r="H145" i="18"/>
  <c r="E146" i="18"/>
  <c r="F146" i="18"/>
  <c r="G146" i="18"/>
  <c r="H146" i="18"/>
  <c r="E147" i="18"/>
  <c r="F147" i="18"/>
  <c r="G147" i="18"/>
  <c r="H147" i="18"/>
  <c r="E148" i="18"/>
  <c r="F148" i="18"/>
  <c r="G148" i="18"/>
  <c r="H148" i="18"/>
  <c r="E149" i="18"/>
  <c r="F149" i="18"/>
  <c r="G149" i="18"/>
  <c r="H149" i="18"/>
  <c r="E150" i="18"/>
  <c r="F150" i="18"/>
  <c r="G150" i="18"/>
  <c r="H150" i="18"/>
  <c r="E151" i="18"/>
  <c r="F151" i="18"/>
  <c r="G151" i="18"/>
  <c r="H151" i="18"/>
  <c r="E152" i="18"/>
  <c r="F152" i="18"/>
  <c r="G152" i="18"/>
  <c r="H152" i="18"/>
  <c r="E153" i="18"/>
  <c r="F153" i="18"/>
  <c r="G153" i="18"/>
  <c r="H153" i="18"/>
  <c r="E154" i="18"/>
  <c r="F154" i="18"/>
  <c r="G154" i="18"/>
  <c r="H154" i="18"/>
  <c r="E155" i="18"/>
  <c r="F155" i="18"/>
  <c r="G155" i="18"/>
  <c r="H155" i="18"/>
  <c r="E156" i="18"/>
  <c r="F156" i="18"/>
  <c r="G156" i="18"/>
  <c r="H156" i="18"/>
  <c r="E157" i="18"/>
  <c r="F157" i="18"/>
  <c r="G157" i="18"/>
  <c r="H157" i="18"/>
  <c r="E158" i="18"/>
  <c r="F158" i="18"/>
  <c r="G158" i="18"/>
  <c r="H158" i="18"/>
  <c r="E159" i="18"/>
  <c r="F159" i="18"/>
  <c r="G159" i="18"/>
  <c r="H159" i="18"/>
  <c r="E160" i="18"/>
  <c r="F160" i="18"/>
  <c r="G160" i="18"/>
  <c r="H160" i="18"/>
  <c r="E161" i="18"/>
  <c r="F161" i="18"/>
  <c r="G161" i="18"/>
  <c r="H161" i="18"/>
  <c r="H110" i="18"/>
  <c r="G110" i="18"/>
  <c r="F110" i="18"/>
  <c r="E110" i="18"/>
  <c r="E57" i="18"/>
  <c r="F57" i="18"/>
  <c r="G57" i="18"/>
  <c r="H57" i="18"/>
  <c r="E58" i="18"/>
  <c r="F58" i="18"/>
  <c r="G58" i="18"/>
  <c r="H58" i="18"/>
  <c r="E59" i="18"/>
  <c r="F59" i="18"/>
  <c r="G59" i="18"/>
  <c r="H59" i="18"/>
  <c r="E60" i="18"/>
  <c r="F60" i="18"/>
  <c r="G60" i="18"/>
  <c r="H60" i="18"/>
  <c r="E61" i="18"/>
  <c r="F61" i="18"/>
  <c r="G61" i="18"/>
  <c r="H61" i="18"/>
  <c r="E62" i="18"/>
  <c r="F62" i="18"/>
  <c r="G62" i="18"/>
  <c r="H62" i="18"/>
  <c r="E63" i="18"/>
  <c r="F63" i="18"/>
  <c r="G63" i="18"/>
  <c r="H63" i="18"/>
  <c r="E64" i="18"/>
  <c r="F64" i="18"/>
  <c r="G64" i="18"/>
  <c r="H64" i="18"/>
  <c r="E65" i="18"/>
  <c r="F65" i="18"/>
  <c r="G65" i="18"/>
  <c r="H65" i="18"/>
  <c r="E66" i="18"/>
  <c r="F66" i="18"/>
  <c r="G66" i="18"/>
  <c r="H66" i="18"/>
  <c r="E67" i="18"/>
  <c r="F67" i="18"/>
  <c r="G67" i="18"/>
  <c r="H67" i="18"/>
  <c r="E68" i="18"/>
  <c r="F68" i="18"/>
  <c r="G68" i="18"/>
  <c r="H68" i="18"/>
  <c r="E69" i="18"/>
  <c r="F69" i="18"/>
  <c r="G69" i="18"/>
  <c r="H69" i="18"/>
  <c r="E70" i="18"/>
  <c r="F70" i="18"/>
  <c r="G70" i="18"/>
  <c r="H70" i="18"/>
  <c r="E71" i="18"/>
  <c r="F71" i="18"/>
  <c r="G71" i="18"/>
  <c r="H71" i="18"/>
  <c r="E72" i="18"/>
  <c r="F72" i="18"/>
  <c r="G72" i="18"/>
  <c r="H72" i="18"/>
  <c r="E73" i="18"/>
  <c r="F73" i="18"/>
  <c r="G73" i="18"/>
  <c r="H73" i="18"/>
  <c r="E74" i="18"/>
  <c r="F74" i="18"/>
  <c r="G74" i="18"/>
  <c r="H74" i="18"/>
  <c r="E75" i="18"/>
  <c r="F75" i="18"/>
  <c r="G75" i="18"/>
  <c r="H75" i="18"/>
  <c r="E76" i="18"/>
  <c r="F76" i="18"/>
  <c r="G76" i="18"/>
  <c r="H76" i="18"/>
  <c r="E77" i="18"/>
  <c r="F77" i="18"/>
  <c r="G77" i="18"/>
  <c r="H77" i="18"/>
  <c r="E78" i="18"/>
  <c r="F78" i="18"/>
  <c r="G78" i="18"/>
  <c r="H78" i="18"/>
  <c r="E79" i="18"/>
  <c r="F79" i="18"/>
  <c r="G79" i="18"/>
  <c r="H79" i="18"/>
  <c r="E80" i="18"/>
  <c r="F80" i="18"/>
  <c r="G80" i="18"/>
  <c r="H80" i="18"/>
  <c r="E81" i="18"/>
  <c r="F81" i="18"/>
  <c r="G81" i="18"/>
  <c r="H81" i="18"/>
  <c r="E82" i="18"/>
  <c r="F82" i="18"/>
  <c r="G82" i="18"/>
  <c r="H82" i="18"/>
  <c r="E83" i="18"/>
  <c r="F83" i="18"/>
  <c r="G83" i="18"/>
  <c r="H83" i="18"/>
  <c r="E84" i="18"/>
  <c r="F84" i="18"/>
  <c r="G84" i="18"/>
  <c r="H84" i="18"/>
  <c r="E85" i="18"/>
  <c r="F85" i="18"/>
  <c r="G85" i="18"/>
  <c r="H85" i="18"/>
  <c r="E86" i="18"/>
  <c r="F86" i="18"/>
  <c r="G86" i="18"/>
  <c r="H86" i="18"/>
  <c r="E87" i="18"/>
  <c r="F87" i="18"/>
  <c r="G87" i="18"/>
  <c r="H87" i="18"/>
  <c r="E88" i="18"/>
  <c r="F88" i="18"/>
  <c r="G88" i="18"/>
  <c r="H88" i="18"/>
  <c r="E89" i="18"/>
  <c r="F89" i="18"/>
  <c r="G89" i="18"/>
  <c r="H89" i="18"/>
  <c r="E90" i="18"/>
  <c r="F90" i="18"/>
  <c r="G90" i="18"/>
  <c r="H90" i="18"/>
  <c r="E91" i="18"/>
  <c r="F91" i="18"/>
  <c r="G91" i="18"/>
  <c r="H91" i="18"/>
  <c r="E92" i="18"/>
  <c r="F92" i="18"/>
  <c r="G92" i="18"/>
  <c r="H92" i="18"/>
  <c r="E93" i="18"/>
  <c r="F93" i="18"/>
  <c r="G93" i="18"/>
  <c r="H93" i="18"/>
  <c r="E94" i="18"/>
  <c r="F94" i="18"/>
  <c r="G94" i="18"/>
  <c r="H94" i="18"/>
  <c r="E95" i="18"/>
  <c r="F95" i="18"/>
  <c r="G95" i="18"/>
  <c r="H95" i="18"/>
  <c r="E96" i="18"/>
  <c r="F96" i="18"/>
  <c r="G96" i="18"/>
  <c r="H96" i="18"/>
  <c r="E97" i="18"/>
  <c r="F97" i="18"/>
  <c r="G97" i="18"/>
  <c r="H97" i="18"/>
  <c r="E98" i="18"/>
  <c r="F98" i="18"/>
  <c r="G98" i="18"/>
  <c r="H98" i="18"/>
  <c r="E99" i="18"/>
  <c r="F99" i="18"/>
  <c r="G99" i="18"/>
  <c r="H99" i="18"/>
  <c r="E100" i="18"/>
  <c r="F100" i="18"/>
  <c r="G100" i="18"/>
  <c r="H100" i="18"/>
  <c r="E101" i="18"/>
  <c r="F101" i="18"/>
  <c r="G101" i="18"/>
  <c r="H101" i="18"/>
  <c r="E102" i="18"/>
  <c r="F102" i="18"/>
  <c r="G102" i="18"/>
  <c r="H102" i="18"/>
  <c r="E103" i="18"/>
  <c r="F103" i="18"/>
  <c r="G103" i="18"/>
  <c r="H103" i="18"/>
  <c r="E104" i="18"/>
  <c r="F104" i="18"/>
  <c r="G104" i="18"/>
  <c r="H104" i="18"/>
  <c r="E105" i="18"/>
  <c r="F105" i="18"/>
  <c r="G105" i="18"/>
  <c r="H105" i="18"/>
  <c r="E106" i="18"/>
  <c r="F106" i="18"/>
  <c r="G106" i="18"/>
  <c r="H106" i="18"/>
  <c r="E107" i="18"/>
  <c r="F107" i="18"/>
  <c r="G107" i="18"/>
  <c r="H107" i="18"/>
  <c r="H56" i="18"/>
  <c r="G56" i="18"/>
  <c r="F56" i="18"/>
  <c r="E5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596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43" i="18"/>
  <c r="D544" i="18"/>
  <c r="D545" i="18"/>
  <c r="D542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489" i="18"/>
  <c r="D490" i="18"/>
  <c r="D488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38" i="18"/>
  <c r="D439" i="18"/>
  <c r="D435" i="18"/>
  <c r="D436" i="18"/>
  <c r="D437" i="18"/>
  <c r="D434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26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380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274" i="18"/>
  <c r="D273" i="18"/>
  <c r="D27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19" i="18"/>
  <c r="D220" i="18"/>
  <c r="D221" i="18"/>
  <c r="D222" i="18"/>
  <c r="D218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164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10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57" i="18"/>
  <c r="D58" i="18"/>
  <c r="D59" i="18"/>
  <c r="D56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597" i="18"/>
  <c r="C598" i="18"/>
  <c r="C596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43" i="18"/>
  <c r="C544" i="18"/>
  <c r="C545" i="18"/>
  <c r="C546" i="18"/>
  <c r="C547" i="18"/>
  <c r="C54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489" i="18"/>
  <c r="C490" i="18"/>
  <c r="C491" i="18"/>
  <c r="C492" i="18"/>
  <c r="C488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35" i="18"/>
  <c r="C436" i="18"/>
  <c r="C437" i="18"/>
  <c r="C438" i="18"/>
  <c r="C439" i="18"/>
  <c r="C440" i="18"/>
  <c r="C434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381" i="18"/>
  <c r="C382" i="18"/>
  <c r="C383" i="18"/>
  <c r="C384" i="18"/>
  <c r="C385" i="18"/>
  <c r="C380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27" i="18"/>
  <c r="C328" i="18"/>
  <c r="C329" i="18"/>
  <c r="C330" i="18"/>
  <c r="C331" i="18"/>
  <c r="C332" i="18"/>
  <c r="C333" i="18"/>
  <c r="C334" i="18"/>
  <c r="C335" i="18"/>
  <c r="C32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273" i="18"/>
  <c r="C274" i="18"/>
  <c r="C275" i="18"/>
  <c r="C276" i="18"/>
  <c r="C272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18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165" i="18"/>
  <c r="C166" i="18"/>
  <c r="C167" i="18"/>
  <c r="C168" i="18"/>
  <c r="C169" i="18"/>
  <c r="C170" i="18"/>
  <c r="C164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11" i="18"/>
  <c r="C112" i="18"/>
  <c r="C113" i="18"/>
  <c r="C114" i="18"/>
  <c r="C115" i="18"/>
  <c r="C116" i="18"/>
  <c r="C117" i="18"/>
  <c r="C110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56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2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3" i="18"/>
  <c r="C4" i="18"/>
  <c r="C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2" i="18"/>
</calcChain>
</file>

<file path=xl/sharedStrings.xml><?xml version="1.0" encoding="utf-8"?>
<sst xmlns="http://schemas.openxmlformats.org/spreadsheetml/2006/main" count="2321" uniqueCount="85">
  <si>
    <t>Year</t>
  </si>
  <si>
    <t>Births</t>
  </si>
  <si>
    <t>Label (Grouping)</t>
  </si>
  <si>
    <t>Women 15 to 50 years</t>
  </si>
  <si>
    <t>    15 to 19 years</t>
  </si>
  <si>
    <t>    20 to 34 years</t>
  </si>
  <si>
    <t>    35 to 50 years</t>
  </si>
  <si>
    <t>    NATIVITY</t>
  </si>
  <si>
    <t>        Native</t>
  </si>
  <si>
    <t>        Foreign born</t>
  </si>
  <si>
    <t>LABOR FORCE STATUS</t>
  </si>
  <si>
    <t>    Women 16 to 50 years</t>
  </si>
  <si>
    <t>        In labor force</t>
  </si>
  <si>
    <t>15 to 19 years</t>
  </si>
  <si>
    <t>20 to 34 years</t>
  </si>
  <si>
    <t>35 to 50 years</t>
  </si>
  <si>
    <t>NATIVITY</t>
  </si>
  <si>
    <t>    Native</t>
  </si>
  <si>
    <t>    Foreign born</t>
  </si>
  <si>
    <t>    In labor force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</si>
  <si>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</si>
  <si>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</si>
  <si>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</si>
  <si>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</si>
  <si>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</si>
  <si>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</si>
  <si>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</si>
  <si>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</si>
  <si>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</si>
  <si>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</si>
  <si>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</si>
  <si>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</si>
  <si>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</si>
  <si>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</si>
  <si>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</si>
  <si>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</si>
  <si>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</si>
  <si>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</si>
  <si>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</si>
  <si>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</si>
  <si>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</si>
  <si>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</si>
  <si>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</si>
  <si>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</si>
  <si>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</si>
  <si>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</si>
  <si>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</si>
  <si>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</si>
  <si>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</si>
  <si>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</si>
  <si>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</si>
  <si>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</si>
  <si>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</si>
  <si>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</si>
  <si>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</si>
  <si>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</si>
  <si>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</si>
  <si>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</si>
  <si>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</si>
  <si>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</si>
  <si>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</si>
  <si>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</si>
  <si>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</si>
  <si>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</si>
  <si>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</si>
  <si>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</si>
  <si>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</si>
  <si>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</si>
  <si>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</si>
  <si>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</si>
  <si>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</si>
  <si>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</si>
  <si>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</si>
  <si>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Owner occupied</t>
  </si>
  <si>
    <t>Renter occupied</t>
  </si>
  <si>
    <t>Household Size</t>
  </si>
  <si>
    <t>Mortgage Median (dollars)</t>
  </si>
  <si>
    <t>Median household income (dollars)</t>
  </si>
  <si>
    <t>Monthly Housing Cost Median (dollars)</t>
  </si>
  <si>
    <t>Real Estate Tax Median (dollars)</t>
  </si>
  <si>
    <t>RegionID</t>
  </si>
  <si>
    <t>Price</t>
  </si>
  <si>
    <t>Total Household:</t>
  </si>
  <si>
    <t>Region_Id</t>
  </si>
  <si>
    <t>Occupied housing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</si>
</sst>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A0F1-2B9B-7648-9A87-5117AC7DBAB9}">
  <dimension ref="A1:K613"/>
  <sheetViews>
    <sheetView tabSelected="1" workbookViewId="0">
      <pane ySplit="1" topLeftCell="A525" activePane="bottomLeft" state="frozen"/>
      <selection pane="bottomLeft" activeCell="C616" sqref="C616"/>
    </sheetView>
    <sheetView workbookViewId="1"/>
  </sheetViews>
  <sheetFormatPr baseColWidth="10" defaultColWidth="17.6640625" defaultRowHeight="16" x14ac:dyDescent="0.2"/>
  <cols>
    <col min="1" max="1" width="17.5" bestFit="1" customWidth="1"/>
    <col min="2" max="2" width="5.1640625" bestFit="1" customWidth="1"/>
    <col min="3" max="3" width="7.1640625" bestFit="1" customWidth="1"/>
    <col min="4" max="4" width="13.5" bestFit="1" customWidth="1"/>
    <col min="5" max="5" width="22.5" bestFit="1" customWidth="1"/>
    <col min="6" max="6" width="29.83203125" bestFit="1" customWidth="1"/>
    <col min="7" max="7" width="32.83203125" bestFit="1" customWidth="1"/>
    <col min="8" max="8" width="27.33203125" bestFit="1" customWidth="1"/>
    <col min="9" max="9" width="12.1640625" bestFit="1" customWidth="1"/>
    <col min="10" max="10" width="9" bestFit="1" customWidth="1"/>
  </cols>
  <sheetData>
    <row r="1" spans="1:11" x14ac:dyDescent="0.2">
      <c r="A1" t="s">
        <v>20</v>
      </c>
      <c r="B1" t="s">
        <v>0</v>
      </c>
      <c r="C1" t="s">
        <v>1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81</v>
      </c>
      <c r="J1" t="s">
        <v>83</v>
      </c>
      <c r="K1" t="s">
        <v>84</v>
      </c>
    </row>
    <row r="2" spans="1:11" x14ac:dyDescent="0.2">
      <c r="A2" t="s">
        <v>21</v>
      </c>
      <c r="B2">
        <v>2022</v>
      </c>
      <c r="C2">
        <v>61506</v>
      </c>
      <c r="D2">
        <v>2.4500000000000002</v>
      </c>
      <c r="E2">
        <v>236000</v>
      </c>
      <c r="F2">
        <v>91415</v>
      </c>
      <c r="G2">
        <v>1293</v>
      </c>
      <c r="H2">
        <v>842</v>
      </c>
      <c r="I2">
        <v>217839.32243156401</v>
      </c>
      <c r="J2">
        <v>4</v>
      </c>
      <c r="K2">
        <v>2016448</v>
      </c>
    </row>
    <row r="3" spans="1:11" x14ac:dyDescent="0.2">
      <c r="A3" t="s">
        <v>22</v>
      </c>
      <c r="B3">
        <v>2022</v>
      </c>
      <c r="C3">
        <v>10125</v>
      </c>
      <c r="D3">
        <v>2.56</v>
      </c>
      <c r="E3">
        <v>357600</v>
      </c>
      <c r="F3">
        <v>118096</v>
      </c>
      <c r="G3">
        <v>2019</v>
      </c>
      <c r="H3">
        <v>4039</v>
      </c>
      <c r="I3">
        <v>347077.67003021803</v>
      </c>
      <c r="J3">
        <v>3</v>
      </c>
      <c r="K3">
        <v>274574</v>
      </c>
    </row>
    <row r="4" spans="1:11" x14ac:dyDescent="0.2">
      <c r="A4" t="s">
        <v>23</v>
      </c>
      <c r="B4">
        <v>2022</v>
      </c>
      <c r="C4">
        <v>86548</v>
      </c>
      <c r="D4">
        <v>2.5299999999999998</v>
      </c>
      <c r="E4">
        <v>435200</v>
      </c>
      <c r="F4">
        <v>102270</v>
      </c>
      <c r="G4">
        <v>1616</v>
      </c>
      <c r="H4">
        <v>1873</v>
      </c>
      <c r="I4">
        <v>429046.26288344502</v>
      </c>
      <c r="J4">
        <v>8</v>
      </c>
      <c r="K4">
        <v>2850377</v>
      </c>
    </row>
    <row r="5" spans="1:11" x14ac:dyDescent="0.2">
      <c r="A5" t="s">
        <v>24</v>
      </c>
      <c r="B5">
        <v>2022</v>
      </c>
      <c r="C5">
        <v>39688</v>
      </c>
      <c r="D5">
        <v>2.44</v>
      </c>
      <c r="E5">
        <v>211200</v>
      </c>
      <c r="F5">
        <v>85764</v>
      </c>
      <c r="G5">
        <v>1216</v>
      </c>
      <c r="H5">
        <v>1183</v>
      </c>
      <c r="I5">
        <v>193731.85624204</v>
      </c>
      <c r="J5">
        <v>6</v>
      </c>
      <c r="K5">
        <v>1216207</v>
      </c>
    </row>
    <row r="6" spans="1:11" x14ac:dyDescent="0.2">
      <c r="A6" t="s">
        <v>25</v>
      </c>
      <c r="B6">
        <v>2022</v>
      </c>
      <c r="C6">
        <v>453850</v>
      </c>
      <c r="D6">
        <v>2.82</v>
      </c>
      <c r="E6">
        <v>738000</v>
      </c>
      <c r="F6">
        <v>134629</v>
      </c>
      <c r="G6">
        <v>2673</v>
      </c>
      <c r="H6">
        <v>5479</v>
      </c>
      <c r="I6">
        <v>740517.23446756299</v>
      </c>
      <c r="J6">
        <v>9</v>
      </c>
      <c r="K6">
        <v>13550586</v>
      </c>
    </row>
    <row r="7" spans="1:11" x14ac:dyDescent="0.2">
      <c r="A7" t="s">
        <v>26</v>
      </c>
      <c r="B7">
        <v>2022</v>
      </c>
      <c r="C7">
        <v>70204</v>
      </c>
      <c r="D7">
        <v>2.4</v>
      </c>
      <c r="E7">
        <v>549900</v>
      </c>
      <c r="F7">
        <v>121075</v>
      </c>
      <c r="G7">
        <v>2098</v>
      </c>
      <c r="H7">
        <v>2529</v>
      </c>
      <c r="I7">
        <v>541353.29884322395</v>
      </c>
      <c r="J7">
        <v>10</v>
      </c>
      <c r="K7">
        <v>2384584</v>
      </c>
    </row>
    <row r="8" spans="1:11" x14ac:dyDescent="0.2">
      <c r="A8" t="s">
        <v>27</v>
      </c>
      <c r="B8">
        <v>2022</v>
      </c>
      <c r="C8">
        <v>37999</v>
      </c>
      <c r="D8">
        <v>2.4500000000000002</v>
      </c>
      <c r="E8">
        <v>354000</v>
      </c>
      <c r="F8">
        <v>129320</v>
      </c>
      <c r="G8">
        <v>2215</v>
      </c>
      <c r="H8">
        <v>6270</v>
      </c>
      <c r="I8">
        <v>344723.21939858998</v>
      </c>
      <c r="J8">
        <v>11</v>
      </c>
      <c r="K8">
        <v>1433635</v>
      </c>
    </row>
    <row r="9" spans="1:11" x14ac:dyDescent="0.2">
      <c r="A9" t="s">
        <v>28</v>
      </c>
      <c r="B9">
        <v>2022</v>
      </c>
      <c r="C9">
        <v>12915</v>
      </c>
      <c r="D9">
        <v>2.4700000000000002</v>
      </c>
      <c r="E9">
        <v>346800</v>
      </c>
      <c r="F9">
        <v>106601</v>
      </c>
      <c r="G9">
        <v>1629</v>
      </c>
      <c r="H9">
        <v>1744</v>
      </c>
      <c r="I9">
        <v>357128.843046978</v>
      </c>
      <c r="J9">
        <v>13</v>
      </c>
      <c r="K9">
        <v>402334</v>
      </c>
    </row>
    <row r="10" spans="1:11" x14ac:dyDescent="0.2">
      <c r="A10" t="s">
        <v>29</v>
      </c>
      <c r="B10">
        <v>2022</v>
      </c>
      <c r="C10">
        <v>8309</v>
      </c>
      <c r="D10">
        <v>1.94</v>
      </c>
      <c r="E10">
        <v>706600</v>
      </c>
      <c r="F10">
        <v>171105</v>
      </c>
      <c r="G10">
        <v>2893</v>
      </c>
      <c r="H10">
        <v>4268</v>
      </c>
      <c r="I10">
        <v>625034.81886375602</v>
      </c>
      <c r="J10">
        <v>12</v>
      </c>
      <c r="K10">
        <v>326970</v>
      </c>
    </row>
    <row r="11" spans="1:11" x14ac:dyDescent="0.2">
      <c r="A11" t="s">
        <v>30</v>
      </c>
      <c r="B11">
        <v>2022</v>
      </c>
      <c r="C11">
        <v>237974</v>
      </c>
      <c r="D11">
        <v>2.4700000000000002</v>
      </c>
      <c r="E11">
        <v>376600</v>
      </c>
      <c r="F11">
        <v>97083</v>
      </c>
      <c r="G11">
        <v>1746</v>
      </c>
      <c r="H11">
        <v>2765</v>
      </c>
      <c r="I11">
        <v>383346.28258685803</v>
      </c>
      <c r="J11">
        <v>14</v>
      </c>
      <c r="K11">
        <v>8826394</v>
      </c>
    </row>
    <row r="12" spans="1:11" x14ac:dyDescent="0.2">
      <c r="A12" t="s">
        <v>31</v>
      </c>
      <c r="B12">
        <v>2022</v>
      </c>
      <c r="C12">
        <v>151128</v>
      </c>
      <c r="D12">
        <v>2.61</v>
      </c>
      <c r="E12">
        <v>326000</v>
      </c>
      <c r="F12">
        <v>103726</v>
      </c>
      <c r="G12">
        <v>1599</v>
      </c>
      <c r="H12">
        <v>2506</v>
      </c>
      <c r="I12">
        <v>311230.93118799903</v>
      </c>
      <c r="J12">
        <v>16</v>
      </c>
      <c r="K12">
        <v>4092467</v>
      </c>
    </row>
    <row r="13" spans="1:11" x14ac:dyDescent="0.2">
      <c r="A13" t="s">
        <v>32</v>
      </c>
      <c r="B13">
        <v>2022</v>
      </c>
      <c r="C13">
        <v>15928</v>
      </c>
      <c r="D13">
        <v>2.83</v>
      </c>
      <c r="E13">
        <v>845700</v>
      </c>
      <c r="F13">
        <v>126095</v>
      </c>
      <c r="G13">
        <v>2683</v>
      </c>
      <c r="H13">
        <v>2165</v>
      </c>
      <c r="I13">
        <v>839722.60502925597</v>
      </c>
      <c r="J13">
        <v>18</v>
      </c>
      <c r="K13">
        <v>494827</v>
      </c>
    </row>
    <row r="14" spans="1:11" x14ac:dyDescent="0.2">
      <c r="A14" t="s">
        <v>33</v>
      </c>
      <c r="B14">
        <v>2022</v>
      </c>
      <c r="C14">
        <v>25329</v>
      </c>
      <c r="D14">
        <v>2.63</v>
      </c>
      <c r="E14">
        <v>447500</v>
      </c>
      <c r="F14">
        <v>93029</v>
      </c>
      <c r="G14">
        <v>1512</v>
      </c>
      <c r="H14">
        <v>2086</v>
      </c>
      <c r="I14">
        <v>452709.92350656702</v>
      </c>
      <c r="J14">
        <v>20</v>
      </c>
      <c r="K14">
        <v>717151</v>
      </c>
    </row>
    <row r="15" spans="1:11" x14ac:dyDescent="0.2">
      <c r="A15" t="s">
        <v>34</v>
      </c>
      <c r="B15">
        <v>2022</v>
      </c>
      <c r="C15">
        <v>147198</v>
      </c>
      <c r="D15">
        <v>2.4300000000000002</v>
      </c>
      <c r="E15">
        <v>267700</v>
      </c>
      <c r="F15">
        <v>108886</v>
      </c>
      <c r="G15">
        <v>1804</v>
      </c>
      <c r="H15">
        <v>5350</v>
      </c>
      <c r="I15">
        <v>236856.743400348</v>
      </c>
      <c r="J15">
        <v>21</v>
      </c>
      <c r="K15">
        <v>5056360</v>
      </c>
    </row>
    <row r="16" spans="1:11" x14ac:dyDescent="0.2">
      <c r="A16" t="s">
        <v>35</v>
      </c>
      <c r="B16">
        <v>2022</v>
      </c>
      <c r="C16">
        <v>90329</v>
      </c>
      <c r="D16">
        <v>2.44</v>
      </c>
      <c r="E16">
        <v>223200</v>
      </c>
      <c r="F16">
        <v>93394</v>
      </c>
      <c r="G16">
        <v>1281</v>
      </c>
      <c r="H16">
        <v>1550</v>
      </c>
      <c r="I16">
        <v>220565.28027505</v>
      </c>
      <c r="J16">
        <v>22</v>
      </c>
      <c r="K16">
        <v>2726489</v>
      </c>
    </row>
    <row r="17" spans="1:11" x14ac:dyDescent="0.2">
      <c r="A17" t="s">
        <v>36</v>
      </c>
      <c r="B17">
        <v>2022</v>
      </c>
      <c r="C17">
        <v>41204</v>
      </c>
      <c r="D17">
        <v>2.33</v>
      </c>
      <c r="E17">
        <v>208900</v>
      </c>
      <c r="F17">
        <v>97147</v>
      </c>
      <c r="G17">
        <v>1411</v>
      </c>
      <c r="H17">
        <v>2883</v>
      </c>
      <c r="I17">
        <v>202055.56088358301</v>
      </c>
      <c r="J17">
        <v>19</v>
      </c>
      <c r="K17">
        <v>1330995</v>
      </c>
    </row>
    <row r="18" spans="1:11" x14ac:dyDescent="0.2">
      <c r="A18" t="s">
        <v>37</v>
      </c>
      <c r="B18">
        <v>2022</v>
      </c>
      <c r="C18">
        <v>36787</v>
      </c>
      <c r="D18">
        <v>2.4300000000000002</v>
      </c>
      <c r="E18">
        <v>234500</v>
      </c>
      <c r="F18">
        <v>100847</v>
      </c>
      <c r="G18">
        <v>1542</v>
      </c>
      <c r="H18">
        <v>2828</v>
      </c>
      <c r="I18">
        <v>207908.254524135</v>
      </c>
      <c r="J18">
        <v>23</v>
      </c>
      <c r="K18">
        <v>1175294</v>
      </c>
    </row>
    <row r="19" spans="1:11" x14ac:dyDescent="0.2">
      <c r="A19" t="s">
        <v>38</v>
      </c>
      <c r="B19">
        <v>2022</v>
      </c>
      <c r="C19">
        <v>56396</v>
      </c>
      <c r="D19">
        <v>2.4</v>
      </c>
      <c r="E19">
        <v>222200</v>
      </c>
      <c r="F19">
        <v>91309</v>
      </c>
      <c r="G19">
        <v>1316</v>
      </c>
      <c r="H19">
        <v>1688</v>
      </c>
      <c r="I19">
        <v>188048.790220775</v>
      </c>
      <c r="J19">
        <v>24</v>
      </c>
      <c r="K19">
        <v>1828680</v>
      </c>
    </row>
    <row r="20" spans="1:11" x14ac:dyDescent="0.2">
      <c r="A20" t="s">
        <v>39</v>
      </c>
      <c r="B20">
        <v>2022</v>
      </c>
      <c r="C20">
        <v>61980</v>
      </c>
      <c r="D20">
        <v>2.46</v>
      </c>
      <c r="E20">
        <v>239600</v>
      </c>
      <c r="F20">
        <v>94320</v>
      </c>
      <c r="G20">
        <v>1472</v>
      </c>
      <c r="H20">
        <v>1396</v>
      </c>
      <c r="I20">
        <v>201246.14402228899</v>
      </c>
      <c r="J20">
        <v>25</v>
      </c>
      <c r="K20">
        <v>1816902</v>
      </c>
    </row>
    <row r="21" spans="1:11" x14ac:dyDescent="0.2">
      <c r="A21" t="s">
        <v>40</v>
      </c>
      <c r="B21">
        <v>2022</v>
      </c>
      <c r="C21">
        <v>16407</v>
      </c>
      <c r="D21">
        <v>2.23</v>
      </c>
      <c r="E21">
        <v>307600</v>
      </c>
      <c r="F21">
        <v>95336</v>
      </c>
      <c r="G21">
        <v>1573</v>
      </c>
      <c r="H21">
        <v>2915</v>
      </c>
      <c r="I21">
        <v>351912.56525463599</v>
      </c>
      <c r="J21">
        <v>28</v>
      </c>
      <c r="K21">
        <v>605338</v>
      </c>
    </row>
    <row r="22" spans="1:11" x14ac:dyDescent="0.2">
      <c r="A22" t="s">
        <v>41</v>
      </c>
      <c r="B22">
        <v>2022</v>
      </c>
      <c r="C22">
        <v>71827</v>
      </c>
      <c r="D22">
        <v>2.54</v>
      </c>
      <c r="E22">
        <v>411900</v>
      </c>
      <c r="F22">
        <v>131594</v>
      </c>
      <c r="G22">
        <v>2097</v>
      </c>
      <c r="H22">
        <v>3857</v>
      </c>
      <c r="I22">
        <v>391611.36862262298</v>
      </c>
      <c r="J22">
        <v>27</v>
      </c>
      <c r="K22">
        <v>2375984</v>
      </c>
    </row>
    <row r="23" spans="1:11" x14ac:dyDescent="0.2">
      <c r="A23" t="s">
        <v>42</v>
      </c>
      <c r="B23">
        <v>2022</v>
      </c>
      <c r="C23">
        <v>71722</v>
      </c>
      <c r="D23">
        <v>2.41</v>
      </c>
      <c r="E23">
        <v>548400</v>
      </c>
      <c r="F23">
        <v>140149</v>
      </c>
      <c r="G23">
        <v>2489</v>
      </c>
      <c r="H23">
        <v>5552</v>
      </c>
      <c r="I23">
        <v>552707.92951919197</v>
      </c>
      <c r="J23">
        <v>26</v>
      </c>
      <c r="K23">
        <v>2797776</v>
      </c>
    </row>
    <row r="24" spans="1:11" x14ac:dyDescent="0.2">
      <c r="A24" t="s">
        <v>43</v>
      </c>
      <c r="B24">
        <v>2022</v>
      </c>
      <c r="C24">
        <v>111639</v>
      </c>
      <c r="D24">
        <v>2.4</v>
      </c>
      <c r="E24">
        <v>244000</v>
      </c>
      <c r="F24">
        <v>95084</v>
      </c>
      <c r="G24">
        <v>1435</v>
      </c>
      <c r="H24">
        <v>2968</v>
      </c>
      <c r="I24">
        <v>221847.83141395499</v>
      </c>
      <c r="J24">
        <v>30</v>
      </c>
      <c r="K24">
        <v>4089794</v>
      </c>
    </row>
    <row r="25" spans="1:11" x14ac:dyDescent="0.2">
      <c r="A25" t="s">
        <v>44</v>
      </c>
      <c r="B25">
        <v>2022</v>
      </c>
      <c r="C25">
        <v>69168</v>
      </c>
      <c r="D25">
        <v>2.4</v>
      </c>
      <c r="E25">
        <v>328600</v>
      </c>
      <c r="F25">
        <v>115060</v>
      </c>
      <c r="G25">
        <v>1784</v>
      </c>
      <c r="H25">
        <v>3189</v>
      </c>
      <c r="I25">
        <v>317537.75377745001</v>
      </c>
      <c r="J25">
        <v>31</v>
      </c>
      <c r="K25">
        <v>2322190</v>
      </c>
    </row>
    <row r="26" spans="1:11" x14ac:dyDescent="0.2">
      <c r="A26" t="s">
        <v>45</v>
      </c>
      <c r="B26">
        <v>2022</v>
      </c>
      <c r="C26">
        <v>40116</v>
      </c>
      <c r="D26">
        <v>2.48</v>
      </c>
      <c r="E26">
        <v>195200</v>
      </c>
      <c r="F26">
        <v>81125</v>
      </c>
      <c r="G26">
        <v>1267</v>
      </c>
      <c r="H26">
        <v>1427</v>
      </c>
      <c r="I26">
        <v>172540.775918956</v>
      </c>
      <c r="J26">
        <v>34</v>
      </c>
      <c r="K26">
        <v>1148340</v>
      </c>
    </row>
    <row r="27" spans="1:11" x14ac:dyDescent="0.2">
      <c r="A27" t="s">
        <v>46</v>
      </c>
      <c r="B27">
        <v>2022</v>
      </c>
      <c r="C27">
        <v>74145</v>
      </c>
      <c r="D27">
        <v>2.38</v>
      </c>
      <c r="E27">
        <v>237100</v>
      </c>
      <c r="F27">
        <v>95216</v>
      </c>
      <c r="G27">
        <v>1377</v>
      </c>
      <c r="H27">
        <v>1960</v>
      </c>
      <c r="I27">
        <v>227623.15784505001</v>
      </c>
      <c r="J27">
        <v>32</v>
      </c>
      <c r="K27">
        <v>2521832</v>
      </c>
    </row>
    <row r="28" spans="1:11" x14ac:dyDescent="0.2">
      <c r="A28" t="s">
        <v>47</v>
      </c>
      <c r="B28">
        <v>2022</v>
      </c>
      <c r="C28">
        <v>16895</v>
      </c>
      <c r="D28">
        <v>2.36</v>
      </c>
      <c r="E28">
        <v>394600</v>
      </c>
      <c r="F28">
        <v>95131</v>
      </c>
      <c r="G28">
        <v>1611</v>
      </c>
      <c r="H28">
        <v>2602</v>
      </c>
      <c r="I28">
        <v>436950.18711302098</v>
      </c>
      <c r="J28">
        <v>35</v>
      </c>
      <c r="K28">
        <v>464072</v>
      </c>
    </row>
    <row r="29" spans="1:11" x14ac:dyDescent="0.2">
      <c r="A29" t="s">
        <v>48</v>
      </c>
      <c r="B29">
        <v>2022</v>
      </c>
      <c r="C29">
        <v>27111</v>
      </c>
      <c r="D29">
        <v>2.39</v>
      </c>
      <c r="E29">
        <v>248500</v>
      </c>
      <c r="F29">
        <v>104908</v>
      </c>
      <c r="G29">
        <v>1586</v>
      </c>
      <c r="H29">
        <v>3579</v>
      </c>
      <c r="I29">
        <v>238892.38011159201</v>
      </c>
      <c r="J29">
        <v>38</v>
      </c>
      <c r="K29">
        <v>803157</v>
      </c>
    </row>
    <row r="30" spans="1:11" x14ac:dyDescent="0.2">
      <c r="A30" t="s">
        <v>49</v>
      </c>
      <c r="B30">
        <v>2022</v>
      </c>
      <c r="C30">
        <v>41310</v>
      </c>
      <c r="D30">
        <v>2.62</v>
      </c>
      <c r="E30">
        <v>446400</v>
      </c>
      <c r="F30">
        <v>100556</v>
      </c>
      <c r="G30">
        <v>1730</v>
      </c>
      <c r="H30">
        <v>1940</v>
      </c>
      <c r="I30">
        <v>427573.51531043003</v>
      </c>
      <c r="J30">
        <v>42</v>
      </c>
      <c r="K30">
        <v>1198356</v>
      </c>
    </row>
    <row r="31" spans="1:11" x14ac:dyDescent="0.2">
      <c r="A31" t="s">
        <v>50</v>
      </c>
      <c r="B31">
        <v>2022</v>
      </c>
      <c r="C31">
        <v>14072</v>
      </c>
      <c r="D31">
        <v>2.44</v>
      </c>
      <c r="E31">
        <v>398700</v>
      </c>
      <c r="F31">
        <v>125404</v>
      </c>
      <c r="G31">
        <v>2157</v>
      </c>
      <c r="H31">
        <v>6407</v>
      </c>
      <c r="I31">
        <v>419775.20676339697</v>
      </c>
      <c r="J31">
        <v>39</v>
      </c>
      <c r="K31">
        <v>557220</v>
      </c>
    </row>
    <row r="32" spans="1:11" x14ac:dyDescent="0.2">
      <c r="A32" t="s">
        <v>51</v>
      </c>
      <c r="B32">
        <v>2022</v>
      </c>
      <c r="C32">
        <v>105942</v>
      </c>
      <c r="D32">
        <v>2.59</v>
      </c>
      <c r="E32">
        <v>445100</v>
      </c>
      <c r="F32">
        <v>142183</v>
      </c>
      <c r="G32">
        <v>2553</v>
      </c>
      <c r="H32">
        <v>9085</v>
      </c>
      <c r="I32">
        <v>459128.405815162</v>
      </c>
      <c r="J32">
        <v>40</v>
      </c>
      <c r="K32">
        <v>3516978</v>
      </c>
    </row>
    <row r="33" spans="1:11" x14ac:dyDescent="0.2">
      <c r="A33" t="s">
        <v>52</v>
      </c>
      <c r="B33">
        <v>2022</v>
      </c>
      <c r="C33">
        <v>24681</v>
      </c>
      <c r="D33">
        <v>2.44</v>
      </c>
      <c r="E33">
        <v>274500</v>
      </c>
      <c r="F33">
        <v>87502</v>
      </c>
      <c r="G33">
        <v>1408</v>
      </c>
      <c r="H33">
        <v>1920</v>
      </c>
      <c r="I33">
        <v>277900.47497325402</v>
      </c>
      <c r="J33">
        <v>41</v>
      </c>
      <c r="K33">
        <v>848218</v>
      </c>
    </row>
    <row r="34" spans="1:11" x14ac:dyDescent="0.2">
      <c r="A34" t="s">
        <v>53</v>
      </c>
      <c r="B34">
        <v>2022</v>
      </c>
      <c r="C34">
        <v>232961</v>
      </c>
      <c r="D34">
        <v>2.4500000000000002</v>
      </c>
      <c r="E34">
        <v>432100</v>
      </c>
      <c r="F34">
        <v>125708</v>
      </c>
      <c r="G34">
        <v>2355</v>
      </c>
      <c r="H34">
        <v>6566</v>
      </c>
      <c r="I34">
        <v>431588.38358895102</v>
      </c>
      <c r="J34">
        <v>43</v>
      </c>
      <c r="K34">
        <v>7774308</v>
      </c>
    </row>
    <row r="35" spans="1:11" x14ac:dyDescent="0.2">
      <c r="A35" t="s">
        <v>54</v>
      </c>
      <c r="B35">
        <v>2022</v>
      </c>
      <c r="C35">
        <v>129267</v>
      </c>
      <c r="D35">
        <v>2.42</v>
      </c>
      <c r="E35">
        <v>309300</v>
      </c>
      <c r="F35">
        <v>98194</v>
      </c>
      <c r="G35">
        <v>1444</v>
      </c>
      <c r="H35">
        <v>1938</v>
      </c>
      <c r="I35">
        <v>312124.92607046902</v>
      </c>
      <c r="J35">
        <v>36</v>
      </c>
      <c r="K35">
        <v>4299266</v>
      </c>
    </row>
    <row r="36" spans="1:11" x14ac:dyDescent="0.2">
      <c r="A36" t="s">
        <v>55</v>
      </c>
      <c r="B36">
        <v>2022</v>
      </c>
      <c r="C36">
        <v>10748</v>
      </c>
      <c r="D36">
        <v>2.2599999999999998</v>
      </c>
      <c r="E36">
        <v>271300</v>
      </c>
      <c r="F36">
        <v>105304</v>
      </c>
      <c r="G36">
        <v>1638</v>
      </c>
      <c r="H36">
        <v>2673</v>
      </c>
      <c r="I36">
        <v>251713.777360946</v>
      </c>
      <c r="J36">
        <v>37</v>
      </c>
      <c r="K36">
        <v>331481</v>
      </c>
    </row>
    <row r="37" spans="1:11" x14ac:dyDescent="0.2">
      <c r="A37" t="s">
        <v>56</v>
      </c>
      <c r="B37">
        <v>2022</v>
      </c>
      <c r="C37">
        <v>144549</v>
      </c>
      <c r="D37">
        <v>2.35</v>
      </c>
      <c r="E37">
        <v>223700</v>
      </c>
      <c r="F37">
        <v>98122</v>
      </c>
      <c r="G37">
        <v>1381</v>
      </c>
      <c r="H37">
        <v>2844</v>
      </c>
      <c r="I37">
        <v>205374.038092014</v>
      </c>
      <c r="J37">
        <v>44</v>
      </c>
      <c r="K37">
        <v>4878206</v>
      </c>
    </row>
    <row r="38" spans="1:11" x14ac:dyDescent="0.2">
      <c r="A38" t="s">
        <v>57</v>
      </c>
      <c r="B38">
        <v>2022</v>
      </c>
      <c r="C38">
        <v>54326</v>
      </c>
      <c r="D38">
        <v>2.48</v>
      </c>
      <c r="E38">
        <v>218900</v>
      </c>
      <c r="F38">
        <v>91850</v>
      </c>
      <c r="G38">
        <v>1409</v>
      </c>
      <c r="H38">
        <v>1839</v>
      </c>
      <c r="I38">
        <v>192604.94108427301</v>
      </c>
      <c r="J38">
        <v>45</v>
      </c>
      <c r="K38">
        <v>1573180</v>
      </c>
    </row>
    <row r="39" spans="1:11" x14ac:dyDescent="0.2">
      <c r="A39" t="s">
        <v>58</v>
      </c>
      <c r="B39">
        <v>2022</v>
      </c>
      <c r="C39">
        <v>44166</v>
      </c>
      <c r="D39">
        <v>2.4</v>
      </c>
      <c r="E39">
        <v>492200</v>
      </c>
      <c r="F39">
        <v>109082</v>
      </c>
      <c r="G39">
        <v>1946</v>
      </c>
      <c r="H39">
        <v>3771</v>
      </c>
      <c r="I39">
        <v>486038.73857877398</v>
      </c>
      <c r="J39">
        <v>46</v>
      </c>
      <c r="K39">
        <v>1726340</v>
      </c>
    </row>
    <row r="40" spans="1:11" x14ac:dyDescent="0.2">
      <c r="A40" t="s">
        <v>59</v>
      </c>
      <c r="B40">
        <v>2022</v>
      </c>
      <c r="C40">
        <v>149542</v>
      </c>
      <c r="D40">
        <v>2.37</v>
      </c>
      <c r="E40">
        <v>266800</v>
      </c>
      <c r="F40">
        <v>105872</v>
      </c>
      <c r="G40">
        <v>1601</v>
      </c>
      <c r="H40">
        <v>3443</v>
      </c>
      <c r="I40">
        <v>244013.91873847801</v>
      </c>
      <c r="J40">
        <v>47</v>
      </c>
      <c r="K40">
        <v>5294065</v>
      </c>
    </row>
    <row r="41" spans="1:11" x14ac:dyDescent="0.2">
      <c r="A41" t="s">
        <v>60</v>
      </c>
      <c r="B41">
        <v>2022</v>
      </c>
      <c r="C41">
        <v>11327</v>
      </c>
      <c r="D41">
        <v>2.35</v>
      </c>
      <c r="E41">
        <v>386000</v>
      </c>
      <c r="F41">
        <v>120661</v>
      </c>
      <c r="G41">
        <v>2021</v>
      </c>
      <c r="H41">
        <v>4742</v>
      </c>
      <c r="I41">
        <v>405630.631996718</v>
      </c>
      <c r="J41">
        <v>50</v>
      </c>
      <c r="K41">
        <v>446688</v>
      </c>
    </row>
    <row r="42" spans="1:11" x14ac:dyDescent="0.2">
      <c r="A42" t="s">
        <v>61</v>
      </c>
      <c r="B42">
        <v>2022</v>
      </c>
      <c r="C42">
        <v>63426</v>
      </c>
      <c r="D42">
        <v>2.41</v>
      </c>
      <c r="E42">
        <v>288500</v>
      </c>
      <c r="F42">
        <v>91731</v>
      </c>
      <c r="G42">
        <v>1378</v>
      </c>
      <c r="H42">
        <v>1363</v>
      </c>
      <c r="I42">
        <v>278804.58951572899</v>
      </c>
      <c r="J42">
        <v>51</v>
      </c>
      <c r="K42">
        <v>2136080</v>
      </c>
    </row>
    <row r="43" spans="1:11" x14ac:dyDescent="0.2">
      <c r="A43" t="s">
        <v>62</v>
      </c>
      <c r="B43">
        <v>2022</v>
      </c>
      <c r="C43">
        <v>14399</v>
      </c>
      <c r="D43">
        <v>2.38</v>
      </c>
      <c r="E43">
        <v>271500</v>
      </c>
      <c r="F43">
        <v>99449</v>
      </c>
      <c r="G43">
        <v>1526</v>
      </c>
      <c r="H43">
        <v>2726</v>
      </c>
      <c r="I43">
        <v>288597.45832891902</v>
      </c>
      <c r="J43">
        <v>52</v>
      </c>
      <c r="K43">
        <v>368300</v>
      </c>
    </row>
    <row r="44" spans="1:11" x14ac:dyDescent="0.2">
      <c r="A44" t="s">
        <v>63</v>
      </c>
      <c r="B44">
        <v>2022</v>
      </c>
      <c r="C44">
        <v>82884</v>
      </c>
      <c r="D44">
        <v>2.4300000000000002</v>
      </c>
      <c r="E44">
        <v>314400</v>
      </c>
      <c r="F44">
        <v>94510</v>
      </c>
      <c r="G44">
        <v>1442</v>
      </c>
      <c r="H44">
        <v>1490</v>
      </c>
      <c r="I44">
        <v>299920.30025469599</v>
      </c>
      <c r="J44">
        <v>53</v>
      </c>
      <c r="K44">
        <v>2846684</v>
      </c>
    </row>
    <row r="45" spans="1:11" x14ac:dyDescent="0.2">
      <c r="A45" t="s">
        <v>64</v>
      </c>
      <c r="B45">
        <v>2022</v>
      </c>
      <c r="C45">
        <v>420463</v>
      </c>
      <c r="D45">
        <v>2.65</v>
      </c>
      <c r="E45">
        <v>316200</v>
      </c>
      <c r="F45">
        <v>111986</v>
      </c>
      <c r="G45">
        <v>1904</v>
      </c>
      <c r="H45">
        <v>5123</v>
      </c>
      <c r="I45">
        <v>302107.850130782</v>
      </c>
      <c r="J45">
        <v>54</v>
      </c>
      <c r="K45">
        <v>11087708</v>
      </c>
    </row>
    <row r="46" spans="1:11" x14ac:dyDescent="0.2">
      <c r="A46" t="s">
        <v>65</v>
      </c>
      <c r="B46">
        <v>2022</v>
      </c>
      <c r="C46">
        <v>50803</v>
      </c>
      <c r="D46">
        <v>2.95</v>
      </c>
      <c r="E46">
        <v>512300</v>
      </c>
      <c r="F46">
        <v>116132</v>
      </c>
      <c r="G46">
        <v>1822</v>
      </c>
      <c r="H46">
        <v>2385</v>
      </c>
      <c r="I46">
        <v>511415.93479221198</v>
      </c>
      <c r="J46">
        <v>55</v>
      </c>
      <c r="K46">
        <v>1129660</v>
      </c>
    </row>
    <row r="47" spans="1:11" x14ac:dyDescent="0.2">
      <c r="A47" t="s">
        <v>66</v>
      </c>
      <c r="B47">
        <v>2022</v>
      </c>
      <c r="C47">
        <v>6908</v>
      </c>
      <c r="D47">
        <v>2.25</v>
      </c>
      <c r="E47">
        <v>312600</v>
      </c>
      <c r="F47">
        <v>102198</v>
      </c>
      <c r="G47">
        <v>1750</v>
      </c>
      <c r="H47">
        <v>4904</v>
      </c>
      <c r="I47">
        <v>353038.07289998501</v>
      </c>
      <c r="J47">
        <v>58</v>
      </c>
      <c r="K47">
        <v>277090</v>
      </c>
    </row>
    <row r="48" spans="1:11" x14ac:dyDescent="0.2">
      <c r="A48" t="s">
        <v>67</v>
      </c>
      <c r="B48">
        <v>2022</v>
      </c>
      <c r="C48">
        <v>104539</v>
      </c>
      <c r="D48">
        <v>2.5</v>
      </c>
      <c r="E48">
        <v>390400</v>
      </c>
      <c r="F48">
        <v>121648</v>
      </c>
      <c r="G48">
        <v>1919</v>
      </c>
      <c r="H48">
        <v>2837</v>
      </c>
      <c r="I48">
        <v>357778.69793611398</v>
      </c>
      <c r="J48">
        <v>56</v>
      </c>
      <c r="K48">
        <v>3380607</v>
      </c>
    </row>
    <row r="49" spans="1:11" x14ac:dyDescent="0.2">
      <c r="A49" t="s">
        <v>68</v>
      </c>
      <c r="B49">
        <v>2022</v>
      </c>
      <c r="C49">
        <v>92565</v>
      </c>
      <c r="D49">
        <v>2.48</v>
      </c>
      <c r="E49">
        <v>597800</v>
      </c>
      <c r="F49">
        <v>126943</v>
      </c>
      <c r="G49">
        <v>2227</v>
      </c>
      <c r="H49">
        <v>4400</v>
      </c>
      <c r="I49">
        <v>569624.81946683105</v>
      </c>
      <c r="J49">
        <v>59</v>
      </c>
      <c r="K49">
        <v>3079953</v>
      </c>
    </row>
    <row r="50" spans="1:11" x14ac:dyDescent="0.2">
      <c r="A50" t="s">
        <v>69</v>
      </c>
      <c r="B50">
        <v>2022</v>
      </c>
      <c r="C50">
        <v>19540</v>
      </c>
      <c r="D50">
        <v>2.34</v>
      </c>
      <c r="E50">
        <v>186900</v>
      </c>
      <c r="F50">
        <v>87492</v>
      </c>
      <c r="G50">
        <v>1161</v>
      </c>
      <c r="H50">
        <v>1012</v>
      </c>
      <c r="I50">
        <v>150233.22191374999</v>
      </c>
      <c r="J50">
        <v>61</v>
      </c>
      <c r="K50">
        <v>736341</v>
      </c>
    </row>
    <row r="51" spans="1:11" x14ac:dyDescent="0.2">
      <c r="A51" t="s">
        <v>70</v>
      </c>
      <c r="B51">
        <v>2022</v>
      </c>
      <c r="C51">
        <v>66580</v>
      </c>
      <c r="D51">
        <v>2.31</v>
      </c>
      <c r="E51">
        <v>263900</v>
      </c>
      <c r="F51">
        <v>101674</v>
      </c>
      <c r="G51">
        <v>1545</v>
      </c>
      <c r="H51">
        <v>3587</v>
      </c>
      <c r="I51">
        <v>267993.94818467501</v>
      </c>
      <c r="J51">
        <v>60</v>
      </c>
      <c r="K51">
        <v>2491121</v>
      </c>
    </row>
    <row r="52" spans="1:11" x14ac:dyDescent="0.2">
      <c r="A52" t="s">
        <v>71</v>
      </c>
      <c r="B52">
        <v>2022</v>
      </c>
      <c r="C52">
        <v>7469</v>
      </c>
      <c r="D52">
        <v>2.33</v>
      </c>
      <c r="E52">
        <v>315700</v>
      </c>
      <c r="F52">
        <v>97239</v>
      </c>
      <c r="G52">
        <v>1564</v>
      </c>
      <c r="H52">
        <v>1729</v>
      </c>
      <c r="I52">
        <v>325315.43057182903</v>
      </c>
      <c r="J52">
        <v>62</v>
      </c>
      <c r="K52">
        <v>243321</v>
      </c>
    </row>
    <row r="53" spans="1:11" x14ac:dyDescent="0.2">
      <c r="A53" t="s">
        <v>21</v>
      </c>
      <c r="B53">
        <v>2021</v>
      </c>
      <c r="C53">
        <v>55593</v>
      </c>
      <c r="D53">
        <v>2.5</v>
      </c>
      <c r="E53">
        <v>198700</v>
      </c>
      <c r="F53">
        <v>83673</v>
      </c>
      <c r="G53">
        <v>1223</v>
      </c>
      <c r="H53">
        <v>772</v>
      </c>
      <c r="I53">
        <v>202342.47836275501</v>
      </c>
      <c r="J53">
        <v>4</v>
      </c>
      <c r="K53">
        <v>1967559</v>
      </c>
    </row>
    <row r="54" spans="1:11" x14ac:dyDescent="0.2">
      <c r="A54" t="s">
        <v>22</v>
      </c>
      <c r="B54">
        <v>2021</v>
      </c>
      <c r="C54">
        <v>8677</v>
      </c>
      <c r="D54">
        <v>2.61</v>
      </c>
      <c r="E54">
        <v>323100</v>
      </c>
      <c r="F54">
        <v>111511</v>
      </c>
      <c r="G54">
        <v>1926</v>
      </c>
      <c r="H54">
        <v>3819</v>
      </c>
      <c r="I54">
        <v>334769.45717417501</v>
      </c>
      <c r="J54">
        <v>3</v>
      </c>
      <c r="K54">
        <v>271311</v>
      </c>
    </row>
    <row r="55" spans="1:11" x14ac:dyDescent="0.2">
      <c r="A55" t="s">
        <v>23</v>
      </c>
      <c r="B55">
        <v>2021</v>
      </c>
      <c r="C55">
        <v>83599</v>
      </c>
      <c r="D55">
        <v>2.5299999999999998</v>
      </c>
      <c r="E55">
        <v>360300</v>
      </c>
      <c r="F55">
        <v>96135</v>
      </c>
      <c r="G55">
        <v>1544</v>
      </c>
      <c r="H55">
        <v>1779</v>
      </c>
      <c r="I55">
        <v>403066.59312882798</v>
      </c>
      <c r="J55">
        <v>8</v>
      </c>
      <c r="K55">
        <v>2817723</v>
      </c>
    </row>
    <row r="56" spans="1:11" x14ac:dyDescent="0.2">
      <c r="A56" t="s">
        <v>24</v>
      </c>
      <c r="B56">
        <v>2021</v>
      </c>
      <c r="C56">
        <v>36729</v>
      </c>
      <c r="D56">
        <v>2.4900000000000002</v>
      </c>
      <c r="E56">
        <v>175400</v>
      </c>
      <c r="F56">
        <v>80393</v>
      </c>
      <c r="G56">
        <v>1147</v>
      </c>
      <c r="H56">
        <v>1105</v>
      </c>
      <c r="I56">
        <v>182120.01284902499</v>
      </c>
      <c r="J56">
        <v>6</v>
      </c>
      <c r="K56">
        <v>1183675</v>
      </c>
    </row>
    <row r="57" spans="1:11" x14ac:dyDescent="0.2">
      <c r="A57" t="s">
        <v>25</v>
      </c>
      <c r="B57">
        <v>2021</v>
      </c>
      <c r="C57">
        <v>458334</v>
      </c>
      <c r="D57">
        <v>2.86</v>
      </c>
      <c r="E57">
        <v>667700</v>
      </c>
      <c r="F57">
        <v>125821</v>
      </c>
      <c r="G57">
        <v>2523</v>
      </c>
      <c r="H57">
        <v>5151</v>
      </c>
      <c r="I57">
        <v>699739.37967312196</v>
      </c>
      <c r="J57">
        <v>9</v>
      </c>
      <c r="K57">
        <v>13429063</v>
      </c>
    </row>
    <row r="58" spans="1:11" x14ac:dyDescent="0.2">
      <c r="A58" t="s">
        <v>26</v>
      </c>
      <c r="B58">
        <v>2021</v>
      </c>
      <c r="C58">
        <v>62000</v>
      </c>
      <c r="D58">
        <v>2.46</v>
      </c>
      <c r="E58">
        <v>476100</v>
      </c>
      <c r="F58">
        <v>112931</v>
      </c>
      <c r="G58">
        <v>1962</v>
      </c>
      <c r="H58">
        <v>2353</v>
      </c>
      <c r="I58">
        <v>506224.22175846301</v>
      </c>
      <c r="J58">
        <v>10</v>
      </c>
      <c r="K58">
        <v>2313042</v>
      </c>
    </row>
    <row r="59" spans="1:11" x14ac:dyDescent="0.2">
      <c r="A59" t="s">
        <v>27</v>
      </c>
      <c r="B59">
        <v>2021</v>
      </c>
      <c r="C59">
        <v>38771</v>
      </c>
      <c r="D59">
        <v>2.4500000000000002</v>
      </c>
      <c r="E59">
        <v>315800</v>
      </c>
      <c r="F59">
        <v>121125</v>
      </c>
      <c r="G59">
        <v>2083</v>
      </c>
      <c r="H59">
        <v>6174</v>
      </c>
      <c r="I59">
        <v>310990.31542968401</v>
      </c>
      <c r="J59">
        <v>11</v>
      </c>
      <c r="K59">
        <v>1428313</v>
      </c>
    </row>
    <row r="60" spans="1:11" x14ac:dyDescent="0.2">
      <c r="A60" t="s">
        <v>28</v>
      </c>
      <c r="B60">
        <v>2021</v>
      </c>
      <c r="C60">
        <v>11651</v>
      </c>
      <c r="D60">
        <v>2.4700000000000002</v>
      </c>
      <c r="E60">
        <v>305100</v>
      </c>
      <c r="F60">
        <v>95262</v>
      </c>
      <c r="G60">
        <v>1585</v>
      </c>
      <c r="H60">
        <v>1716</v>
      </c>
      <c r="I60">
        <v>328395.62151084002</v>
      </c>
      <c r="J60">
        <v>13</v>
      </c>
      <c r="K60">
        <v>395656</v>
      </c>
    </row>
    <row r="61" spans="1:11" x14ac:dyDescent="0.2">
      <c r="A61" t="s">
        <v>29</v>
      </c>
      <c r="B61">
        <v>2021</v>
      </c>
      <c r="C61">
        <v>7874</v>
      </c>
      <c r="D61">
        <v>1.98</v>
      </c>
      <c r="E61">
        <v>666200</v>
      </c>
      <c r="F61">
        <v>163111</v>
      </c>
      <c r="G61">
        <v>2639</v>
      </c>
      <c r="H61">
        <v>3795</v>
      </c>
      <c r="I61">
        <v>630976.85383619496</v>
      </c>
      <c r="J61">
        <v>12</v>
      </c>
      <c r="K61">
        <v>319565</v>
      </c>
    </row>
    <row r="62" spans="1:11" x14ac:dyDescent="0.2">
      <c r="A62" t="s">
        <v>30</v>
      </c>
      <c r="B62">
        <v>2021</v>
      </c>
      <c r="C62">
        <v>211115</v>
      </c>
      <c r="D62">
        <v>2.4900000000000002</v>
      </c>
      <c r="E62">
        <v>309400</v>
      </c>
      <c r="F62">
        <v>88181</v>
      </c>
      <c r="G62">
        <v>1616</v>
      </c>
      <c r="H62">
        <v>2567</v>
      </c>
      <c r="I62">
        <v>323743.354843434</v>
      </c>
      <c r="J62">
        <v>14</v>
      </c>
      <c r="K62">
        <v>8565329</v>
      </c>
    </row>
    <row r="63" spans="1:11" x14ac:dyDescent="0.2">
      <c r="A63" t="s">
        <v>31</v>
      </c>
      <c r="B63">
        <v>2021</v>
      </c>
      <c r="C63">
        <v>138093</v>
      </c>
      <c r="D63">
        <v>2.64</v>
      </c>
      <c r="E63">
        <v>271000</v>
      </c>
      <c r="F63">
        <v>97240</v>
      </c>
      <c r="G63">
        <v>1501</v>
      </c>
      <c r="H63">
        <v>2400</v>
      </c>
      <c r="I63">
        <v>274846.60022288503</v>
      </c>
      <c r="J63">
        <v>16</v>
      </c>
      <c r="K63">
        <v>4001109</v>
      </c>
    </row>
    <row r="64" spans="1:11" x14ac:dyDescent="0.2">
      <c r="A64" t="s">
        <v>32</v>
      </c>
      <c r="B64">
        <v>2021</v>
      </c>
      <c r="C64">
        <v>18482</v>
      </c>
      <c r="D64">
        <v>2.86</v>
      </c>
      <c r="E64">
        <v>729800</v>
      </c>
      <c r="F64">
        <v>116392</v>
      </c>
      <c r="G64">
        <v>2584</v>
      </c>
      <c r="H64">
        <v>2027</v>
      </c>
      <c r="I64">
        <v>750241.23394403595</v>
      </c>
      <c r="J64">
        <v>18</v>
      </c>
      <c r="K64">
        <v>490080</v>
      </c>
    </row>
    <row r="65" spans="1:11" x14ac:dyDescent="0.2">
      <c r="A65" t="s">
        <v>33</v>
      </c>
      <c r="B65">
        <v>2021</v>
      </c>
      <c r="C65">
        <v>23087</v>
      </c>
      <c r="D65">
        <v>2.7</v>
      </c>
      <c r="E65">
        <v>387200</v>
      </c>
      <c r="F65">
        <v>88360</v>
      </c>
      <c r="G65">
        <v>1425</v>
      </c>
      <c r="H65">
        <v>1873</v>
      </c>
      <c r="I65">
        <v>448967.66663741902</v>
      </c>
      <c r="J65">
        <v>20</v>
      </c>
      <c r="K65">
        <v>693882</v>
      </c>
    </row>
    <row r="66" spans="1:11" x14ac:dyDescent="0.2">
      <c r="A66" t="s">
        <v>34</v>
      </c>
      <c r="B66">
        <v>2021</v>
      </c>
      <c r="C66">
        <v>147999</v>
      </c>
      <c r="D66">
        <v>2.48</v>
      </c>
      <c r="E66">
        <v>247500</v>
      </c>
      <c r="F66">
        <v>103775</v>
      </c>
      <c r="G66">
        <v>1717</v>
      </c>
      <c r="H66">
        <v>5278</v>
      </c>
      <c r="I66">
        <v>221851.031383533</v>
      </c>
      <c r="J66">
        <v>21</v>
      </c>
      <c r="K66">
        <v>4991641</v>
      </c>
    </row>
    <row r="67" spans="1:11" x14ac:dyDescent="0.2">
      <c r="A67" t="s">
        <v>35</v>
      </c>
      <c r="B67">
        <v>2021</v>
      </c>
      <c r="C67">
        <v>86099</v>
      </c>
      <c r="D67">
        <v>2.4700000000000002</v>
      </c>
      <c r="E67">
        <v>194600</v>
      </c>
      <c r="F67">
        <v>86256</v>
      </c>
      <c r="G67">
        <v>1195</v>
      </c>
      <c r="H67">
        <v>1439</v>
      </c>
      <c r="I67">
        <v>201011.721554374</v>
      </c>
      <c r="J67">
        <v>22</v>
      </c>
      <c r="K67">
        <v>2680694</v>
      </c>
    </row>
    <row r="68" spans="1:11" x14ac:dyDescent="0.2">
      <c r="A68" t="s">
        <v>36</v>
      </c>
      <c r="B68">
        <v>2021</v>
      </c>
      <c r="C68">
        <v>38050</v>
      </c>
      <c r="D68">
        <v>2.38</v>
      </c>
      <c r="E68">
        <v>187600</v>
      </c>
      <c r="F68">
        <v>92167</v>
      </c>
      <c r="G68">
        <v>1328</v>
      </c>
      <c r="H68">
        <v>2799</v>
      </c>
      <c r="I68">
        <v>185192.27495876301</v>
      </c>
      <c r="J68">
        <v>19</v>
      </c>
      <c r="K68">
        <v>1300467</v>
      </c>
    </row>
    <row r="69" spans="1:11" x14ac:dyDescent="0.2">
      <c r="A69" t="s">
        <v>37</v>
      </c>
      <c r="B69">
        <v>2021</v>
      </c>
      <c r="C69">
        <v>39053</v>
      </c>
      <c r="D69">
        <v>2.4700000000000002</v>
      </c>
      <c r="E69">
        <v>207800</v>
      </c>
      <c r="F69">
        <v>94440</v>
      </c>
      <c r="G69">
        <v>1446</v>
      </c>
      <c r="H69">
        <v>2654</v>
      </c>
      <c r="I69">
        <v>188367.69061082299</v>
      </c>
      <c r="J69">
        <v>23</v>
      </c>
      <c r="K69">
        <v>1159026</v>
      </c>
    </row>
    <row r="70" spans="1:11" x14ac:dyDescent="0.2">
      <c r="A70" t="s">
        <v>38</v>
      </c>
      <c r="B70">
        <v>2021</v>
      </c>
      <c r="C70">
        <v>53246</v>
      </c>
      <c r="D70">
        <v>2.46</v>
      </c>
      <c r="E70">
        <v>193800</v>
      </c>
      <c r="F70">
        <v>84584</v>
      </c>
      <c r="G70">
        <v>1227</v>
      </c>
      <c r="H70">
        <v>1576</v>
      </c>
      <c r="I70">
        <v>171753.04140398401</v>
      </c>
      <c r="J70">
        <v>24</v>
      </c>
      <c r="K70">
        <v>1785682</v>
      </c>
    </row>
    <row r="71" spans="1:11" x14ac:dyDescent="0.2">
      <c r="A71" t="s">
        <v>39</v>
      </c>
      <c r="B71">
        <v>2021</v>
      </c>
      <c r="C71">
        <v>59760</v>
      </c>
      <c r="D71">
        <v>2.52</v>
      </c>
      <c r="E71">
        <v>216300</v>
      </c>
      <c r="F71">
        <v>84006</v>
      </c>
      <c r="G71">
        <v>1349</v>
      </c>
      <c r="H71">
        <v>1286</v>
      </c>
      <c r="I71">
        <v>196845.47187916501</v>
      </c>
      <c r="J71">
        <v>25</v>
      </c>
      <c r="K71">
        <v>1783924</v>
      </c>
    </row>
    <row r="72" spans="1:11" x14ac:dyDescent="0.2">
      <c r="A72" t="s">
        <v>40</v>
      </c>
      <c r="B72">
        <v>2021</v>
      </c>
      <c r="C72">
        <v>15853</v>
      </c>
      <c r="D72">
        <v>2.25</v>
      </c>
      <c r="E72">
        <v>268600</v>
      </c>
      <c r="F72">
        <v>92405</v>
      </c>
      <c r="G72">
        <v>1464</v>
      </c>
      <c r="H72">
        <v>2909</v>
      </c>
      <c r="I72">
        <v>317944.35066600097</v>
      </c>
      <c r="J72">
        <v>28</v>
      </c>
      <c r="K72">
        <v>593626</v>
      </c>
    </row>
    <row r="73" spans="1:11" x14ac:dyDescent="0.2">
      <c r="A73" t="s">
        <v>41</v>
      </c>
      <c r="B73">
        <v>2021</v>
      </c>
      <c r="C73">
        <v>76893</v>
      </c>
      <c r="D73">
        <v>2.56</v>
      </c>
      <c r="E73">
        <v>379600</v>
      </c>
      <c r="F73">
        <v>125746</v>
      </c>
      <c r="G73">
        <v>2013</v>
      </c>
      <c r="H73">
        <v>3731</v>
      </c>
      <c r="I73">
        <v>375124.20686010498</v>
      </c>
      <c r="J73">
        <v>27</v>
      </c>
      <c r="K73">
        <v>2355652</v>
      </c>
    </row>
    <row r="74" spans="1:11" x14ac:dyDescent="0.2">
      <c r="A74" t="s">
        <v>42</v>
      </c>
      <c r="B74">
        <v>2021</v>
      </c>
      <c r="C74">
        <v>75136</v>
      </c>
      <c r="D74">
        <v>2.44</v>
      </c>
      <c r="E74">
        <v>487600</v>
      </c>
      <c r="F74">
        <v>133816</v>
      </c>
      <c r="G74">
        <v>2323</v>
      </c>
      <c r="H74">
        <v>5380</v>
      </c>
      <c r="I74">
        <v>511742.44136855699</v>
      </c>
      <c r="J74">
        <v>26</v>
      </c>
      <c r="K74">
        <v>2759018</v>
      </c>
    </row>
    <row r="75" spans="1:11" x14ac:dyDescent="0.2">
      <c r="A75" t="s">
        <v>43</v>
      </c>
      <c r="B75">
        <v>2021</v>
      </c>
      <c r="C75">
        <v>117076</v>
      </c>
      <c r="D75">
        <v>2.4300000000000002</v>
      </c>
      <c r="E75">
        <v>219300</v>
      </c>
      <c r="F75">
        <v>89972</v>
      </c>
      <c r="G75">
        <v>1348</v>
      </c>
      <c r="H75">
        <v>2835</v>
      </c>
      <c r="I75">
        <v>207064.567356285</v>
      </c>
      <c r="J75">
        <v>30</v>
      </c>
      <c r="K75">
        <v>4051798</v>
      </c>
    </row>
    <row r="76" spans="1:11" x14ac:dyDescent="0.2">
      <c r="A76" t="s">
        <v>44</v>
      </c>
      <c r="B76">
        <v>2021</v>
      </c>
      <c r="C76">
        <v>70191</v>
      </c>
      <c r="D76">
        <v>2.4500000000000002</v>
      </c>
      <c r="E76">
        <v>295700</v>
      </c>
      <c r="F76">
        <v>107022</v>
      </c>
      <c r="G76">
        <v>1667</v>
      </c>
      <c r="H76">
        <v>2996</v>
      </c>
      <c r="I76">
        <v>302522.21288782201</v>
      </c>
      <c r="J76">
        <v>31</v>
      </c>
      <c r="K76">
        <v>2281033</v>
      </c>
    </row>
    <row r="77" spans="1:11" x14ac:dyDescent="0.2">
      <c r="A77" t="s">
        <v>45</v>
      </c>
      <c r="B77">
        <v>2021</v>
      </c>
      <c r="C77">
        <v>36472</v>
      </c>
      <c r="D77">
        <v>2.54</v>
      </c>
      <c r="E77">
        <v>177700</v>
      </c>
      <c r="F77">
        <v>80190</v>
      </c>
      <c r="G77">
        <v>1200</v>
      </c>
      <c r="H77">
        <v>1347</v>
      </c>
      <c r="I77">
        <v>166837.54309910201</v>
      </c>
      <c r="J77">
        <v>34</v>
      </c>
      <c r="K77">
        <v>1129611</v>
      </c>
    </row>
    <row r="78" spans="1:11" x14ac:dyDescent="0.2">
      <c r="A78" t="s">
        <v>46</v>
      </c>
      <c r="B78">
        <v>2021</v>
      </c>
      <c r="C78">
        <v>72654</v>
      </c>
      <c r="D78">
        <v>2.4300000000000002</v>
      </c>
      <c r="E78">
        <v>214400</v>
      </c>
      <c r="F78">
        <v>89131</v>
      </c>
      <c r="G78">
        <v>1316</v>
      </c>
      <c r="H78">
        <v>1905</v>
      </c>
      <c r="I78">
        <v>207549.078657698</v>
      </c>
      <c r="J78">
        <v>32</v>
      </c>
      <c r="K78">
        <v>2468726</v>
      </c>
    </row>
    <row r="79" spans="1:11" x14ac:dyDescent="0.2">
      <c r="A79" t="s">
        <v>47</v>
      </c>
      <c r="B79">
        <v>2021</v>
      </c>
      <c r="C79">
        <v>12284</v>
      </c>
      <c r="D79">
        <v>2.4</v>
      </c>
      <c r="E79">
        <v>349300</v>
      </c>
      <c r="F79">
        <v>92127</v>
      </c>
      <c r="G79">
        <v>1558</v>
      </c>
      <c r="H79">
        <v>2516</v>
      </c>
      <c r="I79">
        <v>397784.755245473</v>
      </c>
      <c r="J79">
        <v>35</v>
      </c>
      <c r="K79">
        <v>448949</v>
      </c>
    </row>
    <row r="80" spans="1:11" x14ac:dyDescent="0.2">
      <c r="A80" t="s">
        <v>48</v>
      </c>
      <c r="B80">
        <v>2021</v>
      </c>
      <c r="C80">
        <v>27391</v>
      </c>
      <c r="D80">
        <v>2.44</v>
      </c>
      <c r="E80">
        <v>220900</v>
      </c>
      <c r="F80">
        <v>98059</v>
      </c>
      <c r="G80">
        <v>1491</v>
      </c>
      <c r="H80">
        <v>3395</v>
      </c>
      <c r="I80">
        <v>216772.507933466</v>
      </c>
      <c r="J80">
        <v>38</v>
      </c>
      <c r="K80">
        <v>785982</v>
      </c>
    </row>
    <row r="81" spans="1:11" x14ac:dyDescent="0.2">
      <c r="A81" t="s">
        <v>49</v>
      </c>
      <c r="B81">
        <v>2021</v>
      </c>
      <c r="C81">
        <v>37252</v>
      </c>
      <c r="D81">
        <v>2.61</v>
      </c>
      <c r="E81">
        <v>380300</v>
      </c>
      <c r="F81">
        <v>93806</v>
      </c>
      <c r="G81">
        <v>1625</v>
      </c>
      <c r="H81">
        <v>1828</v>
      </c>
      <c r="I81">
        <v>396697.26543403399</v>
      </c>
      <c r="J81">
        <v>42</v>
      </c>
      <c r="K81">
        <v>1191380</v>
      </c>
    </row>
    <row r="82" spans="1:11" x14ac:dyDescent="0.2">
      <c r="A82" t="s">
        <v>50</v>
      </c>
      <c r="B82">
        <v>2021</v>
      </c>
      <c r="C82">
        <v>13913</v>
      </c>
      <c r="D82">
        <v>2.46</v>
      </c>
      <c r="E82">
        <v>353700</v>
      </c>
      <c r="F82">
        <v>121643</v>
      </c>
      <c r="G82">
        <v>2004</v>
      </c>
      <c r="H82">
        <v>6221</v>
      </c>
      <c r="I82">
        <v>368942.51097916998</v>
      </c>
      <c r="J82">
        <v>39</v>
      </c>
      <c r="K82">
        <v>548026</v>
      </c>
    </row>
    <row r="83" spans="1:11" x14ac:dyDescent="0.2">
      <c r="A83" t="s">
        <v>51</v>
      </c>
      <c r="B83">
        <v>2021</v>
      </c>
      <c r="C83">
        <v>110927</v>
      </c>
      <c r="D83">
        <v>2.6</v>
      </c>
      <c r="E83">
        <v>400400</v>
      </c>
      <c r="F83">
        <v>131170</v>
      </c>
      <c r="G83">
        <v>2458</v>
      </c>
      <c r="H83">
        <v>8954</v>
      </c>
      <c r="I83">
        <v>427589.23149686202</v>
      </c>
      <c r="J83">
        <v>40</v>
      </c>
      <c r="K83">
        <v>3497945</v>
      </c>
    </row>
    <row r="84" spans="1:11" x14ac:dyDescent="0.2">
      <c r="A84" t="s">
        <v>52</v>
      </c>
      <c r="B84">
        <v>2021</v>
      </c>
      <c r="C84">
        <v>23596</v>
      </c>
      <c r="D84">
        <v>2.4900000000000002</v>
      </c>
      <c r="E84">
        <v>240700</v>
      </c>
      <c r="F84">
        <v>82663</v>
      </c>
      <c r="G84">
        <v>1354</v>
      </c>
      <c r="H84">
        <v>1844</v>
      </c>
      <c r="I84">
        <v>251436.21202460999</v>
      </c>
      <c r="J84">
        <v>41</v>
      </c>
      <c r="K84">
        <v>834007</v>
      </c>
    </row>
    <row r="85" spans="1:11" x14ac:dyDescent="0.2">
      <c r="A85" t="s">
        <v>53</v>
      </c>
      <c r="B85">
        <v>2021</v>
      </c>
      <c r="C85">
        <v>213704</v>
      </c>
      <c r="D85">
        <v>2.52</v>
      </c>
      <c r="E85">
        <v>392900</v>
      </c>
      <c r="F85">
        <v>115791</v>
      </c>
      <c r="G85">
        <v>2199</v>
      </c>
      <c r="H85">
        <v>6283</v>
      </c>
      <c r="I85">
        <v>407580.29706657102</v>
      </c>
      <c r="J85">
        <v>43</v>
      </c>
      <c r="K85">
        <v>7652666</v>
      </c>
    </row>
    <row r="86" spans="1:11" x14ac:dyDescent="0.2">
      <c r="A86" t="s">
        <v>54</v>
      </c>
      <c r="B86">
        <v>2021</v>
      </c>
      <c r="C86">
        <v>119762</v>
      </c>
      <c r="D86">
        <v>2.46</v>
      </c>
      <c r="E86">
        <v>261300</v>
      </c>
      <c r="F86">
        <v>90896</v>
      </c>
      <c r="G86">
        <v>1387</v>
      </c>
      <c r="H86">
        <v>1846</v>
      </c>
      <c r="I86">
        <v>274321.75232119602</v>
      </c>
      <c r="J86">
        <v>36</v>
      </c>
      <c r="K86">
        <v>4179632</v>
      </c>
    </row>
    <row r="87" spans="1:11" x14ac:dyDescent="0.2">
      <c r="A87" t="s">
        <v>55</v>
      </c>
      <c r="B87">
        <v>2021</v>
      </c>
      <c r="C87">
        <v>11610</v>
      </c>
      <c r="D87">
        <v>2.33</v>
      </c>
      <c r="E87">
        <v>243400</v>
      </c>
      <c r="F87">
        <v>100215</v>
      </c>
      <c r="G87">
        <v>1488</v>
      </c>
      <c r="H87">
        <v>2388</v>
      </c>
      <c r="I87">
        <v>237809.82280030401</v>
      </c>
      <c r="J87">
        <v>37</v>
      </c>
      <c r="K87">
        <v>322511</v>
      </c>
    </row>
    <row r="88" spans="1:11" x14ac:dyDescent="0.2">
      <c r="A88" t="s">
        <v>56</v>
      </c>
      <c r="B88">
        <v>2021</v>
      </c>
      <c r="C88">
        <v>135627</v>
      </c>
      <c r="D88">
        <v>2.38</v>
      </c>
      <c r="E88">
        <v>194800</v>
      </c>
      <c r="F88">
        <v>91272</v>
      </c>
      <c r="G88">
        <v>1293</v>
      </c>
      <c r="H88">
        <v>2734</v>
      </c>
      <c r="I88">
        <v>187145.990202927</v>
      </c>
      <c r="J88">
        <v>44</v>
      </c>
      <c r="K88">
        <v>4832922</v>
      </c>
    </row>
    <row r="89" spans="1:11" x14ac:dyDescent="0.2">
      <c r="A89" t="s">
        <v>57</v>
      </c>
      <c r="B89">
        <v>2021</v>
      </c>
      <c r="C89">
        <v>49066</v>
      </c>
      <c r="D89">
        <v>2.5099999999999998</v>
      </c>
      <c r="E89">
        <v>186100</v>
      </c>
      <c r="F89">
        <v>84879</v>
      </c>
      <c r="G89">
        <v>1295</v>
      </c>
      <c r="H89">
        <v>1707</v>
      </c>
      <c r="I89">
        <v>173385.766828683</v>
      </c>
      <c r="J89">
        <v>45</v>
      </c>
      <c r="K89">
        <v>1547967</v>
      </c>
    </row>
    <row r="90" spans="1:11" x14ac:dyDescent="0.2">
      <c r="A90" t="s">
        <v>58</v>
      </c>
      <c r="B90">
        <v>2021</v>
      </c>
      <c r="C90">
        <v>45138</v>
      </c>
      <c r="D90">
        <v>2.44</v>
      </c>
      <c r="E90">
        <v>436200</v>
      </c>
      <c r="F90">
        <v>103145</v>
      </c>
      <c r="G90">
        <v>1835</v>
      </c>
      <c r="H90">
        <v>3560</v>
      </c>
      <c r="I90">
        <v>466893.09555525199</v>
      </c>
      <c r="J90">
        <v>46</v>
      </c>
      <c r="K90">
        <v>1702599</v>
      </c>
    </row>
    <row r="91" spans="1:11" x14ac:dyDescent="0.2">
      <c r="A91" t="s">
        <v>59</v>
      </c>
      <c r="B91">
        <v>2021</v>
      </c>
      <c r="C91">
        <v>143491</v>
      </c>
      <c r="D91">
        <v>2.4</v>
      </c>
      <c r="E91">
        <v>242400</v>
      </c>
      <c r="F91">
        <v>101122</v>
      </c>
      <c r="G91">
        <v>1505</v>
      </c>
      <c r="H91">
        <v>3345</v>
      </c>
      <c r="I91">
        <v>225236.93391762101</v>
      </c>
      <c r="J91">
        <v>47</v>
      </c>
      <c r="K91">
        <v>5228956</v>
      </c>
    </row>
    <row r="92" spans="1:11" x14ac:dyDescent="0.2">
      <c r="A92" t="s">
        <v>60</v>
      </c>
      <c r="B92">
        <v>2021</v>
      </c>
      <c r="C92">
        <v>11618</v>
      </c>
      <c r="D92">
        <v>2.39</v>
      </c>
      <c r="E92">
        <v>350000</v>
      </c>
      <c r="F92">
        <v>107245</v>
      </c>
      <c r="G92">
        <v>1932</v>
      </c>
      <c r="H92">
        <v>4573</v>
      </c>
      <c r="I92">
        <v>369539.482811414</v>
      </c>
      <c r="J92">
        <v>50</v>
      </c>
      <c r="K92">
        <v>440170</v>
      </c>
    </row>
    <row r="93" spans="1:11" x14ac:dyDescent="0.2">
      <c r="A93" t="s">
        <v>61</v>
      </c>
      <c r="B93">
        <v>2021</v>
      </c>
      <c r="C93">
        <v>60830</v>
      </c>
      <c r="D93">
        <v>2.4700000000000002</v>
      </c>
      <c r="E93">
        <v>239500</v>
      </c>
      <c r="F93">
        <v>84653</v>
      </c>
      <c r="G93">
        <v>1289</v>
      </c>
      <c r="H93">
        <v>1283</v>
      </c>
      <c r="I93">
        <v>244980.807410004</v>
      </c>
      <c r="J93">
        <v>51</v>
      </c>
      <c r="K93">
        <v>2049972</v>
      </c>
    </row>
    <row r="94" spans="1:11" x14ac:dyDescent="0.2">
      <c r="A94" t="s">
        <v>62</v>
      </c>
      <c r="B94">
        <v>2021</v>
      </c>
      <c r="C94">
        <v>11179</v>
      </c>
      <c r="D94">
        <v>2.42</v>
      </c>
      <c r="E94">
        <v>240900</v>
      </c>
      <c r="F94">
        <v>89568</v>
      </c>
      <c r="G94">
        <v>1415</v>
      </c>
      <c r="H94">
        <v>2577</v>
      </c>
      <c r="I94">
        <v>259873.78210541201</v>
      </c>
      <c r="J94">
        <v>52</v>
      </c>
      <c r="K94">
        <v>356887</v>
      </c>
    </row>
    <row r="95" spans="1:11" x14ac:dyDescent="0.2">
      <c r="A95" t="s">
        <v>63</v>
      </c>
      <c r="B95">
        <v>2021</v>
      </c>
      <c r="C95">
        <v>86681</v>
      </c>
      <c r="D95">
        <v>2.46</v>
      </c>
      <c r="E95">
        <v>257700</v>
      </c>
      <c r="F95">
        <v>87047</v>
      </c>
      <c r="G95">
        <v>1333</v>
      </c>
      <c r="H95">
        <v>1415</v>
      </c>
      <c r="I95">
        <v>268495.58853511902</v>
      </c>
      <c r="J95">
        <v>53</v>
      </c>
      <c r="K95">
        <v>2770395</v>
      </c>
    </row>
    <row r="96" spans="1:11" x14ac:dyDescent="0.2">
      <c r="A96" t="s">
        <v>64</v>
      </c>
      <c r="B96">
        <v>2021</v>
      </c>
      <c r="C96">
        <v>434357</v>
      </c>
      <c r="D96">
        <v>2.68</v>
      </c>
      <c r="E96">
        <v>270600</v>
      </c>
      <c r="F96">
        <v>103831</v>
      </c>
      <c r="G96">
        <v>1765</v>
      </c>
      <c r="H96">
        <v>4743</v>
      </c>
      <c r="I96">
        <v>270190.65222031</v>
      </c>
      <c r="J96">
        <v>54</v>
      </c>
      <c r="K96">
        <v>10796247</v>
      </c>
    </row>
    <row r="97" spans="1:11" x14ac:dyDescent="0.2">
      <c r="A97" t="s">
        <v>65</v>
      </c>
      <c r="B97">
        <v>2021</v>
      </c>
      <c r="C97">
        <v>49297</v>
      </c>
      <c r="D97">
        <v>2.99</v>
      </c>
      <c r="E97">
        <v>427700</v>
      </c>
      <c r="F97">
        <v>103659</v>
      </c>
      <c r="G97">
        <v>1671</v>
      </c>
      <c r="H97">
        <v>2154</v>
      </c>
      <c r="I97">
        <v>485000.63051320898</v>
      </c>
      <c r="J97">
        <v>55</v>
      </c>
      <c r="K97">
        <v>1101499</v>
      </c>
    </row>
    <row r="98" spans="1:11" x14ac:dyDescent="0.2">
      <c r="A98" t="s">
        <v>66</v>
      </c>
      <c r="B98">
        <v>2021</v>
      </c>
      <c r="C98">
        <v>5749</v>
      </c>
      <c r="D98">
        <v>2.29</v>
      </c>
      <c r="E98">
        <v>281100</v>
      </c>
      <c r="F98">
        <v>97846</v>
      </c>
      <c r="G98">
        <v>1664</v>
      </c>
      <c r="H98">
        <v>4895</v>
      </c>
      <c r="I98">
        <v>323333.43590876699</v>
      </c>
      <c r="J98">
        <v>58</v>
      </c>
      <c r="K98">
        <v>270163</v>
      </c>
    </row>
    <row r="99" spans="1:11" x14ac:dyDescent="0.2">
      <c r="A99" t="s">
        <v>67</v>
      </c>
      <c r="B99">
        <v>2021</v>
      </c>
      <c r="C99">
        <v>96332</v>
      </c>
      <c r="D99">
        <v>2.52</v>
      </c>
      <c r="E99">
        <v>357400</v>
      </c>
      <c r="F99">
        <v>115229</v>
      </c>
      <c r="G99">
        <v>1818</v>
      </c>
      <c r="H99">
        <v>2703</v>
      </c>
      <c r="I99">
        <v>332025.82081875502</v>
      </c>
      <c r="J99">
        <v>56</v>
      </c>
      <c r="K99">
        <v>3331461</v>
      </c>
    </row>
    <row r="100" spans="1:11" x14ac:dyDescent="0.2">
      <c r="A100" t="s">
        <v>68</v>
      </c>
      <c r="B100">
        <v>2021</v>
      </c>
      <c r="C100">
        <v>90722</v>
      </c>
      <c r="D100">
        <v>2.5099999999999998</v>
      </c>
      <c r="E100">
        <v>505800</v>
      </c>
      <c r="F100">
        <v>118975</v>
      </c>
      <c r="G100">
        <v>2110</v>
      </c>
      <c r="H100">
        <v>4187</v>
      </c>
      <c r="I100">
        <v>538844.98924016301</v>
      </c>
      <c r="J100">
        <v>59</v>
      </c>
      <c r="K100">
        <v>3022255</v>
      </c>
    </row>
    <row r="101" spans="1:11" x14ac:dyDescent="0.2">
      <c r="A101" t="s">
        <v>69</v>
      </c>
      <c r="B101">
        <v>2021</v>
      </c>
      <c r="C101">
        <v>18169</v>
      </c>
      <c r="D101">
        <v>2.41</v>
      </c>
      <c r="E101">
        <v>170900</v>
      </c>
      <c r="F101">
        <v>81194</v>
      </c>
      <c r="G101">
        <v>1071</v>
      </c>
      <c r="H101">
        <v>975</v>
      </c>
      <c r="I101">
        <v>139112.968412933</v>
      </c>
      <c r="J101">
        <v>61</v>
      </c>
      <c r="K101">
        <v>722201</v>
      </c>
    </row>
    <row r="102" spans="1:11" x14ac:dyDescent="0.2">
      <c r="A102" t="s">
        <v>70</v>
      </c>
      <c r="B102">
        <v>2021</v>
      </c>
      <c r="C102">
        <v>63821</v>
      </c>
      <c r="D102">
        <v>2.35</v>
      </c>
      <c r="E102">
        <v>239500</v>
      </c>
      <c r="F102">
        <v>96125</v>
      </c>
      <c r="G102">
        <v>1464</v>
      </c>
      <c r="H102">
        <v>3582</v>
      </c>
      <c r="I102">
        <v>248758.929796827</v>
      </c>
      <c r="J102">
        <v>60</v>
      </c>
      <c r="K102">
        <v>2449970</v>
      </c>
    </row>
    <row r="103" spans="1:11" x14ac:dyDescent="0.2">
      <c r="A103" t="s">
        <v>71</v>
      </c>
      <c r="B103">
        <v>2021</v>
      </c>
      <c r="C103">
        <v>7185</v>
      </c>
      <c r="D103">
        <v>2.33</v>
      </c>
      <c r="E103">
        <v>274200</v>
      </c>
      <c r="F103">
        <v>89705</v>
      </c>
      <c r="G103">
        <v>1490</v>
      </c>
      <c r="H103">
        <v>1469</v>
      </c>
      <c r="I103">
        <v>300210.53990270197</v>
      </c>
      <c r="J103">
        <v>62</v>
      </c>
      <c r="K103">
        <v>242763</v>
      </c>
    </row>
    <row r="104" spans="1:11" x14ac:dyDescent="0.2">
      <c r="A104" t="s">
        <v>21</v>
      </c>
      <c r="B104">
        <v>2019</v>
      </c>
      <c r="C104">
        <v>58542</v>
      </c>
      <c r="D104">
        <v>2.52</v>
      </c>
      <c r="E104">
        <v>168300</v>
      </c>
      <c r="F104">
        <v>80706</v>
      </c>
      <c r="G104">
        <v>1172</v>
      </c>
      <c r="H104">
        <v>705</v>
      </c>
      <c r="I104">
        <v>160148.79672254901</v>
      </c>
      <c r="J104">
        <v>4</v>
      </c>
      <c r="K104">
        <v>1897576</v>
      </c>
    </row>
    <row r="105" spans="1:11" x14ac:dyDescent="0.2">
      <c r="A105" t="s">
        <v>22</v>
      </c>
      <c r="B105">
        <v>2019</v>
      </c>
      <c r="C105">
        <v>10502</v>
      </c>
      <c r="D105">
        <v>2.79</v>
      </c>
      <c r="E105">
        <v>298000</v>
      </c>
      <c r="F105">
        <v>107786</v>
      </c>
      <c r="G105">
        <v>1882</v>
      </c>
      <c r="H105">
        <v>3553</v>
      </c>
      <c r="I105">
        <v>303847.39879645599</v>
      </c>
      <c r="J105">
        <v>3</v>
      </c>
      <c r="K105">
        <v>252199</v>
      </c>
    </row>
    <row r="106" spans="1:11" x14ac:dyDescent="0.2">
      <c r="A106" t="s">
        <v>23</v>
      </c>
      <c r="B106">
        <v>2019</v>
      </c>
      <c r="C106">
        <v>89019</v>
      </c>
      <c r="D106">
        <v>2.67</v>
      </c>
      <c r="E106">
        <v>274300</v>
      </c>
      <c r="F106">
        <v>88809</v>
      </c>
      <c r="G106">
        <v>1457</v>
      </c>
      <c r="H106">
        <v>1655</v>
      </c>
      <c r="I106">
        <v>275019.44713387999</v>
      </c>
      <c r="J106">
        <v>8</v>
      </c>
      <c r="K106">
        <v>2670441</v>
      </c>
    </row>
    <row r="107" spans="1:11" x14ac:dyDescent="0.2">
      <c r="A107" t="s">
        <v>24</v>
      </c>
      <c r="B107">
        <v>2019</v>
      </c>
      <c r="C107">
        <v>35370</v>
      </c>
      <c r="D107">
        <v>2.52</v>
      </c>
      <c r="E107">
        <v>152800</v>
      </c>
      <c r="F107">
        <v>75464</v>
      </c>
      <c r="G107">
        <v>1094</v>
      </c>
      <c r="H107">
        <v>992</v>
      </c>
      <c r="I107">
        <v>146059.46984307401</v>
      </c>
      <c r="J107">
        <v>6</v>
      </c>
      <c r="K107">
        <v>1163647</v>
      </c>
    </row>
    <row r="108" spans="1:11" x14ac:dyDescent="0.2">
      <c r="A108" t="s">
        <v>25</v>
      </c>
      <c r="B108">
        <v>2019</v>
      </c>
      <c r="C108">
        <v>450971</v>
      </c>
      <c r="D108">
        <v>2.94</v>
      </c>
      <c r="E108">
        <v>583200</v>
      </c>
      <c r="F108">
        <v>118575</v>
      </c>
      <c r="G108">
        <v>2421</v>
      </c>
      <c r="H108">
        <v>4687</v>
      </c>
      <c r="I108">
        <v>553636.28928315197</v>
      </c>
      <c r="J108">
        <v>9</v>
      </c>
      <c r="K108">
        <v>13157873</v>
      </c>
    </row>
    <row r="109" spans="1:11" x14ac:dyDescent="0.2">
      <c r="A109" t="s">
        <v>26</v>
      </c>
      <c r="B109">
        <v>2019</v>
      </c>
      <c r="C109">
        <v>64252</v>
      </c>
      <c r="D109">
        <v>2.52</v>
      </c>
      <c r="E109">
        <v>402600</v>
      </c>
      <c r="F109">
        <v>106488</v>
      </c>
      <c r="G109">
        <v>1845</v>
      </c>
      <c r="H109">
        <v>2052</v>
      </c>
      <c r="I109">
        <v>396176.95921284897</v>
      </c>
      <c r="J109">
        <v>10</v>
      </c>
      <c r="K109">
        <v>2235103</v>
      </c>
    </row>
    <row r="110" spans="1:11" x14ac:dyDescent="0.2">
      <c r="A110" t="s">
        <v>27</v>
      </c>
      <c r="B110">
        <v>2019</v>
      </c>
      <c r="C110">
        <v>30781</v>
      </c>
      <c r="D110">
        <v>2.5099999999999998</v>
      </c>
      <c r="E110">
        <v>284800</v>
      </c>
      <c r="F110">
        <v>116398</v>
      </c>
      <c r="G110">
        <v>2087</v>
      </c>
      <c r="H110">
        <v>6096</v>
      </c>
      <c r="I110">
        <v>253536.70992384499</v>
      </c>
      <c r="J110">
        <v>11</v>
      </c>
      <c r="K110">
        <v>1377166</v>
      </c>
    </row>
    <row r="111" spans="1:11" x14ac:dyDescent="0.2">
      <c r="A111" t="s">
        <v>28</v>
      </c>
      <c r="B111">
        <v>2019</v>
      </c>
      <c r="C111">
        <v>8580</v>
      </c>
      <c r="D111">
        <v>2.52</v>
      </c>
      <c r="E111">
        <v>268200</v>
      </c>
      <c r="F111">
        <v>94789</v>
      </c>
      <c r="G111">
        <v>1557</v>
      </c>
      <c r="H111">
        <v>1619</v>
      </c>
      <c r="I111">
        <v>266578.55666372698</v>
      </c>
      <c r="J111">
        <v>13</v>
      </c>
      <c r="K111">
        <v>376239</v>
      </c>
    </row>
    <row r="112" spans="1:11" x14ac:dyDescent="0.2">
      <c r="A112" t="s">
        <v>29</v>
      </c>
      <c r="B112">
        <v>2019</v>
      </c>
      <c r="C112">
        <v>8375</v>
      </c>
      <c r="D112">
        <v>2.29</v>
      </c>
      <c r="E112">
        <v>643800</v>
      </c>
      <c r="F112">
        <v>157050</v>
      </c>
      <c r="G112">
        <v>2684</v>
      </c>
      <c r="H112">
        <v>3734</v>
      </c>
      <c r="I112">
        <v>575091.21433718305</v>
      </c>
      <c r="J112">
        <v>12</v>
      </c>
      <c r="K112">
        <v>291570</v>
      </c>
    </row>
    <row r="113" spans="1:11" x14ac:dyDescent="0.2">
      <c r="A113" t="s">
        <v>30</v>
      </c>
      <c r="B113">
        <v>2019</v>
      </c>
      <c r="C113">
        <v>205856</v>
      </c>
      <c r="D113">
        <v>2.66</v>
      </c>
      <c r="E113">
        <v>261400</v>
      </c>
      <c r="F113">
        <v>83747</v>
      </c>
      <c r="G113">
        <v>1530</v>
      </c>
      <c r="H113">
        <v>2272</v>
      </c>
      <c r="I113">
        <v>244084.74572675899</v>
      </c>
      <c r="J113">
        <v>14</v>
      </c>
      <c r="K113">
        <v>7905832</v>
      </c>
    </row>
    <row r="114" spans="1:11" x14ac:dyDescent="0.2">
      <c r="A114" t="s">
        <v>31</v>
      </c>
      <c r="B114">
        <v>2019</v>
      </c>
      <c r="C114">
        <v>134809</v>
      </c>
      <c r="D114">
        <v>2.69</v>
      </c>
      <c r="E114">
        <v>222600</v>
      </c>
      <c r="F114">
        <v>90886</v>
      </c>
      <c r="G114">
        <v>1450</v>
      </c>
      <c r="H114">
        <v>2059</v>
      </c>
      <c r="I114">
        <v>204924.58846814799</v>
      </c>
      <c r="J114">
        <v>16</v>
      </c>
      <c r="K114">
        <v>3852714</v>
      </c>
    </row>
    <row r="115" spans="1:11" x14ac:dyDescent="0.2">
      <c r="A115" t="s">
        <v>32</v>
      </c>
      <c r="B115">
        <v>2019</v>
      </c>
      <c r="C115">
        <v>18431</v>
      </c>
      <c r="D115">
        <v>2.95</v>
      </c>
      <c r="E115">
        <v>670600</v>
      </c>
      <c r="F115">
        <v>116239</v>
      </c>
      <c r="G115">
        <v>2472</v>
      </c>
      <c r="H115">
        <v>1865</v>
      </c>
      <c r="I115">
        <v>616888.46757136902</v>
      </c>
      <c r="J115">
        <v>18</v>
      </c>
      <c r="K115">
        <v>465299</v>
      </c>
    </row>
    <row r="116" spans="1:11" x14ac:dyDescent="0.2">
      <c r="A116" t="s">
        <v>33</v>
      </c>
      <c r="B116">
        <v>2019</v>
      </c>
      <c r="C116">
        <v>27171</v>
      </c>
      <c r="D116">
        <v>2.68</v>
      </c>
      <c r="E116">
        <v>266900</v>
      </c>
      <c r="F116">
        <v>82670</v>
      </c>
      <c r="G116">
        <v>1306</v>
      </c>
      <c r="H116">
        <v>1703</v>
      </c>
      <c r="I116">
        <v>284869.22606271697</v>
      </c>
      <c r="J116">
        <v>20</v>
      </c>
      <c r="K116">
        <v>655859</v>
      </c>
    </row>
    <row r="117" spans="1:11" x14ac:dyDescent="0.2">
      <c r="A117" t="s">
        <v>34</v>
      </c>
      <c r="B117">
        <v>2019</v>
      </c>
      <c r="C117">
        <v>147037</v>
      </c>
      <c r="D117">
        <v>2.54</v>
      </c>
      <c r="E117">
        <v>224000</v>
      </c>
      <c r="F117">
        <v>101117</v>
      </c>
      <c r="G117">
        <v>1688</v>
      </c>
      <c r="H117">
        <v>4990</v>
      </c>
      <c r="I117">
        <v>189782.48115574601</v>
      </c>
      <c r="J117">
        <v>21</v>
      </c>
      <c r="K117">
        <v>4866006</v>
      </c>
    </row>
    <row r="118" spans="1:11" x14ac:dyDescent="0.2">
      <c r="A118" t="s">
        <v>35</v>
      </c>
      <c r="B118">
        <v>2019</v>
      </c>
      <c r="C118">
        <v>81658</v>
      </c>
      <c r="D118">
        <v>2.52</v>
      </c>
      <c r="E118">
        <v>163400</v>
      </c>
      <c r="F118">
        <v>81495</v>
      </c>
      <c r="G118">
        <v>1146</v>
      </c>
      <c r="H118">
        <v>1335</v>
      </c>
      <c r="I118">
        <v>158673.121243681</v>
      </c>
      <c r="J118">
        <v>22</v>
      </c>
      <c r="K118">
        <v>2597765</v>
      </c>
    </row>
    <row r="119" spans="1:11" x14ac:dyDescent="0.2">
      <c r="A119" t="s">
        <v>36</v>
      </c>
      <c r="B119">
        <v>2019</v>
      </c>
      <c r="C119">
        <v>37815</v>
      </c>
      <c r="D119">
        <v>2.38</v>
      </c>
      <c r="E119">
        <v>167500</v>
      </c>
      <c r="F119">
        <v>88085</v>
      </c>
      <c r="G119">
        <v>1266</v>
      </c>
      <c r="H119">
        <v>2593</v>
      </c>
      <c r="I119">
        <v>159296.19853875699</v>
      </c>
      <c r="J119">
        <v>19</v>
      </c>
      <c r="K119">
        <v>1287221</v>
      </c>
    </row>
    <row r="120" spans="1:11" x14ac:dyDescent="0.2">
      <c r="A120" t="s">
        <v>37</v>
      </c>
      <c r="B120">
        <v>2019</v>
      </c>
      <c r="C120">
        <v>41058</v>
      </c>
      <c r="D120">
        <v>2.4900000000000002</v>
      </c>
      <c r="E120">
        <v>179700</v>
      </c>
      <c r="F120">
        <v>91487</v>
      </c>
      <c r="G120">
        <v>1387</v>
      </c>
      <c r="H120">
        <v>2453</v>
      </c>
      <c r="I120">
        <v>153022.04976679501</v>
      </c>
      <c r="J120">
        <v>23</v>
      </c>
      <c r="K120">
        <v>1138329</v>
      </c>
    </row>
    <row r="121" spans="1:11" x14ac:dyDescent="0.2">
      <c r="A121" t="s">
        <v>38</v>
      </c>
      <c r="B121">
        <v>2019</v>
      </c>
      <c r="C121">
        <v>47407</v>
      </c>
      <c r="D121">
        <v>2.48</v>
      </c>
      <c r="E121">
        <v>166800</v>
      </c>
      <c r="F121">
        <v>79444</v>
      </c>
      <c r="G121">
        <v>1179</v>
      </c>
      <c r="H121">
        <v>1447</v>
      </c>
      <c r="I121">
        <v>139650.383288716</v>
      </c>
      <c r="J121">
        <v>24</v>
      </c>
      <c r="K121">
        <v>1748732</v>
      </c>
    </row>
    <row r="122" spans="1:11" x14ac:dyDescent="0.2">
      <c r="A122" t="s">
        <v>39</v>
      </c>
      <c r="B122">
        <v>2019</v>
      </c>
      <c r="C122">
        <v>57992</v>
      </c>
      <c r="D122">
        <v>2.6</v>
      </c>
      <c r="E122">
        <v>190500</v>
      </c>
      <c r="F122">
        <v>85646</v>
      </c>
      <c r="G122">
        <v>1279</v>
      </c>
      <c r="H122">
        <v>1143</v>
      </c>
      <c r="I122">
        <v>177929.56407109101</v>
      </c>
      <c r="J122">
        <v>25</v>
      </c>
      <c r="K122">
        <v>1741076</v>
      </c>
    </row>
    <row r="123" spans="1:11" x14ac:dyDescent="0.2">
      <c r="A123" t="s">
        <v>40</v>
      </c>
      <c r="B123">
        <v>2019</v>
      </c>
      <c r="C123">
        <v>14130</v>
      </c>
      <c r="D123">
        <v>2.2799999999999998</v>
      </c>
      <c r="E123">
        <v>214900</v>
      </c>
      <c r="F123">
        <v>83704</v>
      </c>
      <c r="G123">
        <v>1387</v>
      </c>
      <c r="H123">
        <v>2748</v>
      </c>
      <c r="I123">
        <v>234674.314011107</v>
      </c>
      <c r="J123">
        <v>28</v>
      </c>
      <c r="K123">
        <v>573618</v>
      </c>
    </row>
    <row r="124" spans="1:11" x14ac:dyDescent="0.2">
      <c r="A124" t="s">
        <v>41</v>
      </c>
      <c r="B124">
        <v>2019</v>
      </c>
      <c r="C124">
        <v>73824</v>
      </c>
      <c r="D124">
        <v>2.65</v>
      </c>
      <c r="E124">
        <v>340400</v>
      </c>
      <c r="F124">
        <v>118991</v>
      </c>
      <c r="G124">
        <v>2015</v>
      </c>
      <c r="H124">
        <v>3613</v>
      </c>
      <c r="I124">
        <v>315497.20339273702</v>
      </c>
      <c r="J124">
        <v>27</v>
      </c>
      <c r="K124">
        <v>2226767</v>
      </c>
    </row>
    <row r="125" spans="1:11" x14ac:dyDescent="0.2">
      <c r="A125" t="s">
        <v>42</v>
      </c>
      <c r="B125">
        <v>2019</v>
      </c>
      <c r="C125">
        <v>69139</v>
      </c>
      <c r="D125">
        <v>2.5099999999999998</v>
      </c>
      <c r="E125">
        <v>425100</v>
      </c>
      <c r="F125">
        <v>127308</v>
      </c>
      <c r="G125">
        <v>2276</v>
      </c>
      <c r="H125">
        <v>4955</v>
      </c>
      <c r="I125">
        <v>420301.73567129701</v>
      </c>
      <c r="J125">
        <v>26</v>
      </c>
      <c r="K125">
        <v>2650680</v>
      </c>
    </row>
    <row r="126" spans="1:11" x14ac:dyDescent="0.2">
      <c r="A126" t="s">
        <v>43</v>
      </c>
      <c r="B126">
        <v>2019</v>
      </c>
      <c r="C126">
        <v>115459</v>
      </c>
      <c r="D126">
        <v>2.46</v>
      </c>
      <c r="E126">
        <v>184600</v>
      </c>
      <c r="F126">
        <v>85432</v>
      </c>
      <c r="G126">
        <v>1285</v>
      </c>
      <c r="H126">
        <v>2644</v>
      </c>
      <c r="I126">
        <v>167519.33588564099</v>
      </c>
      <c r="J126">
        <v>30</v>
      </c>
      <c r="K126">
        <v>3969880</v>
      </c>
    </row>
    <row r="127" spans="1:11" x14ac:dyDescent="0.2">
      <c r="A127" t="s">
        <v>44</v>
      </c>
      <c r="B127">
        <v>2019</v>
      </c>
      <c r="C127">
        <v>71159</v>
      </c>
      <c r="D127">
        <v>2.48</v>
      </c>
      <c r="E127">
        <v>258100</v>
      </c>
      <c r="F127">
        <v>101802</v>
      </c>
      <c r="G127">
        <v>1595</v>
      </c>
      <c r="H127">
        <v>2765</v>
      </c>
      <c r="I127">
        <v>250876.06857811799</v>
      </c>
      <c r="J127">
        <v>31</v>
      </c>
      <c r="K127">
        <v>2222568</v>
      </c>
    </row>
    <row r="128" spans="1:11" x14ac:dyDescent="0.2">
      <c r="A128" t="s">
        <v>45</v>
      </c>
      <c r="B128">
        <v>2019</v>
      </c>
      <c r="C128">
        <v>35965</v>
      </c>
      <c r="D128">
        <v>2.62</v>
      </c>
      <c r="E128">
        <v>155200</v>
      </c>
      <c r="F128">
        <v>72845</v>
      </c>
      <c r="G128">
        <v>1149</v>
      </c>
      <c r="H128">
        <v>1261</v>
      </c>
      <c r="I128">
        <v>136054.18207164601</v>
      </c>
      <c r="J128">
        <v>34</v>
      </c>
      <c r="K128">
        <v>1100229</v>
      </c>
    </row>
    <row r="129" spans="1:11" x14ac:dyDescent="0.2">
      <c r="A129" t="s">
        <v>46</v>
      </c>
      <c r="B129">
        <v>2019</v>
      </c>
      <c r="C129">
        <v>76428</v>
      </c>
      <c r="D129">
        <v>2.4300000000000002</v>
      </c>
      <c r="E129">
        <v>180400</v>
      </c>
      <c r="F129">
        <v>85394</v>
      </c>
      <c r="G129">
        <v>1271</v>
      </c>
      <c r="H129">
        <v>1727</v>
      </c>
      <c r="I129">
        <v>165401.19270694201</v>
      </c>
      <c r="J129">
        <v>32</v>
      </c>
      <c r="K129">
        <v>2458337</v>
      </c>
    </row>
    <row r="130" spans="1:11" x14ac:dyDescent="0.2">
      <c r="A130" t="s">
        <v>47</v>
      </c>
      <c r="B130">
        <v>2019</v>
      </c>
      <c r="C130">
        <v>12267</v>
      </c>
      <c r="D130">
        <v>2.38</v>
      </c>
      <c r="E130">
        <v>273800</v>
      </c>
      <c r="F130">
        <v>81685</v>
      </c>
      <c r="G130">
        <v>1466</v>
      </c>
      <c r="H130">
        <v>2272</v>
      </c>
      <c r="I130">
        <v>274780.52316716302</v>
      </c>
      <c r="J130">
        <v>35</v>
      </c>
      <c r="K130">
        <v>437651</v>
      </c>
    </row>
    <row r="131" spans="1:11" x14ac:dyDescent="0.2">
      <c r="A131" t="s">
        <v>48</v>
      </c>
      <c r="B131">
        <v>2019</v>
      </c>
      <c r="C131">
        <v>26897</v>
      </c>
      <c r="D131">
        <v>2.44</v>
      </c>
      <c r="E131">
        <v>187400</v>
      </c>
      <c r="F131">
        <v>92606</v>
      </c>
      <c r="G131">
        <v>1427</v>
      </c>
      <c r="H131">
        <v>3076</v>
      </c>
      <c r="I131">
        <v>179220.975866491</v>
      </c>
      <c r="J131">
        <v>38</v>
      </c>
      <c r="K131">
        <v>771444</v>
      </c>
    </row>
    <row r="132" spans="1:11" x14ac:dyDescent="0.2">
      <c r="A132" t="s">
        <v>49</v>
      </c>
      <c r="B132">
        <v>2019</v>
      </c>
      <c r="C132">
        <v>37443</v>
      </c>
      <c r="D132">
        <v>2.66</v>
      </c>
      <c r="E132">
        <v>326800</v>
      </c>
      <c r="F132">
        <v>89494</v>
      </c>
      <c r="G132">
        <v>1589</v>
      </c>
      <c r="H132">
        <v>1764</v>
      </c>
      <c r="I132">
        <v>302256.113432882</v>
      </c>
      <c r="J132">
        <v>42</v>
      </c>
      <c r="K132">
        <v>1143557</v>
      </c>
    </row>
    <row r="133" spans="1:11" x14ac:dyDescent="0.2">
      <c r="A133" t="s">
        <v>50</v>
      </c>
      <c r="B133">
        <v>2019</v>
      </c>
      <c r="C133">
        <v>11966</v>
      </c>
      <c r="D133">
        <v>2.44</v>
      </c>
      <c r="E133">
        <v>290300</v>
      </c>
      <c r="F133">
        <v>109782</v>
      </c>
      <c r="G133">
        <v>1963</v>
      </c>
      <c r="H133">
        <v>5967</v>
      </c>
      <c r="I133">
        <v>285020.94472909602</v>
      </c>
      <c r="J133">
        <v>39</v>
      </c>
      <c r="K133">
        <v>541396</v>
      </c>
    </row>
    <row r="134" spans="1:11" x14ac:dyDescent="0.2">
      <c r="A134" t="s">
        <v>51</v>
      </c>
      <c r="B134">
        <v>2019</v>
      </c>
      <c r="C134">
        <v>95678</v>
      </c>
      <c r="D134">
        <v>2.65</v>
      </c>
      <c r="E134">
        <v>355200</v>
      </c>
      <c r="F134">
        <v>126612</v>
      </c>
      <c r="G134">
        <v>2413</v>
      </c>
      <c r="H134">
        <v>8553</v>
      </c>
      <c r="I134">
        <v>347455.70573903498</v>
      </c>
      <c r="J134">
        <v>40</v>
      </c>
      <c r="K134">
        <v>3286264</v>
      </c>
    </row>
    <row r="135" spans="1:11" x14ac:dyDescent="0.2">
      <c r="A135" t="s">
        <v>52</v>
      </c>
      <c r="B135">
        <v>2019</v>
      </c>
      <c r="C135">
        <v>26945</v>
      </c>
      <c r="D135">
        <v>2.59</v>
      </c>
      <c r="E135">
        <v>196300</v>
      </c>
      <c r="F135">
        <v>76399</v>
      </c>
      <c r="G135">
        <v>1269</v>
      </c>
      <c r="H135">
        <v>1613</v>
      </c>
      <c r="I135">
        <v>196555.737427827</v>
      </c>
      <c r="J135">
        <v>41</v>
      </c>
      <c r="K135">
        <v>793420</v>
      </c>
    </row>
    <row r="136" spans="1:11" x14ac:dyDescent="0.2">
      <c r="A136" t="s">
        <v>53</v>
      </c>
      <c r="B136">
        <v>2019</v>
      </c>
      <c r="C136">
        <v>217713</v>
      </c>
      <c r="D136">
        <v>2.54</v>
      </c>
      <c r="E136">
        <v>360900</v>
      </c>
      <c r="F136">
        <v>112733</v>
      </c>
      <c r="G136">
        <v>2156</v>
      </c>
      <c r="H136">
        <v>6073</v>
      </c>
      <c r="I136">
        <v>344624.34477831499</v>
      </c>
      <c r="J136">
        <v>43</v>
      </c>
      <c r="K136">
        <v>7446812</v>
      </c>
    </row>
    <row r="137" spans="1:11" x14ac:dyDescent="0.2">
      <c r="A137" t="s">
        <v>54</v>
      </c>
      <c r="B137">
        <v>2019</v>
      </c>
      <c r="C137">
        <v>129358</v>
      </c>
      <c r="D137">
        <v>2.52</v>
      </c>
      <c r="E137">
        <v>214700</v>
      </c>
      <c r="F137">
        <v>86098</v>
      </c>
      <c r="G137">
        <v>1318</v>
      </c>
      <c r="H137">
        <v>1674</v>
      </c>
      <c r="I137">
        <v>207573.34844256201</v>
      </c>
      <c r="J137">
        <v>36</v>
      </c>
      <c r="K137">
        <v>4046348</v>
      </c>
    </row>
    <row r="138" spans="1:11" x14ac:dyDescent="0.2">
      <c r="A138" t="s">
        <v>55</v>
      </c>
      <c r="B138">
        <v>2019</v>
      </c>
      <c r="C138">
        <v>13098</v>
      </c>
      <c r="D138">
        <v>2.2799999999999998</v>
      </c>
      <c r="E138">
        <v>227400</v>
      </c>
      <c r="F138">
        <v>100353</v>
      </c>
      <c r="G138">
        <v>1430</v>
      </c>
      <c r="H138">
        <v>2300</v>
      </c>
      <c r="I138">
        <v>218047.644279878</v>
      </c>
      <c r="J138">
        <v>37</v>
      </c>
      <c r="K138">
        <v>323519</v>
      </c>
    </row>
    <row r="139" spans="1:11" x14ac:dyDescent="0.2">
      <c r="A139" t="s">
        <v>56</v>
      </c>
      <c r="B139">
        <v>2019</v>
      </c>
      <c r="C139">
        <v>150899</v>
      </c>
      <c r="D139">
        <v>2.4</v>
      </c>
      <c r="E139">
        <v>165500</v>
      </c>
      <c r="F139">
        <v>86569</v>
      </c>
      <c r="G139">
        <v>1250</v>
      </c>
      <c r="H139">
        <v>2526</v>
      </c>
      <c r="I139">
        <v>152483.65394188001</v>
      </c>
      <c r="J139">
        <v>44</v>
      </c>
      <c r="K139">
        <v>4730340</v>
      </c>
    </row>
    <row r="140" spans="1:11" x14ac:dyDescent="0.2">
      <c r="A140" t="s">
        <v>57</v>
      </c>
      <c r="B140">
        <v>2019</v>
      </c>
      <c r="C140">
        <v>55049</v>
      </c>
      <c r="D140">
        <v>2.57</v>
      </c>
      <c r="E140">
        <v>160800</v>
      </c>
      <c r="F140">
        <v>84367</v>
      </c>
      <c r="G140">
        <v>1231</v>
      </c>
      <c r="H140">
        <v>1528</v>
      </c>
      <c r="I140">
        <v>138554.98911289801</v>
      </c>
      <c r="J140">
        <v>45</v>
      </c>
      <c r="K140">
        <v>1495151</v>
      </c>
    </row>
    <row r="141" spans="1:11" x14ac:dyDescent="0.2">
      <c r="A141" t="s">
        <v>58</v>
      </c>
      <c r="B141">
        <v>2019</v>
      </c>
      <c r="C141">
        <v>42254</v>
      </c>
      <c r="D141">
        <v>2.5</v>
      </c>
      <c r="E141">
        <v>365000</v>
      </c>
      <c r="F141">
        <v>97630</v>
      </c>
      <c r="G141">
        <v>1750</v>
      </c>
      <c r="H141">
        <v>3306</v>
      </c>
      <c r="I141">
        <v>360864.44293494802</v>
      </c>
      <c r="J141">
        <v>46</v>
      </c>
      <c r="K141">
        <v>1649352</v>
      </c>
    </row>
    <row r="142" spans="1:11" x14ac:dyDescent="0.2">
      <c r="A142" t="s">
        <v>59</v>
      </c>
      <c r="B142">
        <v>2019</v>
      </c>
      <c r="C142">
        <v>148956</v>
      </c>
      <c r="D142">
        <v>2.42</v>
      </c>
      <c r="E142">
        <v>210700</v>
      </c>
      <c r="F142">
        <v>94035</v>
      </c>
      <c r="G142">
        <v>1477</v>
      </c>
      <c r="H142">
        <v>3229</v>
      </c>
      <c r="I142">
        <v>187148.80263289201</v>
      </c>
      <c r="J142">
        <v>47</v>
      </c>
      <c r="K142">
        <v>5119249</v>
      </c>
    </row>
    <row r="143" spans="1:11" x14ac:dyDescent="0.2">
      <c r="A143" t="s">
        <v>60</v>
      </c>
      <c r="B143">
        <v>2019</v>
      </c>
      <c r="C143">
        <v>7968</v>
      </c>
      <c r="D143">
        <v>2.5</v>
      </c>
      <c r="E143">
        <v>281200</v>
      </c>
      <c r="F143">
        <v>102698</v>
      </c>
      <c r="G143">
        <v>1837</v>
      </c>
      <c r="H143">
        <v>4378</v>
      </c>
      <c r="I143">
        <v>292900.84838478197</v>
      </c>
      <c r="J143">
        <v>50</v>
      </c>
      <c r="K143">
        <v>407174</v>
      </c>
    </row>
    <row r="144" spans="1:11" x14ac:dyDescent="0.2">
      <c r="A144" t="s">
        <v>61</v>
      </c>
      <c r="B144">
        <v>2019</v>
      </c>
      <c r="C144">
        <v>63576</v>
      </c>
      <c r="D144">
        <v>2.54</v>
      </c>
      <c r="E144">
        <v>203600</v>
      </c>
      <c r="F144">
        <v>83591</v>
      </c>
      <c r="G144">
        <v>1250</v>
      </c>
      <c r="H144">
        <v>1165</v>
      </c>
      <c r="I144">
        <v>190496.45537294599</v>
      </c>
      <c r="J144">
        <v>51</v>
      </c>
      <c r="K144">
        <v>1975915</v>
      </c>
    </row>
    <row r="145" spans="1:11" x14ac:dyDescent="0.2">
      <c r="A145" t="s">
        <v>62</v>
      </c>
      <c r="B145">
        <v>2019</v>
      </c>
      <c r="C145">
        <v>12568</v>
      </c>
      <c r="D145">
        <v>2.4</v>
      </c>
      <c r="E145">
        <v>200100</v>
      </c>
      <c r="F145">
        <v>86870</v>
      </c>
      <c r="G145">
        <v>1371</v>
      </c>
      <c r="H145">
        <v>2461</v>
      </c>
      <c r="I145">
        <v>207188.523362704</v>
      </c>
      <c r="J145">
        <v>52</v>
      </c>
      <c r="K145">
        <v>353799</v>
      </c>
    </row>
    <row r="146" spans="1:11" x14ac:dyDescent="0.2">
      <c r="A146" t="s">
        <v>63</v>
      </c>
      <c r="B146">
        <v>2019</v>
      </c>
      <c r="C146">
        <v>78042</v>
      </c>
      <c r="D146">
        <v>2.5099999999999998</v>
      </c>
      <c r="E146">
        <v>208600</v>
      </c>
      <c r="F146">
        <v>82414</v>
      </c>
      <c r="G146">
        <v>1264</v>
      </c>
      <c r="H146">
        <v>1327</v>
      </c>
      <c r="I146">
        <v>203000.12668070401</v>
      </c>
      <c r="J146">
        <v>53</v>
      </c>
      <c r="K146">
        <v>2654737</v>
      </c>
    </row>
    <row r="147" spans="1:11" x14ac:dyDescent="0.2">
      <c r="A147" t="s">
        <v>64</v>
      </c>
      <c r="B147">
        <v>2019</v>
      </c>
      <c r="C147">
        <v>390925</v>
      </c>
      <c r="D147">
        <v>2.84</v>
      </c>
      <c r="E147">
        <v>230400</v>
      </c>
      <c r="F147">
        <v>100584</v>
      </c>
      <c r="G147">
        <v>1675</v>
      </c>
      <c r="H147">
        <v>4320</v>
      </c>
      <c r="I147">
        <v>212792.7721915</v>
      </c>
      <c r="J147">
        <v>54</v>
      </c>
      <c r="K147">
        <v>9985126</v>
      </c>
    </row>
    <row r="148" spans="1:11" x14ac:dyDescent="0.2">
      <c r="A148" t="s">
        <v>65</v>
      </c>
      <c r="B148">
        <v>2019</v>
      </c>
      <c r="C148">
        <v>45033</v>
      </c>
      <c r="D148">
        <v>3.08</v>
      </c>
      <c r="E148">
        <v>337300</v>
      </c>
      <c r="F148">
        <v>96894</v>
      </c>
      <c r="G148">
        <v>1605</v>
      </c>
      <c r="H148">
        <v>1920</v>
      </c>
      <c r="I148">
        <v>343046.09670741699</v>
      </c>
      <c r="J148">
        <v>55</v>
      </c>
      <c r="K148">
        <v>1023855</v>
      </c>
    </row>
    <row r="149" spans="1:11" x14ac:dyDescent="0.2">
      <c r="A149" t="s">
        <v>66</v>
      </c>
      <c r="B149">
        <v>2019</v>
      </c>
      <c r="C149">
        <v>6553</v>
      </c>
      <c r="D149">
        <v>2.2799999999999998</v>
      </c>
      <c r="E149">
        <v>242100</v>
      </c>
      <c r="F149">
        <v>91997</v>
      </c>
      <c r="G149">
        <v>1606</v>
      </c>
      <c r="H149">
        <v>4487</v>
      </c>
      <c r="I149">
        <v>255960.95860025901</v>
      </c>
      <c r="J149">
        <v>58</v>
      </c>
      <c r="K149">
        <v>262767</v>
      </c>
    </row>
    <row r="150" spans="1:11" x14ac:dyDescent="0.2">
      <c r="A150" t="s">
        <v>67</v>
      </c>
      <c r="B150">
        <v>2019</v>
      </c>
      <c r="C150">
        <v>98004</v>
      </c>
      <c r="D150">
        <v>2.6</v>
      </c>
      <c r="E150">
        <v>313100</v>
      </c>
      <c r="F150">
        <v>108355</v>
      </c>
      <c r="G150">
        <v>1792</v>
      </c>
      <c r="H150">
        <v>2568</v>
      </c>
      <c r="I150">
        <v>275202.59601611999</v>
      </c>
      <c r="J150">
        <v>56</v>
      </c>
      <c r="K150">
        <v>3191847</v>
      </c>
    </row>
    <row r="151" spans="1:11" x14ac:dyDescent="0.2">
      <c r="A151" t="s">
        <v>68</v>
      </c>
      <c r="B151">
        <v>2019</v>
      </c>
      <c r="C151">
        <v>98105</v>
      </c>
      <c r="D151">
        <v>2.5499999999999998</v>
      </c>
      <c r="E151">
        <v>399400</v>
      </c>
      <c r="F151">
        <v>109421</v>
      </c>
      <c r="G151">
        <v>1951</v>
      </c>
      <c r="H151">
        <v>3702</v>
      </c>
      <c r="I151">
        <v>404759.63215746701</v>
      </c>
      <c r="J151">
        <v>59</v>
      </c>
      <c r="K151">
        <v>2932477</v>
      </c>
    </row>
    <row r="152" spans="1:11" x14ac:dyDescent="0.2">
      <c r="A152" t="s">
        <v>69</v>
      </c>
      <c r="B152">
        <v>2019</v>
      </c>
      <c r="C152">
        <v>21275</v>
      </c>
      <c r="D152">
        <v>2.4</v>
      </c>
      <c r="E152">
        <v>154500</v>
      </c>
      <c r="F152">
        <v>75215</v>
      </c>
      <c r="G152">
        <v>1052</v>
      </c>
      <c r="H152">
        <v>882</v>
      </c>
      <c r="I152">
        <v>115698.79351403299</v>
      </c>
      <c r="J152">
        <v>61</v>
      </c>
      <c r="K152">
        <v>728175</v>
      </c>
    </row>
    <row r="153" spans="1:11" x14ac:dyDescent="0.2">
      <c r="A153" t="s">
        <v>70</v>
      </c>
      <c r="B153">
        <v>2019</v>
      </c>
      <c r="C153">
        <v>68675</v>
      </c>
      <c r="D153">
        <v>2.38</v>
      </c>
      <c r="E153">
        <v>205200</v>
      </c>
      <c r="F153">
        <v>91419</v>
      </c>
      <c r="G153">
        <v>1412</v>
      </c>
      <c r="H153">
        <v>3418</v>
      </c>
      <c r="I153">
        <v>203895.29537590599</v>
      </c>
      <c r="J153">
        <v>60</v>
      </c>
      <c r="K153">
        <v>2386623</v>
      </c>
    </row>
    <row r="154" spans="1:11" x14ac:dyDescent="0.2">
      <c r="A154" t="s">
        <v>71</v>
      </c>
      <c r="B154">
        <v>2019</v>
      </c>
      <c r="C154">
        <v>6905</v>
      </c>
      <c r="D154">
        <v>2.42</v>
      </c>
      <c r="E154">
        <v>243600</v>
      </c>
      <c r="F154">
        <v>90111</v>
      </c>
      <c r="G154">
        <v>1417</v>
      </c>
      <c r="H154">
        <v>1390</v>
      </c>
      <c r="I154">
        <v>252924.15070853801</v>
      </c>
      <c r="J154">
        <v>62</v>
      </c>
      <c r="K154">
        <v>233128</v>
      </c>
    </row>
    <row r="155" spans="1:11" x14ac:dyDescent="0.2">
      <c r="A155" t="s">
        <v>21</v>
      </c>
      <c r="B155">
        <v>2018</v>
      </c>
      <c r="C155">
        <v>66070</v>
      </c>
      <c r="D155">
        <v>2.57</v>
      </c>
      <c r="E155">
        <v>164200</v>
      </c>
      <c r="F155">
        <v>78432</v>
      </c>
      <c r="G155">
        <v>1164</v>
      </c>
      <c r="H155">
        <v>692</v>
      </c>
      <c r="I155">
        <v>149621.49710437201</v>
      </c>
      <c r="J155">
        <v>4</v>
      </c>
      <c r="K155">
        <v>1855184</v>
      </c>
    </row>
    <row r="156" spans="1:11" x14ac:dyDescent="0.2">
      <c r="A156" t="s">
        <v>22</v>
      </c>
      <c r="B156">
        <v>2018</v>
      </c>
      <c r="C156">
        <v>10747</v>
      </c>
      <c r="D156">
        <v>2.79</v>
      </c>
      <c r="E156">
        <v>292600</v>
      </c>
      <c r="F156">
        <v>105294</v>
      </c>
      <c r="G156">
        <v>1895</v>
      </c>
      <c r="H156">
        <v>3590</v>
      </c>
      <c r="I156">
        <v>279261.68938153703</v>
      </c>
      <c r="J156">
        <v>3</v>
      </c>
      <c r="K156">
        <v>254551</v>
      </c>
    </row>
    <row r="157" spans="1:11" x14ac:dyDescent="0.2">
      <c r="A157" t="s">
        <v>23</v>
      </c>
      <c r="B157">
        <v>2018</v>
      </c>
      <c r="C157">
        <v>92780</v>
      </c>
      <c r="D157">
        <v>2.68</v>
      </c>
      <c r="E157">
        <v>256600</v>
      </c>
      <c r="F157">
        <v>84628</v>
      </c>
      <c r="G157">
        <v>1417</v>
      </c>
      <c r="H157">
        <v>1591</v>
      </c>
      <c r="I157">
        <v>258167.76585555001</v>
      </c>
      <c r="J157">
        <v>8</v>
      </c>
      <c r="K157">
        <v>2614298</v>
      </c>
    </row>
    <row r="158" spans="1:11" x14ac:dyDescent="0.2">
      <c r="A158" t="s">
        <v>24</v>
      </c>
      <c r="B158">
        <v>2018</v>
      </c>
      <c r="C158">
        <v>39677</v>
      </c>
      <c r="D158">
        <v>2.5299999999999998</v>
      </c>
      <c r="E158">
        <v>148300</v>
      </c>
      <c r="F158">
        <v>73522</v>
      </c>
      <c r="G158">
        <v>1071</v>
      </c>
      <c r="H158">
        <v>935</v>
      </c>
      <c r="I158">
        <v>139379.65456124701</v>
      </c>
      <c r="J158">
        <v>6</v>
      </c>
      <c r="K158">
        <v>1156347</v>
      </c>
    </row>
    <row r="159" spans="1:11" x14ac:dyDescent="0.2">
      <c r="A159" t="s">
        <v>25</v>
      </c>
      <c r="B159">
        <v>2018</v>
      </c>
      <c r="C159">
        <v>454027</v>
      </c>
      <c r="D159">
        <v>2.96</v>
      </c>
      <c r="E159">
        <v>566100</v>
      </c>
      <c r="F159">
        <v>113027</v>
      </c>
      <c r="G159">
        <v>2345</v>
      </c>
      <c r="H159">
        <v>4479</v>
      </c>
      <c r="I159">
        <v>544962.29091576999</v>
      </c>
      <c r="J159">
        <v>9</v>
      </c>
      <c r="K159">
        <v>13072122</v>
      </c>
    </row>
    <row r="160" spans="1:11" x14ac:dyDescent="0.2">
      <c r="A160" t="s">
        <v>26</v>
      </c>
      <c r="B160">
        <v>2018</v>
      </c>
      <c r="C160">
        <v>71267</v>
      </c>
      <c r="D160">
        <v>2.56</v>
      </c>
      <c r="E160">
        <v>383400</v>
      </c>
      <c r="F160">
        <v>101056</v>
      </c>
      <c r="G160">
        <v>1741</v>
      </c>
      <c r="H160">
        <v>1896</v>
      </c>
      <c r="I160">
        <v>380215.35009449098</v>
      </c>
      <c r="J160">
        <v>10</v>
      </c>
      <c r="K160">
        <v>2176757</v>
      </c>
    </row>
    <row r="161" spans="1:11" x14ac:dyDescent="0.2">
      <c r="A161" t="s">
        <v>27</v>
      </c>
      <c r="B161">
        <v>2018</v>
      </c>
      <c r="C161">
        <v>35625</v>
      </c>
      <c r="D161">
        <v>2.5099999999999998</v>
      </c>
      <c r="E161">
        <v>281300</v>
      </c>
      <c r="F161">
        <v>114130</v>
      </c>
      <c r="G161">
        <v>2056</v>
      </c>
      <c r="H161">
        <v>5985</v>
      </c>
      <c r="I161">
        <v>249437.85924905699</v>
      </c>
      <c r="J161">
        <v>11</v>
      </c>
      <c r="K161">
        <v>1378091</v>
      </c>
    </row>
    <row r="162" spans="1:11" x14ac:dyDescent="0.2">
      <c r="A162" t="s">
        <v>28</v>
      </c>
      <c r="B162">
        <v>2018</v>
      </c>
      <c r="C162">
        <v>10138</v>
      </c>
      <c r="D162">
        <v>2.56</v>
      </c>
      <c r="E162">
        <v>267000</v>
      </c>
      <c r="F162">
        <v>87168</v>
      </c>
      <c r="G162">
        <v>1566</v>
      </c>
      <c r="H162">
        <v>1632</v>
      </c>
      <c r="I162">
        <v>260626.36459817601</v>
      </c>
      <c r="J162">
        <v>13</v>
      </c>
      <c r="K162">
        <v>367671</v>
      </c>
    </row>
    <row r="163" spans="1:11" x14ac:dyDescent="0.2">
      <c r="A163" t="s">
        <v>29</v>
      </c>
      <c r="B163">
        <v>2018</v>
      </c>
      <c r="C163">
        <v>8651</v>
      </c>
      <c r="D163">
        <v>2.31</v>
      </c>
      <c r="E163">
        <v>627000</v>
      </c>
      <c r="F163">
        <v>151147</v>
      </c>
      <c r="G163">
        <v>2506</v>
      </c>
      <c r="H163">
        <v>3691</v>
      </c>
      <c r="I163">
        <v>565111.69318683003</v>
      </c>
      <c r="J163">
        <v>12</v>
      </c>
      <c r="K163">
        <v>287476</v>
      </c>
    </row>
    <row r="164" spans="1:11" x14ac:dyDescent="0.2">
      <c r="A164" t="s">
        <v>30</v>
      </c>
      <c r="B164">
        <v>2018</v>
      </c>
      <c r="C164">
        <v>230832</v>
      </c>
      <c r="D164">
        <v>2.67</v>
      </c>
      <c r="E164">
        <v>247000</v>
      </c>
      <c r="F164">
        <v>80372</v>
      </c>
      <c r="G164">
        <v>1471</v>
      </c>
      <c r="H164">
        <v>2151</v>
      </c>
      <c r="I164">
        <v>234241.27590259601</v>
      </c>
      <c r="J164">
        <v>14</v>
      </c>
      <c r="K164">
        <v>7809358</v>
      </c>
    </row>
    <row r="165" spans="1:11" x14ac:dyDescent="0.2">
      <c r="A165" t="s">
        <v>31</v>
      </c>
      <c r="B165">
        <v>2018</v>
      </c>
      <c r="C165">
        <v>122525</v>
      </c>
      <c r="D165">
        <v>2.7</v>
      </c>
      <c r="E165">
        <v>208800</v>
      </c>
      <c r="F165">
        <v>88772</v>
      </c>
      <c r="G165">
        <v>1395</v>
      </c>
      <c r="H165">
        <v>1970</v>
      </c>
      <c r="I165">
        <v>192827.53243075599</v>
      </c>
      <c r="J165">
        <v>16</v>
      </c>
      <c r="K165">
        <v>3803012</v>
      </c>
    </row>
    <row r="166" spans="1:11" x14ac:dyDescent="0.2">
      <c r="A166" t="s">
        <v>32</v>
      </c>
      <c r="B166">
        <v>2018</v>
      </c>
      <c r="C166">
        <v>18527</v>
      </c>
      <c r="D166">
        <v>3.02</v>
      </c>
      <c r="E166">
        <v>643100</v>
      </c>
      <c r="F166">
        <v>113390</v>
      </c>
      <c r="G166">
        <v>2354</v>
      </c>
      <c r="H166">
        <v>1807</v>
      </c>
      <c r="I166">
        <v>610671.86413211597</v>
      </c>
      <c r="J166">
        <v>18</v>
      </c>
      <c r="K166">
        <v>455309</v>
      </c>
    </row>
    <row r="167" spans="1:11" x14ac:dyDescent="0.2">
      <c r="A167" t="s">
        <v>33</v>
      </c>
      <c r="B167">
        <v>2018</v>
      </c>
      <c r="C167">
        <v>23502</v>
      </c>
      <c r="D167">
        <v>2.69</v>
      </c>
      <c r="E167">
        <v>243800</v>
      </c>
      <c r="F167">
        <v>75554</v>
      </c>
      <c r="G167">
        <v>1249</v>
      </c>
      <c r="H167">
        <v>1538</v>
      </c>
      <c r="I167">
        <v>256955.81800196899</v>
      </c>
      <c r="J167">
        <v>20</v>
      </c>
      <c r="K167">
        <v>640270</v>
      </c>
    </row>
    <row r="168" spans="1:11" x14ac:dyDescent="0.2">
      <c r="A168" t="s">
        <v>34</v>
      </c>
      <c r="B168">
        <v>2018</v>
      </c>
      <c r="C168">
        <v>158848</v>
      </c>
      <c r="D168">
        <v>2.56</v>
      </c>
      <c r="E168">
        <v>219400</v>
      </c>
      <c r="F168">
        <v>96714</v>
      </c>
      <c r="G168">
        <v>1665</v>
      </c>
      <c r="H168">
        <v>4900</v>
      </c>
      <c r="I168">
        <v>184731.72468041201</v>
      </c>
      <c r="J168">
        <v>21</v>
      </c>
      <c r="K168">
        <v>4864864</v>
      </c>
    </row>
    <row r="169" spans="1:11" x14ac:dyDescent="0.2">
      <c r="A169" t="s">
        <v>35</v>
      </c>
      <c r="B169">
        <v>2018</v>
      </c>
      <c r="C169">
        <v>89630</v>
      </c>
      <c r="D169">
        <v>2.5</v>
      </c>
      <c r="E169">
        <v>153800</v>
      </c>
      <c r="F169">
        <v>78796</v>
      </c>
      <c r="G169">
        <v>1118</v>
      </c>
      <c r="H169">
        <v>1273</v>
      </c>
      <c r="I169">
        <v>148767.01763713601</v>
      </c>
      <c r="J169">
        <v>22</v>
      </c>
      <c r="K169">
        <v>2599169</v>
      </c>
    </row>
    <row r="170" spans="1:11" x14ac:dyDescent="0.2">
      <c r="A170" t="s">
        <v>36</v>
      </c>
      <c r="B170">
        <v>2018</v>
      </c>
      <c r="C170">
        <v>40916</v>
      </c>
      <c r="D170">
        <v>2.41</v>
      </c>
      <c r="E170">
        <v>160700</v>
      </c>
      <c r="F170">
        <v>83998</v>
      </c>
      <c r="G170">
        <v>1234</v>
      </c>
      <c r="H170">
        <v>2527</v>
      </c>
      <c r="I170">
        <v>151148.106844283</v>
      </c>
      <c r="J170">
        <v>19</v>
      </c>
      <c r="K170">
        <v>1267873</v>
      </c>
    </row>
    <row r="171" spans="1:11" x14ac:dyDescent="0.2">
      <c r="A171" t="s">
        <v>37</v>
      </c>
      <c r="B171">
        <v>2018</v>
      </c>
      <c r="C171">
        <v>41218</v>
      </c>
      <c r="D171">
        <v>2.5</v>
      </c>
      <c r="E171">
        <v>173800</v>
      </c>
      <c r="F171">
        <v>86395</v>
      </c>
      <c r="G171">
        <v>1364</v>
      </c>
      <c r="H171">
        <v>2395</v>
      </c>
      <c r="I171">
        <v>144923.06526515499</v>
      </c>
      <c r="J171">
        <v>23</v>
      </c>
      <c r="K171">
        <v>1133408</v>
      </c>
    </row>
    <row r="172" spans="1:11" x14ac:dyDescent="0.2">
      <c r="A172" t="s">
        <v>38</v>
      </c>
      <c r="B172">
        <v>2018</v>
      </c>
      <c r="C172">
        <v>56995</v>
      </c>
      <c r="D172">
        <v>2.5</v>
      </c>
      <c r="E172">
        <v>162800</v>
      </c>
      <c r="F172">
        <v>77340</v>
      </c>
      <c r="G172">
        <v>1164</v>
      </c>
      <c r="H172">
        <v>1418</v>
      </c>
      <c r="I172">
        <v>132218.64049571301</v>
      </c>
      <c r="J172">
        <v>24</v>
      </c>
      <c r="K172">
        <v>1732713</v>
      </c>
    </row>
    <row r="173" spans="1:11" x14ac:dyDescent="0.2">
      <c r="A173" t="s">
        <v>39</v>
      </c>
      <c r="B173">
        <v>2018</v>
      </c>
      <c r="C173">
        <v>62709</v>
      </c>
      <c r="D173">
        <v>2.61</v>
      </c>
      <c r="E173">
        <v>184900</v>
      </c>
      <c r="F173">
        <v>81863</v>
      </c>
      <c r="G173">
        <v>1254</v>
      </c>
      <c r="H173">
        <v>1107</v>
      </c>
      <c r="I173">
        <v>169162.66541352801</v>
      </c>
      <c r="J173">
        <v>25</v>
      </c>
      <c r="K173">
        <v>1737220</v>
      </c>
    </row>
    <row r="174" spans="1:11" x14ac:dyDescent="0.2">
      <c r="A174" t="s">
        <v>40</v>
      </c>
      <c r="B174">
        <v>2018</v>
      </c>
      <c r="C174">
        <v>14372</v>
      </c>
      <c r="D174">
        <v>2.2799999999999998</v>
      </c>
      <c r="E174">
        <v>208300</v>
      </c>
      <c r="F174">
        <v>81392</v>
      </c>
      <c r="G174">
        <v>1349</v>
      </c>
      <c r="H174">
        <v>2714</v>
      </c>
      <c r="I174">
        <v>223889.28569146901</v>
      </c>
      <c r="J174">
        <v>28</v>
      </c>
      <c r="K174">
        <v>570307</v>
      </c>
    </row>
    <row r="175" spans="1:11" x14ac:dyDescent="0.2">
      <c r="A175" t="s">
        <v>41</v>
      </c>
      <c r="B175">
        <v>2018</v>
      </c>
      <c r="C175">
        <v>72172</v>
      </c>
      <c r="D175">
        <v>2.66</v>
      </c>
      <c r="E175">
        <v>331600</v>
      </c>
      <c r="F175">
        <v>115283</v>
      </c>
      <c r="G175">
        <v>1955</v>
      </c>
      <c r="H175">
        <v>3530</v>
      </c>
      <c r="I175">
        <v>304284.37158940401</v>
      </c>
      <c r="J175">
        <v>27</v>
      </c>
      <c r="K175">
        <v>2215935</v>
      </c>
    </row>
    <row r="176" spans="1:11" x14ac:dyDescent="0.2">
      <c r="A176" t="s">
        <v>42</v>
      </c>
      <c r="B176">
        <v>2018</v>
      </c>
      <c r="C176">
        <v>74345</v>
      </c>
      <c r="D176">
        <v>2.54</v>
      </c>
      <c r="E176">
        <v>406900</v>
      </c>
      <c r="F176">
        <v>121565</v>
      </c>
      <c r="G176">
        <v>2207</v>
      </c>
      <c r="H176">
        <v>4801</v>
      </c>
      <c r="I176">
        <v>410801.74819134199</v>
      </c>
      <c r="J176">
        <v>26</v>
      </c>
      <c r="K176">
        <v>2624294</v>
      </c>
    </row>
    <row r="177" spans="1:11" x14ac:dyDescent="0.2">
      <c r="A177" t="s">
        <v>43</v>
      </c>
      <c r="B177">
        <v>2018</v>
      </c>
      <c r="C177">
        <v>115629</v>
      </c>
      <c r="D177">
        <v>2.4700000000000002</v>
      </c>
      <c r="E177">
        <v>175400</v>
      </c>
      <c r="F177">
        <v>83258</v>
      </c>
      <c r="G177">
        <v>1270</v>
      </c>
      <c r="H177">
        <v>2574</v>
      </c>
      <c r="I177">
        <v>157936.657636352</v>
      </c>
      <c r="J177">
        <v>30</v>
      </c>
      <c r="K177">
        <v>3957466</v>
      </c>
    </row>
    <row r="178" spans="1:11" x14ac:dyDescent="0.2">
      <c r="A178" t="s">
        <v>44</v>
      </c>
      <c r="B178">
        <v>2018</v>
      </c>
      <c r="C178">
        <v>76157</v>
      </c>
      <c r="D178">
        <v>2.5</v>
      </c>
      <c r="E178">
        <v>244800</v>
      </c>
      <c r="F178">
        <v>98831</v>
      </c>
      <c r="G178">
        <v>1559</v>
      </c>
      <c r="H178">
        <v>2639</v>
      </c>
      <c r="I178">
        <v>239042.20741763999</v>
      </c>
      <c r="J178">
        <v>31</v>
      </c>
      <c r="K178">
        <v>2194452</v>
      </c>
    </row>
    <row r="179" spans="1:11" x14ac:dyDescent="0.2">
      <c r="A179" t="s">
        <v>45</v>
      </c>
      <c r="B179">
        <v>2018</v>
      </c>
      <c r="C179">
        <v>35639</v>
      </c>
      <c r="D179">
        <v>2.61</v>
      </c>
      <c r="E179">
        <v>151200</v>
      </c>
      <c r="F179">
        <v>72006</v>
      </c>
      <c r="G179">
        <v>1132</v>
      </c>
      <c r="H179">
        <v>1225</v>
      </c>
      <c r="I179">
        <v>130845.771732084</v>
      </c>
      <c r="J179">
        <v>34</v>
      </c>
      <c r="K179">
        <v>1108630</v>
      </c>
    </row>
    <row r="180" spans="1:11" x14ac:dyDescent="0.2">
      <c r="A180" t="s">
        <v>46</v>
      </c>
      <c r="B180">
        <v>2018</v>
      </c>
      <c r="C180">
        <v>80307</v>
      </c>
      <c r="D180">
        <v>2.44</v>
      </c>
      <c r="E180">
        <v>170800</v>
      </c>
      <c r="F180">
        <v>81877</v>
      </c>
      <c r="G180">
        <v>1249</v>
      </c>
      <c r="H180">
        <v>1710</v>
      </c>
      <c r="I180">
        <v>157620.133292082</v>
      </c>
      <c r="J180">
        <v>32</v>
      </c>
      <c r="K180">
        <v>2434806</v>
      </c>
    </row>
    <row r="181" spans="1:11" x14ac:dyDescent="0.2">
      <c r="A181" t="s">
        <v>47</v>
      </c>
      <c r="B181">
        <v>2018</v>
      </c>
      <c r="C181">
        <v>11388</v>
      </c>
      <c r="D181">
        <v>2.4</v>
      </c>
      <c r="E181">
        <v>262400</v>
      </c>
      <c r="F181">
        <v>77282</v>
      </c>
      <c r="G181">
        <v>1413</v>
      </c>
      <c r="H181">
        <v>2172</v>
      </c>
      <c r="I181">
        <v>260166.89421601899</v>
      </c>
      <c r="J181">
        <v>35</v>
      </c>
      <c r="K181">
        <v>431421</v>
      </c>
    </row>
    <row r="182" spans="1:11" x14ac:dyDescent="0.2">
      <c r="A182" t="s">
        <v>48</v>
      </c>
      <c r="B182">
        <v>2018</v>
      </c>
      <c r="C182">
        <v>25692</v>
      </c>
      <c r="D182">
        <v>2.4500000000000002</v>
      </c>
      <c r="E182">
        <v>172500</v>
      </c>
      <c r="F182">
        <v>90685</v>
      </c>
      <c r="G182">
        <v>1353</v>
      </c>
      <c r="H182">
        <v>2903</v>
      </c>
      <c r="I182">
        <v>169165.02869608899</v>
      </c>
      <c r="J182">
        <v>38</v>
      </c>
      <c r="K182">
        <v>765490</v>
      </c>
    </row>
    <row r="183" spans="1:11" x14ac:dyDescent="0.2">
      <c r="A183" t="s">
        <v>49</v>
      </c>
      <c r="B183">
        <v>2018</v>
      </c>
      <c r="C183">
        <v>36733</v>
      </c>
      <c r="D183">
        <v>2.65</v>
      </c>
      <c r="E183">
        <v>301100</v>
      </c>
      <c r="F183">
        <v>86294</v>
      </c>
      <c r="G183">
        <v>1528</v>
      </c>
      <c r="H183">
        <v>1707</v>
      </c>
      <c r="I183">
        <v>294026.67085426103</v>
      </c>
      <c r="J183">
        <v>42</v>
      </c>
      <c r="K183">
        <v>1129810</v>
      </c>
    </row>
    <row r="184" spans="1:11" x14ac:dyDescent="0.2">
      <c r="A184" t="s">
        <v>50</v>
      </c>
      <c r="B184">
        <v>2018</v>
      </c>
      <c r="C184">
        <v>13925</v>
      </c>
      <c r="D184">
        <v>2.4700000000000002</v>
      </c>
      <c r="E184">
        <v>278600</v>
      </c>
      <c r="F184">
        <v>105339</v>
      </c>
      <c r="G184">
        <v>1892</v>
      </c>
      <c r="H184">
        <v>5841</v>
      </c>
      <c r="I184">
        <v>271497.32382646098</v>
      </c>
      <c r="J184">
        <v>39</v>
      </c>
      <c r="K184">
        <v>531212</v>
      </c>
    </row>
    <row r="185" spans="1:11" x14ac:dyDescent="0.2">
      <c r="A185" t="s">
        <v>51</v>
      </c>
      <c r="B185">
        <v>2018</v>
      </c>
      <c r="C185">
        <v>105146</v>
      </c>
      <c r="D185">
        <v>2.69</v>
      </c>
      <c r="E185">
        <v>352700</v>
      </c>
      <c r="F185">
        <v>121642</v>
      </c>
      <c r="G185">
        <v>2398</v>
      </c>
      <c r="H185">
        <v>8521</v>
      </c>
      <c r="I185">
        <v>334240.1903818</v>
      </c>
      <c r="J185">
        <v>40</v>
      </c>
      <c r="K185">
        <v>3249567</v>
      </c>
    </row>
    <row r="186" spans="1:11" x14ac:dyDescent="0.2">
      <c r="A186" t="s">
        <v>52</v>
      </c>
      <c r="B186">
        <v>2018</v>
      </c>
      <c r="C186">
        <v>23984</v>
      </c>
      <c r="D186">
        <v>2.58</v>
      </c>
      <c r="E186">
        <v>193300</v>
      </c>
      <c r="F186">
        <v>72549</v>
      </c>
      <c r="G186">
        <v>1234</v>
      </c>
      <c r="H186">
        <v>1561</v>
      </c>
      <c r="I186">
        <v>185733.90149740901</v>
      </c>
      <c r="J186">
        <v>41</v>
      </c>
      <c r="K186">
        <v>794093</v>
      </c>
    </row>
    <row r="187" spans="1:11" x14ac:dyDescent="0.2">
      <c r="A187" t="s">
        <v>53</v>
      </c>
      <c r="B187">
        <v>2018</v>
      </c>
      <c r="C187">
        <v>216046</v>
      </c>
      <c r="D187">
        <v>2.57</v>
      </c>
      <c r="E187">
        <v>341900</v>
      </c>
      <c r="F187">
        <v>108546</v>
      </c>
      <c r="G187">
        <v>2098</v>
      </c>
      <c r="H187">
        <v>5837</v>
      </c>
      <c r="I187">
        <v>330470.44539332797</v>
      </c>
      <c r="J187">
        <v>43</v>
      </c>
      <c r="K187">
        <v>7367015</v>
      </c>
    </row>
    <row r="188" spans="1:11" x14ac:dyDescent="0.2">
      <c r="A188" t="s">
        <v>54</v>
      </c>
      <c r="B188">
        <v>2018</v>
      </c>
      <c r="C188">
        <v>119280</v>
      </c>
      <c r="D188">
        <v>2.52</v>
      </c>
      <c r="E188">
        <v>199600</v>
      </c>
      <c r="F188">
        <v>81504</v>
      </c>
      <c r="G188">
        <v>1284</v>
      </c>
      <c r="H188">
        <v>1625</v>
      </c>
      <c r="I188">
        <v>195620.064097372</v>
      </c>
      <c r="J188">
        <v>36</v>
      </c>
      <c r="K188">
        <v>4011462</v>
      </c>
    </row>
    <row r="189" spans="1:11" x14ac:dyDescent="0.2">
      <c r="A189" t="s">
        <v>55</v>
      </c>
      <c r="B189">
        <v>2018</v>
      </c>
      <c r="C189">
        <v>11264</v>
      </c>
      <c r="D189">
        <v>2.2999999999999998</v>
      </c>
      <c r="E189">
        <v>226000</v>
      </c>
      <c r="F189">
        <v>97677</v>
      </c>
      <c r="G189">
        <v>1425</v>
      </c>
      <c r="H189">
        <v>2325</v>
      </c>
      <c r="I189">
        <v>210446.19885639701</v>
      </c>
      <c r="J189">
        <v>37</v>
      </c>
      <c r="K189">
        <v>319355</v>
      </c>
    </row>
    <row r="190" spans="1:11" x14ac:dyDescent="0.2">
      <c r="A190" t="s">
        <v>56</v>
      </c>
      <c r="B190">
        <v>2018</v>
      </c>
      <c r="C190">
        <v>146391</v>
      </c>
      <c r="D190">
        <v>2.4300000000000002</v>
      </c>
      <c r="E190">
        <v>160800</v>
      </c>
      <c r="F190">
        <v>83629</v>
      </c>
      <c r="G190">
        <v>1248</v>
      </c>
      <c r="H190">
        <v>2518</v>
      </c>
      <c r="I190">
        <v>144357.972412748</v>
      </c>
      <c r="J190">
        <v>44</v>
      </c>
      <c r="K190">
        <v>4685447</v>
      </c>
    </row>
    <row r="191" spans="1:11" x14ac:dyDescent="0.2">
      <c r="A191" t="s">
        <v>57</v>
      </c>
      <c r="B191">
        <v>2018</v>
      </c>
      <c r="C191">
        <v>51095</v>
      </c>
      <c r="D191">
        <v>2.58</v>
      </c>
      <c r="E191">
        <v>156000</v>
      </c>
      <c r="F191">
        <v>80386</v>
      </c>
      <c r="G191">
        <v>1214</v>
      </c>
      <c r="H191">
        <v>1470</v>
      </c>
      <c r="I191">
        <v>131765.130347339</v>
      </c>
      <c r="J191">
        <v>45</v>
      </c>
      <c r="K191">
        <v>1485310</v>
      </c>
    </row>
    <row r="192" spans="1:11" x14ac:dyDescent="0.2">
      <c r="A192" t="s">
        <v>58</v>
      </c>
      <c r="B192">
        <v>2018</v>
      </c>
      <c r="C192">
        <v>45820</v>
      </c>
      <c r="D192">
        <v>2.5</v>
      </c>
      <c r="E192">
        <v>355800</v>
      </c>
      <c r="F192">
        <v>91517</v>
      </c>
      <c r="G192">
        <v>1690</v>
      </c>
      <c r="H192">
        <v>3265</v>
      </c>
      <c r="I192">
        <v>347481.96261039103</v>
      </c>
      <c r="J192">
        <v>46</v>
      </c>
      <c r="K192">
        <v>1639970</v>
      </c>
    </row>
    <row r="193" spans="1:11" x14ac:dyDescent="0.2">
      <c r="A193" t="s">
        <v>59</v>
      </c>
      <c r="B193">
        <v>2018</v>
      </c>
      <c r="C193">
        <v>147829</v>
      </c>
      <c r="D193">
        <v>2.44</v>
      </c>
      <c r="E193">
        <v>202000</v>
      </c>
      <c r="F193">
        <v>90755</v>
      </c>
      <c r="G193">
        <v>1451</v>
      </c>
      <c r="H193">
        <v>3189</v>
      </c>
      <c r="I193">
        <v>177504.375627214</v>
      </c>
      <c r="J193">
        <v>47</v>
      </c>
      <c r="K193">
        <v>5070931</v>
      </c>
    </row>
    <row r="194" spans="1:11" x14ac:dyDescent="0.2">
      <c r="A194" t="s">
        <v>60</v>
      </c>
      <c r="B194">
        <v>2018</v>
      </c>
      <c r="C194">
        <v>10910</v>
      </c>
      <c r="D194">
        <v>2.5</v>
      </c>
      <c r="E194">
        <v>274200</v>
      </c>
      <c r="F194">
        <v>98266</v>
      </c>
      <c r="G194">
        <v>1830</v>
      </c>
      <c r="H194">
        <v>4361</v>
      </c>
      <c r="I194">
        <v>282925.81684003299</v>
      </c>
      <c r="J194">
        <v>50</v>
      </c>
      <c r="K194">
        <v>406573</v>
      </c>
    </row>
    <row r="195" spans="1:11" x14ac:dyDescent="0.2">
      <c r="A195" t="s">
        <v>61</v>
      </c>
      <c r="B195">
        <v>2018</v>
      </c>
      <c r="C195">
        <v>63951</v>
      </c>
      <c r="D195">
        <v>2.57</v>
      </c>
      <c r="E195">
        <v>194100</v>
      </c>
      <c r="F195">
        <v>77141</v>
      </c>
      <c r="G195">
        <v>1225</v>
      </c>
      <c r="H195">
        <v>1106</v>
      </c>
      <c r="I195">
        <v>180692.97509075099</v>
      </c>
      <c r="J195">
        <v>51</v>
      </c>
      <c r="K195">
        <v>1927991</v>
      </c>
    </row>
    <row r="196" spans="1:11" x14ac:dyDescent="0.2">
      <c r="A196" t="s">
        <v>62</v>
      </c>
      <c r="B196">
        <v>2018</v>
      </c>
      <c r="C196">
        <v>11346</v>
      </c>
      <c r="D196">
        <v>2.46</v>
      </c>
      <c r="E196">
        <v>188800</v>
      </c>
      <c r="F196">
        <v>83662</v>
      </c>
      <c r="G196">
        <v>1301</v>
      </c>
      <c r="H196">
        <v>2350</v>
      </c>
      <c r="I196">
        <v>196219.430325692</v>
      </c>
      <c r="J196">
        <v>52</v>
      </c>
      <c r="K196">
        <v>345449</v>
      </c>
    </row>
    <row r="197" spans="1:11" x14ac:dyDescent="0.2">
      <c r="A197" t="s">
        <v>63</v>
      </c>
      <c r="B197">
        <v>2018</v>
      </c>
      <c r="C197">
        <v>83897</v>
      </c>
      <c r="D197">
        <v>2.54</v>
      </c>
      <c r="E197">
        <v>192600</v>
      </c>
      <c r="F197">
        <v>78713</v>
      </c>
      <c r="G197">
        <v>1228</v>
      </c>
      <c r="H197">
        <v>1319</v>
      </c>
      <c r="I197">
        <v>187990.800988982</v>
      </c>
      <c r="J197">
        <v>53</v>
      </c>
      <c r="K197">
        <v>2603140</v>
      </c>
    </row>
    <row r="198" spans="1:11" x14ac:dyDescent="0.2">
      <c r="A198" t="s">
        <v>64</v>
      </c>
      <c r="B198">
        <v>2018</v>
      </c>
      <c r="C198">
        <v>383580</v>
      </c>
      <c r="D198">
        <v>2.87</v>
      </c>
      <c r="E198">
        <v>216700</v>
      </c>
      <c r="F198">
        <v>95822</v>
      </c>
      <c r="G198">
        <v>1603</v>
      </c>
      <c r="H198">
        <v>4008</v>
      </c>
      <c r="I198">
        <v>204269.40840281101</v>
      </c>
      <c r="J198">
        <v>54</v>
      </c>
      <c r="K198">
        <v>9776083</v>
      </c>
    </row>
    <row r="199" spans="1:11" x14ac:dyDescent="0.2">
      <c r="A199" t="s">
        <v>65</v>
      </c>
      <c r="B199">
        <v>2018</v>
      </c>
      <c r="C199">
        <v>52085</v>
      </c>
      <c r="D199">
        <v>3.12</v>
      </c>
      <c r="E199">
        <v>310000</v>
      </c>
      <c r="F199">
        <v>93060</v>
      </c>
      <c r="G199">
        <v>1531</v>
      </c>
      <c r="H199">
        <v>1788</v>
      </c>
      <c r="I199">
        <v>320766.67027264897</v>
      </c>
      <c r="J199">
        <v>55</v>
      </c>
      <c r="K199">
        <v>998891</v>
      </c>
    </row>
    <row r="200" spans="1:11" x14ac:dyDescent="0.2">
      <c r="A200" t="s">
        <v>66</v>
      </c>
      <c r="B200">
        <v>2018</v>
      </c>
      <c r="C200">
        <v>5767</v>
      </c>
      <c r="D200">
        <v>2.2999999999999998</v>
      </c>
      <c r="E200">
        <v>239000</v>
      </c>
      <c r="F200">
        <v>87472</v>
      </c>
      <c r="G200">
        <v>1560</v>
      </c>
      <c r="H200">
        <v>4366</v>
      </c>
      <c r="I200">
        <v>248108.51512454401</v>
      </c>
      <c r="J200">
        <v>58</v>
      </c>
      <c r="K200">
        <v>261373</v>
      </c>
    </row>
    <row r="201" spans="1:11" x14ac:dyDescent="0.2">
      <c r="A201" t="s">
        <v>67</v>
      </c>
      <c r="B201">
        <v>2018</v>
      </c>
      <c r="C201">
        <v>99351</v>
      </c>
      <c r="D201">
        <v>2.61</v>
      </c>
      <c r="E201">
        <v>302700</v>
      </c>
      <c r="F201">
        <v>104322</v>
      </c>
      <c r="G201">
        <v>1752</v>
      </c>
      <c r="H201">
        <v>2509</v>
      </c>
      <c r="I201">
        <v>263703.378158034</v>
      </c>
      <c r="J201">
        <v>56</v>
      </c>
      <c r="K201">
        <v>3175524</v>
      </c>
    </row>
    <row r="202" spans="1:11" x14ac:dyDescent="0.2">
      <c r="A202" t="s">
        <v>68</v>
      </c>
      <c r="B202">
        <v>2018</v>
      </c>
      <c r="C202">
        <v>92209</v>
      </c>
      <c r="D202">
        <v>2.5499999999999998</v>
      </c>
      <c r="E202">
        <v>385000</v>
      </c>
      <c r="F202">
        <v>104432</v>
      </c>
      <c r="G202">
        <v>1883</v>
      </c>
      <c r="H202">
        <v>3659</v>
      </c>
      <c r="I202">
        <v>384841.91927814402</v>
      </c>
      <c r="J202">
        <v>59</v>
      </c>
      <c r="K202">
        <v>2895575</v>
      </c>
    </row>
    <row r="203" spans="1:11" x14ac:dyDescent="0.2">
      <c r="A203" t="s">
        <v>69</v>
      </c>
      <c r="B203">
        <v>2018</v>
      </c>
      <c r="C203">
        <v>18926</v>
      </c>
      <c r="D203">
        <v>2.39</v>
      </c>
      <c r="E203">
        <v>147100</v>
      </c>
      <c r="F203">
        <v>70059</v>
      </c>
      <c r="G203">
        <v>1001</v>
      </c>
      <c r="H203">
        <v>870</v>
      </c>
      <c r="I203">
        <v>113948.036661219</v>
      </c>
      <c r="J203">
        <v>61</v>
      </c>
      <c r="K203">
        <v>734703</v>
      </c>
    </row>
    <row r="204" spans="1:11" x14ac:dyDescent="0.2">
      <c r="A204" t="s">
        <v>70</v>
      </c>
      <c r="B204">
        <v>2018</v>
      </c>
      <c r="C204">
        <v>68743</v>
      </c>
      <c r="D204">
        <v>2.39</v>
      </c>
      <c r="E204">
        <v>195900</v>
      </c>
      <c r="F204">
        <v>87899</v>
      </c>
      <c r="G204">
        <v>1387</v>
      </c>
      <c r="H204">
        <v>3368</v>
      </c>
      <c r="I204">
        <v>191639.275406361</v>
      </c>
      <c r="J204">
        <v>60</v>
      </c>
      <c r="K204">
        <v>2371960</v>
      </c>
    </row>
    <row r="205" spans="1:11" x14ac:dyDescent="0.2">
      <c r="A205" t="s">
        <v>71</v>
      </c>
      <c r="B205">
        <v>2018</v>
      </c>
      <c r="C205">
        <v>8297</v>
      </c>
      <c r="D205">
        <v>2.4500000000000002</v>
      </c>
      <c r="E205">
        <v>240100</v>
      </c>
      <c r="F205">
        <v>88588</v>
      </c>
      <c r="G205">
        <v>1440</v>
      </c>
      <c r="H205">
        <v>1406</v>
      </c>
      <c r="I205">
        <v>237719.00760878</v>
      </c>
      <c r="J205">
        <v>62</v>
      </c>
      <c r="K205">
        <v>230252</v>
      </c>
    </row>
    <row r="206" spans="1:11" x14ac:dyDescent="0.2">
      <c r="A206" t="s">
        <v>21</v>
      </c>
      <c r="B206">
        <v>2017</v>
      </c>
      <c r="C206">
        <v>59028</v>
      </c>
      <c r="D206">
        <v>2.58</v>
      </c>
      <c r="E206">
        <v>158000</v>
      </c>
      <c r="F206">
        <v>74553</v>
      </c>
      <c r="G206">
        <v>1123</v>
      </c>
      <c r="H206">
        <v>664</v>
      </c>
      <c r="I206">
        <v>144048.59013529899</v>
      </c>
      <c r="J206">
        <v>4</v>
      </c>
      <c r="K206">
        <v>1841665</v>
      </c>
    </row>
    <row r="207" spans="1:11" x14ac:dyDescent="0.2">
      <c r="A207" t="s">
        <v>22</v>
      </c>
      <c r="B207">
        <v>2017</v>
      </c>
      <c r="C207">
        <v>9961</v>
      </c>
      <c r="D207">
        <v>2.84</v>
      </c>
      <c r="E207">
        <v>286900</v>
      </c>
      <c r="F207">
        <v>103942</v>
      </c>
      <c r="G207">
        <v>1844</v>
      </c>
      <c r="H207">
        <v>3411</v>
      </c>
      <c r="I207">
        <v>277654.36435572902</v>
      </c>
      <c r="J207">
        <v>3</v>
      </c>
      <c r="K207">
        <v>250741</v>
      </c>
    </row>
    <row r="208" spans="1:11" x14ac:dyDescent="0.2">
      <c r="A208" t="s">
        <v>23</v>
      </c>
      <c r="B208">
        <v>2017</v>
      </c>
      <c r="C208">
        <v>88721</v>
      </c>
      <c r="D208">
        <v>2.69</v>
      </c>
      <c r="E208">
        <v>238800</v>
      </c>
      <c r="F208">
        <v>80853</v>
      </c>
      <c r="G208">
        <v>1365</v>
      </c>
      <c r="H208">
        <v>1510</v>
      </c>
      <c r="I208">
        <v>239248.61119846799</v>
      </c>
      <c r="J208">
        <v>8</v>
      </c>
      <c r="K208">
        <v>2552972</v>
      </c>
    </row>
    <row r="209" spans="1:11" x14ac:dyDescent="0.2">
      <c r="A209" t="s">
        <v>24</v>
      </c>
      <c r="B209">
        <v>2017</v>
      </c>
      <c r="C209">
        <v>41016</v>
      </c>
      <c r="D209">
        <v>2.5299999999999998</v>
      </c>
      <c r="E209">
        <v>142800</v>
      </c>
      <c r="F209">
        <v>71081</v>
      </c>
      <c r="G209">
        <v>1025</v>
      </c>
      <c r="H209">
        <v>903</v>
      </c>
      <c r="I209">
        <v>135533.793337896</v>
      </c>
      <c r="J209">
        <v>6</v>
      </c>
      <c r="K209">
        <v>1153082</v>
      </c>
    </row>
    <row r="210" spans="1:11" x14ac:dyDescent="0.2">
      <c r="A210" t="s">
        <v>25</v>
      </c>
      <c r="B210">
        <v>2017</v>
      </c>
      <c r="C210">
        <v>468957</v>
      </c>
      <c r="D210">
        <v>2.98</v>
      </c>
      <c r="E210">
        <v>529000</v>
      </c>
      <c r="F210">
        <v>108609</v>
      </c>
      <c r="G210">
        <v>2269</v>
      </c>
      <c r="H210">
        <v>4174</v>
      </c>
      <c r="I210">
        <v>500927.45944168599</v>
      </c>
      <c r="J210">
        <v>9</v>
      </c>
      <c r="K210">
        <v>13005097</v>
      </c>
    </row>
    <row r="211" spans="1:11" x14ac:dyDescent="0.2">
      <c r="A211" t="s">
        <v>26</v>
      </c>
      <c r="B211">
        <v>2017</v>
      </c>
      <c r="C211">
        <v>70949</v>
      </c>
      <c r="D211">
        <v>2.57</v>
      </c>
      <c r="E211">
        <v>357700</v>
      </c>
      <c r="F211">
        <v>97207</v>
      </c>
      <c r="G211">
        <v>1681</v>
      </c>
      <c r="H211">
        <v>1819</v>
      </c>
      <c r="I211">
        <v>356431.46662670502</v>
      </c>
      <c r="J211">
        <v>10</v>
      </c>
      <c r="K211">
        <v>2139207</v>
      </c>
    </row>
    <row r="212" spans="1:11" x14ac:dyDescent="0.2">
      <c r="A212" t="s">
        <v>27</v>
      </c>
      <c r="B212">
        <v>2017</v>
      </c>
      <c r="C212">
        <v>33995</v>
      </c>
      <c r="D212">
        <v>2.56</v>
      </c>
      <c r="E212">
        <v>277900</v>
      </c>
      <c r="F212">
        <v>109560</v>
      </c>
      <c r="G212">
        <v>1976</v>
      </c>
      <c r="H212">
        <v>5806</v>
      </c>
      <c r="I212">
        <v>246239.244328317</v>
      </c>
      <c r="J212">
        <v>11</v>
      </c>
      <c r="K212">
        <v>1356762</v>
      </c>
    </row>
    <row r="213" spans="1:11" x14ac:dyDescent="0.2">
      <c r="A213" t="s">
        <v>28</v>
      </c>
      <c r="B213">
        <v>2017</v>
      </c>
      <c r="C213">
        <v>9580</v>
      </c>
      <c r="D213">
        <v>2.62</v>
      </c>
      <c r="E213">
        <v>258900</v>
      </c>
      <c r="F213">
        <v>87389</v>
      </c>
      <c r="G213">
        <v>1507</v>
      </c>
      <c r="H213">
        <v>1544</v>
      </c>
      <c r="I213">
        <v>253722.33428852499</v>
      </c>
      <c r="J213">
        <v>13</v>
      </c>
      <c r="K213">
        <v>357937</v>
      </c>
    </row>
    <row r="214" spans="1:11" x14ac:dyDescent="0.2">
      <c r="A214" t="s">
        <v>29</v>
      </c>
      <c r="B214">
        <v>2017</v>
      </c>
      <c r="C214">
        <v>9007</v>
      </c>
      <c r="D214">
        <v>2.3199999999999998</v>
      </c>
      <c r="E214">
        <v>609900</v>
      </c>
      <c r="F214">
        <v>138977</v>
      </c>
      <c r="G214">
        <v>2432</v>
      </c>
      <c r="H214">
        <v>3421</v>
      </c>
      <c r="I214">
        <v>535361.47520916804</v>
      </c>
      <c r="J214">
        <v>12</v>
      </c>
      <c r="K214">
        <v>281475</v>
      </c>
    </row>
    <row r="215" spans="1:11" x14ac:dyDescent="0.2">
      <c r="A215" t="s">
        <v>30</v>
      </c>
      <c r="B215">
        <v>2017</v>
      </c>
      <c r="C215">
        <v>231116</v>
      </c>
      <c r="D215">
        <v>2.67</v>
      </c>
      <c r="E215">
        <v>232100</v>
      </c>
      <c r="F215">
        <v>76655</v>
      </c>
      <c r="G215">
        <v>1423</v>
      </c>
      <c r="H215">
        <v>2040</v>
      </c>
      <c r="I215">
        <v>219021.884377304</v>
      </c>
      <c r="J215">
        <v>14</v>
      </c>
      <c r="K215">
        <v>7689964</v>
      </c>
    </row>
    <row r="216" spans="1:11" x14ac:dyDescent="0.2">
      <c r="A216" t="s">
        <v>31</v>
      </c>
      <c r="B216">
        <v>2017</v>
      </c>
      <c r="C216">
        <v>141334</v>
      </c>
      <c r="D216">
        <v>2.72</v>
      </c>
      <c r="E216">
        <v>191100</v>
      </c>
      <c r="F216">
        <v>84284</v>
      </c>
      <c r="G216">
        <v>1341</v>
      </c>
      <c r="H216">
        <v>1843</v>
      </c>
      <c r="I216">
        <v>177323.67482623999</v>
      </c>
      <c r="J216">
        <v>16</v>
      </c>
      <c r="K216">
        <v>3745074</v>
      </c>
    </row>
    <row r="217" spans="1:11" x14ac:dyDescent="0.2">
      <c r="A217" t="s">
        <v>32</v>
      </c>
      <c r="B217">
        <v>2017</v>
      </c>
      <c r="C217">
        <v>19672</v>
      </c>
      <c r="D217">
        <v>3.02</v>
      </c>
      <c r="E217">
        <v>628300</v>
      </c>
      <c r="F217">
        <v>112506</v>
      </c>
      <c r="G217">
        <v>2337</v>
      </c>
      <c r="H217">
        <v>1761</v>
      </c>
      <c r="I217">
        <v>588955.75199936004</v>
      </c>
      <c r="J217">
        <v>18</v>
      </c>
      <c r="K217">
        <v>458078</v>
      </c>
    </row>
    <row r="218" spans="1:11" x14ac:dyDescent="0.2">
      <c r="A218" t="s">
        <v>33</v>
      </c>
      <c r="B218">
        <v>2017</v>
      </c>
      <c r="C218">
        <v>24723</v>
      </c>
      <c r="D218">
        <v>2.7</v>
      </c>
      <c r="E218">
        <v>214200</v>
      </c>
      <c r="F218">
        <v>70758</v>
      </c>
      <c r="G218">
        <v>1213</v>
      </c>
      <c r="H218">
        <v>1440</v>
      </c>
      <c r="I218">
        <v>226577.80102131399</v>
      </c>
      <c r="J218">
        <v>20</v>
      </c>
      <c r="K218">
        <v>625135</v>
      </c>
    </row>
    <row r="219" spans="1:11" x14ac:dyDescent="0.2">
      <c r="A219" t="s">
        <v>34</v>
      </c>
      <c r="B219">
        <v>2017</v>
      </c>
      <c r="C219">
        <v>153400</v>
      </c>
      <c r="D219">
        <v>2.6</v>
      </c>
      <c r="E219">
        <v>208800</v>
      </c>
      <c r="F219">
        <v>92291</v>
      </c>
      <c r="G219">
        <v>1603</v>
      </c>
      <c r="H219">
        <v>4692</v>
      </c>
      <c r="I219">
        <v>179479.78875897199</v>
      </c>
      <c r="J219">
        <v>21</v>
      </c>
      <c r="K219">
        <v>4808672</v>
      </c>
    </row>
    <row r="220" spans="1:11" x14ac:dyDescent="0.2">
      <c r="A220" t="s">
        <v>35</v>
      </c>
      <c r="B220">
        <v>2017</v>
      </c>
      <c r="C220">
        <v>77269</v>
      </c>
      <c r="D220">
        <v>2.5299999999999998</v>
      </c>
      <c r="E220">
        <v>148000</v>
      </c>
      <c r="F220">
        <v>77197</v>
      </c>
      <c r="G220">
        <v>1089</v>
      </c>
      <c r="H220">
        <v>1252</v>
      </c>
      <c r="I220">
        <v>138864.487748015</v>
      </c>
      <c r="J220">
        <v>22</v>
      </c>
      <c r="K220">
        <v>2557299</v>
      </c>
    </row>
    <row r="221" spans="1:11" x14ac:dyDescent="0.2">
      <c r="A221" t="s">
        <v>36</v>
      </c>
      <c r="B221">
        <v>2017</v>
      </c>
      <c r="C221">
        <v>41142</v>
      </c>
      <c r="D221">
        <v>2.42</v>
      </c>
      <c r="E221">
        <v>157900</v>
      </c>
      <c r="F221">
        <v>82626</v>
      </c>
      <c r="G221">
        <v>1205</v>
      </c>
      <c r="H221">
        <v>2496</v>
      </c>
      <c r="I221">
        <v>144914.55914834701</v>
      </c>
      <c r="J221">
        <v>19</v>
      </c>
      <c r="K221">
        <v>1257505</v>
      </c>
    </row>
    <row r="222" spans="1:11" x14ac:dyDescent="0.2">
      <c r="A222" t="s">
        <v>37</v>
      </c>
      <c r="B222">
        <v>2017</v>
      </c>
      <c r="C222">
        <v>38940</v>
      </c>
      <c r="D222">
        <v>2.5099999999999998</v>
      </c>
      <c r="E222">
        <v>165300</v>
      </c>
      <c r="F222">
        <v>85462</v>
      </c>
      <c r="G222">
        <v>1314</v>
      </c>
      <c r="H222">
        <v>2275</v>
      </c>
      <c r="I222">
        <v>137783.32059811</v>
      </c>
      <c r="J222">
        <v>23</v>
      </c>
      <c r="K222">
        <v>1128983</v>
      </c>
    </row>
    <row r="223" spans="1:11" x14ac:dyDescent="0.2">
      <c r="A223" t="s">
        <v>38</v>
      </c>
      <c r="B223">
        <v>2017</v>
      </c>
      <c r="C223">
        <v>53444</v>
      </c>
      <c r="D223">
        <v>2.5099999999999998</v>
      </c>
      <c r="E223">
        <v>155600</v>
      </c>
      <c r="F223">
        <v>76392</v>
      </c>
      <c r="G223">
        <v>1123</v>
      </c>
      <c r="H223">
        <v>1376</v>
      </c>
      <c r="I223">
        <v>124458.22206989399</v>
      </c>
      <c r="J223">
        <v>24</v>
      </c>
      <c r="K223">
        <v>1725034</v>
      </c>
    </row>
    <row r="224" spans="1:11" x14ac:dyDescent="0.2">
      <c r="A224" t="s">
        <v>39</v>
      </c>
      <c r="B224">
        <v>2017</v>
      </c>
      <c r="C224">
        <v>58623</v>
      </c>
      <c r="D224">
        <v>2.62</v>
      </c>
      <c r="E224">
        <v>179700</v>
      </c>
      <c r="F224">
        <v>79133</v>
      </c>
      <c r="G224">
        <v>1233</v>
      </c>
      <c r="H224">
        <v>1059</v>
      </c>
      <c r="I224">
        <v>168347.29292351499</v>
      </c>
      <c r="J224">
        <v>25</v>
      </c>
      <c r="K224">
        <v>1737123</v>
      </c>
    </row>
    <row r="225" spans="1:11" x14ac:dyDescent="0.2">
      <c r="A225" t="s">
        <v>40</v>
      </c>
      <c r="B225">
        <v>2017</v>
      </c>
      <c r="C225">
        <v>14945</v>
      </c>
      <c r="D225">
        <v>2.4</v>
      </c>
      <c r="E225">
        <v>201200</v>
      </c>
      <c r="F225">
        <v>80029</v>
      </c>
      <c r="G225">
        <v>1313</v>
      </c>
      <c r="H225">
        <v>2712</v>
      </c>
      <c r="I225">
        <v>210374.016181491</v>
      </c>
      <c r="J225">
        <v>28</v>
      </c>
      <c r="K225">
        <v>540959</v>
      </c>
    </row>
    <row r="226" spans="1:11" x14ac:dyDescent="0.2">
      <c r="A226" t="s">
        <v>41</v>
      </c>
      <c r="B226">
        <v>2017</v>
      </c>
      <c r="C226">
        <v>74868</v>
      </c>
      <c r="D226">
        <v>2.68</v>
      </c>
      <c r="E226">
        <v>323400</v>
      </c>
      <c r="F226">
        <v>111824</v>
      </c>
      <c r="G226">
        <v>1915</v>
      </c>
      <c r="H226">
        <v>3431</v>
      </c>
      <c r="I226">
        <v>295002.45499612001</v>
      </c>
      <c r="J226">
        <v>27</v>
      </c>
      <c r="K226">
        <v>2207343</v>
      </c>
    </row>
    <row r="227" spans="1:11" x14ac:dyDescent="0.2">
      <c r="A227" t="s">
        <v>42</v>
      </c>
      <c r="B227">
        <v>2017</v>
      </c>
      <c r="C227">
        <v>76690</v>
      </c>
      <c r="D227">
        <v>2.54</v>
      </c>
      <c r="E227">
        <v>391500</v>
      </c>
      <c r="F227">
        <v>117542</v>
      </c>
      <c r="G227">
        <v>2108</v>
      </c>
      <c r="H227">
        <v>4556</v>
      </c>
      <c r="I227">
        <v>390791.55829670199</v>
      </c>
      <c r="J227">
        <v>26</v>
      </c>
      <c r="K227">
        <v>2604954</v>
      </c>
    </row>
    <row r="228" spans="1:11" x14ac:dyDescent="0.2">
      <c r="A228" t="s">
        <v>43</v>
      </c>
      <c r="B228">
        <v>2017</v>
      </c>
      <c r="C228">
        <v>117528</v>
      </c>
      <c r="D228">
        <v>2.48</v>
      </c>
      <c r="E228">
        <v>168100</v>
      </c>
      <c r="F228">
        <v>80952</v>
      </c>
      <c r="G228">
        <v>1231</v>
      </c>
      <c r="H228">
        <v>2546</v>
      </c>
      <c r="I228">
        <v>148133.79443560701</v>
      </c>
      <c r="J228">
        <v>30</v>
      </c>
      <c r="K228">
        <v>3930017</v>
      </c>
    </row>
    <row r="229" spans="1:11" x14ac:dyDescent="0.2">
      <c r="A229" t="s">
        <v>44</v>
      </c>
      <c r="B229">
        <v>2017</v>
      </c>
      <c r="C229">
        <v>70957</v>
      </c>
      <c r="D229">
        <v>2.52</v>
      </c>
      <c r="E229">
        <v>232700</v>
      </c>
      <c r="F229">
        <v>95372</v>
      </c>
      <c r="G229">
        <v>1500</v>
      </c>
      <c r="H229">
        <v>2537</v>
      </c>
      <c r="I229">
        <v>224945.92820677301</v>
      </c>
      <c r="J229">
        <v>31</v>
      </c>
      <c r="K229">
        <v>2162211</v>
      </c>
    </row>
    <row r="230" spans="1:11" x14ac:dyDescent="0.2">
      <c r="A230" t="s">
        <v>45</v>
      </c>
      <c r="B230">
        <v>2017</v>
      </c>
      <c r="C230">
        <v>38333</v>
      </c>
      <c r="D230">
        <v>2.65</v>
      </c>
      <c r="E230">
        <v>143400</v>
      </c>
      <c r="F230">
        <v>70491</v>
      </c>
      <c r="G230">
        <v>1090</v>
      </c>
      <c r="H230">
        <v>1154</v>
      </c>
      <c r="I230">
        <v>127383.142705815</v>
      </c>
      <c r="J230">
        <v>34</v>
      </c>
      <c r="K230">
        <v>1091980</v>
      </c>
    </row>
    <row r="231" spans="1:11" x14ac:dyDescent="0.2">
      <c r="A231" t="s">
        <v>46</v>
      </c>
      <c r="B231">
        <v>2017</v>
      </c>
      <c r="C231">
        <v>80273</v>
      </c>
      <c r="D231">
        <v>2.4900000000000002</v>
      </c>
      <c r="E231">
        <v>165600</v>
      </c>
      <c r="F231">
        <v>79793</v>
      </c>
      <c r="G231">
        <v>1207</v>
      </c>
      <c r="H231">
        <v>1646</v>
      </c>
      <c r="I231">
        <v>149401.318954463</v>
      </c>
      <c r="J231">
        <v>32</v>
      </c>
      <c r="K231">
        <v>2385135</v>
      </c>
    </row>
    <row r="232" spans="1:11" x14ac:dyDescent="0.2">
      <c r="A232" t="s">
        <v>47</v>
      </c>
      <c r="B232">
        <v>2017</v>
      </c>
      <c r="C232">
        <v>13055</v>
      </c>
      <c r="D232">
        <v>2.41</v>
      </c>
      <c r="E232">
        <v>248100</v>
      </c>
      <c r="F232">
        <v>78460</v>
      </c>
      <c r="G232">
        <v>1367</v>
      </c>
      <c r="H232">
        <v>2000</v>
      </c>
      <c r="I232">
        <v>245987.61607494199</v>
      </c>
      <c r="J232">
        <v>35</v>
      </c>
      <c r="K232">
        <v>423091</v>
      </c>
    </row>
    <row r="233" spans="1:11" x14ac:dyDescent="0.2">
      <c r="A233" t="s">
        <v>48</v>
      </c>
      <c r="B233">
        <v>2017</v>
      </c>
      <c r="C233">
        <v>29620</v>
      </c>
      <c r="D233">
        <v>2.48</v>
      </c>
      <c r="E233">
        <v>165800</v>
      </c>
      <c r="F233">
        <v>86212</v>
      </c>
      <c r="G233">
        <v>1334</v>
      </c>
      <c r="H233">
        <v>2844</v>
      </c>
      <c r="I233">
        <v>160053.773799955</v>
      </c>
      <c r="J233">
        <v>38</v>
      </c>
      <c r="K233">
        <v>754490</v>
      </c>
    </row>
    <row r="234" spans="1:11" x14ac:dyDescent="0.2">
      <c r="A234" t="s">
        <v>49</v>
      </c>
      <c r="B234">
        <v>2017</v>
      </c>
      <c r="C234">
        <v>37802</v>
      </c>
      <c r="D234">
        <v>2.7</v>
      </c>
      <c r="E234">
        <v>266000</v>
      </c>
      <c r="F234">
        <v>81726</v>
      </c>
      <c r="G234">
        <v>1428</v>
      </c>
      <c r="H234">
        <v>1582</v>
      </c>
      <c r="I234">
        <v>260371.98227057001</v>
      </c>
      <c r="J234">
        <v>42</v>
      </c>
      <c r="K234">
        <v>1094613</v>
      </c>
    </row>
    <row r="235" spans="1:11" x14ac:dyDescent="0.2">
      <c r="A235" t="s">
        <v>50</v>
      </c>
      <c r="B235">
        <v>2017</v>
      </c>
      <c r="C235">
        <v>13862</v>
      </c>
      <c r="D235">
        <v>2.46</v>
      </c>
      <c r="E235">
        <v>270200</v>
      </c>
      <c r="F235">
        <v>105010</v>
      </c>
      <c r="G235">
        <v>1874</v>
      </c>
      <c r="H235">
        <v>5807</v>
      </c>
      <c r="I235">
        <v>256514.564297009</v>
      </c>
      <c r="J235">
        <v>39</v>
      </c>
      <c r="K235">
        <v>528700</v>
      </c>
    </row>
    <row r="236" spans="1:11" x14ac:dyDescent="0.2">
      <c r="A236" t="s">
        <v>51</v>
      </c>
      <c r="B236">
        <v>2017</v>
      </c>
      <c r="C236">
        <v>98578</v>
      </c>
      <c r="D236">
        <v>2.74</v>
      </c>
      <c r="E236">
        <v>341300</v>
      </c>
      <c r="F236">
        <v>119221</v>
      </c>
      <c r="G236">
        <v>2348</v>
      </c>
      <c r="H236">
        <v>8250</v>
      </c>
      <c r="I236">
        <v>321492.22227803897</v>
      </c>
      <c r="J236">
        <v>40</v>
      </c>
      <c r="K236">
        <v>3218798</v>
      </c>
    </row>
    <row r="237" spans="1:11" x14ac:dyDescent="0.2">
      <c r="A237" t="s">
        <v>52</v>
      </c>
      <c r="B237">
        <v>2017</v>
      </c>
      <c r="C237">
        <v>28338</v>
      </c>
      <c r="D237">
        <v>2.66</v>
      </c>
      <c r="E237">
        <v>189300</v>
      </c>
      <c r="F237">
        <v>71319</v>
      </c>
      <c r="G237">
        <v>1244</v>
      </c>
      <c r="H237">
        <v>1602</v>
      </c>
      <c r="I237">
        <v>177575.48569506401</v>
      </c>
      <c r="J237">
        <v>41</v>
      </c>
      <c r="K237">
        <v>767705</v>
      </c>
    </row>
    <row r="238" spans="1:11" x14ac:dyDescent="0.2">
      <c r="A238" t="s">
        <v>53</v>
      </c>
      <c r="B238">
        <v>2017</v>
      </c>
      <c r="C238">
        <v>219214</v>
      </c>
      <c r="D238">
        <v>2.64</v>
      </c>
      <c r="E238">
        <v>331500</v>
      </c>
      <c r="F238">
        <v>103477</v>
      </c>
      <c r="G238">
        <v>2036</v>
      </c>
      <c r="H238">
        <v>5658</v>
      </c>
      <c r="I238">
        <v>310004.16344806302</v>
      </c>
      <c r="J238">
        <v>43</v>
      </c>
      <c r="K238">
        <v>7304332</v>
      </c>
    </row>
    <row r="239" spans="1:11" x14ac:dyDescent="0.2">
      <c r="A239" t="s">
        <v>54</v>
      </c>
      <c r="B239">
        <v>2017</v>
      </c>
      <c r="C239">
        <v>127760</v>
      </c>
      <c r="D239">
        <v>2.5299999999999998</v>
      </c>
      <c r="E239">
        <v>190300</v>
      </c>
      <c r="F239">
        <v>79783</v>
      </c>
      <c r="G239">
        <v>1242</v>
      </c>
      <c r="H239">
        <v>1615</v>
      </c>
      <c r="I239">
        <v>183696.14345916401</v>
      </c>
      <c r="J239">
        <v>36</v>
      </c>
      <c r="K239">
        <v>3955069</v>
      </c>
    </row>
    <row r="240" spans="1:11" x14ac:dyDescent="0.2">
      <c r="A240" t="s">
        <v>55</v>
      </c>
      <c r="B240">
        <v>2017</v>
      </c>
      <c r="C240">
        <v>10777</v>
      </c>
      <c r="D240">
        <v>2.31</v>
      </c>
      <c r="E240">
        <v>221700</v>
      </c>
      <c r="F240">
        <v>92387</v>
      </c>
      <c r="G240">
        <v>1356</v>
      </c>
      <c r="H240">
        <v>2088</v>
      </c>
      <c r="I240">
        <v>214077.02114004601</v>
      </c>
      <c r="J240">
        <v>37</v>
      </c>
      <c r="K240">
        <v>316306</v>
      </c>
    </row>
    <row r="241" spans="1:11" x14ac:dyDescent="0.2">
      <c r="A241" t="s">
        <v>56</v>
      </c>
      <c r="B241">
        <v>2017</v>
      </c>
      <c r="C241">
        <v>151068</v>
      </c>
      <c r="D241">
        <v>2.4300000000000002</v>
      </c>
      <c r="E241">
        <v>153500</v>
      </c>
      <c r="F241">
        <v>81672</v>
      </c>
      <c r="G241">
        <v>1214</v>
      </c>
      <c r="H241">
        <v>2446</v>
      </c>
      <c r="I241">
        <v>135636.269043493</v>
      </c>
      <c r="J241">
        <v>44</v>
      </c>
      <c r="K241">
        <v>4667192</v>
      </c>
    </row>
    <row r="242" spans="1:11" x14ac:dyDescent="0.2">
      <c r="A242" t="s">
        <v>57</v>
      </c>
      <c r="B242">
        <v>2017</v>
      </c>
      <c r="C242">
        <v>59955</v>
      </c>
      <c r="D242">
        <v>2.6</v>
      </c>
      <c r="E242">
        <v>152200</v>
      </c>
      <c r="F242">
        <v>76338</v>
      </c>
      <c r="G242">
        <v>1183</v>
      </c>
      <c r="H242">
        <v>1449</v>
      </c>
      <c r="I242">
        <v>126905.046403803</v>
      </c>
      <c r="J242">
        <v>45</v>
      </c>
      <c r="K242">
        <v>1470364</v>
      </c>
    </row>
    <row r="243" spans="1:11" x14ac:dyDescent="0.2">
      <c r="A243" t="s">
        <v>58</v>
      </c>
      <c r="B243">
        <v>2017</v>
      </c>
      <c r="C243">
        <v>48087</v>
      </c>
      <c r="D243">
        <v>2.5299999999999998</v>
      </c>
      <c r="E243">
        <v>332400</v>
      </c>
      <c r="F243">
        <v>87879</v>
      </c>
      <c r="G243">
        <v>1629</v>
      </c>
      <c r="H243">
        <v>3088</v>
      </c>
      <c r="I243">
        <v>328946.71902114898</v>
      </c>
      <c r="J243">
        <v>46</v>
      </c>
      <c r="K243">
        <v>1603635</v>
      </c>
    </row>
    <row r="244" spans="1:11" x14ac:dyDescent="0.2">
      <c r="A244" t="s">
        <v>59</v>
      </c>
      <c r="B244">
        <v>2017</v>
      </c>
      <c r="C244">
        <v>143272</v>
      </c>
      <c r="D244">
        <v>2.4700000000000002</v>
      </c>
      <c r="E244">
        <v>198800</v>
      </c>
      <c r="F244">
        <v>89170</v>
      </c>
      <c r="G244">
        <v>1438</v>
      </c>
      <c r="H244">
        <v>3181</v>
      </c>
      <c r="I244">
        <v>170865.14477067901</v>
      </c>
      <c r="J244">
        <v>47</v>
      </c>
      <c r="K244">
        <v>5008751</v>
      </c>
    </row>
    <row r="245" spans="1:11" x14ac:dyDescent="0.2">
      <c r="A245" t="s">
        <v>60</v>
      </c>
      <c r="B245">
        <v>2017</v>
      </c>
      <c r="C245">
        <v>11713</v>
      </c>
      <c r="D245">
        <v>2.4900000000000002</v>
      </c>
      <c r="E245">
        <v>259500</v>
      </c>
      <c r="F245">
        <v>95844</v>
      </c>
      <c r="G245">
        <v>1782</v>
      </c>
      <c r="H245">
        <v>4254</v>
      </c>
      <c r="I245">
        <v>267774.20073144202</v>
      </c>
      <c r="J245">
        <v>50</v>
      </c>
      <c r="K245">
        <v>408748</v>
      </c>
    </row>
    <row r="246" spans="1:11" x14ac:dyDescent="0.2">
      <c r="A246" t="s">
        <v>61</v>
      </c>
      <c r="B246">
        <v>2017</v>
      </c>
      <c r="C246">
        <v>66875</v>
      </c>
      <c r="D246">
        <v>2.57</v>
      </c>
      <c r="E246">
        <v>181400</v>
      </c>
      <c r="F246">
        <v>76610</v>
      </c>
      <c r="G246">
        <v>1195</v>
      </c>
      <c r="H246">
        <v>1052</v>
      </c>
      <c r="I246">
        <v>171327.7031944</v>
      </c>
      <c r="J246">
        <v>51</v>
      </c>
      <c r="K246">
        <v>1905100</v>
      </c>
    </row>
    <row r="247" spans="1:11" x14ac:dyDescent="0.2">
      <c r="A247" t="s">
        <v>62</v>
      </c>
      <c r="B247">
        <v>2017</v>
      </c>
      <c r="C247">
        <v>12915</v>
      </c>
      <c r="D247">
        <v>2.4300000000000002</v>
      </c>
      <c r="E247">
        <v>185000</v>
      </c>
      <c r="F247">
        <v>82017</v>
      </c>
      <c r="G247">
        <v>1283</v>
      </c>
      <c r="H247">
        <v>2335</v>
      </c>
      <c r="I247">
        <v>188132.70776462101</v>
      </c>
      <c r="J247">
        <v>52</v>
      </c>
      <c r="K247">
        <v>344260</v>
      </c>
    </row>
    <row r="248" spans="1:11" x14ac:dyDescent="0.2">
      <c r="A248" t="s">
        <v>63</v>
      </c>
      <c r="B248">
        <v>2017</v>
      </c>
      <c r="C248">
        <v>76574</v>
      </c>
      <c r="D248">
        <v>2.5299999999999998</v>
      </c>
      <c r="E248">
        <v>178400</v>
      </c>
      <c r="F248">
        <v>75616</v>
      </c>
      <c r="G248">
        <v>1184</v>
      </c>
      <c r="H248">
        <v>1263</v>
      </c>
      <c r="I248">
        <v>176756.88628136399</v>
      </c>
      <c r="J248">
        <v>53</v>
      </c>
      <c r="K248">
        <v>2588655</v>
      </c>
    </row>
    <row r="249" spans="1:11" x14ac:dyDescent="0.2">
      <c r="A249" t="s">
        <v>64</v>
      </c>
      <c r="B249">
        <v>2017</v>
      </c>
      <c r="C249">
        <v>395121</v>
      </c>
      <c r="D249">
        <v>2.88</v>
      </c>
      <c r="E249">
        <v>198500</v>
      </c>
      <c r="F249">
        <v>92899</v>
      </c>
      <c r="G249">
        <v>1513</v>
      </c>
      <c r="H249">
        <v>3724</v>
      </c>
      <c r="I249">
        <v>192831.38898070899</v>
      </c>
      <c r="J249">
        <v>54</v>
      </c>
      <c r="K249">
        <v>9623874</v>
      </c>
    </row>
    <row r="250" spans="1:11" x14ac:dyDescent="0.2">
      <c r="A250" t="s">
        <v>65</v>
      </c>
      <c r="B250">
        <v>2017</v>
      </c>
      <c r="C250">
        <v>51456</v>
      </c>
      <c r="D250">
        <v>3.13</v>
      </c>
      <c r="E250">
        <v>279100</v>
      </c>
      <c r="F250">
        <v>89342</v>
      </c>
      <c r="G250">
        <v>1467</v>
      </c>
      <c r="H250">
        <v>1716</v>
      </c>
      <c r="I250">
        <v>293655.99276716798</v>
      </c>
      <c r="J250">
        <v>55</v>
      </c>
      <c r="K250">
        <v>975448</v>
      </c>
    </row>
    <row r="251" spans="1:11" x14ac:dyDescent="0.2">
      <c r="A251" t="s">
        <v>66</v>
      </c>
      <c r="B251">
        <v>2017</v>
      </c>
      <c r="C251">
        <v>5096</v>
      </c>
      <c r="D251">
        <v>2.33</v>
      </c>
      <c r="E251">
        <v>233200</v>
      </c>
      <c r="F251">
        <v>81746</v>
      </c>
      <c r="G251">
        <v>1527</v>
      </c>
      <c r="H251">
        <v>4317</v>
      </c>
      <c r="I251">
        <v>239686.91841009201</v>
      </c>
      <c r="J251">
        <v>58</v>
      </c>
      <c r="K251">
        <v>256629</v>
      </c>
    </row>
    <row r="252" spans="1:11" x14ac:dyDescent="0.2">
      <c r="A252" t="s">
        <v>67</v>
      </c>
      <c r="B252">
        <v>2017</v>
      </c>
      <c r="C252">
        <v>100976</v>
      </c>
      <c r="D252">
        <v>2.64</v>
      </c>
      <c r="E252">
        <v>297000</v>
      </c>
      <c r="F252">
        <v>101119</v>
      </c>
      <c r="G252">
        <v>1718</v>
      </c>
      <c r="H252">
        <v>2451</v>
      </c>
      <c r="I252">
        <v>255125.807882728</v>
      </c>
      <c r="J252">
        <v>56</v>
      </c>
      <c r="K252">
        <v>3120880</v>
      </c>
    </row>
    <row r="253" spans="1:11" x14ac:dyDescent="0.2">
      <c r="A253" t="s">
        <v>68</v>
      </c>
      <c r="B253">
        <v>2017</v>
      </c>
      <c r="C253">
        <v>97643</v>
      </c>
      <c r="D253">
        <v>2.56</v>
      </c>
      <c r="E253">
        <v>352100</v>
      </c>
      <c r="F253">
        <v>100562</v>
      </c>
      <c r="G253">
        <v>1806</v>
      </c>
      <c r="H253">
        <v>3309</v>
      </c>
      <c r="I253">
        <v>354231.15155422199</v>
      </c>
      <c r="J253">
        <v>59</v>
      </c>
      <c r="K253">
        <v>2840377</v>
      </c>
    </row>
    <row r="254" spans="1:11" x14ac:dyDescent="0.2">
      <c r="A254" t="s">
        <v>69</v>
      </c>
      <c r="B254">
        <v>2017</v>
      </c>
      <c r="C254">
        <v>18881</v>
      </c>
      <c r="D254">
        <v>2.4700000000000002</v>
      </c>
      <c r="E254">
        <v>147900</v>
      </c>
      <c r="F254">
        <v>70452</v>
      </c>
      <c r="G254">
        <v>984</v>
      </c>
      <c r="H254">
        <v>841</v>
      </c>
      <c r="I254">
        <v>109954.034415755</v>
      </c>
      <c r="J254">
        <v>61</v>
      </c>
      <c r="K254">
        <v>715308</v>
      </c>
    </row>
    <row r="255" spans="1:11" x14ac:dyDescent="0.2">
      <c r="A255" t="s">
        <v>70</v>
      </c>
      <c r="B255">
        <v>2017</v>
      </c>
      <c r="C255">
        <v>67283</v>
      </c>
      <c r="D255">
        <v>2.4</v>
      </c>
      <c r="E255">
        <v>186100</v>
      </c>
      <c r="F255">
        <v>85681</v>
      </c>
      <c r="G255">
        <v>1358</v>
      </c>
      <c r="H255">
        <v>3351</v>
      </c>
      <c r="I255">
        <v>180743.10283888099</v>
      </c>
      <c r="J255">
        <v>60</v>
      </c>
      <c r="K255">
        <v>2350293</v>
      </c>
    </row>
    <row r="256" spans="1:11" x14ac:dyDescent="0.2">
      <c r="A256" t="s">
        <v>71</v>
      </c>
      <c r="B256">
        <v>2017</v>
      </c>
      <c r="C256">
        <v>7002</v>
      </c>
      <c r="D256">
        <v>2.5</v>
      </c>
      <c r="E256">
        <v>226800</v>
      </c>
      <c r="F256">
        <v>85603</v>
      </c>
      <c r="G256">
        <v>1386</v>
      </c>
      <c r="H256">
        <v>1365</v>
      </c>
      <c r="I256">
        <v>232200.29737249401</v>
      </c>
      <c r="J256">
        <v>62</v>
      </c>
      <c r="K256">
        <v>225796</v>
      </c>
    </row>
    <row r="257" spans="1:11" x14ac:dyDescent="0.2">
      <c r="A257" t="s">
        <v>21</v>
      </c>
      <c r="B257">
        <v>2016</v>
      </c>
      <c r="C257">
        <v>57191</v>
      </c>
      <c r="D257">
        <v>2.56</v>
      </c>
      <c r="E257">
        <v>153900</v>
      </c>
      <c r="F257">
        <v>73126</v>
      </c>
      <c r="G257">
        <v>1126</v>
      </c>
      <c r="H257">
        <v>639</v>
      </c>
      <c r="I257">
        <v>139520.203597694</v>
      </c>
      <c r="J257">
        <v>4</v>
      </c>
      <c r="K257">
        <v>1852518</v>
      </c>
    </row>
    <row r="258" spans="1:11" x14ac:dyDescent="0.2">
      <c r="A258" t="s">
        <v>22</v>
      </c>
      <c r="B258">
        <v>2016</v>
      </c>
      <c r="C258">
        <v>9728</v>
      </c>
      <c r="D258">
        <v>2.87</v>
      </c>
      <c r="E258">
        <v>286600</v>
      </c>
      <c r="F258">
        <v>106840</v>
      </c>
      <c r="G258">
        <v>1851</v>
      </c>
      <c r="H258">
        <v>3436</v>
      </c>
      <c r="I258">
        <v>274266.23543124902</v>
      </c>
      <c r="J258">
        <v>3</v>
      </c>
      <c r="K258">
        <v>248468</v>
      </c>
    </row>
    <row r="259" spans="1:11" x14ac:dyDescent="0.2">
      <c r="A259" t="s">
        <v>23</v>
      </c>
      <c r="B259">
        <v>2016</v>
      </c>
      <c r="C259">
        <v>81297</v>
      </c>
      <c r="D259">
        <v>2.69</v>
      </c>
      <c r="E259">
        <v>222900</v>
      </c>
      <c r="F259">
        <v>77219</v>
      </c>
      <c r="G259">
        <v>1328</v>
      </c>
      <c r="H259">
        <v>1494</v>
      </c>
      <c r="I259">
        <v>222918.57706537799</v>
      </c>
      <c r="J259">
        <v>8</v>
      </c>
      <c r="K259">
        <v>2519052</v>
      </c>
    </row>
    <row r="260" spans="1:11" x14ac:dyDescent="0.2">
      <c r="A260" t="s">
        <v>24</v>
      </c>
      <c r="B260">
        <v>2016</v>
      </c>
      <c r="C260">
        <v>38583</v>
      </c>
      <c r="D260">
        <v>2.54</v>
      </c>
      <c r="E260">
        <v>139700</v>
      </c>
      <c r="F260">
        <v>69016</v>
      </c>
      <c r="G260">
        <v>1017</v>
      </c>
      <c r="H260">
        <v>927</v>
      </c>
      <c r="I260">
        <v>130758.61547522699</v>
      </c>
      <c r="J260">
        <v>6</v>
      </c>
      <c r="K260">
        <v>1142718</v>
      </c>
    </row>
    <row r="261" spans="1:11" x14ac:dyDescent="0.2">
      <c r="A261" t="s">
        <v>25</v>
      </c>
      <c r="B261">
        <v>2016</v>
      </c>
      <c r="C261">
        <v>471829</v>
      </c>
      <c r="D261">
        <v>2.97</v>
      </c>
      <c r="E261">
        <v>491100</v>
      </c>
      <c r="F261">
        <v>103266</v>
      </c>
      <c r="G261">
        <v>2188</v>
      </c>
      <c r="H261">
        <v>3962</v>
      </c>
      <c r="I261">
        <v>452600.84668161598</v>
      </c>
      <c r="J261">
        <v>9</v>
      </c>
      <c r="K261">
        <v>12944178</v>
      </c>
    </row>
    <row r="262" spans="1:11" x14ac:dyDescent="0.2">
      <c r="A262" t="s">
        <v>26</v>
      </c>
      <c r="B262">
        <v>2016</v>
      </c>
      <c r="C262">
        <v>68259</v>
      </c>
      <c r="D262">
        <v>2.57</v>
      </c>
      <c r="E262">
        <v>322100</v>
      </c>
      <c r="F262">
        <v>91592</v>
      </c>
      <c r="G262">
        <v>1597</v>
      </c>
      <c r="H262">
        <v>1671</v>
      </c>
      <c r="I262">
        <v>329419.94582118001</v>
      </c>
      <c r="J262">
        <v>10</v>
      </c>
      <c r="K262">
        <v>2108992</v>
      </c>
    </row>
    <row r="263" spans="1:11" x14ac:dyDescent="0.2">
      <c r="A263" t="s">
        <v>27</v>
      </c>
      <c r="B263">
        <v>2016</v>
      </c>
      <c r="C263">
        <v>33725</v>
      </c>
      <c r="D263">
        <v>2.5499999999999998</v>
      </c>
      <c r="E263">
        <v>281800</v>
      </c>
      <c r="F263">
        <v>109821</v>
      </c>
      <c r="G263">
        <v>1997</v>
      </c>
      <c r="H263">
        <v>5803</v>
      </c>
      <c r="I263">
        <v>238815.308078631</v>
      </c>
      <c r="J263">
        <v>11</v>
      </c>
      <c r="K263">
        <v>1357269</v>
      </c>
    </row>
    <row r="264" spans="1:11" x14ac:dyDescent="0.2">
      <c r="A264" t="s">
        <v>28</v>
      </c>
      <c r="B264">
        <v>2016</v>
      </c>
      <c r="C264">
        <v>9823</v>
      </c>
      <c r="D264">
        <v>2.64</v>
      </c>
      <c r="E264">
        <v>246500</v>
      </c>
      <c r="F264">
        <v>85415</v>
      </c>
      <c r="G264">
        <v>1463</v>
      </c>
      <c r="H264">
        <v>1437</v>
      </c>
      <c r="I264">
        <v>246290.00966425799</v>
      </c>
      <c r="J264">
        <v>13</v>
      </c>
      <c r="K264">
        <v>351085</v>
      </c>
    </row>
    <row r="265" spans="1:11" x14ac:dyDescent="0.2">
      <c r="A265" t="s">
        <v>29</v>
      </c>
      <c r="B265">
        <v>2016</v>
      </c>
      <c r="C265">
        <v>9372</v>
      </c>
      <c r="D265">
        <v>2.2799999999999998</v>
      </c>
      <c r="E265">
        <v>602700</v>
      </c>
      <c r="F265">
        <v>143414</v>
      </c>
      <c r="G265">
        <v>2422</v>
      </c>
      <c r="H265">
        <v>3492</v>
      </c>
      <c r="I265">
        <v>516531.19590050698</v>
      </c>
      <c r="J265">
        <v>12</v>
      </c>
      <c r="K265">
        <v>281241</v>
      </c>
    </row>
    <row r="266" spans="1:11" x14ac:dyDescent="0.2">
      <c r="A266" t="s">
        <v>30</v>
      </c>
      <c r="B266">
        <v>2016</v>
      </c>
      <c r="C266">
        <v>217513</v>
      </c>
      <c r="D266">
        <v>2.66</v>
      </c>
      <c r="E266">
        <v>213800</v>
      </c>
      <c r="F266">
        <v>74005</v>
      </c>
      <c r="G266">
        <v>1410</v>
      </c>
      <c r="H266">
        <v>1944</v>
      </c>
      <c r="I266">
        <v>202823.25668706701</v>
      </c>
      <c r="J266">
        <v>14</v>
      </c>
      <c r="K266">
        <v>7573456</v>
      </c>
    </row>
    <row r="267" spans="1:11" x14ac:dyDescent="0.2">
      <c r="A267" t="s">
        <v>31</v>
      </c>
      <c r="B267">
        <v>2016</v>
      </c>
      <c r="C267">
        <v>142813</v>
      </c>
      <c r="D267">
        <v>2.73</v>
      </c>
      <c r="E267">
        <v>179600</v>
      </c>
      <c r="F267">
        <v>81035</v>
      </c>
      <c r="G267">
        <v>1336</v>
      </c>
      <c r="H267">
        <v>1725</v>
      </c>
      <c r="I267">
        <v>164660.06742609901</v>
      </c>
      <c r="J267">
        <v>16</v>
      </c>
      <c r="K267">
        <v>3686135</v>
      </c>
    </row>
    <row r="268" spans="1:11" x14ac:dyDescent="0.2">
      <c r="A268" t="s">
        <v>32</v>
      </c>
      <c r="B268">
        <v>2016</v>
      </c>
      <c r="C268">
        <v>21614</v>
      </c>
      <c r="D268">
        <v>3.04</v>
      </c>
      <c r="E268">
        <v>592700</v>
      </c>
      <c r="F268">
        <v>106629</v>
      </c>
      <c r="G268">
        <v>2239</v>
      </c>
      <c r="H268">
        <v>1654</v>
      </c>
      <c r="I268">
        <v>557154.72979422403</v>
      </c>
      <c r="J268">
        <v>18</v>
      </c>
      <c r="K268">
        <v>455868</v>
      </c>
    </row>
    <row r="269" spans="1:11" x14ac:dyDescent="0.2">
      <c r="A269" t="s">
        <v>33</v>
      </c>
      <c r="B269">
        <v>2016</v>
      </c>
      <c r="C269">
        <v>23210</v>
      </c>
      <c r="D269">
        <v>2.71</v>
      </c>
      <c r="E269">
        <v>196800</v>
      </c>
      <c r="F269">
        <v>70991</v>
      </c>
      <c r="G269">
        <v>1168</v>
      </c>
      <c r="H269">
        <v>1430</v>
      </c>
      <c r="I269">
        <v>207110.26936655599</v>
      </c>
      <c r="J269">
        <v>20</v>
      </c>
      <c r="K269">
        <v>610872</v>
      </c>
    </row>
    <row r="270" spans="1:11" x14ac:dyDescent="0.2">
      <c r="A270" t="s">
        <v>34</v>
      </c>
      <c r="B270">
        <v>2016</v>
      </c>
      <c r="C270">
        <v>152395</v>
      </c>
      <c r="D270">
        <v>2.59</v>
      </c>
      <c r="E270">
        <v>200000</v>
      </c>
      <c r="F270">
        <v>90533</v>
      </c>
      <c r="G270">
        <v>1588</v>
      </c>
      <c r="H270">
        <v>4572</v>
      </c>
      <c r="I270">
        <v>170889.565902912</v>
      </c>
      <c r="J270">
        <v>21</v>
      </c>
      <c r="K270">
        <v>4822046</v>
      </c>
    </row>
    <row r="271" spans="1:11" x14ac:dyDescent="0.2">
      <c r="A271" t="s">
        <v>35</v>
      </c>
      <c r="B271">
        <v>2016</v>
      </c>
      <c r="C271">
        <v>87507</v>
      </c>
      <c r="D271">
        <v>2.54</v>
      </c>
      <c r="E271">
        <v>142900</v>
      </c>
      <c r="F271">
        <v>75390</v>
      </c>
      <c r="G271">
        <v>1070</v>
      </c>
      <c r="H271">
        <v>1228</v>
      </c>
      <c r="I271">
        <v>130757.714099159</v>
      </c>
      <c r="J271">
        <v>22</v>
      </c>
      <c r="K271">
        <v>2533270</v>
      </c>
    </row>
    <row r="272" spans="1:11" x14ac:dyDescent="0.2">
      <c r="A272" t="s">
        <v>36</v>
      </c>
      <c r="B272">
        <v>2016</v>
      </c>
      <c r="C272">
        <v>41605</v>
      </c>
      <c r="D272">
        <v>2.4300000000000002</v>
      </c>
      <c r="E272">
        <v>152200</v>
      </c>
      <c r="F272">
        <v>81234</v>
      </c>
      <c r="G272">
        <v>1186</v>
      </c>
      <c r="H272">
        <v>2382</v>
      </c>
      <c r="I272">
        <v>139967.211531888</v>
      </c>
      <c r="J272">
        <v>19</v>
      </c>
      <c r="K272">
        <v>1247932</v>
      </c>
    </row>
    <row r="273" spans="1:11" x14ac:dyDescent="0.2">
      <c r="A273" t="s">
        <v>37</v>
      </c>
      <c r="B273">
        <v>2016</v>
      </c>
      <c r="C273">
        <v>35762</v>
      </c>
      <c r="D273">
        <v>2.5499999999999998</v>
      </c>
      <c r="E273">
        <v>158700</v>
      </c>
      <c r="F273">
        <v>81296</v>
      </c>
      <c r="G273">
        <v>1264</v>
      </c>
      <c r="H273">
        <v>2196</v>
      </c>
      <c r="I273">
        <v>132431.472595662</v>
      </c>
      <c r="J273">
        <v>23</v>
      </c>
      <c r="K273">
        <v>1110407</v>
      </c>
    </row>
    <row r="274" spans="1:11" x14ac:dyDescent="0.2">
      <c r="A274" t="s">
        <v>38</v>
      </c>
      <c r="B274">
        <v>2016</v>
      </c>
      <c r="C274">
        <v>54853</v>
      </c>
      <c r="D274">
        <v>2.5099999999999998</v>
      </c>
      <c r="E274">
        <v>149100</v>
      </c>
      <c r="F274">
        <v>73377</v>
      </c>
      <c r="G274">
        <v>1111</v>
      </c>
      <c r="H274">
        <v>1325</v>
      </c>
      <c r="I274">
        <v>118486.242150404</v>
      </c>
      <c r="J274">
        <v>24</v>
      </c>
      <c r="K274">
        <v>1717706</v>
      </c>
    </row>
    <row r="275" spans="1:11" x14ac:dyDescent="0.2">
      <c r="A275" t="s">
        <v>39</v>
      </c>
      <c r="B275">
        <v>2016</v>
      </c>
      <c r="C275">
        <v>61893</v>
      </c>
      <c r="D275">
        <v>2.65</v>
      </c>
      <c r="E275">
        <v>173200</v>
      </c>
      <c r="F275">
        <v>77908</v>
      </c>
      <c r="G275">
        <v>1214</v>
      </c>
      <c r="H275">
        <v>1081</v>
      </c>
      <c r="I275">
        <v>167724.45835295401</v>
      </c>
      <c r="J275">
        <v>25</v>
      </c>
      <c r="K275">
        <v>1720801</v>
      </c>
    </row>
    <row r="276" spans="1:11" x14ac:dyDescent="0.2">
      <c r="A276" t="s">
        <v>40</v>
      </c>
      <c r="B276">
        <v>2016</v>
      </c>
      <c r="C276">
        <v>12952</v>
      </c>
      <c r="D276">
        <v>2.44</v>
      </c>
      <c r="E276">
        <v>199200</v>
      </c>
      <c r="F276">
        <v>77452</v>
      </c>
      <c r="G276">
        <v>1328</v>
      </c>
      <c r="H276">
        <v>2686</v>
      </c>
      <c r="I276">
        <v>197116.215382328</v>
      </c>
      <c r="J276">
        <v>28</v>
      </c>
      <c r="K276">
        <v>531660</v>
      </c>
    </row>
    <row r="277" spans="1:11" x14ac:dyDescent="0.2">
      <c r="A277" t="s">
        <v>41</v>
      </c>
      <c r="B277">
        <v>2016</v>
      </c>
      <c r="C277">
        <v>74020</v>
      </c>
      <c r="D277">
        <v>2.68</v>
      </c>
      <c r="E277">
        <v>315600</v>
      </c>
      <c r="F277">
        <v>108107</v>
      </c>
      <c r="G277">
        <v>1918</v>
      </c>
      <c r="H277">
        <v>3379</v>
      </c>
      <c r="I277">
        <v>284113.77383529302</v>
      </c>
      <c r="J277">
        <v>27</v>
      </c>
      <c r="K277">
        <v>2194657</v>
      </c>
    </row>
    <row r="278" spans="1:11" x14ac:dyDescent="0.2">
      <c r="A278" t="s">
        <v>42</v>
      </c>
      <c r="B278">
        <v>2016</v>
      </c>
      <c r="C278">
        <v>73911</v>
      </c>
      <c r="D278">
        <v>2.54</v>
      </c>
      <c r="E278">
        <v>373300</v>
      </c>
      <c r="F278">
        <v>113106</v>
      </c>
      <c r="G278">
        <v>2069</v>
      </c>
      <c r="H278">
        <v>4484</v>
      </c>
      <c r="I278">
        <v>366466.45503927802</v>
      </c>
      <c r="J278">
        <v>26</v>
      </c>
      <c r="K278">
        <v>2579398</v>
      </c>
    </row>
    <row r="279" spans="1:11" x14ac:dyDescent="0.2">
      <c r="A279" t="s">
        <v>43</v>
      </c>
      <c r="B279">
        <v>2016</v>
      </c>
      <c r="C279">
        <v>120163</v>
      </c>
      <c r="D279">
        <v>2.5</v>
      </c>
      <c r="E279">
        <v>159700</v>
      </c>
      <c r="F279">
        <v>78235</v>
      </c>
      <c r="G279">
        <v>1215</v>
      </c>
      <c r="H279">
        <v>2451</v>
      </c>
      <c r="I279">
        <v>137101.583328924</v>
      </c>
      <c r="J279">
        <v>30</v>
      </c>
      <c r="K279">
        <v>3884153</v>
      </c>
    </row>
    <row r="280" spans="1:11" x14ac:dyDescent="0.2">
      <c r="A280" t="s">
        <v>44</v>
      </c>
      <c r="B280">
        <v>2016</v>
      </c>
      <c r="C280">
        <v>69156</v>
      </c>
      <c r="D280">
        <v>2.5099999999999998</v>
      </c>
      <c r="E280">
        <v>221700</v>
      </c>
      <c r="F280">
        <v>91862</v>
      </c>
      <c r="G280">
        <v>1472</v>
      </c>
      <c r="H280">
        <v>2468</v>
      </c>
      <c r="I280">
        <v>210405.95879149501</v>
      </c>
      <c r="J280">
        <v>31</v>
      </c>
      <c r="K280">
        <v>2148725</v>
      </c>
    </row>
    <row r="281" spans="1:11" x14ac:dyDescent="0.2">
      <c r="A281" t="s">
        <v>45</v>
      </c>
      <c r="B281">
        <v>2016</v>
      </c>
      <c r="C281">
        <v>37566</v>
      </c>
      <c r="D281">
        <v>2.65</v>
      </c>
      <c r="E281">
        <v>137300</v>
      </c>
      <c r="F281">
        <v>68744</v>
      </c>
      <c r="G281">
        <v>1087</v>
      </c>
      <c r="H281">
        <v>1092</v>
      </c>
      <c r="I281">
        <v>125427.81603100699</v>
      </c>
      <c r="J281">
        <v>34</v>
      </c>
      <c r="K281">
        <v>1091245</v>
      </c>
    </row>
    <row r="282" spans="1:11" x14ac:dyDescent="0.2">
      <c r="A282" t="s">
        <v>46</v>
      </c>
      <c r="B282">
        <v>2016</v>
      </c>
      <c r="C282">
        <v>75581</v>
      </c>
      <c r="D282">
        <v>2.4900000000000002</v>
      </c>
      <c r="E282">
        <v>161700</v>
      </c>
      <c r="F282">
        <v>77479</v>
      </c>
      <c r="G282">
        <v>1210</v>
      </c>
      <c r="H282">
        <v>1590</v>
      </c>
      <c r="I282">
        <v>141634.45294174601</v>
      </c>
      <c r="J282">
        <v>32</v>
      </c>
      <c r="K282">
        <v>2372190</v>
      </c>
    </row>
    <row r="283" spans="1:11" x14ac:dyDescent="0.2">
      <c r="A283" t="s">
        <v>47</v>
      </c>
      <c r="B283">
        <v>2016</v>
      </c>
      <c r="C283">
        <v>10625</v>
      </c>
      <c r="D283">
        <v>2.44</v>
      </c>
      <c r="E283">
        <v>233300</v>
      </c>
      <c r="F283">
        <v>72303</v>
      </c>
      <c r="G283">
        <v>1327</v>
      </c>
      <c r="H283">
        <v>1934</v>
      </c>
      <c r="I283">
        <v>231776.94862623501</v>
      </c>
      <c r="J283">
        <v>35</v>
      </c>
      <c r="K283">
        <v>416125</v>
      </c>
    </row>
    <row r="284" spans="1:11" x14ac:dyDescent="0.2">
      <c r="A284" t="s">
        <v>48</v>
      </c>
      <c r="B284">
        <v>2016</v>
      </c>
      <c r="C284">
        <v>26962</v>
      </c>
      <c r="D284">
        <v>2.48</v>
      </c>
      <c r="E284">
        <v>158000</v>
      </c>
      <c r="F284">
        <v>85963</v>
      </c>
      <c r="G284">
        <v>1290</v>
      </c>
      <c r="H284">
        <v>2778</v>
      </c>
      <c r="I284">
        <v>150732.30425693601</v>
      </c>
      <c r="J284">
        <v>38</v>
      </c>
      <c r="K284">
        <v>747562</v>
      </c>
    </row>
    <row r="285" spans="1:11" x14ac:dyDescent="0.2">
      <c r="A285" t="s">
        <v>49</v>
      </c>
      <c r="B285">
        <v>2016</v>
      </c>
      <c r="C285">
        <v>34172</v>
      </c>
      <c r="D285">
        <v>2.75</v>
      </c>
      <c r="E285">
        <v>246700</v>
      </c>
      <c r="F285">
        <v>78642</v>
      </c>
      <c r="G285">
        <v>1401</v>
      </c>
      <c r="H285">
        <v>1590</v>
      </c>
      <c r="I285">
        <v>229809.479446696</v>
      </c>
      <c r="J285">
        <v>42</v>
      </c>
      <c r="K285">
        <v>1055158</v>
      </c>
    </row>
    <row r="286" spans="1:11" x14ac:dyDescent="0.2">
      <c r="A286" t="s">
        <v>50</v>
      </c>
      <c r="B286">
        <v>2016</v>
      </c>
      <c r="C286">
        <v>14643</v>
      </c>
      <c r="D286">
        <v>2.48</v>
      </c>
      <c r="E286">
        <v>259600</v>
      </c>
      <c r="F286">
        <v>99597</v>
      </c>
      <c r="G286">
        <v>1821</v>
      </c>
      <c r="H286">
        <v>5688</v>
      </c>
      <c r="I286">
        <v>239483.61101033399</v>
      </c>
      <c r="J286">
        <v>39</v>
      </c>
      <c r="K286">
        <v>520643</v>
      </c>
    </row>
    <row r="287" spans="1:11" x14ac:dyDescent="0.2">
      <c r="A287" t="s">
        <v>51</v>
      </c>
      <c r="B287">
        <v>2016</v>
      </c>
      <c r="C287">
        <v>96916</v>
      </c>
      <c r="D287">
        <v>2.74</v>
      </c>
      <c r="E287">
        <v>335700</v>
      </c>
      <c r="F287">
        <v>115384</v>
      </c>
      <c r="G287">
        <v>2343</v>
      </c>
      <c r="H287">
        <v>8116</v>
      </c>
      <c r="I287">
        <v>308468.48799513798</v>
      </c>
      <c r="J287">
        <v>40</v>
      </c>
      <c r="K287">
        <v>3194519</v>
      </c>
    </row>
    <row r="288" spans="1:11" x14ac:dyDescent="0.2">
      <c r="A288" t="s">
        <v>52</v>
      </c>
      <c r="B288">
        <v>2016</v>
      </c>
      <c r="C288">
        <v>23853</v>
      </c>
      <c r="D288">
        <v>2.69</v>
      </c>
      <c r="E288">
        <v>179800</v>
      </c>
      <c r="F288">
        <v>68849</v>
      </c>
      <c r="G288">
        <v>1210</v>
      </c>
      <c r="H288">
        <v>1478</v>
      </c>
      <c r="I288">
        <v>172415.18689018901</v>
      </c>
      <c r="J288">
        <v>41</v>
      </c>
      <c r="K288">
        <v>758364</v>
      </c>
    </row>
    <row r="289" spans="1:11" x14ac:dyDescent="0.2">
      <c r="A289" t="s">
        <v>53</v>
      </c>
      <c r="B289">
        <v>2016</v>
      </c>
      <c r="C289">
        <v>225830</v>
      </c>
      <c r="D289">
        <v>2.66</v>
      </c>
      <c r="E289">
        <v>321800</v>
      </c>
      <c r="F289">
        <v>101607</v>
      </c>
      <c r="G289">
        <v>2020</v>
      </c>
      <c r="H289">
        <v>5423</v>
      </c>
      <c r="I289">
        <v>291583.64558871498</v>
      </c>
      <c r="J289">
        <v>43</v>
      </c>
      <c r="K289">
        <v>7209054</v>
      </c>
    </row>
    <row r="290" spans="1:11" x14ac:dyDescent="0.2">
      <c r="A290" t="s">
        <v>54</v>
      </c>
      <c r="B290">
        <v>2016</v>
      </c>
      <c r="C290">
        <v>120067</v>
      </c>
      <c r="D290">
        <v>2.5499999999999998</v>
      </c>
      <c r="E290">
        <v>179100</v>
      </c>
      <c r="F290">
        <v>76171</v>
      </c>
      <c r="G290">
        <v>1225</v>
      </c>
      <c r="H290">
        <v>1537</v>
      </c>
      <c r="I290">
        <v>172642.64738677201</v>
      </c>
      <c r="J290">
        <v>36</v>
      </c>
      <c r="K290">
        <v>3882423</v>
      </c>
    </row>
    <row r="291" spans="1:11" x14ac:dyDescent="0.2">
      <c r="A291" t="s">
        <v>55</v>
      </c>
      <c r="B291">
        <v>2016</v>
      </c>
      <c r="C291">
        <v>11633</v>
      </c>
      <c r="D291">
        <v>2.3199999999999998</v>
      </c>
      <c r="E291">
        <v>207000</v>
      </c>
      <c r="F291">
        <v>90238</v>
      </c>
      <c r="G291">
        <v>1318</v>
      </c>
      <c r="H291">
        <v>2019</v>
      </c>
      <c r="I291">
        <v>216698.99895416401</v>
      </c>
      <c r="J291">
        <v>37</v>
      </c>
      <c r="K291">
        <v>315134</v>
      </c>
    </row>
    <row r="292" spans="1:11" x14ac:dyDescent="0.2">
      <c r="A292" t="s">
        <v>56</v>
      </c>
      <c r="B292">
        <v>2016</v>
      </c>
      <c r="C292">
        <v>145033</v>
      </c>
      <c r="D292">
        <v>2.44</v>
      </c>
      <c r="E292">
        <v>149400</v>
      </c>
      <c r="F292">
        <v>78868</v>
      </c>
      <c r="G292">
        <v>1211</v>
      </c>
      <c r="H292">
        <v>2374</v>
      </c>
      <c r="I292">
        <v>128314.42903680301</v>
      </c>
      <c r="J292">
        <v>44</v>
      </c>
      <c r="K292">
        <v>4624669</v>
      </c>
    </row>
    <row r="293" spans="1:11" x14ac:dyDescent="0.2">
      <c r="A293" t="s">
        <v>57</v>
      </c>
      <c r="B293">
        <v>2016</v>
      </c>
      <c r="C293">
        <v>53821</v>
      </c>
      <c r="D293">
        <v>2.6</v>
      </c>
      <c r="E293">
        <v>148900</v>
      </c>
      <c r="F293">
        <v>76096</v>
      </c>
      <c r="G293">
        <v>1168</v>
      </c>
      <c r="H293">
        <v>1409</v>
      </c>
      <c r="I293">
        <v>123333.683997805</v>
      </c>
      <c r="J293">
        <v>45</v>
      </c>
      <c r="K293">
        <v>1469342</v>
      </c>
    </row>
    <row r="294" spans="1:11" x14ac:dyDescent="0.2">
      <c r="A294" t="s">
        <v>58</v>
      </c>
      <c r="B294">
        <v>2016</v>
      </c>
      <c r="C294">
        <v>42136</v>
      </c>
      <c r="D294">
        <v>2.5499999999999998</v>
      </c>
      <c r="E294">
        <v>301200</v>
      </c>
      <c r="F294">
        <v>85793</v>
      </c>
      <c r="G294">
        <v>1572</v>
      </c>
      <c r="H294">
        <v>2951</v>
      </c>
      <c r="I294">
        <v>304951.255998882</v>
      </c>
      <c r="J294">
        <v>46</v>
      </c>
      <c r="K294">
        <v>1571678</v>
      </c>
    </row>
    <row r="295" spans="1:11" x14ac:dyDescent="0.2">
      <c r="A295" t="s">
        <v>59</v>
      </c>
      <c r="B295">
        <v>2016</v>
      </c>
      <c r="C295">
        <v>144768</v>
      </c>
      <c r="D295">
        <v>2.5</v>
      </c>
      <c r="E295">
        <v>191700</v>
      </c>
      <c r="F295">
        <v>86032</v>
      </c>
      <c r="G295">
        <v>1416</v>
      </c>
      <c r="H295">
        <v>3088</v>
      </c>
      <c r="I295">
        <v>163773.08856207199</v>
      </c>
      <c r="J295">
        <v>47</v>
      </c>
      <c r="K295">
        <v>4937771</v>
      </c>
    </row>
    <row r="296" spans="1:11" x14ac:dyDescent="0.2">
      <c r="A296" t="s">
        <v>60</v>
      </c>
      <c r="B296">
        <v>2016</v>
      </c>
      <c r="C296">
        <v>11348</v>
      </c>
      <c r="D296">
        <v>2.48</v>
      </c>
      <c r="E296">
        <v>246400</v>
      </c>
      <c r="F296">
        <v>94233</v>
      </c>
      <c r="G296">
        <v>1740</v>
      </c>
      <c r="H296">
        <v>4066</v>
      </c>
      <c r="I296">
        <v>248895.926743852</v>
      </c>
      <c r="J296">
        <v>50</v>
      </c>
      <c r="K296">
        <v>408239</v>
      </c>
    </row>
    <row r="297" spans="1:11" x14ac:dyDescent="0.2">
      <c r="A297" t="s">
        <v>61</v>
      </c>
      <c r="B297">
        <v>2016</v>
      </c>
      <c r="C297">
        <v>60080</v>
      </c>
      <c r="D297">
        <v>2.57</v>
      </c>
      <c r="E297">
        <v>170500</v>
      </c>
      <c r="F297">
        <v>72908</v>
      </c>
      <c r="G297">
        <v>1182</v>
      </c>
      <c r="H297">
        <v>1002</v>
      </c>
      <c r="I297">
        <v>163080.158775761</v>
      </c>
      <c r="J297">
        <v>51</v>
      </c>
      <c r="K297">
        <v>1877887</v>
      </c>
    </row>
    <row r="298" spans="1:11" x14ac:dyDescent="0.2">
      <c r="A298" t="s">
        <v>62</v>
      </c>
      <c r="B298">
        <v>2016</v>
      </c>
      <c r="C298">
        <v>13050</v>
      </c>
      <c r="D298">
        <v>2.4900000000000002</v>
      </c>
      <c r="E298">
        <v>171000</v>
      </c>
      <c r="F298">
        <v>81363</v>
      </c>
      <c r="G298">
        <v>1239</v>
      </c>
      <c r="H298">
        <v>2279</v>
      </c>
      <c r="I298">
        <v>179440.88197304399</v>
      </c>
      <c r="J298">
        <v>52</v>
      </c>
      <c r="K298">
        <v>334003</v>
      </c>
    </row>
    <row r="299" spans="1:11" x14ac:dyDescent="0.2">
      <c r="A299" t="s">
        <v>63</v>
      </c>
      <c r="B299">
        <v>2016</v>
      </c>
      <c r="C299">
        <v>78019</v>
      </c>
      <c r="D299">
        <v>2.54</v>
      </c>
      <c r="E299">
        <v>166700</v>
      </c>
      <c r="F299">
        <v>72255</v>
      </c>
      <c r="G299">
        <v>1172</v>
      </c>
      <c r="H299">
        <v>1241</v>
      </c>
      <c r="I299">
        <v>164641.55716214699</v>
      </c>
      <c r="J299">
        <v>53</v>
      </c>
      <c r="K299">
        <v>2556332</v>
      </c>
    </row>
    <row r="300" spans="1:11" x14ac:dyDescent="0.2">
      <c r="A300" t="s">
        <v>64</v>
      </c>
      <c r="B300">
        <v>2016</v>
      </c>
      <c r="C300">
        <v>403366</v>
      </c>
      <c r="D300">
        <v>2.86</v>
      </c>
      <c r="E300">
        <v>183300</v>
      </c>
      <c r="F300">
        <v>90109</v>
      </c>
      <c r="G300">
        <v>1469</v>
      </c>
      <c r="H300">
        <v>3555</v>
      </c>
      <c r="I300">
        <v>181506.480838241</v>
      </c>
      <c r="J300">
        <v>54</v>
      </c>
      <c r="K300">
        <v>9535612</v>
      </c>
    </row>
    <row r="301" spans="1:11" x14ac:dyDescent="0.2">
      <c r="A301" t="s">
        <v>65</v>
      </c>
      <c r="B301">
        <v>2016</v>
      </c>
      <c r="C301">
        <v>52956</v>
      </c>
      <c r="D301">
        <v>3.19</v>
      </c>
      <c r="E301">
        <v>253200</v>
      </c>
      <c r="F301">
        <v>85961</v>
      </c>
      <c r="G301">
        <v>1437</v>
      </c>
      <c r="H301">
        <v>1635</v>
      </c>
      <c r="I301">
        <v>268728.997362939</v>
      </c>
      <c r="J301">
        <v>55</v>
      </c>
      <c r="K301">
        <v>943147</v>
      </c>
    </row>
    <row r="302" spans="1:11" x14ac:dyDescent="0.2">
      <c r="A302" t="s">
        <v>66</v>
      </c>
      <c r="B302">
        <v>2016</v>
      </c>
      <c r="C302">
        <v>5712</v>
      </c>
      <c r="D302">
        <v>2.35</v>
      </c>
      <c r="E302">
        <v>228800</v>
      </c>
      <c r="F302">
        <v>81958</v>
      </c>
      <c r="G302">
        <v>1507</v>
      </c>
      <c r="H302">
        <v>4231</v>
      </c>
      <c r="I302">
        <v>227674.91135687201</v>
      </c>
      <c r="J302">
        <v>58</v>
      </c>
      <c r="K302">
        <v>254851</v>
      </c>
    </row>
    <row r="303" spans="1:11" x14ac:dyDescent="0.2">
      <c r="A303" t="s">
        <v>67</v>
      </c>
      <c r="B303">
        <v>2016</v>
      </c>
      <c r="C303">
        <v>100200</v>
      </c>
      <c r="D303">
        <v>2.62</v>
      </c>
      <c r="E303">
        <v>285800</v>
      </c>
      <c r="F303">
        <v>98918</v>
      </c>
      <c r="G303">
        <v>1692</v>
      </c>
      <c r="H303">
        <v>2346</v>
      </c>
      <c r="I303">
        <v>245658.18233182901</v>
      </c>
      <c r="J303">
        <v>56</v>
      </c>
      <c r="K303">
        <v>3120692</v>
      </c>
    </row>
    <row r="304" spans="1:11" x14ac:dyDescent="0.2">
      <c r="A304" t="s">
        <v>68</v>
      </c>
      <c r="B304">
        <v>2016</v>
      </c>
      <c r="C304">
        <v>90150</v>
      </c>
      <c r="D304">
        <v>2.58</v>
      </c>
      <c r="E304">
        <v>320100</v>
      </c>
      <c r="F304">
        <v>95645</v>
      </c>
      <c r="G304">
        <v>1727</v>
      </c>
      <c r="H304">
        <v>3145</v>
      </c>
      <c r="I304">
        <v>318939.25317984098</v>
      </c>
      <c r="J304">
        <v>59</v>
      </c>
      <c r="K304">
        <v>2768076</v>
      </c>
    </row>
    <row r="305" spans="1:11" x14ac:dyDescent="0.2">
      <c r="A305" t="s">
        <v>69</v>
      </c>
      <c r="B305">
        <v>2016</v>
      </c>
      <c r="C305">
        <v>21550</v>
      </c>
      <c r="D305">
        <v>2.4700000000000002</v>
      </c>
      <c r="E305">
        <v>144500</v>
      </c>
      <c r="F305">
        <v>70639</v>
      </c>
      <c r="G305">
        <v>997</v>
      </c>
      <c r="H305">
        <v>839</v>
      </c>
      <c r="I305">
        <v>107869.255405997</v>
      </c>
      <c r="J305">
        <v>61</v>
      </c>
      <c r="K305">
        <v>722125</v>
      </c>
    </row>
    <row r="306" spans="1:11" x14ac:dyDescent="0.2">
      <c r="A306" t="s">
        <v>70</v>
      </c>
      <c r="B306">
        <v>2016</v>
      </c>
      <c r="C306">
        <v>70306</v>
      </c>
      <c r="D306">
        <v>2.42</v>
      </c>
      <c r="E306">
        <v>179800</v>
      </c>
      <c r="F306">
        <v>82406</v>
      </c>
      <c r="G306">
        <v>1348</v>
      </c>
      <c r="H306">
        <v>3363</v>
      </c>
      <c r="I306">
        <v>170528.468621287</v>
      </c>
      <c r="J306">
        <v>60</v>
      </c>
      <c r="K306">
        <v>2326998</v>
      </c>
    </row>
    <row r="307" spans="1:11" x14ac:dyDescent="0.2">
      <c r="A307" t="s">
        <v>71</v>
      </c>
      <c r="B307">
        <v>2016</v>
      </c>
      <c r="C307">
        <v>7386</v>
      </c>
      <c r="D307">
        <v>2.5499999999999998</v>
      </c>
      <c r="E307">
        <v>223900</v>
      </c>
      <c r="F307">
        <v>85234</v>
      </c>
      <c r="G307">
        <v>1367</v>
      </c>
      <c r="H307">
        <v>1348</v>
      </c>
      <c r="I307">
        <v>229713.07423079401</v>
      </c>
      <c r="J307">
        <v>62</v>
      </c>
      <c r="K307">
        <v>223619</v>
      </c>
    </row>
    <row r="308" spans="1:11" x14ac:dyDescent="0.2">
      <c r="A308" t="s">
        <v>21</v>
      </c>
      <c r="B308">
        <v>2015</v>
      </c>
      <c r="C308">
        <v>59374</v>
      </c>
      <c r="D308">
        <v>2.57</v>
      </c>
      <c r="E308">
        <v>151800</v>
      </c>
      <c r="F308">
        <v>70359</v>
      </c>
      <c r="G308">
        <v>1124</v>
      </c>
      <c r="H308">
        <v>636</v>
      </c>
      <c r="I308">
        <v>134963.50609443701</v>
      </c>
      <c r="J308">
        <v>4</v>
      </c>
      <c r="K308">
        <v>1846390</v>
      </c>
    </row>
    <row r="309" spans="1:11" x14ac:dyDescent="0.2">
      <c r="A309" t="s">
        <v>22</v>
      </c>
      <c r="B309">
        <v>2015</v>
      </c>
      <c r="C309">
        <v>11144</v>
      </c>
      <c r="D309">
        <v>2.84</v>
      </c>
      <c r="E309">
        <v>276100</v>
      </c>
      <c r="F309">
        <v>100776</v>
      </c>
      <c r="G309">
        <v>1817</v>
      </c>
      <c r="H309">
        <v>3224</v>
      </c>
      <c r="I309">
        <v>271679.58143764298</v>
      </c>
      <c r="J309">
        <v>3</v>
      </c>
      <c r="K309">
        <v>250185</v>
      </c>
    </row>
    <row r="310" spans="1:11" x14ac:dyDescent="0.2">
      <c r="A310" t="s">
        <v>23</v>
      </c>
      <c r="B310">
        <v>2015</v>
      </c>
      <c r="C310">
        <v>85798</v>
      </c>
      <c r="D310">
        <v>2.71</v>
      </c>
      <c r="E310">
        <v>211600</v>
      </c>
      <c r="F310">
        <v>74562</v>
      </c>
      <c r="G310">
        <v>1319</v>
      </c>
      <c r="H310">
        <v>1447</v>
      </c>
      <c r="I310">
        <v>208837.78092522599</v>
      </c>
      <c r="J310">
        <v>8</v>
      </c>
      <c r="K310">
        <v>2463008</v>
      </c>
    </row>
    <row r="311" spans="1:11" x14ac:dyDescent="0.2">
      <c r="A311" t="s">
        <v>24</v>
      </c>
      <c r="B311">
        <v>2015</v>
      </c>
      <c r="C311">
        <v>41817</v>
      </c>
      <c r="D311">
        <v>2.5299999999999998</v>
      </c>
      <c r="E311">
        <v>135900</v>
      </c>
      <c r="F311">
        <v>65687</v>
      </c>
      <c r="G311">
        <v>1029</v>
      </c>
      <c r="H311">
        <v>881</v>
      </c>
      <c r="I311">
        <v>126071.294307736</v>
      </c>
      <c r="J311">
        <v>6</v>
      </c>
      <c r="K311">
        <v>1144663</v>
      </c>
    </row>
    <row r="312" spans="1:11" x14ac:dyDescent="0.2">
      <c r="A312" t="s">
        <v>25</v>
      </c>
      <c r="B312">
        <v>2015</v>
      </c>
      <c r="C312">
        <v>478813</v>
      </c>
      <c r="D312">
        <v>2.97</v>
      </c>
      <c r="E312">
        <v>462000</v>
      </c>
      <c r="F312">
        <v>100223</v>
      </c>
      <c r="G312">
        <v>2123</v>
      </c>
      <c r="H312">
        <v>3772</v>
      </c>
      <c r="I312">
        <v>425268.07763678598</v>
      </c>
      <c r="J312">
        <v>9</v>
      </c>
      <c r="K312">
        <v>12896357</v>
      </c>
    </row>
    <row r="313" spans="1:11" x14ac:dyDescent="0.2">
      <c r="A313" t="s">
        <v>26</v>
      </c>
      <c r="B313">
        <v>2015</v>
      </c>
      <c r="C313">
        <v>65555</v>
      </c>
      <c r="D313">
        <v>2.57</v>
      </c>
      <c r="E313">
        <v>291000</v>
      </c>
      <c r="F313">
        <v>90424</v>
      </c>
      <c r="G313">
        <v>1558</v>
      </c>
      <c r="H313">
        <v>1604</v>
      </c>
      <c r="I313">
        <v>299960.16261911701</v>
      </c>
      <c r="J313">
        <v>10</v>
      </c>
      <c r="K313">
        <v>2074735</v>
      </c>
    </row>
    <row r="314" spans="1:11" x14ac:dyDescent="0.2">
      <c r="A314" t="s">
        <v>27</v>
      </c>
      <c r="B314">
        <v>2015</v>
      </c>
      <c r="C314">
        <v>34705</v>
      </c>
      <c r="D314">
        <v>2.59</v>
      </c>
      <c r="E314">
        <v>275800</v>
      </c>
      <c r="F314">
        <v>105390</v>
      </c>
      <c r="G314">
        <v>2020</v>
      </c>
      <c r="H314">
        <v>5674</v>
      </c>
      <c r="I314">
        <v>236049.518071053</v>
      </c>
      <c r="J314">
        <v>11</v>
      </c>
      <c r="K314">
        <v>1343703</v>
      </c>
    </row>
    <row r="315" spans="1:11" x14ac:dyDescent="0.2">
      <c r="A315" t="s">
        <v>28</v>
      </c>
      <c r="B315">
        <v>2015</v>
      </c>
      <c r="C315">
        <v>9736</v>
      </c>
      <c r="D315">
        <v>2.61</v>
      </c>
      <c r="E315">
        <v>247800</v>
      </c>
      <c r="F315">
        <v>85274</v>
      </c>
      <c r="G315">
        <v>1506</v>
      </c>
      <c r="H315">
        <v>1451</v>
      </c>
      <c r="I315">
        <v>235186.86842657599</v>
      </c>
      <c r="J315">
        <v>13</v>
      </c>
      <c r="K315">
        <v>352595</v>
      </c>
    </row>
    <row r="316" spans="1:11" x14ac:dyDescent="0.2">
      <c r="A316" t="s">
        <v>29</v>
      </c>
      <c r="B316">
        <v>2015</v>
      </c>
      <c r="C316">
        <v>8575</v>
      </c>
      <c r="D316">
        <v>2.2400000000000002</v>
      </c>
      <c r="E316">
        <v>575200</v>
      </c>
      <c r="F316">
        <v>136438</v>
      </c>
      <c r="G316">
        <v>2312</v>
      </c>
      <c r="H316">
        <v>2955</v>
      </c>
      <c r="I316">
        <v>498035.74156176299</v>
      </c>
      <c r="J316">
        <v>12</v>
      </c>
      <c r="K316">
        <v>281787</v>
      </c>
    </row>
    <row r="317" spans="1:11" x14ac:dyDescent="0.2">
      <c r="A317" t="s">
        <v>30</v>
      </c>
      <c r="B317">
        <v>2015</v>
      </c>
      <c r="C317">
        <v>208713</v>
      </c>
      <c r="D317">
        <v>2.66</v>
      </c>
      <c r="E317">
        <v>195300</v>
      </c>
      <c r="F317">
        <v>71338</v>
      </c>
      <c r="G317">
        <v>1394</v>
      </c>
      <c r="H317">
        <v>1898</v>
      </c>
      <c r="I317">
        <v>186725.143587061</v>
      </c>
      <c r="J317">
        <v>14</v>
      </c>
      <c r="K317">
        <v>7463184</v>
      </c>
    </row>
    <row r="318" spans="1:11" x14ac:dyDescent="0.2">
      <c r="A318" t="s">
        <v>31</v>
      </c>
      <c r="B318">
        <v>2015</v>
      </c>
      <c r="C318">
        <v>137866</v>
      </c>
      <c r="D318">
        <v>2.72</v>
      </c>
      <c r="E318">
        <v>170100</v>
      </c>
      <c r="F318">
        <v>76644</v>
      </c>
      <c r="G318">
        <v>1299</v>
      </c>
      <c r="H318">
        <v>1616</v>
      </c>
      <c r="I318">
        <v>155854.12716067099</v>
      </c>
      <c r="J318">
        <v>16</v>
      </c>
      <c r="K318">
        <v>3656407</v>
      </c>
    </row>
    <row r="319" spans="1:11" x14ac:dyDescent="0.2">
      <c r="A319" t="s">
        <v>32</v>
      </c>
      <c r="B319">
        <v>2015</v>
      </c>
      <c r="C319">
        <v>18465</v>
      </c>
      <c r="D319">
        <v>3.11</v>
      </c>
      <c r="E319">
        <v>575800</v>
      </c>
      <c r="F319">
        <v>105395</v>
      </c>
      <c r="G319">
        <v>2248</v>
      </c>
      <c r="H319">
        <v>1517</v>
      </c>
      <c r="I319">
        <v>528094.74039971398</v>
      </c>
      <c r="J319">
        <v>18</v>
      </c>
      <c r="K319">
        <v>445936</v>
      </c>
    </row>
    <row r="320" spans="1:11" x14ac:dyDescent="0.2">
      <c r="A320" t="s">
        <v>33</v>
      </c>
      <c r="B320">
        <v>2015</v>
      </c>
      <c r="C320">
        <v>22597</v>
      </c>
      <c r="D320">
        <v>2.72</v>
      </c>
      <c r="E320">
        <v>183600</v>
      </c>
      <c r="F320">
        <v>66398</v>
      </c>
      <c r="G320">
        <v>1170</v>
      </c>
      <c r="H320">
        <v>1347</v>
      </c>
      <c r="I320">
        <v>190313.057086952</v>
      </c>
      <c r="J320">
        <v>20</v>
      </c>
      <c r="K320">
        <v>597421</v>
      </c>
    </row>
    <row r="321" spans="1:11" x14ac:dyDescent="0.2">
      <c r="A321" t="s">
        <v>34</v>
      </c>
      <c r="B321">
        <v>2015</v>
      </c>
      <c r="C321">
        <v>159167</v>
      </c>
      <c r="D321">
        <v>2.62</v>
      </c>
      <c r="E321">
        <v>193700</v>
      </c>
      <c r="F321">
        <v>87377</v>
      </c>
      <c r="G321">
        <v>1588</v>
      </c>
      <c r="H321">
        <v>4506</v>
      </c>
      <c r="I321">
        <v>163994.25822371099</v>
      </c>
      <c r="J321">
        <v>21</v>
      </c>
      <c r="K321">
        <v>4794523</v>
      </c>
    </row>
    <row r="322" spans="1:11" x14ac:dyDescent="0.2">
      <c r="A322" t="s">
        <v>35</v>
      </c>
      <c r="B322">
        <v>2015</v>
      </c>
      <c r="C322">
        <v>80320</v>
      </c>
      <c r="D322">
        <v>2.56</v>
      </c>
      <c r="E322">
        <v>137900</v>
      </c>
      <c r="F322">
        <v>72158</v>
      </c>
      <c r="G322">
        <v>1089</v>
      </c>
      <c r="H322">
        <v>1202</v>
      </c>
      <c r="I322">
        <v>123973.89908474901</v>
      </c>
      <c r="J322">
        <v>22</v>
      </c>
      <c r="K322">
        <v>2515143</v>
      </c>
    </row>
    <row r="323" spans="1:11" x14ac:dyDescent="0.2">
      <c r="A323" t="s">
        <v>36</v>
      </c>
      <c r="B323">
        <v>2015</v>
      </c>
      <c r="C323">
        <v>43263</v>
      </c>
      <c r="D323">
        <v>2.42</v>
      </c>
      <c r="E323">
        <v>145800</v>
      </c>
      <c r="F323">
        <v>77515</v>
      </c>
      <c r="G323">
        <v>1170</v>
      </c>
      <c r="H323">
        <v>2236</v>
      </c>
      <c r="I323">
        <v>135361.31608550501</v>
      </c>
      <c r="J323">
        <v>19</v>
      </c>
      <c r="K323">
        <v>1247249</v>
      </c>
    </row>
    <row r="324" spans="1:11" x14ac:dyDescent="0.2">
      <c r="A324" t="s">
        <v>37</v>
      </c>
      <c r="B324">
        <v>2015</v>
      </c>
      <c r="C324">
        <v>38186</v>
      </c>
      <c r="D324">
        <v>2.5499999999999998</v>
      </c>
      <c r="E324">
        <v>155400</v>
      </c>
      <c r="F324">
        <v>80273</v>
      </c>
      <c r="G324">
        <v>1279</v>
      </c>
      <c r="H324">
        <v>2147</v>
      </c>
      <c r="I324">
        <v>128548.93284471599</v>
      </c>
      <c r="J324">
        <v>23</v>
      </c>
      <c r="K324">
        <v>1111582</v>
      </c>
    </row>
    <row r="325" spans="1:11" x14ac:dyDescent="0.2">
      <c r="A325" t="s">
        <v>38</v>
      </c>
      <c r="B325">
        <v>2015</v>
      </c>
      <c r="C325">
        <v>53925</v>
      </c>
      <c r="D325">
        <v>2.5</v>
      </c>
      <c r="E325">
        <v>143100</v>
      </c>
      <c r="F325">
        <v>69722</v>
      </c>
      <c r="G325">
        <v>1089</v>
      </c>
      <c r="H325">
        <v>1250</v>
      </c>
      <c r="I325">
        <v>113009.52665674</v>
      </c>
      <c r="J325">
        <v>24</v>
      </c>
      <c r="K325">
        <v>1716168</v>
      </c>
    </row>
    <row r="326" spans="1:11" x14ac:dyDescent="0.2">
      <c r="A326" t="s">
        <v>39</v>
      </c>
      <c r="B326">
        <v>2015</v>
      </c>
      <c r="C326">
        <v>62415</v>
      </c>
      <c r="D326">
        <v>2.61</v>
      </c>
      <c r="E326">
        <v>172600</v>
      </c>
      <c r="F326">
        <v>77490</v>
      </c>
      <c r="G326">
        <v>1219</v>
      </c>
      <c r="H326">
        <v>996</v>
      </c>
      <c r="I326">
        <v>166028.111134985</v>
      </c>
      <c r="J326">
        <v>25</v>
      </c>
      <c r="K326">
        <v>1737908</v>
      </c>
    </row>
    <row r="327" spans="1:11" x14ac:dyDescent="0.2">
      <c r="A327" t="s">
        <v>40</v>
      </c>
      <c r="B327">
        <v>2015</v>
      </c>
      <c r="C327">
        <v>11600</v>
      </c>
      <c r="D327">
        <v>2.37</v>
      </c>
      <c r="E327">
        <v>190900</v>
      </c>
      <c r="F327">
        <v>72773</v>
      </c>
      <c r="G327">
        <v>1340</v>
      </c>
      <c r="H327">
        <v>2573</v>
      </c>
      <c r="I327">
        <v>187493.152096398</v>
      </c>
      <c r="J327">
        <v>28</v>
      </c>
      <c r="K327">
        <v>545226</v>
      </c>
    </row>
    <row r="328" spans="1:11" x14ac:dyDescent="0.2">
      <c r="A328" t="s">
        <v>41</v>
      </c>
      <c r="B328">
        <v>2015</v>
      </c>
      <c r="C328">
        <v>76129</v>
      </c>
      <c r="D328">
        <v>2.69</v>
      </c>
      <c r="E328">
        <v>307300</v>
      </c>
      <c r="F328">
        <v>105362</v>
      </c>
      <c r="G328">
        <v>1909</v>
      </c>
      <c r="H328">
        <v>3305</v>
      </c>
      <c r="I328">
        <v>276650.68855791498</v>
      </c>
      <c r="J328">
        <v>27</v>
      </c>
      <c r="K328">
        <v>2177934</v>
      </c>
    </row>
    <row r="329" spans="1:11" x14ac:dyDescent="0.2">
      <c r="A329" t="s">
        <v>42</v>
      </c>
      <c r="B329">
        <v>2015</v>
      </c>
      <c r="C329">
        <v>72160</v>
      </c>
      <c r="D329">
        <v>2.56</v>
      </c>
      <c r="E329">
        <v>355100</v>
      </c>
      <c r="F329">
        <v>106387</v>
      </c>
      <c r="G329">
        <v>2048</v>
      </c>
      <c r="H329">
        <v>4281</v>
      </c>
      <c r="I329">
        <v>345268.074673353</v>
      </c>
      <c r="J329">
        <v>26</v>
      </c>
      <c r="K329">
        <v>2559951</v>
      </c>
    </row>
    <row r="330" spans="1:11" x14ac:dyDescent="0.2">
      <c r="A330" t="s">
        <v>43</v>
      </c>
      <c r="B330">
        <v>2015</v>
      </c>
      <c r="C330">
        <v>114616</v>
      </c>
      <c r="D330">
        <v>2.5099999999999998</v>
      </c>
      <c r="E330">
        <v>151000</v>
      </c>
      <c r="F330">
        <v>75257</v>
      </c>
      <c r="G330">
        <v>1220</v>
      </c>
      <c r="H330">
        <v>2377</v>
      </c>
      <c r="I330">
        <v>128536.654209189</v>
      </c>
      <c r="J330">
        <v>30</v>
      </c>
      <c r="K330">
        <v>3858532</v>
      </c>
    </row>
    <row r="331" spans="1:11" x14ac:dyDescent="0.2">
      <c r="A331" t="s">
        <v>44</v>
      </c>
      <c r="B331">
        <v>2015</v>
      </c>
      <c r="C331">
        <v>74614</v>
      </c>
      <c r="D331">
        <v>2.4900000000000002</v>
      </c>
      <c r="E331">
        <v>209300</v>
      </c>
      <c r="F331">
        <v>88707</v>
      </c>
      <c r="G331">
        <v>1459</v>
      </c>
      <c r="H331">
        <v>2337</v>
      </c>
      <c r="I331">
        <v>197695.930991042</v>
      </c>
      <c r="J331">
        <v>31</v>
      </c>
      <c r="K331">
        <v>2147262</v>
      </c>
    </row>
    <row r="332" spans="1:11" x14ac:dyDescent="0.2">
      <c r="A332" t="s">
        <v>45</v>
      </c>
      <c r="B332">
        <v>2015</v>
      </c>
      <c r="C332">
        <v>34417</v>
      </c>
      <c r="D332">
        <v>2.62</v>
      </c>
      <c r="E332">
        <v>134800</v>
      </c>
      <c r="F332">
        <v>65185</v>
      </c>
      <c r="G332">
        <v>1083</v>
      </c>
      <c r="H332">
        <v>1080</v>
      </c>
      <c r="I332">
        <v>123040.606162671</v>
      </c>
      <c r="J332">
        <v>34</v>
      </c>
      <c r="K332">
        <v>1104371</v>
      </c>
    </row>
    <row r="333" spans="1:11" x14ac:dyDescent="0.2">
      <c r="A333" t="s">
        <v>46</v>
      </c>
      <c r="B333">
        <v>2015</v>
      </c>
      <c r="C333">
        <v>72010</v>
      </c>
      <c r="D333">
        <v>2.4900000000000002</v>
      </c>
      <c r="E333">
        <v>155600</v>
      </c>
      <c r="F333">
        <v>75652</v>
      </c>
      <c r="G333">
        <v>1200</v>
      </c>
      <c r="H333">
        <v>1568</v>
      </c>
      <c r="I333">
        <v>135003.99451601299</v>
      </c>
      <c r="J333">
        <v>32</v>
      </c>
      <c r="K333">
        <v>2374180</v>
      </c>
    </row>
    <row r="334" spans="1:11" x14ac:dyDescent="0.2">
      <c r="A334" t="s">
        <v>47</v>
      </c>
      <c r="B334">
        <v>2015</v>
      </c>
      <c r="C334">
        <v>12432</v>
      </c>
      <c r="D334">
        <v>2.42</v>
      </c>
      <c r="E334">
        <v>226000</v>
      </c>
      <c r="F334">
        <v>72042</v>
      </c>
      <c r="G334">
        <v>1316</v>
      </c>
      <c r="H334">
        <v>1853</v>
      </c>
      <c r="I334">
        <v>224697.366910148</v>
      </c>
      <c r="J334">
        <v>35</v>
      </c>
      <c r="K334">
        <v>414804</v>
      </c>
    </row>
    <row r="335" spans="1:11" x14ac:dyDescent="0.2">
      <c r="A335" t="s">
        <v>48</v>
      </c>
      <c r="B335">
        <v>2015</v>
      </c>
      <c r="C335">
        <v>29431</v>
      </c>
      <c r="D335">
        <v>2.48</v>
      </c>
      <c r="E335">
        <v>149800</v>
      </c>
      <c r="F335">
        <v>81394</v>
      </c>
      <c r="G335">
        <v>1269</v>
      </c>
      <c r="H335">
        <v>2702</v>
      </c>
      <c r="I335">
        <v>143614.345581528</v>
      </c>
      <c r="J335">
        <v>38</v>
      </c>
      <c r="K335">
        <v>744159</v>
      </c>
    </row>
    <row r="336" spans="1:11" x14ac:dyDescent="0.2">
      <c r="A336" t="s">
        <v>49</v>
      </c>
      <c r="B336">
        <v>2015</v>
      </c>
      <c r="C336">
        <v>33774</v>
      </c>
      <c r="D336">
        <v>2.74</v>
      </c>
      <c r="E336">
        <v>230000</v>
      </c>
      <c r="F336">
        <v>76750</v>
      </c>
      <c r="G336">
        <v>1396</v>
      </c>
      <c r="H336">
        <v>1603</v>
      </c>
      <c r="I336">
        <v>216279.06411019401</v>
      </c>
      <c r="J336">
        <v>42</v>
      </c>
      <c r="K336">
        <v>1042065</v>
      </c>
    </row>
    <row r="337" spans="1:11" x14ac:dyDescent="0.2">
      <c r="A337" t="s">
        <v>50</v>
      </c>
      <c r="B337">
        <v>2015</v>
      </c>
      <c r="C337">
        <v>15223</v>
      </c>
      <c r="D337">
        <v>2.4900000000000002</v>
      </c>
      <c r="E337">
        <v>252100</v>
      </c>
      <c r="F337">
        <v>99351</v>
      </c>
      <c r="G337">
        <v>1828</v>
      </c>
      <c r="H337">
        <v>5554</v>
      </c>
      <c r="I337">
        <v>230117.31510512601</v>
      </c>
      <c r="J337">
        <v>39</v>
      </c>
      <c r="K337">
        <v>517615</v>
      </c>
    </row>
    <row r="338" spans="1:11" x14ac:dyDescent="0.2">
      <c r="A338" t="s">
        <v>51</v>
      </c>
      <c r="B338">
        <v>2015</v>
      </c>
      <c r="C338">
        <v>101634</v>
      </c>
      <c r="D338">
        <v>2.75</v>
      </c>
      <c r="E338">
        <v>329100</v>
      </c>
      <c r="F338">
        <v>110359</v>
      </c>
      <c r="G338">
        <v>2349</v>
      </c>
      <c r="H338">
        <v>7905</v>
      </c>
      <c r="I338">
        <v>302193.24272055499</v>
      </c>
      <c r="J338">
        <v>40</v>
      </c>
      <c r="K338">
        <v>3187963</v>
      </c>
    </row>
    <row r="339" spans="1:11" x14ac:dyDescent="0.2">
      <c r="A339" t="s">
        <v>52</v>
      </c>
      <c r="B339">
        <v>2015</v>
      </c>
      <c r="C339">
        <v>24412</v>
      </c>
      <c r="D339">
        <v>2.68</v>
      </c>
      <c r="E339">
        <v>180200</v>
      </c>
      <c r="F339">
        <v>69516</v>
      </c>
      <c r="G339">
        <v>1214</v>
      </c>
      <c r="H339">
        <v>1450</v>
      </c>
      <c r="I339">
        <v>167938.73317271401</v>
      </c>
      <c r="J339">
        <v>41</v>
      </c>
      <c r="K339">
        <v>761797</v>
      </c>
    </row>
    <row r="340" spans="1:11" x14ac:dyDescent="0.2">
      <c r="A340" t="s">
        <v>53</v>
      </c>
      <c r="B340">
        <v>2015</v>
      </c>
      <c r="C340">
        <v>219972</v>
      </c>
      <c r="D340">
        <v>2.66</v>
      </c>
      <c r="E340">
        <v>311700</v>
      </c>
      <c r="F340">
        <v>97596</v>
      </c>
      <c r="G340">
        <v>2009</v>
      </c>
      <c r="H340">
        <v>5206</v>
      </c>
      <c r="I340">
        <v>280539.25949379499</v>
      </c>
      <c r="J340">
        <v>43</v>
      </c>
      <c r="K340">
        <v>7233694</v>
      </c>
    </row>
    <row r="341" spans="1:11" x14ac:dyDescent="0.2">
      <c r="A341" t="s">
        <v>54</v>
      </c>
      <c r="B341">
        <v>2015</v>
      </c>
      <c r="C341">
        <v>119725</v>
      </c>
      <c r="D341">
        <v>2.5499999999999998</v>
      </c>
      <c r="E341">
        <v>172900</v>
      </c>
      <c r="F341">
        <v>73118</v>
      </c>
      <c r="G341">
        <v>1234</v>
      </c>
      <c r="H341">
        <v>1494</v>
      </c>
      <c r="I341">
        <v>163656.79379689301</v>
      </c>
      <c r="J341">
        <v>36</v>
      </c>
      <c r="K341">
        <v>3843745</v>
      </c>
    </row>
    <row r="342" spans="1:11" x14ac:dyDescent="0.2">
      <c r="A342" t="s">
        <v>55</v>
      </c>
      <c r="B342">
        <v>2015</v>
      </c>
      <c r="C342">
        <v>12118</v>
      </c>
      <c r="D342">
        <v>2.33</v>
      </c>
      <c r="E342">
        <v>207700</v>
      </c>
      <c r="F342">
        <v>93014</v>
      </c>
      <c r="G342">
        <v>1297</v>
      </c>
      <c r="H342">
        <v>1960</v>
      </c>
      <c r="I342">
        <v>220819.381128112</v>
      </c>
      <c r="J342">
        <v>37</v>
      </c>
      <c r="K342">
        <v>313475</v>
      </c>
    </row>
    <row r="343" spans="1:11" x14ac:dyDescent="0.2">
      <c r="A343" t="s">
        <v>56</v>
      </c>
      <c r="B343">
        <v>2015</v>
      </c>
      <c r="C343">
        <v>141168</v>
      </c>
      <c r="D343">
        <v>2.4500000000000002</v>
      </c>
      <c r="E343">
        <v>145700</v>
      </c>
      <c r="F343">
        <v>77045</v>
      </c>
      <c r="G343">
        <v>1228</v>
      </c>
      <c r="H343">
        <v>2344</v>
      </c>
      <c r="I343">
        <v>122952.695743877</v>
      </c>
      <c r="J343">
        <v>44</v>
      </c>
      <c r="K343">
        <v>4606655</v>
      </c>
    </row>
    <row r="344" spans="1:11" x14ac:dyDescent="0.2">
      <c r="A344" t="s">
        <v>57</v>
      </c>
      <c r="B344">
        <v>2015</v>
      </c>
      <c r="C344">
        <v>47490</v>
      </c>
      <c r="D344">
        <v>2.59</v>
      </c>
      <c r="E344">
        <v>141500</v>
      </c>
      <c r="F344">
        <v>72346</v>
      </c>
      <c r="G344">
        <v>1159</v>
      </c>
      <c r="H344">
        <v>1341</v>
      </c>
      <c r="I344">
        <v>119034.24150899101</v>
      </c>
      <c r="J344">
        <v>45</v>
      </c>
      <c r="K344">
        <v>1465951</v>
      </c>
    </row>
    <row r="345" spans="1:11" x14ac:dyDescent="0.2">
      <c r="A345" t="s">
        <v>58</v>
      </c>
      <c r="B345">
        <v>2015</v>
      </c>
      <c r="C345">
        <v>46087</v>
      </c>
      <c r="D345">
        <v>2.54</v>
      </c>
      <c r="E345">
        <v>274900</v>
      </c>
      <c r="F345">
        <v>80882</v>
      </c>
      <c r="G345">
        <v>1534</v>
      </c>
      <c r="H345">
        <v>2868</v>
      </c>
      <c r="I345">
        <v>273386.84335786803</v>
      </c>
      <c r="J345">
        <v>46</v>
      </c>
      <c r="K345">
        <v>1553205</v>
      </c>
    </row>
    <row r="346" spans="1:11" x14ac:dyDescent="0.2">
      <c r="A346" t="s">
        <v>59</v>
      </c>
      <c r="B346">
        <v>2015</v>
      </c>
      <c r="C346">
        <v>149372</v>
      </c>
      <c r="D346">
        <v>2.5</v>
      </c>
      <c r="E346">
        <v>185100</v>
      </c>
      <c r="F346">
        <v>82411</v>
      </c>
      <c r="G346">
        <v>1414</v>
      </c>
      <c r="H346">
        <v>2963</v>
      </c>
      <c r="I346">
        <v>158994.02047845899</v>
      </c>
      <c r="J346">
        <v>47</v>
      </c>
      <c r="K346">
        <v>4956037</v>
      </c>
    </row>
    <row r="347" spans="1:11" x14ac:dyDescent="0.2">
      <c r="A347" t="s">
        <v>60</v>
      </c>
      <c r="B347">
        <v>2015</v>
      </c>
      <c r="C347">
        <v>13820</v>
      </c>
      <c r="D347">
        <v>2.4900000000000002</v>
      </c>
      <c r="E347">
        <v>240200</v>
      </c>
      <c r="F347">
        <v>91787</v>
      </c>
      <c r="G347">
        <v>1730</v>
      </c>
      <c r="H347">
        <v>4008</v>
      </c>
      <c r="I347">
        <v>234123.99619643201</v>
      </c>
      <c r="J347">
        <v>50</v>
      </c>
      <c r="K347">
        <v>407484</v>
      </c>
    </row>
    <row r="348" spans="1:11" x14ac:dyDescent="0.2">
      <c r="A348" t="s">
        <v>61</v>
      </c>
      <c r="B348">
        <v>2015</v>
      </c>
      <c r="C348">
        <v>61316</v>
      </c>
      <c r="D348">
        <v>2.56</v>
      </c>
      <c r="E348">
        <v>162900</v>
      </c>
      <c r="F348">
        <v>70285</v>
      </c>
      <c r="G348">
        <v>1168</v>
      </c>
      <c r="H348">
        <v>963</v>
      </c>
      <c r="I348">
        <v>155088.73829033101</v>
      </c>
      <c r="J348">
        <v>51</v>
      </c>
      <c r="K348">
        <v>1857768</v>
      </c>
    </row>
    <row r="349" spans="1:11" x14ac:dyDescent="0.2">
      <c r="A349" t="s">
        <v>62</v>
      </c>
      <c r="B349">
        <v>2015</v>
      </c>
      <c r="C349">
        <v>10875</v>
      </c>
      <c r="D349">
        <v>2.4300000000000002</v>
      </c>
      <c r="E349">
        <v>169000</v>
      </c>
      <c r="F349">
        <v>77884</v>
      </c>
      <c r="G349">
        <v>1225</v>
      </c>
      <c r="H349">
        <v>2311</v>
      </c>
      <c r="I349">
        <v>172849.738703218</v>
      </c>
      <c r="J349">
        <v>52</v>
      </c>
      <c r="K349">
        <v>339437</v>
      </c>
    </row>
    <row r="350" spans="1:11" x14ac:dyDescent="0.2">
      <c r="A350" t="s">
        <v>63</v>
      </c>
      <c r="B350">
        <v>2015</v>
      </c>
      <c r="C350">
        <v>80773</v>
      </c>
      <c r="D350">
        <v>2.5499999999999998</v>
      </c>
      <c r="E350">
        <v>159700</v>
      </c>
      <c r="F350">
        <v>70221</v>
      </c>
      <c r="G350">
        <v>1167</v>
      </c>
      <c r="H350">
        <v>1213</v>
      </c>
      <c r="I350">
        <v>153336.456399221</v>
      </c>
      <c r="J350">
        <v>53</v>
      </c>
      <c r="K350">
        <v>2530260</v>
      </c>
    </row>
    <row r="351" spans="1:11" x14ac:dyDescent="0.2">
      <c r="A351" t="s">
        <v>64</v>
      </c>
      <c r="B351">
        <v>2015</v>
      </c>
      <c r="C351">
        <v>395878</v>
      </c>
      <c r="D351">
        <v>2.85</v>
      </c>
      <c r="E351">
        <v>169300</v>
      </c>
      <c r="F351">
        <v>87121</v>
      </c>
      <c r="G351">
        <v>1453</v>
      </c>
      <c r="H351">
        <v>3388</v>
      </c>
      <c r="I351">
        <v>169819.92640894101</v>
      </c>
      <c r="J351">
        <v>54</v>
      </c>
      <c r="K351">
        <v>9421412</v>
      </c>
    </row>
    <row r="352" spans="1:11" x14ac:dyDescent="0.2">
      <c r="A352" t="s">
        <v>65</v>
      </c>
      <c r="B352">
        <v>2015</v>
      </c>
      <c r="C352">
        <v>51060</v>
      </c>
      <c r="D352">
        <v>3.17</v>
      </c>
      <c r="E352">
        <v>237700</v>
      </c>
      <c r="F352">
        <v>82235</v>
      </c>
      <c r="G352">
        <v>1408</v>
      </c>
      <c r="H352">
        <v>1560</v>
      </c>
      <c r="I352">
        <v>248448.81358060901</v>
      </c>
      <c r="J352">
        <v>55</v>
      </c>
      <c r="K352">
        <v>930980</v>
      </c>
    </row>
    <row r="353" spans="1:11" x14ac:dyDescent="0.2">
      <c r="A353" t="s">
        <v>66</v>
      </c>
      <c r="B353">
        <v>2015</v>
      </c>
      <c r="C353">
        <v>5651</v>
      </c>
      <c r="D353">
        <v>2.36</v>
      </c>
      <c r="E353">
        <v>230600</v>
      </c>
      <c r="F353">
        <v>80377</v>
      </c>
      <c r="G353">
        <v>1530</v>
      </c>
      <c r="H353">
        <v>4260</v>
      </c>
      <c r="I353">
        <v>223763.25041941201</v>
      </c>
      <c r="J353">
        <v>58</v>
      </c>
      <c r="K353">
        <v>254865</v>
      </c>
    </row>
    <row r="354" spans="1:11" x14ac:dyDescent="0.2">
      <c r="A354" t="s">
        <v>67</v>
      </c>
      <c r="B354">
        <v>2015</v>
      </c>
      <c r="C354">
        <v>102870</v>
      </c>
      <c r="D354">
        <v>2.62</v>
      </c>
      <c r="E354">
        <v>280000</v>
      </c>
      <c r="F354">
        <v>95441</v>
      </c>
      <c r="G354">
        <v>1692</v>
      </c>
      <c r="H354">
        <v>2290</v>
      </c>
      <c r="I354">
        <v>239374.52519411599</v>
      </c>
      <c r="J354">
        <v>56</v>
      </c>
      <c r="K354">
        <v>3106895</v>
      </c>
    </row>
    <row r="355" spans="1:11" x14ac:dyDescent="0.2">
      <c r="A355" t="s">
        <v>68</v>
      </c>
      <c r="B355">
        <v>2015</v>
      </c>
      <c r="C355">
        <v>86668</v>
      </c>
      <c r="D355">
        <v>2.58</v>
      </c>
      <c r="E355">
        <v>293300</v>
      </c>
      <c r="F355">
        <v>91864</v>
      </c>
      <c r="G355">
        <v>1704</v>
      </c>
      <c r="H355">
        <v>2967</v>
      </c>
      <c r="I355">
        <v>288763.95096005901</v>
      </c>
      <c r="J355">
        <v>59</v>
      </c>
      <c r="K355">
        <v>2728573</v>
      </c>
    </row>
    <row r="356" spans="1:11" x14ac:dyDescent="0.2">
      <c r="A356" t="s">
        <v>69</v>
      </c>
      <c r="B356">
        <v>2015</v>
      </c>
      <c r="C356">
        <v>19670</v>
      </c>
      <c r="D356">
        <v>2.44</v>
      </c>
      <c r="E356">
        <v>134800</v>
      </c>
      <c r="F356">
        <v>67771</v>
      </c>
      <c r="G356">
        <v>972</v>
      </c>
      <c r="H356">
        <v>754</v>
      </c>
      <c r="I356">
        <v>107904.819930108</v>
      </c>
      <c r="J356">
        <v>61</v>
      </c>
      <c r="K356">
        <v>734536</v>
      </c>
    </row>
    <row r="357" spans="1:11" x14ac:dyDescent="0.2">
      <c r="A357" t="s">
        <v>70</v>
      </c>
      <c r="B357">
        <v>2015</v>
      </c>
      <c r="C357">
        <v>65927</v>
      </c>
      <c r="D357">
        <v>2.42</v>
      </c>
      <c r="E357">
        <v>173700</v>
      </c>
      <c r="F357">
        <v>80520</v>
      </c>
      <c r="G357">
        <v>1359</v>
      </c>
      <c r="H357">
        <v>3320</v>
      </c>
      <c r="I357">
        <v>161809.58904071699</v>
      </c>
      <c r="J357">
        <v>60</v>
      </c>
      <c r="K357">
        <v>2319538</v>
      </c>
    </row>
    <row r="358" spans="1:11" x14ac:dyDescent="0.2">
      <c r="A358" t="s">
        <v>71</v>
      </c>
      <c r="B358">
        <v>2015</v>
      </c>
      <c r="C358">
        <v>7727</v>
      </c>
      <c r="D358">
        <v>2.5</v>
      </c>
      <c r="E358">
        <v>225000</v>
      </c>
      <c r="F358">
        <v>85149</v>
      </c>
      <c r="G358">
        <v>1364</v>
      </c>
      <c r="H358">
        <v>1324</v>
      </c>
      <c r="I358">
        <v>229332.427754704</v>
      </c>
      <c r="J358">
        <v>62</v>
      </c>
      <c r="K358">
        <v>228937</v>
      </c>
    </row>
    <row r="359" spans="1:11" x14ac:dyDescent="0.2">
      <c r="A359" t="s">
        <v>21</v>
      </c>
      <c r="B359">
        <v>2014</v>
      </c>
      <c r="C359">
        <v>58890</v>
      </c>
      <c r="D359">
        <v>2.57</v>
      </c>
      <c r="E359">
        <v>145700</v>
      </c>
      <c r="F359">
        <v>66546</v>
      </c>
      <c r="G359">
        <v>1119</v>
      </c>
      <c r="H359">
        <v>603</v>
      </c>
      <c r="I359">
        <v>131157.290507189</v>
      </c>
      <c r="J359">
        <v>4</v>
      </c>
      <c r="K359">
        <v>1841217</v>
      </c>
    </row>
    <row r="360" spans="1:11" x14ac:dyDescent="0.2">
      <c r="A360" t="s">
        <v>22</v>
      </c>
      <c r="B360">
        <v>2014</v>
      </c>
      <c r="C360">
        <v>11703</v>
      </c>
      <c r="D360">
        <v>2.84</v>
      </c>
      <c r="E360">
        <v>268700</v>
      </c>
      <c r="F360">
        <v>102659</v>
      </c>
      <c r="G360">
        <v>1797</v>
      </c>
      <c r="H360">
        <v>3260</v>
      </c>
      <c r="I360">
        <v>260859.63886826299</v>
      </c>
      <c r="J360">
        <v>3</v>
      </c>
      <c r="K360">
        <v>249659</v>
      </c>
    </row>
    <row r="361" spans="1:11" x14ac:dyDescent="0.2">
      <c r="A361" t="s">
        <v>23</v>
      </c>
      <c r="B361">
        <v>2014</v>
      </c>
      <c r="C361">
        <v>82774</v>
      </c>
      <c r="D361">
        <v>2.71</v>
      </c>
      <c r="E361">
        <v>194900</v>
      </c>
      <c r="F361">
        <v>72609</v>
      </c>
      <c r="G361">
        <v>1273</v>
      </c>
      <c r="H361">
        <v>1401</v>
      </c>
      <c r="I361">
        <v>193104.17631304701</v>
      </c>
      <c r="J361">
        <v>8</v>
      </c>
      <c r="K361">
        <v>2428743</v>
      </c>
    </row>
    <row r="362" spans="1:11" x14ac:dyDescent="0.2">
      <c r="A362" t="s">
        <v>24</v>
      </c>
      <c r="B362">
        <v>2014</v>
      </c>
      <c r="C362">
        <v>40479</v>
      </c>
      <c r="D362">
        <v>2.5499999999999998</v>
      </c>
      <c r="E362">
        <v>128200</v>
      </c>
      <c r="F362">
        <v>63705</v>
      </c>
      <c r="G362">
        <v>995</v>
      </c>
      <c r="H362">
        <v>835</v>
      </c>
      <c r="I362">
        <v>120353.706095096</v>
      </c>
      <c r="J362">
        <v>6</v>
      </c>
      <c r="K362">
        <v>1131288</v>
      </c>
    </row>
    <row r="363" spans="1:11" x14ac:dyDescent="0.2">
      <c r="A363" t="s">
        <v>25</v>
      </c>
      <c r="B363">
        <v>2014</v>
      </c>
      <c r="C363">
        <v>472565</v>
      </c>
      <c r="D363">
        <v>2.98</v>
      </c>
      <c r="E363">
        <v>427700</v>
      </c>
      <c r="F363">
        <v>96305</v>
      </c>
      <c r="G363">
        <v>2068</v>
      </c>
      <c r="H363">
        <v>3548</v>
      </c>
      <c r="I363">
        <v>404246.96169894299</v>
      </c>
      <c r="J363">
        <v>9</v>
      </c>
      <c r="K363">
        <v>12758648</v>
      </c>
    </row>
    <row r="364" spans="1:11" x14ac:dyDescent="0.2">
      <c r="A364" t="s">
        <v>26</v>
      </c>
      <c r="B364">
        <v>2014</v>
      </c>
      <c r="C364">
        <v>70525</v>
      </c>
      <c r="D364">
        <v>2.57</v>
      </c>
      <c r="E364">
        <v>263500</v>
      </c>
      <c r="F364">
        <v>86219</v>
      </c>
      <c r="G364">
        <v>1536</v>
      </c>
      <c r="H364">
        <v>1560</v>
      </c>
      <c r="I364">
        <v>264721.462422251</v>
      </c>
      <c r="J364">
        <v>10</v>
      </c>
      <c r="K364">
        <v>2039592</v>
      </c>
    </row>
    <row r="365" spans="1:11" x14ac:dyDescent="0.2">
      <c r="A365" t="s">
        <v>27</v>
      </c>
      <c r="B365">
        <v>2014</v>
      </c>
      <c r="C365">
        <v>42104</v>
      </c>
      <c r="D365">
        <v>2.57</v>
      </c>
      <c r="E365">
        <v>271000</v>
      </c>
      <c r="F365">
        <v>102375</v>
      </c>
      <c r="G365">
        <v>1994</v>
      </c>
      <c r="H365">
        <v>5472</v>
      </c>
      <c r="I365">
        <v>232431.469833585</v>
      </c>
      <c r="J365">
        <v>11</v>
      </c>
      <c r="K365">
        <v>1355817</v>
      </c>
    </row>
    <row r="366" spans="1:11" x14ac:dyDescent="0.2">
      <c r="A366" t="s">
        <v>28</v>
      </c>
      <c r="B366">
        <v>2014</v>
      </c>
      <c r="C366">
        <v>10944</v>
      </c>
      <c r="D366">
        <v>2.6</v>
      </c>
      <c r="E366">
        <v>234600</v>
      </c>
      <c r="F366">
        <v>81238</v>
      </c>
      <c r="G366">
        <v>1460</v>
      </c>
      <c r="H366">
        <v>1326</v>
      </c>
      <c r="I366">
        <v>224574.55543714599</v>
      </c>
      <c r="J366">
        <v>13</v>
      </c>
      <c r="K366">
        <v>349743</v>
      </c>
    </row>
    <row r="367" spans="1:11" x14ac:dyDescent="0.2">
      <c r="A367" t="s">
        <v>29</v>
      </c>
      <c r="B367">
        <v>2014</v>
      </c>
      <c r="C367">
        <v>9901</v>
      </c>
      <c r="D367">
        <v>2.23</v>
      </c>
      <c r="E367">
        <v>497900</v>
      </c>
      <c r="F367">
        <v>125870</v>
      </c>
      <c r="G367">
        <v>2194</v>
      </c>
      <c r="H367">
        <v>2649</v>
      </c>
      <c r="I367">
        <v>468359.30277147202</v>
      </c>
      <c r="J367">
        <v>12</v>
      </c>
      <c r="K367">
        <v>277378</v>
      </c>
    </row>
    <row r="368" spans="1:11" x14ac:dyDescent="0.2">
      <c r="A368" t="s">
        <v>30</v>
      </c>
      <c r="B368">
        <v>2014</v>
      </c>
      <c r="C368">
        <v>213196</v>
      </c>
      <c r="D368">
        <v>2.66</v>
      </c>
      <c r="E368">
        <v>173500</v>
      </c>
      <c r="F368">
        <v>68407</v>
      </c>
      <c r="G368">
        <v>1364</v>
      </c>
      <c r="H368">
        <v>1808</v>
      </c>
      <c r="I368">
        <v>169982.63183283599</v>
      </c>
      <c r="J368">
        <v>14</v>
      </c>
      <c r="K368">
        <v>7328046</v>
      </c>
    </row>
    <row r="369" spans="1:11" x14ac:dyDescent="0.2">
      <c r="A369" t="s">
        <v>31</v>
      </c>
      <c r="B369">
        <v>2014</v>
      </c>
      <c r="C369">
        <v>136418</v>
      </c>
      <c r="D369">
        <v>2.74</v>
      </c>
      <c r="E369">
        <v>158800</v>
      </c>
      <c r="F369">
        <v>74446</v>
      </c>
      <c r="G369">
        <v>1285</v>
      </c>
      <c r="H369">
        <v>1506</v>
      </c>
      <c r="I369">
        <v>145757.919710938</v>
      </c>
      <c r="J369">
        <v>16</v>
      </c>
      <c r="K369">
        <v>3587521</v>
      </c>
    </row>
    <row r="370" spans="1:11" x14ac:dyDescent="0.2">
      <c r="A370" t="s">
        <v>32</v>
      </c>
      <c r="B370">
        <v>2014</v>
      </c>
      <c r="C370">
        <v>20432</v>
      </c>
      <c r="D370">
        <v>3.05</v>
      </c>
      <c r="E370">
        <v>531300</v>
      </c>
      <c r="F370">
        <v>100636</v>
      </c>
      <c r="G370">
        <v>2173</v>
      </c>
      <c r="H370">
        <v>1423</v>
      </c>
      <c r="I370">
        <v>496762.21431965701</v>
      </c>
      <c r="J370">
        <v>18</v>
      </c>
      <c r="K370">
        <v>450769</v>
      </c>
    </row>
    <row r="371" spans="1:11" x14ac:dyDescent="0.2">
      <c r="A371" t="s">
        <v>33</v>
      </c>
      <c r="B371">
        <v>2014</v>
      </c>
      <c r="C371">
        <v>21912</v>
      </c>
      <c r="D371">
        <v>2.71</v>
      </c>
      <c r="E371">
        <v>172700</v>
      </c>
      <c r="F371">
        <v>65438</v>
      </c>
      <c r="G371">
        <v>1138</v>
      </c>
      <c r="H371">
        <v>1290</v>
      </c>
      <c r="I371">
        <v>177304.389276231</v>
      </c>
      <c r="J371">
        <v>20</v>
      </c>
      <c r="K371">
        <v>591587</v>
      </c>
    </row>
    <row r="372" spans="1:11" x14ac:dyDescent="0.2">
      <c r="A372" t="s">
        <v>34</v>
      </c>
      <c r="B372">
        <v>2014</v>
      </c>
      <c r="C372">
        <v>152835</v>
      </c>
      <c r="D372">
        <v>2.64</v>
      </c>
      <c r="E372">
        <v>183900</v>
      </c>
      <c r="F372">
        <v>85072</v>
      </c>
      <c r="G372">
        <v>1584</v>
      </c>
      <c r="H372">
        <v>4354</v>
      </c>
      <c r="I372">
        <v>157236.413986898</v>
      </c>
      <c r="J372">
        <v>21</v>
      </c>
      <c r="K372">
        <v>4772421</v>
      </c>
    </row>
    <row r="373" spans="1:11" x14ac:dyDescent="0.2">
      <c r="A373" t="s">
        <v>35</v>
      </c>
      <c r="B373">
        <v>2014</v>
      </c>
      <c r="C373">
        <v>85078</v>
      </c>
      <c r="D373">
        <v>2.56</v>
      </c>
      <c r="E373">
        <v>132000</v>
      </c>
      <c r="F373">
        <v>69207</v>
      </c>
      <c r="G373">
        <v>1082</v>
      </c>
      <c r="H373">
        <v>1154</v>
      </c>
      <c r="I373">
        <v>119100.085844063</v>
      </c>
      <c r="J373">
        <v>22</v>
      </c>
      <c r="K373">
        <v>2502739</v>
      </c>
    </row>
    <row r="374" spans="1:11" x14ac:dyDescent="0.2">
      <c r="A374" t="s">
        <v>36</v>
      </c>
      <c r="B374">
        <v>2014</v>
      </c>
      <c r="C374">
        <v>42728</v>
      </c>
      <c r="D374">
        <v>2.42</v>
      </c>
      <c r="E374">
        <v>142700</v>
      </c>
      <c r="F374">
        <v>76198</v>
      </c>
      <c r="G374">
        <v>1173</v>
      </c>
      <c r="H374">
        <v>2118</v>
      </c>
      <c r="I374">
        <v>127586.148496665</v>
      </c>
      <c r="J374">
        <v>19</v>
      </c>
      <c r="K374">
        <v>1241471</v>
      </c>
    </row>
    <row r="375" spans="1:11" x14ac:dyDescent="0.2">
      <c r="A375" t="s">
        <v>37</v>
      </c>
      <c r="B375">
        <v>2014</v>
      </c>
      <c r="C375">
        <v>37641</v>
      </c>
      <c r="D375">
        <v>2.5499999999999998</v>
      </c>
      <c r="E375">
        <v>147200</v>
      </c>
      <c r="F375">
        <v>78366</v>
      </c>
      <c r="G375">
        <v>1256</v>
      </c>
      <c r="H375">
        <v>2001</v>
      </c>
      <c r="I375">
        <v>121678.298112312</v>
      </c>
      <c r="J375">
        <v>23</v>
      </c>
      <c r="K375">
        <v>1109280</v>
      </c>
    </row>
    <row r="376" spans="1:11" x14ac:dyDescent="0.2">
      <c r="A376" t="s">
        <v>38</v>
      </c>
      <c r="B376">
        <v>2014</v>
      </c>
      <c r="C376">
        <v>57714</v>
      </c>
      <c r="D376">
        <v>2.5</v>
      </c>
      <c r="E376">
        <v>140300</v>
      </c>
      <c r="F376">
        <v>68299</v>
      </c>
      <c r="G376">
        <v>1100</v>
      </c>
      <c r="H376">
        <v>1233</v>
      </c>
      <c r="I376">
        <v>107916.324364562</v>
      </c>
      <c r="J376">
        <v>24</v>
      </c>
      <c r="K376">
        <v>1712094</v>
      </c>
    </row>
    <row r="377" spans="1:11" x14ac:dyDescent="0.2">
      <c r="A377" t="s">
        <v>39</v>
      </c>
      <c r="B377">
        <v>2014</v>
      </c>
      <c r="C377">
        <v>55388</v>
      </c>
      <c r="D377">
        <v>2.63</v>
      </c>
      <c r="E377">
        <v>162400</v>
      </c>
      <c r="F377">
        <v>73333</v>
      </c>
      <c r="G377">
        <v>1178</v>
      </c>
      <c r="H377">
        <v>911</v>
      </c>
      <c r="I377">
        <v>157095.05424187999</v>
      </c>
      <c r="J377">
        <v>25</v>
      </c>
      <c r="K377">
        <v>1718194</v>
      </c>
    </row>
    <row r="378" spans="1:11" x14ac:dyDescent="0.2">
      <c r="A378" t="s">
        <v>40</v>
      </c>
      <c r="B378">
        <v>2014</v>
      </c>
      <c r="C378">
        <v>13951</v>
      </c>
      <c r="D378">
        <v>2.35</v>
      </c>
      <c r="E378">
        <v>186800</v>
      </c>
      <c r="F378">
        <v>71874</v>
      </c>
      <c r="G378">
        <v>1322</v>
      </c>
      <c r="H378">
        <v>2500</v>
      </c>
      <c r="I378">
        <v>178656.83905696901</v>
      </c>
      <c r="J378">
        <v>28</v>
      </c>
      <c r="K378">
        <v>549841</v>
      </c>
    </row>
    <row r="379" spans="1:11" x14ac:dyDescent="0.2">
      <c r="A379" t="s">
        <v>41</v>
      </c>
      <c r="B379">
        <v>2014</v>
      </c>
      <c r="C379">
        <v>69510</v>
      </c>
      <c r="D379">
        <v>2.7</v>
      </c>
      <c r="E379">
        <v>297900</v>
      </c>
      <c r="F379">
        <v>103122</v>
      </c>
      <c r="G379">
        <v>1903</v>
      </c>
      <c r="H379">
        <v>3267</v>
      </c>
      <c r="I379">
        <v>268913.22934750398</v>
      </c>
      <c r="J379">
        <v>27</v>
      </c>
      <c r="K379">
        <v>2165438</v>
      </c>
    </row>
    <row r="380" spans="1:11" x14ac:dyDescent="0.2">
      <c r="A380" t="s">
        <v>42</v>
      </c>
      <c r="B380">
        <v>2014</v>
      </c>
      <c r="C380">
        <v>73444</v>
      </c>
      <c r="D380">
        <v>2.5499999999999998</v>
      </c>
      <c r="E380">
        <v>343500</v>
      </c>
      <c r="F380">
        <v>105884</v>
      </c>
      <c r="G380">
        <v>2014</v>
      </c>
      <c r="H380">
        <v>4106</v>
      </c>
      <c r="I380">
        <v>324378.79947974201</v>
      </c>
      <c r="J380">
        <v>26</v>
      </c>
      <c r="K380">
        <v>2549336</v>
      </c>
    </row>
    <row r="381" spans="1:11" x14ac:dyDescent="0.2">
      <c r="A381" t="s">
        <v>43</v>
      </c>
      <c r="B381">
        <v>2014</v>
      </c>
      <c r="C381">
        <v>125528</v>
      </c>
      <c r="D381">
        <v>2.5299999999999998</v>
      </c>
      <c r="E381">
        <v>140200</v>
      </c>
      <c r="F381">
        <v>72702</v>
      </c>
      <c r="G381">
        <v>1217</v>
      </c>
      <c r="H381">
        <v>2325</v>
      </c>
      <c r="I381">
        <v>119420.040011663</v>
      </c>
      <c r="J381">
        <v>30</v>
      </c>
      <c r="K381">
        <v>3834574</v>
      </c>
    </row>
    <row r="382" spans="1:11" x14ac:dyDescent="0.2">
      <c r="A382" t="s">
        <v>44</v>
      </c>
      <c r="B382">
        <v>2014</v>
      </c>
      <c r="C382">
        <v>77561</v>
      </c>
      <c r="D382">
        <v>2.5</v>
      </c>
      <c r="E382">
        <v>197200</v>
      </c>
      <c r="F382">
        <v>86001</v>
      </c>
      <c r="G382">
        <v>1454</v>
      </c>
      <c r="H382">
        <v>2266</v>
      </c>
      <c r="I382">
        <v>185873.028092639</v>
      </c>
      <c r="J382">
        <v>31</v>
      </c>
      <c r="K382">
        <v>2129195</v>
      </c>
    </row>
    <row r="383" spans="1:11" x14ac:dyDescent="0.2">
      <c r="A383" t="s">
        <v>45</v>
      </c>
      <c r="B383">
        <v>2014</v>
      </c>
      <c r="C383">
        <v>36377</v>
      </c>
      <c r="D383">
        <v>2.64</v>
      </c>
      <c r="E383">
        <v>126300</v>
      </c>
      <c r="F383">
        <v>62004</v>
      </c>
      <c r="G383">
        <v>1079</v>
      </c>
      <c r="H383">
        <v>1047</v>
      </c>
      <c r="I383">
        <v>114212.72089823399</v>
      </c>
      <c r="J383">
        <v>34</v>
      </c>
      <c r="K383">
        <v>1095823</v>
      </c>
    </row>
    <row r="384" spans="1:11" x14ac:dyDescent="0.2">
      <c r="A384" t="s">
        <v>46</v>
      </c>
      <c r="B384">
        <v>2014</v>
      </c>
      <c r="C384">
        <v>72192</v>
      </c>
      <c r="D384">
        <v>2.5</v>
      </c>
      <c r="E384">
        <v>149300</v>
      </c>
      <c r="F384">
        <v>71914</v>
      </c>
      <c r="G384">
        <v>1187</v>
      </c>
      <c r="H384">
        <v>1485</v>
      </c>
      <c r="I384">
        <v>127991.089045103</v>
      </c>
      <c r="J384">
        <v>32</v>
      </c>
      <c r="K384">
        <v>2354809</v>
      </c>
    </row>
    <row r="385" spans="1:11" x14ac:dyDescent="0.2">
      <c r="A385" t="s">
        <v>47</v>
      </c>
      <c r="B385">
        <v>2014</v>
      </c>
      <c r="C385">
        <v>11493</v>
      </c>
      <c r="D385">
        <v>2.42</v>
      </c>
      <c r="E385">
        <v>215200</v>
      </c>
      <c r="F385">
        <v>69249</v>
      </c>
      <c r="G385">
        <v>1251</v>
      </c>
      <c r="H385">
        <v>1792</v>
      </c>
      <c r="I385">
        <v>209115.10400210001</v>
      </c>
      <c r="J385">
        <v>35</v>
      </c>
      <c r="K385">
        <v>410962</v>
      </c>
    </row>
    <row r="386" spans="1:11" x14ac:dyDescent="0.2">
      <c r="A386" t="s">
        <v>48</v>
      </c>
      <c r="B386">
        <v>2014</v>
      </c>
      <c r="C386">
        <v>28196</v>
      </c>
      <c r="D386">
        <v>2.4700000000000002</v>
      </c>
      <c r="E386">
        <v>143900</v>
      </c>
      <c r="F386">
        <v>78285</v>
      </c>
      <c r="G386">
        <v>1261</v>
      </c>
      <c r="H386">
        <v>2666</v>
      </c>
      <c r="I386">
        <v>135415.75407201899</v>
      </c>
      <c r="J386">
        <v>38</v>
      </c>
      <c r="K386">
        <v>740765</v>
      </c>
    </row>
    <row r="387" spans="1:11" x14ac:dyDescent="0.2">
      <c r="A387" t="s">
        <v>49</v>
      </c>
      <c r="B387">
        <v>2014</v>
      </c>
      <c r="C387">
        <v>34794</v>
      </c>
      <c r="D387">
        <v>2.74</v>
      </c>
      <c r="E387">
        <v>199300</v>
      </c>
      <c r="F387">
        <v>72219</v>
      </c>
      <c r="G387">
        <v>1331</v>
      </c>
      <c r="H387">
        <v>1472</v>
      </c>
      <c r="I387">
        <v>197633.57577993601</v>
      </c>
      <c r="J387">
        <v>42</v>
      </c>
      <c r="K387">
        <v>1021519</v>
      </c>
    </row>
    <row r="388" spans="1:11" x14ac:dyDescent="0.2">
      <c r="A388" t="s">
        <v>50</v>
      </c>
      <c r="B388">
        <v>2014</v>
      </c>
      <c r="C388">
        <v>15202</v>
      </c>
      <c r="D388">
        <v>2.4700000000000002</v>
      </c>
      <c r="E388">
        <v>242400</v>
      </c>
      <c r="F388">
        <v>95114</v>
      </c>
      <c r="G388">
        <v>1828</v>
      </c>
      <c r="H388">
        <v>5408</v>
      </c>
      <c r="I388">
        <v>217513.34534236899</v>
      </c>
      <c r="J388">
        <v>39</v>
      </c>
      <c r="K388">
        <v>519756</v>
      </c>
    </row>
    <row r="389" spans="1:11" x14ac:dyDescent="0.2">
      <c r="A389" t="s">
        <v>51</v>
      </c>
      <c r="B389">
        <v>2014</v>
      </c>
      <c r="C389">
        <v>101295</v>
      </c>
      <c r="D389">
        <v>2.74</v>
      </c>
      <c r="E389">
        <v>322500</v>
      </c>
      <c r="F389">
        <v>107452</v>
      </c>
      <c r="G389">
        <v>2313</v>
      </c>
      <c r="H389">
        <v>7625</v>
      </c>
      <c r="I389">
        <v>292507.523924137</v>
      </c>
      <c r="J389">
        <v>40</v>
      </c>
      <c r="K389">
        <v>3194844</v>
      </c>
    </row>
    <row r="390" spans="1:11" x14ac:dyDescent="0.2">
      <c r="A390" t="s">
        <v>52</v>
      </c>
      <c r="B390">
        <v>2014</v>
      </c>
      <c r="C390">
        <v>27963</v>
      </c>
      <c r="D390">
        <v>2.68</v>
      </c>
      <c r="E390">
        <v>172700</v>
      </c>
      <c r="F390">
        <v>67616</v>
      </c>
      <c r="G390">
        <v>1195</v>
      </c>
      <c r="H390">
        <v>1400</v>
      </c>
      <c r="I390">
        <v>163852.155587238</v>
      </c>
      <c r="J390">
        <v>41</v>
      </c>
      <c r="K390">
        <v>760916</v>
      </c>
    </row>
    <row r="391" spans="1:11" x14ac:dyDescent="0.2">
      <c r="A391" t="s">
        <v>53</v>
      </c>
      <c r="B391">
        <v>2014</v>
      </c>
      <c r="C391">
        <v>223568</v>
      </c>
      <c r="D391">
        <v>2.63</v>
      </c>
      <c r="E391">
        <v>299500</v>
      </c>
      <c r="F391">
        <v>94497</v>
      </c>
      <c r="G391">
        <v>1982</v>
      </c>
      <c r="H391">
        <v>4982</v>
      </c>
      <c r="I391">
        <v>268640.56191200297</v>
      </c>
      <c r="J391">
        <v>43</v>
      </c>
      <c r="K391">
        <v>7282398</v>
      </c>
    </row>
    <row r="392" spans="1:11" x14ac:dyDescent="0.2">
      <c r="A392" t="s">
        <v>54</v>
      </c>
      <c r="B392">
        <v>2014</v>
      </c>
      <c r="C392">
        <v>121511</v>
      </c>
      <c r="D392">
        <v>2.56</v>
      </c>
      <c r="E392">
        <v>168100</v>
      </c>
      <c r="F392">
        <v>71498</v>
      </c>
      <c r="G392">
        <v>1224</v>
      </c>
      <c r="H392">
        <v>1461</v>
      </c>
      <c r="I392">
        <v>155838.30173494399</v>
      </c>
      <c r="J392">
        <v>36</v>
      </c>
      <c r="K392">
        <v>3790620</v>
      </c>
    </row>
    <row r="393" spans="1:11" x14ac:dyDescent="0.2">
      <c r="A393" t="s">
        <v>55</v>
      </c>
      <c r="B393">
        <v>2014</v>
      </c>
      <c r="C393">
        <v>11641</v>
      </c>
      <c r="D393">
        <v>2.33</v>
      </c>
      <c r="E393">
        <v>181900</v>
      </c>
      <c r="F393">
        <v>87052</v>
      </c>
      <c r="G393">
        <v>1267</v>
      </c>
      <c r="H393">
        <v>1884</v>
      </c>
      <c r="I393">
        <v>206078.385209806</v>
      </c>
      <c r="J393">
        <v>37</v>
      </c>
      <c r="K393">
        <v>305431</v>
      </c>
    </row>
    <row r="394" spans="1:11" x14ac:dyDescent="0.2">
      <c r="A394" t="s">
        <v>56</v>
      </c>
      <c r="B394">
        <v>2014</v>
      </c>
      <c r="C394">
        <v>134564</v>
      </c>
      <c r="D394">
        <v>2.46</v>
      </c>
      <c r="E394">
        <v>138600</v>
      </c>
      <c r="F394">
        <v>74778</v>
      </c>
      <c r="G394">
        <v>1211</v>
      </c>
      <c r="H394">
        <v>2250</v>
      </c>
      <c r="I394">
        <v>116478.898405991</v>
      </c>
      <c r="J394">
        <v>44</v>
      </c>
      <c r="K394">
        <v>4593172</v>
      </c>
    </row>
    <row r="395" spans="1:11" x14ac:dyDescent="0.2">
      <c r="A395" t="s">
        <v>57</v>
      </c>
      <c r="B395">
        <v>2014</v>
      </c>
      <c r="C395">
        <v>52622</v>
      </c>
      <c r="D395">
        <v>2.58</v>
      </c>
      <c r="E395">
        <v>135700</v>
      </c>
      <c r="F395">
        <v>71619</v>
      </c>
      <c r="G395">
        <v>1143</v>
      </c>
      <c r="H395">
        <v>1286</v>
      </c>
      <c r="I395">
        <v>115847.081116047</v>
      </c>
      <c r="J395">
        <v>45</v>
      </c>
      <c r="K395">
        <v>1459759</v>
      </c>
    </row>
    <row r="396" spans="1:11" x14ac:dyDescent="0.2">
      <c r="A396" t="s">
        <v>58</v>
      </c>
      <c r="B396">
        <v>2014</v>
      </c>
      <c r="C396">
        <v>43919</v>
      </c>
      <c r="D396">
        <v>2.5299999999999998</v>
      </c>
      <c r="E396">
        <v>249600</v>
      </c>
      <c r="F396">
        <v>78440</v>
      </c>
      <c r="G396">
        <v>1500</v>
      </c>
      <c r="H396">
        <v>2710</v>
      </c>
      <c r="I396">
        <v>244566.10315067001</v>
      </c>
      <c r="J396">
        <v>46</v>
      </c>
      <c r="K396">
        <v>1535511</v>
      </c>
    </row>
    <row r="397" spans="1:11" x14ac:dyDescent="0.2">
      <c r="A397" t="s">
        <v>59</v>
      </c>
      <c r="B397">
        <v>2014</v>
      </c>
      <c r="C397">
        <v>147759</v>
      </c>
      <c r="D397">
        <v>2.5</v>
      </c>
      <c r="E397">
        <v>178800</v>
      </c>
      <c r="F397">
        <v>80658</v>
      </c>
      <c r="G397">
        <v>1400</v>
      </c>
      <c r="H397">
        <v>2856</v>
      </c>
      <c r="I397">
        <v>154014.955021278</v>
      </c>
      <c r="J397">
        <v>47</v>
      </c>
      <c r="K397">
        <v>4945972</v>
      </c>
    </row>
    <row r="398" spans="1:11" x14ac:dyDescent="0.2">
      <c r="A398" t="s">
        <v>60</v>
      </c>
      <c r="B398">
        <v>2014</v>
      </c>
      <c r="C398">
        <v>10238</v>
      </c>
      <c r="D398">
        <v>2.4700000000000002</v>
      </c>
      <c r="E398">
        <v>237100</v>
      </c>
      <c r="F398">
        <v>87161</v>
      </c>
      <c r="G398">
        <v>1745</v>
      </c>
      <c r="H398">
        <v>3905</v>
      </c>
      <c r="I398">
        <v>222756.78229333999</v>
      </c>
      <c r="J398">
        <v>50</v>
      </c>
      <c r="K398">
        <v>409654</v>
      </c>
    </row>
    <row r="399" spans="1:11" x14ac:dyDescent="0.2">
      <c r="A399" t="s">
        <v>61</v>
      </c>
      <c r="B399">
        <v>2014</v>
      </c>
      <c r="C399">
        <v>56055</v>
      </c>
      <c r="D399">
        <v>2.57</v>
      </c>
      <c r="E399">
        <v>158300</v>
      </c>
      <c r="F399">
        <v>68080</v>
      </c>
      <c r="G399">
        <v>1164</v>
      </c>
      <c r="H399">
        <v>936</v>
      </c>
      <c r="I399">
        <v>146412.87636643101</v>
      </c>
      <c r="J399">
        <v>51</v>
      </c>
      <c r="K399">
        <v>1826914</v>
      </c>
    </row>
    <row r="400" spans="1:11" x14ac:dyDescent="0.2">
      <c r="A400" t="s">
        <v>62</v>
      </c>
      <c r="B400">
        <v>2014</v>
      </c>
      <c r="C400">
        <v>10739</v>
      </c>
      <c r="D400">
        <v>2.4500000000000002</v>
      </c>
      <c r="E400">
        <v>158000</v>
      </c>
      <c r="F400">
        <v>75138</v>
      </c>
      <c r="G400">
        <v>1201</v>
      </c>
      <c r="H400">
        <v>2069</v>
      </c>
      <c r="I400">
        <v>163388.76738294199</v>
      </c>
      <c r="J400">
        <v>52</v>
      </c>
      <c r="K400">
        <v>334475</v>
      </c>
    </row>
    <row r="401" spans="1:11" x14ac:dyDescent="0.2">
      <c r="A401" t="s">
        <v>63</v>
      </c>
      <c r="B401">
        <v>2014</v>
      </c>
      <c r="C401">
        <v>80857</v>
      </c>
      <c r="D401">
        <v>2.5499999999999998</v>
      </c>
      <c r="E401">
        <v>152900</v>
      </c>
      <c r="F401">
        <v>66987</v>
      </c>
      <c r="G401">
        <v>1167</v>
      </c>
      <c r="H401">
        <v>1174</v>
      </c>
      <c r="I401">
        <v>143367.06447468</v>
      </c>
      <c r="J401">
        <v>53</v>
      </c>
      <c r="K401">
        <v>2509665</v>
      </c>
    </row>
    <row r="402" spans="1:11" x14ac:dyDescent="0.2">
      <c r="A402" t="s">
        <v>64</v>
      </c>
      <c r="B402">
        <v>2014</v>
      </c>
      <c r="C402">
        <v>390196</v>
      </c>
      <c r="D402">
        <v>2.84</v>
      </c>
      <c r="E402">
        <v>158800</v>
      </c>
      <c r="F402">
        <v>84347</v>
      </c>
      <c r="G402">
        <v>1419</v>
      </c>
      <c r="H402">
        <v>3223</v>
      </c>
      <c r="I402">
        <v>156147.16590803099</v>
      </c>
      <c r="J402">
        <v>54</v>
      </c>
      <c r="K402">
        <v>9277197</v>
      </c>
    </row>
    <row r="403" spans="1:11" x14ac:dyDescent="0.2">
      <c r="A403" t="s">
        <v>65</v>
      </c>
      <c r="B403">
        <v>2014</v>
      </c>
      <c r="C403">
        <v>51060</v>
      </c>
      <c r="D403">
        <v>3.16</v>
      </c>
      <c r="E403">
        <v>226900</v>
      </c>
      <c r="F403">
        <v>79053</v>
      </c>
      <c r="G403">
        <v>1393</v>
      </c>
      <c r="H403">
        <v>1488</v>
      </c>
      <c r="I403">
        <v>227071.671218951</v>
      </c>
      <c r="J403">
        <v>55</v>
      </c>
      <c r="K403">
        <v>918370</v>
      </c>
    </row>
    <row r="404" spans="1:11" x14ac:dyDescent="0.2">
      <c r="A404" t="s">
        <v>66</v>
      </c>
      <c r="B404">
        <v>2014</v>
      </c>
      <c r="C404">
        <v>6765</v>
      </c>
      <c r="D404">
        <v>2.34</v>
      </c>
      <c r="E404">
        <v>221900</v>
      </c>
      <c r="F404">
        <v>76364</v>
      </c>
      <c r="G404">
        <v>1504</v>
      </c>
      <c r="H404">
        <v>3920</v>
      </c>
      <c r="I404">
        <v>217960.364996169</v>
      </c>
      <c r="J404">
        <v>58</v>
      </c>
      <c r="K404">
        <v>257229</v>
      </c>
    </row>
    <row r="405" spans="1:11" x14ac:dyDescent="0.2">
      <c r="A405" t="s">
        <v>67</v>
      </c>
      <c r="B405">
        <v>2014</v>
      </c>
      <c r="C405">
        <v>113223</v>
      </c>
      <c r="D405">
        <v>2.62</v>
      </c>
      <c r="E405">
        <v>272600</v>
      </c>
      <c r="F405">
        <v>94243</v>
      </c>
      <c r="G405">
        <v>1664</v>
      </c>
      <c r="H405">
        <v>2209</v>
      </c>
      <c r="I405">
        <v>232302.19281252299</v>
      </c>
      <c r="J405">
        <v>56</v>
      </c>
      <c r="K405">
        <v>3083820</v>
      </c>
    </row>
    <row r="406" spans="1:11" x14ac:dyDescent="0.2">
      <c r="A406" t="s">
        <v>68</v>
      </c>
      <c r="B406">
        <v>2014</v>
      </c>
      <c r="C406">
        <v>87408</v>
      </c>
      <c r="D406">
        <v>2.58</v>
      </c>
      <c r="E406">
        <v>276200</v>
      </c>
      <c r="F406">
        <v>88146</v>
      </c>
      <c r="G406">
        <v>1673</v>
      </c>
      <c r="H406">
        <v>2867</v>
      </c>
      <c r="I406">
        <v>261010.081168</v>
      </c>
      <c r="J406">
        <v>59</v>
      </c>
      <c r="K406">
        <v>2679601</v>
      </c>
    </row>
    <row r="407" spans="1:11" x14ac:dyDescent="0.2">
      <c r="A407" t="s">
        <v>69</v>
      </c>
      <c r="B407">
        <v>2014</v>
      </c>
      <c r="C407">
        <v>18843</v>
      </c>
      <c r="D407">
        <v>2.4500000000000002</v>
      </c>
      <c r="E407">
        <v>127200</v>
      </c>
      <c r="F407">
        <v>65023</v>
      </c>
      <c r="G407">
        <v>945</v>
      </c>
      <c r="H407">
        <v>737</v>
      </c>
      <c r="I407">
        <v>101725.73495385599</v>
      </c>
      <c r="J407">
        <v>61</v>
      </c>
      <c r="K407">
        <v>735375</v>
      </c>
    </row>
    <row r="408" spans="1:11" x14ac:dyDescent="0.2">
      <c r="A408" t="s">
        <v>70</v>
      </c>
      <c r="B408">
        <v>2014</v>
      </c>
      <c r="C408">
        <v>66998</v>
      </c>
      <c r="D408">
        <v>2.4300000000000002</v>
      </c>
      <c r="E408">
        <v>169700</v>
      </c>
      <c r="F408">
        <v>77336</v>
      </c>
      <c r="G408">
        <v>1373</v>
      </c>
      <c r="H408">
        <v>3323</v>
      </c>
      <c r="I408">
        <v>154671.975165262</v>
      </c>
      <c r="J408">
        <v>60</v>
      </c>
      <c r="K408">
        <v>2307685</v>
      </c>
    </row>
    <row r="409" spans="1:11" x14ac:dyDescent="0.2">
      <c r="A409" t="s">
        <v>71</v>
      </c>
      <c r="B409">
        <v>2014</v>
      </c>
      <c r="C409">
        <v>7529</v>
      </c>
      <c r="D409">
        <v>2.4500000000000002</v>
      </c>
      <c r="E409">
        <v>211900</v>
      </c>
      <c r="F409">
        <v>83899</v>
      </c>
      <c r="G409">
        <v>1311</v>
      </c>
      <c r="H409">
        <v>1277</v>
      </c>
      <c r="I409">
        <v>214609.03150681901</v>
      </c>
      <c r="J409">
        <v>62</v>
      </c>
      <c r="K409">
        <v>232594</v>
      </c>
    </row>
    <row r="410" spans="1:11" x14ac:dyDescent="0.2">
      <c r="A410" t="s">
        <v>21</v>
      </c>
      <c r="B410">
        <v>2013</v>
      </c>
      <c r="C410">
        <v>58053</v>
      </c>
      <c r="D410">
        <v>2.59</v>
      </c>
      <c r="E410">
        <v>141400</v>
      </c>
      <c r="F410">
        <v>65890</v>
      </c>
      <c r="G410">
        <v>1093</v>
      </c>
      <c r="H410">
        <v>595</v>
      </c>
      <c r="I410">
        <v>128907.963573256</v>
      </c>
      <c r="J410">
        <v>4</v>
      </c>
      <c r="K410">
        <v>1822439</v>
      </c>
    </row>
    <row r="411" spans="1:11" x14ac:dyDescent="0.2">
      <c r="A411" t="s">
        <v>22</v>
      </c>
      <c r="B411">
        <v>2013</v>
      </c>
      <c r="C411">
        <v>10411</v>
      </c>
      <c r="D411">
        <v>2.88</v>
      </c>
      <c r="E411">
        <v>266800</v>
      </c>
      <c r="F411">
        <v>100319</v>
      </c>
      <c r="G411">
        <v>1746</v>
      </c>
      <c r="H411">
        <v>3175</v>
      </c>
      <c r="I411">
        <v>255487.02852008099</v>
      </c>
      <c r="J411">
        <v>3</v>
      </c>
      <c r="K411">
        <v>246015</v>
      </c>
    </row>
    <row r="412" spans="1:11" x14ac:dyDescent="0.2">
      <c r="A412" t="s">
        <v>23</v>
      </c>
      <c r="B412">
        <v>2013</v>
      </c>
      <c r="C412">
        <v>83011</v>
      </c>
      <c r="D412">
        <v>2.7</v>
      </c>
      <c r="E412">
        <v>178200</v>
      </c>
      <c r="F412">
        <v>71112</v>
      </c>
      <c r="G412">
        <v>1277</v>
      </c>
      <c r="H412">
        <v>1394</v>
      </c>
      <c r="I412">
        <v>184582.376613373</v>
      </c>
      <c r="J412">
        <v>8</v>
      </c>
      <c r="K412">
        <v>2400809</v>
      </c>
    </row>
    <row r="413" spans="1:11" x14ac:dyDescent="0.2">
      <c r="A413" t="s">
        <v>24</v>
      </c>
      <c r="B413">
        <v>2013</v>
      </c>
      <c r="C413">
        <v>39228</v>
      </c>
      <c r="D413">
        <v>2.56</v>
      </c>
      <c r="E413">
        <v>124700</v>
      </c>
      <c r="F413">
        <v>62241</v>
      </c>
      <c r="G413">
        <v>979</v>
      </c>
      <c r="H413">
        <v>800</v>
      </c>
      <c r="I413">
        <v>117595.88235290399</v>
      </c>
      <c r="J413">
        <v>6</v>
      </c>
      <c r="K413">
        <v>1125899</v>
      </c>
    </row>
    <row r="414" spans="1:11" x14ac:dyDescent="0.2">
      <c r="A414" t="s">
        <v>25</v>
      </c>
      <c r="B414">
        <v>2013</v>
      </c>
      <c r="C414">
        <v>477649</v>
      </c>
      <c r="D414">
        <v>2.97</v>
      </c>
      <c r="E414">
        <v>383200</v>
      </c>
      <c r="F414">
        <v>93538</v>
      </c>
      <c r="G414">
        <v>2059</v>
      </c>
      <c r="H414">
        <v>3412</v>
      </c>
      <c r="I414">
        <v>371411.984542399</v>
      </c>
      <c r="J414">
        <v>9</v>
      </c>
      <c r="K414">
        <v>12650592</v>
      </c>
    </row>
    <row r="415" spans="1:11" x14ac:dyDescent="0.2">
      <c r="A415" t="s">
        <v>26</v>
      </c>
      <c r="B415">
        <v>2013</v>
      </c>
      <c r="C415">
        <v>64982</v>
      </c>
      <c r="D415">
        <v>2.57</v>
      </c>
      <c r="E415">
        <v>246500</v>
      </c>
      <c r="F415">
        <v>84267</v>
      </c>
      <c r="G415">
        <v>1516</v>
      </c>
      <c r="H415">
        <v>1558</v>
      </c>
      <c r="I415">
        <v>244179.25170632399</v>
      </c>
      <c r="J415">
        <v>10</v>
      </c>
      <c r="K415">
        <v>2002800</v>
      </c>
    </row>
    <row r="416" spans="1:11" x14ac:dyDescent="0.2">
      <c r="A416" t="s">
        <v>27</v>
      </c>
      <c r="B416">
        <v>2013</v>
      </c>
      <c r="C416">
        <v>35904</v>
      </c>
      <c r="D416">
        <v>2.6</v>
      </c>
      <c r="E416">
        <v>272800</v>
      </c>
      <c r="F416">
        <v>100866</v>
      </c>
      <c r="G416">
        <v>1986</v>
      </c>
      <c r="H416">
        <v>5399</v>
      </c>
      <c r="I416">
        <v>231129.937142854</v>
      </c>
      <c r="J416">
        <v>11</v>
      </c>
      <c r="K416">
        <v>1339860</v>
      </c>
    </row>
    <row r="417" spans="1:11" x14ac:dyDescent="0.2">
      <c r="A417" t="s">
        <v>28</v>
      </c>
      <c r="B417">
        <v>2013</v>
      </c>
      <c r="C417">
        <v>12589</v>
      </c>
      <c r="D417">
        <v>2.66</v>
      </c>
      <c r="E417">
        <v>233900</v>
      </c>
      <c r="F417">
        <v>80332</v>
      </c>
      <c r="G417">
        <v>1504</v>
      </c>
      <c r="H417">
        <v>1366</v>
      </c>
      <c r="I417">
        <v>217657.59984480299</v>
      </c>
      <c r="J417">
        <v>13</v>
      </c>
      <c r="K417">
        <v>339071</v>
      </c>
    </row>
    <row r="418" spans="1:11" x14ac:dyDescent="0.2">
      <c r="A418" t="s">
        <v>29</v>
      </c>
      <c r="B418">
        <v>2013</v>
      </c>
      <c r="C418">
        <v>9700</v>
      </c>
      <c r="D418">
        <v>2.23</v>
      </c>
      <c r="E418">
        <v>472200</v>
      </c>
      <c r="F418">
        <v>123456</v>
      </c>
      <c r="G418">
        <v>2236</v>
      </c>
      <c r="H418">
        <v>2794</v>
      </c>
      <c r="I418">
        <v>436634.66625825898</v>
      </c>
      <c r="J418">
        <v>12</v>
      </c>
      <c r="K418">
        <v>271651</v>
      </c>
    </row>
    <row r="419" spans="1:11" x14ac:dyDescent="0.2">
      <c r="A419" t="s">
        <v>30</v>
      </c>
      <c r="B419">
        <v>2013</v>
      </c>
      <c r="C419">
        <v>212782</v>
      </c>
      <c r="D419">
        <v>2.65</v>
      </c>
      <c r="E419">
        <v>163600</v>
      </c>
      <c r="F419">
        <v>66386</v>
      </c>
      <c r="G419">
        <v>1368</v>
      </c>
      <c r="H419">
        <v>1808</v>
      </c>
      <c r="I419">
        <v>155053.83417213301</v>
      </c>
      <c r="J419">
        <v>14</v>
      </c>
      <c r="K419">
        <v>7211584</v>
      </c>
    </row>
    <row r="420" spans="1:11" x14ac:dyDescent="0.2">
      <c r="A420" t="s">
        <v>31</v>
      </c>
      <c r="B420">
        <v>2013</v>
      </c>
      <c r="C420">
        <v>126637</v>
      </c>
      <c r="D420">
        <v>2.74</v>
      </c>
      <c r="E420">
        <v>152400</v>
      </c>
      <c r="F420">
        <v>72247</v>
      </c>
      <c r="G420">
        <v>1288</v>
      </c>
      <c r="H420">
        <v>1507</v>
      </c>
      <c r="I420">
        <v>135474.268883293</v>
      </c>
      <c r="J420">
        <v>16</v>
      </c>
      <c r="K420">
        <v>3546965</v>
      </c>
    </row>
    <row r="421" spans="1:11" x14ac:dyDescent="0.2">
      <c r="A421" t="s">
        <v>32</v>
      </c>
      <c r="B421">
        <v>2013</v>
      </c>
      <c r="C421">
        <v>18332</v>
      </c>
      <c r="D421">
        <v>3.02</v>
      </c>
      <c r="E421">
        <v>500400</v>
      </c>
      <c r="F421">
        <v>99096</v>
      </c>
      <c r="G421">
        <v>2220</v>
      </c>
      <c r="H421">
        <v>1435</v>
      </c>
      <c r="I421">
        <v>463399.91883321502</v>
      </c>
      <c r="J421">
        <v>18</v>
      </c>
      <c r="K421">
        <v>450120</v>
      </c>
    </row>
    <row r="422" spans="1:11" x14ac:dyDescent="0.2">
      <c r="A422" t="s">
        <v>33</v>
      </c>
      <c r="B422">
        <v>2013</v>
      </c>
      <c r="C422">
        <v>21018</v>
      </c>
      <c r="D422">
        <v>2.69</v>
      </c>
      <c r="E422">
        <v>162700</v>
      </c>
      <c r="F422">
        <v>63271</v>
      </c>
      <c r="G422">
        <v>1142</v>
      </c>
      <c r="H422">
        <v>1215</v>
      </c>
      <c r="I422">
        <v>169653.84210103401</v>
      </c>
      <c r="J422">
        <v>20</v>
      </c>
      <c r="K422">
        <v>588489</v>
      </c>
    </row>
    <row r="423" spans="1:11" x14ac:dyDescent="0.2">
      <c r="A423" t="s">
        <v>34</v>
      </c>
      <c r="B423">
        <v>2013</v>
      </c>
      <c r="C423">
        <v>156818</v>
      </c>
      <c r="D423">
        <v>2.63</v>
      </c>
      <c r="E423">
        <v>179700</v>
      </c>
      <c r="F423">
        <v>81661</v>
      </c>
      <c r="G423">
        <v>1565</v>
      </c>
      <c r="H423">
        <v>4327</v>
      </c>
      <c r="I423">
        <v>148877.723268987</v>
      </c>
      <c r="J423">
        <v>21</v>
      </c>
      <c r="K423">
        <v>4783421</v>
      </c>
    </row>
    <row r="424" spans="1:11" x14ac:dyDescent="0.2">
      <c r="A424" t="s">
        <v>35</v>
      </c>
      <c r="B424">
        <v>2013</v>
      </c>
      <c r="C424">
        <v>83444</v>
      </c>
      <c r="D424">
        <v>2.5499999999999998</v>
      </c>
      <c r="E424">
        <v>129900</v>
      </c>
      <c r="F424">
        <v>68672</v>
      </c>
      <c r="G424">
        <v>1062</v>
      </c>
      <c r="H424">
        <v>1141</v>
      </c>
      <c r="I424">
        <v>114904.922339018</v>
      </c>
      <c r="J424">
        <v>22</v>
      </c>
      <c r="K424">
        <v>2498395</v>
      </c>
    </row>
    <row r="425" spans="1:11" x14ac:dyDescent="0.2">
      <c r="A425" t="s">
        <v>36</v>
      </c>
      <c r="B425">
        <v>2013</v>
      </c>
      <c r="C425">
        <v>37894</v>
      </c>
      <c r="D425">
        <v>2.42</v>
      </c>
      <c r="E425">
        <v>136600</v>
      </c>
      <c r="F425">
        <v>73661</v>
      </c>
      <c r="G425">
        <v>1118</v>
      </c>
      <c r="H425">
        <v>2026</v>
      </c>
      <c r="I425">
        <v>124607.33543193</v>
      </c>
      <c r="J425">
        <v>19</v>
      </c>
      <c r="K425">
        <v>1236209</v>
      </c>
    </row>
    <row r="426" spans="1:11" x14ac:dyDescent="0.2">
      <c r="A426" t="s">
        <v>37</v>
      </c>
      <c r="B426">
        <v>2013</v>
      </c>
      <c r="C426">
        <v>43604</v>
      </c>
      <c r="D426">
        <v>2.5299999999999998</v>
      </c>
      <c r="E426">
        <v>147400</v>
      </c>
      <c r="F426">
        <v>76344</v>
      </c>
      <c r="G426">
        <v>1241</v>
      </c>
      <c r="H426">
        <v>1986</v>
      </c>
      <c r="I426">
        <v>118193.883758849</v>
      </c>
      <c r="J426">
        <v>23</v>
      </c>
      <c r="K426">
        <v>1113729</v>
      </c>
    </row>
    <row r="427" spans="1:11" x14ac:dyDescent="0.2">
      <c r="A427" t="s">
        <v>38</v>
      </c>
      <c r="B427">
        <v>2013</v>
      </c>
      <c r="C427">
        <v>53643</v>
      </c>
      <c r="D427">
        <v>2.5</v>
      </c>
      <c r="E427">
        <v>137400</v>
      </c>
      <c r="F427">
        <v>66230</v>
      </c>
      <c r="G427">
        <v>1074</v>
      </c>
      <c r="H427">
        <v>1202</v>
      </c>
      <c r="I427">
        <v>105268.692669022</v>
      </c>
      <c r="J427">
        <v>24</v>
      </c>
      <c r="K427">
        <v>1705623</v>
      </c>
    </row>
    <row r="428" spans="1:11" x14ac:dyDescent="0.2">
      <c r="A428" t="s">
        <v>39</v>
      </c>
      <c r="B428">
        <v>2013</v>
      </c>
      <c r="C428">
        <v>64822</v>
      </c>
      <c r="D428">
        <v>2.6</v>
      </c>
      <c r="E428">
        <v>161400</v>
      </c>
      <c r="F428">
        <v>73786</v>
      </c>
      <c r="G428">
        <v>1166</v>
      </c>
      <c r="H428">
        <v>903</v>
      </c>
      <c r="I428">
        <v>153200.90969724799</v>
      </c>
      <c r="J428">
        <v>25</v>
      </c>
      <c r="K428">
        <v>1728149</v>
      </c>
    </row>
    <row r="429" spans="1:11" x14ac:dyDescent="0.2">
      <c r="A429" t="s">
        <v>40</v>
      </c>
      <c r="B429">
        <v>2013</v>
      </c>
      <c r="C429">
        <v>13667</v>
      </c>
      <c r="D429">
        <v>2.36</v>
      </c>
      <c r="E429">
        <v>178800</v>
      </c>
      <c r="F429">
        <v>70181</v>
      </c>
      <c r="G429">
        <v>1268</v>
      </c>
      <c r="H429">
        <v>2337</v>
      </c>
      <c r="I429">
        <v>176214.69970748</v>
      </c>
      <c r="J429">
        <v>28</v>
      </c>
      <c r="K429">
        <v>547686</v>
      </c>
    </row>
    <row r="430" spans="1:11" x14ac:dyDescent="0.2">
      <c r="A430" t="s">
        <v>41</v>
      </c>
      <c r="B430">
        <v>2013</v>
      </c>
      <c r="C430">
        <v>76852</v>
      </c>
      <c r="D430">
        <v>2.68</v>
      </c>
      <c r="E430">
        <v>287600</v>
      </c>
      <c r="F430">
        <v>100730</v>
      </c>
      <c r="G430">
        <v>1867</v>
      </c>
      <c r="H430">
        <v>3193</v>
      </c>
      <c r="I430">
        <v>259063.51844255501</v>
      </c>
      <c r="J430">
        <v>27</v>
      </c>
      <c r="K430">
        <v>2161680</v>
      </c>
    </row>
    <row r="431" spans="1:11" x14ac:dyDescent="0.2">
      <c r="A431" t="s">
        <v>42</v>
      </c>
      <c r="B431">
        <v>2013</v>
      </c>
      <c r="C431">
        <v>77689</v>
      </c>
      <c r="D431">
        <v>2.54</v>
      </c>
      <c r="E431">
        <v>330600</v>
      </c>
      <c r="F431">
        <v>100943</v>
      </c>
      <c r="G431">
        <v>1976</v>
      </c>
      <c r="H431">
        <v>3971</v>
      </c>
      <c r="I431">
        <v>311221.14683504199</v>
      </c>
      <c r="J431">
        <v>26</v>
      </c>
      <c r="K431">
        <v>2536321</v>
      </c>
    </row>
    <row r="432" spans="1:11" x14ac:dyDescent="0.2">
      <c r="A432" t="s">
        <v>43</v>
      </c>
      <c r="B432">
        <v>2013</v>
      </c>
      <c r="C432">
        <v>121880</v>
      </c>
      <c r="D432">
        <v>2.52</v>
      </c>
      <c r="E432">
        <v>130200</v>
      </c>
      <c r="F432">
        <v>70833</v>
      </c>
      <c r="G432">
        <v>1207</v>
      </c>
      <c r="H432">
        <v>2277</v>
      </c>
      <c r="I432">
        <v>110938.874289503</v>
      </c>
      <c r="J432">
        <v>30</v>
      </c>
      <c r="K432">
        <v>3832466</v>
      </c>
    </row>
    <row r="433" spans="1:11" x14ac:dyDescent="0.2">
      <c r="A433" t="s">
        <v>44</v>
      </c>
      <c r="B433">
        <v>2013</v>
      </c>
      <c r="C433">
        <v>71629</v>
      </c>
      <c r="D433">
        <v>2.4900000000000002</v>
      </c>
      <c r="E433">
        <v>188700</v>
      </c>
      <c r="F433">
        <v>83418</v>
      </c>
      <c r="G433">
        <v>1438</v>
      </c>
      <c r="H433">
        <v>2260</v>
      </c>
      <c r="I433">
        <v>178002.445080651</v>
      </c>
      <c r="J433">
        <v>31</v>
      </c>
      <c r="K433">
        <v>2119954</v>
      </c>
    </row>
    <row r="434" spans="1:11" x14ac:dyDescent="0.2">
      <c r="A434" t="s">
        <v>45</v>
      </c>
      <c r="B434">
        <v>2013</v>
      </c>
      <c r="C434">
        <v>38631</v>
      </c>
      <c r="D434">
        <v>2.66</v>
      </c>
      <c r="E434">
        <v>121700</v>
      </c>
      <c r="F434">
        <v>60551</v>
      </c>
      <c r="G434">
        <v>1021</v>
      </c>
      <c r="H434">
        <v>944</v>
      </c>
      <c r="I434">
        <v>107650.82104337</v>
      </c>
      <c r="J434">
        <v>34</v>
      </c>
      <c r="K434">
        <v>1091002</v>
      </c>
    </row>
    <row r="435" spans="1:11" x14ac:dyDescent="0.2">
      <c r="A435" t="s">
        <v>46</v>
      </c>
      <c r="B435">
        <v>2013</v>
      </c>
      <c r="C435">
        <v>77139</v>
      </c>
      <c r="D435">
        <v>2.48</v>
      </c>
      <c r="E435">
        <v>144200</v>
      </c>
      <c r="F435">
        <v>69881</v>
      </c>
      <c r="G435">
        <v>1162</v>
      </c>
      <c r="H435">
        <v>1487</v>
      </c>
      <c r="I435">
        <v>124327.052347495</v>
      </c>
      <c r="J435">
        <v>32</v>
      </c>
      <c r="K435">
        <v>2362853</v>
      </c>
    </row>
    <row r="436" spans="1:11" x14ac:dyDescent="0.2">
      <c r="A436" t="s">
        <v>47</v>
      </c>
      <c r="B436">
        <v>2013</v>
      </c>
      <c r="C436">
        <v>12242</v>
      </c>
      <c r="D436">
        <v>2.4300000000000002</v>
      </c>
      <c r="E436">
        <v>206200</v>
      </c>
      <c r="F436">
        <v>69020</v>
      </c>
      <c r="G436">
        <v>1259</v>
      </c>
      <c r="H436">
        <v>1732</v>
      </c>
      <c r="I436">
        <v>198480.114560141</v>
      </c>
      <c r="J436">
        <v>35</v>
      </c>
      <c r="K436">
        <v>406288</v>
      </c>
    </row>
    <row r="437" spans="1:11" x14ac:dyDescent="0.2">
      <c r="A437" t="s">
        <v>48</v>
      </c>
      <c r="B437">
        <v>2013</v>
      </c>
      <c r="C437">
        <v>26077</v>
      </c>
      <c r="D437">
        <v>2.4900000000000002</v>
      </c>
      <c r="E437">
        <v>141500</v>
      </c>
      <c r="F437">
        <v>75538</v>
      </c>
      <c r="G437">
        <v>1226</v>
      </c>
      <c r="H437">
        <v>2595</v>
      </c>
      <c r="I437">
        <v>131294.948396817</v>
      </c>
      <c r="J437">
        <v>38</v>
      </c>
      <c r="K437">
        <v>730579</v>
      </c>
    </row>
    <row r="438" spans="1:11" x14ac:dyDescent="0.2">
      <c r="A438" t="s">
        <v>49</v>
      </c>
      <c r="B438">
        <v>2013</v>
      </c>
      <c r="C438">
        <v>35476</v>
      </c>
      <c r="D438">
        <v>2.75</v>
      </c>
      <c r="E438">
        <v>169000</v>
      </c>
      <c r="F438">
        <v>70521</v>
      </c>
      <c r="G438">
        <v>1361</v>
      </c>
      <c r="H438">
        <v>1474</v>
      </c>
      <c r="I438">
        <v>180542.82272160001</v>
      </c>
      <c r="J438">
        <v>42</v>
      </c>
      <c r="K438">
        <v>1002571</v>
      </c>
    </row>
    <row r="439" spans="1:11" x14ac:dyDescent="0.2">
      <c r="A439" t="s">
        <v>50</v>
      </c>
      <c r="B439">
        <v>2013</v>
      </c>
      <c r="C439">
        <v>15795</v>
      </c>
      <c r="D439">
        <v>2.4700000000000002</v>
      </c>
      <c r="E439">
        <v>239500</v>
      </c>
      <c r="F439">
        <v>89198</v>
      </c>
      <c r="G439">
        <v>1778</v>
      </c>
      <c r="H439">
        <v>5269</v>
      </c>
      <c r="I439">
        <v>211251.69898556301</v>
      </c>
      <c r="J439">
        <v>39</v>
      </c>
      <c r="K439">
        <v>519246</v>
      </c>
    </row>
    <row r="440" spans="1:11" x14ac:dyDescent="0.2">
      <c r="A440" t="s">
        <v>51</v>
      </c>
      <c r="B440">
        <v>2013</v>
      </c>
      <c r="C440">
        <v>100877</v>
      </c>
      <c r="D440">
        <v>2.74</v>
      </c>
      <c r="E440">
        <v>314200</v>
      </c>
      <c r="F440">
        <v>104023</v>
      </c>
      <c r="G440">
        <v>2296</v>
      </c>
      <c r="H440">
        <v>7432</v>
      </c>
      <c r="I440">
        <v>281124.75314262602</v>
      </c>
      <c r="J440">
        <v>40</v>
      </c>
      <c r="K440">
        <v>3176139</v>
      </c>
    </row>
    <row r="441" spans="1:11" x14ac:dyDescent="0.2">
      <c r="A441" t="s">
        <v>52</v>
      </c>
      <c r="B441">
        <v>2013</v>
      </c>
      <c r="C441">
        <v>28496</v>
      </c>
      <c r="D441">
        <v>2.71</v>
      </c>
      <c r="E441">
        <v>172700</v>
      </c>
      <c r="F441">
        <v>68225</v>
      </c>
      <c r="G441">
        <v>1193</v>
      </c>
      <c r="H441">
        <v>1342</v>
      </c>
      <c r="I441">
        <v>160953.12009611199</v>
      </c>
      <c r="J441">
        <v>41</v>
      </c>
      <c r="K441">
        <v>753507</v>
      </c>
    </row>
    <row r="442" spans="1:11" x14ac:dyDescent="0.2">
      <c r="A442" t="s">
        <v>53</v>
      </c>
      <c r="B442">
        <v>2013</v>
      </c>
      <c r="C442">
        <v>231584</v>
      </c>
      <c r="D442">
        <v>2.64</v>
      </c>
      <c r="E442">
        <v>293900</v>
      </c>
      <c r="F442">
        <v>93214</v>
      </c>
      <c r="G442">
        <v>1956</v>
      </c>
      <c r="H442">
        <v>4832</v>
      </c>
      <c r="I442">
        <v>259871.61467729299</v>
      </c>
      <c r="J442">
        <v>43</v>
      </c>
      <c r="K442">
        <v>7219356</v>
      </c>
    </row>
    <row r="443" spans="1:11" x14ac:dyDescent="0.2">
      <c r="A443" t="s">
        <v>54</v>
      </c>
      <c r="B443">
        <v>2013</v>
      </c>
      <c r="C443">
        <v>118248</v>
      </c>
      <c r="D443">
        <v>2.5499999999999998</v>
      </c>
      <c r="E443">
        <v>165500</v>
      </c>
      <c r="F443">
        <v>69692</v>
      </c>
      <c r="G443">
        <v>1205</v>
      </c>
      <c r="H443">
        <v>1423</v>
      </c>
      <c r="I443">
        <v>151785.10484810901</v>
      </c>
      <c r="J443">
        <v>36</v>
      </c>
      <c r="K443">
        <v>3757480</v>
      </c>
    </row>
    <row r="444" spans="1:11" x14ac:dyDescent="0.2">
      <c r="A444" t="s">
        <v>55</v>
      </c>
      <c r="B444">
        <v>2013</v>
      </c>
      <c r="C444">
        <v>10066</v>
      </c>
      <c r="D444">
        <v>2.33</v>
      </c>
      <c r="E444">
        <v>169400</v>
      </c>
      <c r="F444">
        <v>84279</v>
      </c>
      <c r="G444">
        <v>1207</v>
      </c>
      <c r="H444">
        <v>1998</v>
      </c>
      <c r="I444">
        <v>194095.93605167701</v>
      </c>
      <c r="J444">
        <v>37</v>
      </c>
      <c r="K444">
        <v>298298</v>
      </c>
    </row>
    <row r="445" spans="1:11" x14ac:dyDescent="0.2">
      <c r="A445" t="s">
        <v>56</v>
      </c>
      <c r="B445">
        <v>2013</v>
      </c>
      <c r="C445">
        <v>136831</v>
      </c>
      <c r="D445">
        <v>2.4700000000000002</v>
      </c>
      <c r="E445">
        <v>135900</v>
      </c>
      <c r="F445">
        <v>72263</v>
      </c>
      <c r="G445">
        <v>1209</v>
      </c>
      <c r="H445">
        <v>2192</v>
      </c>
      <c r="I445">
        <v>113200.192135014</v>
      </c>
      <c r="J445">
        <v>44</v>
      </c>
      <c r="K445">
        <v>4564745</v>
      </c>
    </row>
    <row r="446" spans="1:11" x14ac:dyDescent="0.2">
      <c r="A446" t="s">
        <v>57</v>
      </c>
      <c r="B446">
        <v>2013</v>
      </c>
      <c r="C446">
        <v>52382</v>
      </c>
      <c r="D446">
        <v>2.58</v>
      </c>
      <c r="E446">
        <v>130200</v>
      </c>
      <c r="F446">
        <v>69105</v>
      </c>
      <c r="G446">
        <v>1094</v>
      </c>
      <c r="H446">
        <v>1211</v>
      </c>
      <c r="I446">
        <v>111596.457975882</v>
      </c>
      <c r="J446">
        <v>45</v>
      </c>
      <c r="K446">
        <v>1447277</v>
      </c>
    </row>
    <row r="447" spans="1:11" x14ac:dyDescent="0.2">
      <c r="A447" t="s">
        <v>58</v>
      </c>
      <c r="B447">
        <v>2013</v>
      </c>
      <c r="C447">
        <v>45186</v>
      </c>
      <c r="D447">
        <v>2.52</v>
      </c>
      <c r="E447">
        <v>238900</v>
      </c>
      <c r="F447">
        <v>75704</v>
      </c>
      <c r="G447">
        <v>1502</v>
      </c>
      <c r="H447">
        <v>2606</v>
      </c>
      <c r="I447">
        <v>226895.78844200901</v>
      </c>
      <c r="J447">
        <v>46</v>
      </c>
      <c r="K447">
        <v>1523799</v>
      </c>
    </row>
    <row r="448" spans="1:11" x14ac:dyDescent="0.2">
      <c r="A448" t="s">
        <v>59</v>
      </c>
      <c r="B448">
        <v>2013</v>
      </c>
      <c r="C448">
        <v>141870</v>
      </c>
      <c r="D448">
        <v>2.5</v>
      </c>
      <c r="E448">
        <v>178000</v>
      </c>
      <c r="F448">
        <v>78522</v>
      </c>
      <c r="G448">
        <v>1373</v>
      </c>
      <c r="H448">
        <v>2812</v>
      </c>
      <c r="I448">
        <v>152354.266101897</v>
      </c>
      <c r="J448">
        <v>47</v>
      </c>
      <c r="K448">
        <v>4938894</v>
      </c>
    </row>
    <row r="449" spans="1:11" x14ac:dyDescent="0.2">
      <c r="A449" t="s">
        <v>60</v>
      </c>
      <c r="B449">
        <v>2013</v>
      </c>
      <c r="C449">
        <v>11650</v>
      </c>
      <c r="D449">
        <v>2.4900000000000002</v>
      </c>
      <c r="E449">
        <v>233400</v>
      </c>
      <c r="F449">
        <v>87597</v>
      </c>
      <c r="G449">
        <v>1751</v>
      </c>
      <c r="H449">
        <v>3905</v>
      </c>
      <c r="I449">
        <v>216248.91032642999</v>
      </c>
      <c r="J449">
        <v>50</v>
      </c>
      <c r="K449">
        <v>406366</v>
      </c>
    </row>
    <row r="450" spans="1:11" x14ac:dyDescent="0.2">
      <c r="A450" t="s">
        <v>61</v>
      </c>
      <c r="B450">
        <v>2013</v>
      </c>
      <c r="C450">
        <v>58531</v>
      </c>
      <c r="D450">
        <v>2.58</v>
      </c>
      <c r="E450">
        <v>155500</v>
      </c>
      <c r="F450">
        <v>66986</v>
      </c>
      <c r="G450">
        <v>1144</v>
      </c>
      <c r="H450">
        <v>919</v>
      </c>
      <c r="I450">
        <v>141889.42915385499</v>
      </c>
      <c r="J450">
        <v>51</v>
      </c>
      <c r="K450">
        <v>1794989</v>
      </c>
    </row>
    <row r="451" spans="1:11" x14ac:dyDescent="0.2">
      <c r="A451" t="s">
        <v>62</v>
      </c>
      <c r="B451">
        <v>2013</v>
      </c>
      <c r="C451">
        <v>13341</v>
      </c>
      <c r="D451">
        <v>2.4500000000000002</v>
      </c>
      <c r="E451">
        <v>152300</v>
      </c>
      <c r="F451">
        <v>71236</v>
      </c>
      <c r="G451">
        <v>1150</v>
      </c>
      <c r="H451">
        <v>2011</v>
      </c>
      <c r="I451">
        <v>159759.403069511</v>
      </c>
      <c r="J451">
        <v>52</v>
      </c>
      <c r="K451">
        <v>331406</v>
      </c>
    </row>
    <row r="452" spans="1:11" x14ac:dyDescent="0.2">
      <c r="A452" t="s">
        <v>63</v>
      </c>
      <c r="B452">
        <v>2013</v>
      </c>
      <c r="C452">
        <v>83742</v>
      </c>
      <c r="D452">
        <v>2.5499999999999998</v>
      </c>
      <c r="E452">
        <v>147400</v>
      </c>
      <c r="F452">
        <v>65719</v>
      </c>
      <c r="G452">
        <v>1138</v>
      </c>
      <c r="H452">
        <v>1154</v>
      </c>
      <c r="I452">
        <v>137462.323715451</v>
      </c>
      <c r="J452">
        <v>53</v>
      </c>
      <c r="K452">
        <v>2490249</v>
      </c>
    </row>
    <row r="453" spans="1:11" x14ac:dyDescent="0.2">
      <c r="A453" t="s">
        <v>64</v>
      </c>
      <c r="B453">
        <v>2013</v>
      </c>
      <c r="C453">
        <v>387079</v>
      </c>
      <c r="D453">
        <v>2.84</v>
      </c>
      <c r="E453">
        <v>149600</v>
      </c>
      <c r="F453">
        <v>81777</v>
      </c>
      <c r="G453">
        <v>1375</v>
      </c>
      <c r="H453">
        <v>3119</v>
      </c>
      <c r="I453">
        <v>144516.47055505301</v>
      </c>
      <c r="J453">
        <v>54</v>
      </c>
      <c r="K453">
        <v>9110853</v>
      </c>
    </row>
    <row r="454" spans="1:11" x14ac:dyDescent="0.2">
      <c r="A454" t="s">
        <v>65</v>
      </c>
      <c r="B454">
        <v>2013</v>
      </c>
      <c r="C454">
        <v>52145</v>
      </c>
      <c r="D454">
        <v>3.17</v>
      </c>
      <c r="E454">
        <v>214300</v>
      </c>
      <c r="F454">
        <v>76937</v>
      </c>
      <c r="G454">
        <v>1377</v>
      </c>
      <c r="H454">
        <v>1458</v>
      </c>
      <c r="I454">
        <v>219197.21101694301</v>
      </c>
      <c r="J454">
        <v>55</v>
      </c>
      <c r="K454">
        <v>899475</v>
      </c>
    </row>
    <row r="455" spans="1:11" x14ac:dyDescent="0.2">
      <c r="A455" t="s">
        <v>66</v>
      </c>
      <c r="B455">
        <v>2013</v>
      </c>
      <c r="C455">
        <v>5068</v>
      </c>
      <c r="D455">
        <v>2.37</v>
      </c>
      <c r="E455">
        <v>222900</v>
      </c>
      <c r="F455">
        <v>76275</v>
      </c>
      <c r="G455">
        <v>1482</v>
      </c>
      <c r="H455">
        <v>3816</v>
      </c>
      <c r="I455">
        <v>214269.79885252001</v>
      </c>
      <c r="J455">
        <v>58</v>
      </c>
      <c r="K455">
        <v>253234</v>
      </c>
    </row>
    <row r="456" spans="1:11" x14ac:dyDescent="0.2">
      <c r="A456" t="s">
        <v>67</v>
      </c>
      <c r="B456">
        <v>2013</v>
      </c>
      <c r="C456">
        <v>102576</v>
      </c>
      <c r="D456">
        <v>2.62</v>
      </c>
      <c r="E456">
        <v>262000</v>
      </c>
      <c r="F456">
        <v>90992</v>
      </c>
      <c r="G456">
        <v>1645</v>
      </c>
      <c r="H456">
        <v>2078</v>
      </c>
      <c r="I456">
        <v>227373.61227243199</v>
      </c>
      <c r="J456">
        <v>56</v>
      </c>
      <c r="K456">
        <v>3055863</v>
      </c>
    </row>
    <row r="457" spans="1:11" x14ac:dyDescent="0.2">
      <c r="A457" t="s">
        <v>68</v>
      </c>
      <c r="B457">
        <v>2013</v>
      </c>
      <c r="C457">
        <v>85373</v>
      </c>
      <c r="D457">
        <v>2.58</v>
      </c>
      <c r="E457">
        <v>259700</v>
      </c>
      <c r="F457">
        <v>84655</v>
      </c>
      <c r="G457">
        <v>1667</v>
      </c>
      <c r="H457">
        <v>2824</v>
      </c>
      <c r="I457">
        <v>246291.592916625</v>
      </c>
      <c r="J457">
        <v>59</v>
      </c>
      <c r="K457">
        <v>2644557</v>
      </c>
    </row>
    <row r="458" spans="1:11" x14ac:dyDescent="0.2">
      <c r="A458" t="s">
        <v>69</v>
      </c>
      <c r="B458">
        <v>2013</v>
      </c>
      <c r="C458">
        <v>16687</v>
      </c>
      <c r="D458">
        <v>2.44</v>
      </c>
      <c r="E458">
        <v>122600</v>
      </c>
      <c r="F458">
        <v>62936</v>
      </c>
      <c r="G458">
        <v>939</v>
      </c>
      <c r="H458">
        <v>725</v>
      </c>
      <c r="I458">
        <v>100102.301177674</v>
      </c>
      <c r="J458">
        <v>61</v>
      </c>
      <c r="K458">
        <v>738653</v>
      </c>
    </row>
    <row r="459" spans="1:11" x14ac:dyDescent="0.2">
      <c r="A459" t="s">
        <v>70</v>
      </c>
      <c r="B459">
        <v>2013</v>
      </c>
      <c r="C459">
        <v>63908</v>
      </c>
      <c r="D459">
        <v>2.44</v>
      </c>
      <c r="E459">
        <v>168300</v>
      </c>
      <c r="F459">
        <v>75221</v>
      </c>
      <c r="G459">
        <v>1352</v>
      </c>
      <c r="H459">
        <v>3304</v>
      </c>
      <c r="I459">
        <v>150562.772609912</v>
      </c>
      <c r="J459">
        <v>60</v>
      </c>
      <c r="K459">
        <v>2289424</v>
      </c>
    </row>
    <row r="460" spans="1:11" x14ac:dyDescent="0.2">
      <c r="A460" t="s">
        <v>71</v>
      </c>
      <c r="B460">
        <v>2013</v>
      </c>
      <c r="C460">
        <v>7179</v>
      </c>
      <c r="D460">
        <v>2.54</v>
      </c>
      <c r="E460">
        <v>205200</v>
      </c>
      <c r="F460">
        <v>82738</v>
      </c>
      <c r="G460">
        <v>1330</v>
      </c>
      <c r="H460">
        <v>1260</v>
      </c>
      <c r="I460">
        <v>209462.18608358901</v>
      </c>
      <c r="J460">
        <v>62</v>
      </c>
      <c r="K460">
        <v>224003</v>
      </c>
    </row>
    <row r="461" spans="1:11" x14ac:dyDescent="0.2">
      <c r="A461" t="s">
        <v>21</v>
      </c>
      <c r="B461">
        <v>2012</v>
      </c>
      <c r="C461">
        <v>63447</v>
      </c>
      <c r="D461">
        <v>2.5499999999999998</v>
      </c>
      <c r="E461">
        <v>142600</v>
      </c>
      <c r="F461">
        <v>65297</v>
      </c>
      <c r="G461">
        <v>1104</v>
      </c>
      <c r="H461">
        <v>597</v>
      </c>
      <c r="I461">
        <v>124336.653547754</v>
      </c>
      <c r="J461">
        <v>4</v>
      </c>
      <c r="K461">
        <v>1845169</v>
      </c>
    </row>
    <row r="462" spans="1:11" x14ac:dyDescent="0.2">
      <c r="A462" t="s">
        <v>22</v>
      </c>
      <c r="B462">
        <v>2012</v>
      </c>
      <c r="C462">
        <v>10721</v>
      </c>
      <c r="D462">
        <v>2.8</v>
      </c>
      <c r="E462">
        <v>260400</v>
      </c>
      <c r="F462">
        <v>94352</v>
      </c>
      <c r="G462">
        <v>1831</v>
      </c>
      <c r="H462">
        <v>3098</v>
      </c>
      <c r="I462">
        <v>249956.34646888799</v>
      </c>
      <c r="J462">
        <v>3</v>
      </c>
      <c r="K462">
        <v>251651</v>
      </c>
    </row>
    <row r="463" spans="1:11" x14ac:dyDescent="0.2">
      <c r="A463" t="s">
        <v>23</v>
      </c>
      <c r="B463">
        <v>2012</v>
      </c>
      <c r="C463">
        <v>89672</v>
      </c>
      <c r="D463">
        <v>2.68</v>
      </c>
      <c r="E463">
        <v>159700</v>
      </c>
      <c r="F463">
        <v>69604</v>
      </c>
      <c r="G463">
        <v>1320</v>
      </c>
      <c r="H463">
        <v>1393</v>
      </c>
      <c r="I463">
        <v>158755.03155610099</v>
      </c>
      <c r="J463">
        <v>8</v>
      </c>
      <c r="K463">
        <v>2392168</v>
      </c>
    </row>
    <row r="464" spans="1:11" x14ac:dyDescent="0.2">
      <c r="A464" t="s">
        <v>24</v>
      </c>
      <c r="B464">
        <v>2012</v>
      </c>
      <c r="C464">
        <v>39421</v>
      </c>
      <c r="D464">
        <v>2.5099999999999998</v>
      </c>
      <c r="E464">
        <v>121300</v>
      </c>
      <c r="F464">
        <v>61204</v>
      </c>
      <c r="G464">
        <v>975</v>
      </c>
      <c r="H464">
        <v>762</v>
      </c>
      <c r="I464">
        <v>115497.04542990599</v>
      </c>
      <c r="J464">
        <v>6</v>
      </c>
      <c r="K464">
        <v>1143859</v>
      </c>
    </row>
    <row r="465" spans="1:11" x14ac:dyDescent="0.2">
      <c r="A465" t="s">
        <v>25</v>
      </c>
      <c r="B465">
        <v>2012</v>
      </c>
      <c r="C465">
        <v>505431</v>
      </c>
      <c r="D465">
        <v>2.97</v>
      </c>
      <c r="E465">
        <v>358100</v>
      </c>
      <c r="F465">
        <v>91024</v>
      </c>
      <c r="G465">
        <v>2119</v>
      </c>
      <c r="H465">
        <v>3336</v>
      </c>
      <c r="I465">
        <v>303742.95188927301</v>
      </c>
      <c r="J465">
        <v>9</v>
      </c>
      <c r="K465">
        <v>12552658</v>
      </c>
    </row>
    <row r="466" spans="1:11" x14ac:dyDescent="0.2">
      <c r="A466" t="s">
        <v>26</v>
      </c>
      <c r="B466">
        <v>2012</v>
      </c>
      <c r="C466">
        <v>69995</v>
      </c>
      <c r="D466">
        <v>2.54</v>
      </c>
      <c r="E466">
        <v>240500</v>
      </c>
      <c r="F466">
        <v>81304</v>
      </c>
      <c r="G466">
        <v>1551</v>
      </c>
      <c r="H466">
        <v>1539</v>
      </c>
      <c r="I466">
        <v>224597.87809042001</v>
      </c>
      <c r="J466">
        <v>10</v>
      </c>
      <c r="K466">
        <v>1996088</v>
      </c>
    </row>
    <row r="467" spans="1:11" x14ac:dyDescent="0.2">
      <c r="A467" t="s">
        <v>27</v>
      </c>
      <c r="B467">
        <v>2012</v>
      </c>
      <c r="C467">
        <v>38839</v>
      </c>
      <c r="D467">
        <v>2.56</v>
      </c>
      <c r="E467">
        <v>270900</v>
      </c>
      <c r="F467">
        <v>97646</v>
      </c>
      <c r="G467">
        <v>2027</v>
      </c>
      <c r="H467">
        <v>5139</v>
      </c>
      <c r="I467">
        <v>225025.31288946501</v>
      </c>
      <c r="J467">
        <v>11</v>
      </c>
      <c r="K467">
        <v>1357812</v>
      </c>
    </row>
    <row r="468" spans="1:11" x14ac:dyDescent="0.2">
      <c r="A468" t="s">
        <v>28</v>
      </c>
      <c r="B468">
        <v>2012</v>
      </c>
      <c r="C468">
        <v>12961</v>
      </c>
      <c r="D468">
        <v>2.62</v>
      </c>
      <c r="E468">
        <v>233500</v>
      </c>
      <c r="F468">
        <v>79610</v>
      </c>
      <c r="G468">
        <v>1517</v>
      </c>
      <c r="H468">
        <v>1322</v>
      </c>
      <c r="I468">
        <v>207835.289246998</v>
      </c>
      <c r="J468">
        <v>13</v>
      </c>
      <c r="K468">
        <v>340308</v>
      </c>
    </row>
    <row r="469" spans="1:11" x14ac:dyDescent="0.2">
      <c r="A469" t="s">
        <v>29</v>
      </c>
      <c r="B469">
        <v>2012</v>
      </c>
      <c r="C469">
        <v>7632</v>
      </c>
      <c r="D469">
        <v>2.2200000000000002</v>
      </c>
      <c r="E469">
        <v>464200</v>
      </c>
      <c r="F469">
        <v>119398</v>
      </c>
      <c r="G469">
        <v>2262</v>
      </c>
      <c r="H469">
        <v>2833</v>
      </c>
      <c r="I469">
        <v>387014.48302099301</v>
      </c>
      <c r="J469">
        <v>12</v>
      </c>
      <c r="K469">
        <v>266662</v>
      </c>
    </row>
    <row r="470" spans="1:11" x14ac:dyDescent="0.2">
      <c r="A470" t="s">
        <v>30</v>
      </c>
      <c r="B470">
        <v>2012</v>
      </c>
      <c r="C470">
        <v>224836</v>
      </c>
      <c r="D470">
        <v>2.62</v>
      </c>
      <c r="E470">
        <v>156700</v>
      </c>
      <c r="F470">
        <v>64414</v>
      </c>
      <c r="G470">
        <v>1425</v>
      </c>
      <c r="H470">
        <v>1819</v>
      </c>
      <c r="I470">
        <v>134454.80567462</v>
      </c>
      <c r="J470">
        <v>14</v>
      </c>
      <c r="K470">
        <v>7197943</v>
      </c>
    </row>
    <row r="471" spans="1:11" x14ac:dyDescent="0.2">
      <c r="A471" t="s">
        <v>31</v>
      </c>
      <c r="B471">
        <v>2012</v>
      </c>
      <c r="C471">
        <v>157038</v>
      </c>
      <c r="D471">
        <v>2.73</v>
      </c>
      <c r="E471">
        <v>152300</v>
      </c>
      <c r="F471">
        <v>71353</v>
      </c>
      <c r="G471">
        <v>1331</v>
      </c>
      <c r="H471">
        <v>1587</v>
      </c>
      <c r="I471">
        <v>120507.582707525</v>
      </c>
      <c r="J471">
        <v>16</v>
      </c>
      <c r="K471">
        <v>3532908</v>
      </c>
    </row>
    <row r="472" spans="1:11" x14ac:dyDescent="0.2">
      <c r="A472" t="s">
        <v>32</v>
      </c>
      <c r="B472">
        <v>2012</v>
      </c>
      <c r="C472">
        <v>20898</v>
      </c>
      <c r="D472">
        <v>3.01</v>
      </c>
      <c r="E472">
        <v>496200</v>
      </c>
      <c r="F472">
        <v>94565</v>
      </c>
      <c r="G472">
        <v>2244</v>
      </c>
      <c r="H472">
        <v>1416</v>
      </c>
      <c r="I472">
        <v>425999.09864101099</v>
      </c>
      <c r="J472">
        <v>18</v>
      </c>
      <c r="K472">
        <v>447748</v>
      </c>
    </row>
    <row r="473" spans="1:11" x14ac:dyDescent="0.2">
      <c r="A473" t="s">
        <v>33</v>
      </c>
      <c r="B473">
        <v>2012</v>
      </c>
      <c r="C473">
        <v>24546</v>
      </c>
      <c r="D473">
        <v>2.69</v>
      </c>
      <c r="E473">
        <v>158400</v>
      </c>
      <c r="F473">
        <v>62118</v>
      </c>
      <c r="G473">
        <v>1174</v>
      </c>
      <c r="H473">
        <v>1240</v>
      </c>
      <c r="I473">
        <v>153537.74359502399</v>
      </c>
      <c r="J473">
        <v>20</v>
      </c>
      <c r="K473">
        <v>583106</v>
      </c>
    </row>
    <row r="474" spans="1:11" x14ac:dyDescent="0.2">
      <c r="A474" t="s">
        <v>34</v>
      </c>
      <c r="B474">
        <v>2012</v>
      </c>
      <c r="C474">
        <v>158016</v>
      </c>
      <c r="D474">
        <v>2.64</v>
      </c>
      <c r="E474">
        <v>180200</v>
      </c>
      <c r="F474">
        <v>80948</v>
      </c>
      <c r="G474">
        <v>1618</v>
      </c>
      <c r="H474">
        <v>4328</v>
      </c>
      <c r="I474">
        <v>137586.36864342599</v>
      </c>
      <c r="J474">
        <v>21</v>
      </c>
      <c r="K474">
        <v>4770194</v>
      </c>
    </row>
    <row r="475" spans="1:11" x14ac:dyDescent="0.2">
      <c r="A475" t="s">
        <v>35</v>
      </c>
      <c r="B475">
        <v>2012</v>
      </c>
      <c r="C475">
        <v>89436</v>
      </c>
      <c r="D475">
        <v>2.56</v>
      </c>
      <c r="E475">
        <v>129600</v>
      </c>
      <c r="F475">
        <v>66792</v>
      </c>
      <c r="G475">
        <v>1069</v>
      </c>
      <c r="H475">
        <v>1126</v>
      </c>
      <c r="I475">
        <v>111991.86315390799</v>
      </c>
      <c r="J475">
        <v>22</v>
      </c>
      <c r="K475">
        <v>2480077</v>
      </c>
    </row>
    <row r="476" spans="1:11" x14ac:dyDescent="0.2">
      <c r="A476" t="s">
        <v>36</v>
      </c>
      <c r="B476">
        <v>2012</v>
      </c>
      <c r="C476">
        <v>40484</v>
      </c>
      <c r="D476">
        <v>2.42</v>
      </c>
      <c r="E476">
        <v>137000</v>
      </c>
      <c r="F476">
        <v>71360</v>
      </c>
      <c r="G476">
        <v>1140</v>
      </c>
      <c r="H476">
        <v>1962</v>
      </c>
      <c r="I476">
        <v>118812.325079253</v>
      </c>
      <c r="J476">
        <v>19</v>
      </c>
      <c r="K476">
        <v>1227048</v>
      </c>
    </row>
    <row r="477" spans="1:11" x14ac:dyDescent="0.2">
      <c r="A477" t="s">
        <v>37</v>
      </c>
      <c r="B477">
        <v>2012</v>
      </c>
      <c r="C477">
        <v>44946</v>
      </c>
      <c r="D477">
        <v>2.52</v>
      </c>
      <c r="E477">
        <v>144800</v>
      </c>
      <c r="F477">
        <v>74497</v>
      </c>
      <c r="G477">
        <v>1250</v>
      </c>
      <c r="H477">
        <v>1989</v>
      </c>
      <c r="I477">
        <v>115628.485672368</v>
      </c>
      <c r="J477">
        <v>23</v>
      </c>
      <c r="K477">
        <v>1113911</v>
      </c>
    </row>
    <row r="478" spans="1:11" x14ac:dyDescent="0.2">
      <c r="A478" t="s">
        <v>38</v>
      </c>
      <c r="B478">
        <v>2012</v>
      </c>
      <c r="C478">
        <v>58231</v>
      </c>
      <c r="D478">
        <v>2.4900000000000002</v>
      </c>
      <c r="E478">
        <v>135800</v>
      </c>
      <c r="F478">
        <v>66183</v>
      </c>
      <c r="G478">
        <v>1084</v>
      </c>
      <c r="H478">
        <v>1189</v>
      </c>
      <c r="I478">
        <v>102903.729436957</v>
      </c>
      <c r="J478">
        <v>24</v>
      </c>
      <c r="K478">
        <v>1707004</v>
      </c>
    </row>
    <row r="479" spans="1:11" x14ac:dyDescent="0.2">
      <c r="A479" t="s">
        <v>39</v>
      </c>
      <c r="B479">
        <v>2012</v>
      </c>
      <c r="C479">
        <v>57981</v>
      </c>
      <c r="D479">
        <v>2.6</v>
      </c>
      <c r="E479">
        <v>158300</v>
      </c>
      <c r="F479">
        <v>70674</v>
      </c>
      <c r="G479">
        <v>1148</v>
      </c>
      <c r="H479">
        <v>819</v>
      </c>
      <c r="I479">
        <v>147544.60367666499</v>
      </c>
      <c r="J479">
        <v>25</v>
      </c>
      <c r="K479">
        <v>1719473</v>
      </c>
    </row>
    <row r="480" spans="1:11" x14ac:dyDescent="0.2">
      <c r="A480" t="s">
        <v>40</v>
      </c>
      <c r="B480">
        <v>2012</v>
      </c>
      <c r="C480">
        <v>13845</v>
      </c>
      <c r="D480">
        <v>2.33</v>
      </c>
      <c r="E480">
        <v>180200</v>
      </c>
      <c r="F480">
        <v>66223</v>
      </c>
      <c r="G480">
        <v>1300</v>
      </c>
      <c r="H480">
        <v>2273</v>
      </c>
      <c r="I480">
        <v>171077.03178279399</v>
      </c>
      <c r="J480">
        <v>28</v>
      </c>
      <c r="K480">
        <v>554543</v>
      </c>
    </row>
    <row r="481" spans="1:11" x14ac:dyDescent="0.2">
      <c r="A481" t="s">
        <v>41</v>
      </c>
      <c r="B481">
        <v>2012</v>
      </c>
      <c r="C481">
        <v>77612</v>
      </c>
      <c r="D481">
        <v>2.66</v>
      </c>
      <c r="E481">
        <v>286500</v>
      </c>
      <c r="F481">
        <v>101171</v>
      </c>
      <c r="G481">
        <v>1918</v>
      </c>
      <c r="H481">
        <v>3184</v>
      </c>
      <c r="I481">
        <v>243560.74584665199</v>
      </c>
      <c r="J481">
        <v>27</v>
      </c>
      <c r="K481">
        <v>2157717</v>
      </c>
    </row>
    <row r="482" spans="1:11" x14ac:dyDescent="0.2">
      <c r="A482" t="s">
        <v>42</v>
      </c>
      <c r="B482">
        <v>2012</v>
      </c>
      <c r="C482">
        <v>72166</v>
      </c>
      <c r="D482">
        <v>2.54</v>
      </c>
      <c r="E482">
        <v>326600</v>
      </c>
      <c r="F482">
        <v>100244</v>
      </c>
      <c r="G482">
        <v>2010</v>
      </c>
      <c r="H482">
        <v>3853</v>
      </c>
      <c r="I482">
        <v>290205.58394920401</v>
      </c>
      <c r="J482">
        <v>26</v>
      </c>
      <c r="K482">
        <v>2522394</v>
      </c>
    </row>
    <row r="483" spans="1:11" x14ac:dyDescent="0.2">
      <c r="A483" t="s">
        <v>43</v>
      </c>
      <c r="B483">
        <v>2012</v>
      </c>
      <c r="C483">
        <v>114104</v>
      </c>
      <c r="D483">
        <v>2.5299999999999998</v>
      </c>
      <c r="E483">
        <v>125500</v>
      </c>
      <c r="F483">
        <v>68744</v>
      </c>
      <c r="G483">
        <v>1233</v>
      </c>
      <c r="H483">
        <v>2288</v>
      </c>
      <c r="I483">
        <v>97641.658624375297</v>
      </c>
      <c r="J483">
        <v>30</v>
      </c>
      <c r="K483">
        <v>3819068</v>
      </c>
    </row>
    <row r="484" spans="1:11" x14ac:dyDescent="0.2">
      <c r="A484" t="s">
        <v>44</v>
      </c>
      <c r="B484">
        <v>2012</v>
      </c>
      <c r="C484">
        <v>71893</v>
      </c>
      <c r="D484">
        <v>2.48</v>
      </c>
      <c r="E484">
        <v>186100</v>
      </c>
      <c r="F484">
        <v>82353</v>
      </c>
      <c r="G484">
        <v>1465</v>
      </c>
      <c r="H484">
        <v>2302</v>
      </c>
      <c r="I484">
        <v>162216.17088048</v>
      </c>
      <c r="J484">
        <v>31</v>
      </c>
      <c r="K484">
        <v>2111943</v>
      </c>
    </row>
    <row r="485" spans="1:11" x14ac:dyDescent="0.2">
      <c r="A485" t="s">
        <v>45</v>
      </c>
      <c r="B485">
        <v>2012</v>
      </c>
      <c r="C485">
        <v>40594</v>
      </c>
      <c r="D485">
        <v>2.65</v>
      </c>
      <c r="E485">
        <v>121000</v>
      </c>
      <c r="F485">
        <v>59737</v>
      </c>
      <c r="G485">
        <v>1031</v>
      </c>
      <c r="H485">
        <v>918</v>
      </c>
      <c r="I485">
        <v>107282.938889094</v>
      </c>
      <c r="J485">
        <v>34</v>
      </c>
      <c r="K485">
        <v>1090521</v>
      </c>
    </row>
    <row r="486" spans="1:11" x14ac:dyDescent="0.2">
      <c r="A486" t="s">
        <v>46</v>
      </c>
      <c r="B486">
        <v>2012</v>
      </c>
      <c r="C486">
        <v>80558</v>
      </c>
      <c r="D486">
        <v>2.48</v>
      </c>
      <c r="E486">
        <v>145500</v>
      </c>
      <c r="F486">
        <v>67990</v>
      </c>
      <c r="G486">
        <v>1176</v>
      </c>
      <c r="H486">
        <v>1481</v>
      </c>
      <c r="I486">
        <v>119803.458548063</v>
      </c>
      <c r="J486">
        <v>32</v>
      </c>
      <c r="K486">
        <v>2359135</v>
      </c>
    </row>
    <row r="487" spans="1:11" x14ac:dyDescent="0.2">
      <c r="A487" t="s">
        <v>47</v>
      </c>
      <c r="B487">
        <v>2012</v>
      </c>
      <c r="C487">
        <v>11359</v>
      </c>
      <c r="D487">
        <v>2.39</v>
      </c>
      <c r="E487">
        <v>199600</v>
      </c>
      <c r="F487">
        <v>68103</v>
      </c>
      <c r="G487">
        <v>1233</v>
      </c>
      <c r="H487">
        <v>1712</v>
      </c>
      <c r="I487">
        <v>188486.23838902</v>
      </c>
      <c r="J487">
        <v>35</v>
      </c>
      <c r="K487">
        <v>408938</v>
      </c>
    </row>
    <row r="488" spans="1:11" x14ac:dyDescent="0.2">
      <c r="A488" t="s">
        <v>48</v>
      </c>
      <c r="B488">
        <v>2012</v>
      </c>
      <c r="C488">
        <v>26172</v>
      </c>
      <c r="D488">
        <v>2.46</v>
      </c>
      <c r="E488">
        <v>138000</v>
      </c>
      <c r="F488">
        <v>74121</v>
      </c>
      <c r="G488">
        <v>1229</v>
      </c>
      <c r="H488">
        <v>2568</v>
      </c>
      <c r="I488">
        <v>126531.39334951399</v>
      </c>
      <c r="J488">
        <v>38</v>
      </c>
      <c r="K488">
        <v>733570</v>
      </c>
    </row>
    <row r="489" spans="1:11" x14ac:dyDescent="0.2">
      <c r="A489" t="s">
        <v>49</v>
      </c>
      <c r="B489">
        <v>2012</v>
      </c>
      <c r="C489">
        <v>37096</v>
      </c>
      <c r="D489">
        <v>2.7</v>
      </c>
      <c r="E489">
        <v>153400</v>
      </c>
      <c r="F489">
        <v>71022</v>
      </c>
      <c r="G489">
        <v>1433</v>
      </c>
      <c r="H489">
        <v>1503</v>
      </c>
      <c r="I489">
        <v>139540.44531895401</v>
      </c>
      <c r="J489">
        <v>42</v>
      </c>
      <c r="K489">
        <v>1006605</v>
      </c>
    </row>
    <row r="490" spans="1:11" x14ac:dyDescent="0.2">
      <c r="A490" t="s">
        <v>50</v>
      </c>
      <c r="B490">
        <v>2012</v>
      </c>
      <c r="C490">
        <v>12822</v>
      </c>
      <c r="D490">
        <v>2.4700000000000002</v>
      </c>
      <c r="E490">
        <v>241300</v>
      </c>
      <c r="F490">
        <v>88490</v>
      </c>
      <c r="G490">
        <v>1828</v>
      </c>
      <c r="H490">
        <v>5236</v>
      </c>
      <c r="I490">
        <v>203012.24463345599</v>
      </c>
      <c r="J490">
        <v>39</v>
      </c>
      <c r="K490">
        <v>519137</v>
      </c>
    </row>
    <row r="491" spans="1:11" x14ac:dyDescent="0.2">
      <c r="A491" t="s">
        <v>51</v>
      </c>
      <c r="B491">
        <v>2012</v>
      </c>
      <c r="C491">
        <v>110951</v>
      </c>
      <c r="D491">
        <v>2.71</v>
      </c>
      <c r="E491">
        <v>318400</v>
      </c>
      <c r="F491">
        <v>101703</v>
      </c>
      <c r="G491">
        <v>2342</v>
      </c>
      <c r="H491">
        <v>7312</v>
      </c>
      <c r="I491">
        <v>270255.30005807598</v>
      </c>
      <c r="J491">
        <v>40</v>
      </c>
      <c r="K491">
        <v>3198799</v>
      </c>
    </row>
    <row r="492" spans="1:11" x14ac:dyDescent="0.2">
      <c r="A492" t="s">
        <v>52</v>
      </c>
      <c r="B492">
        <v>2012</v>
      </c>
      <c r="C492">
        <v>27244</v>
      </c>
      <c r="D492">
        <v>2.67</v>
      </c>
      <c r="E492">
        <v>171400</v>
      </c>
      <c r="F492">
        <v>65215</v>
      </c>
      <c r="G492">
        <v>1193</v>
      </c>
      <c r="H492">
        <v>1351</v>
      </c>
      <c r="I492">
        <v>160405.50205576999</v>
      </c>
      <c r="J492">
        <v>41</v>
      </c>
      <c r="K492">
        <v>764996</v>
      </c>
    </row>
    <row r="493" spans="1:11" x14ac:dyDescent="0.2">
      <c r="A493" t="s">
        <v>53</v>
      </c>
      <c r="B493">
        <v>2012</v>
      </c>
      <c r="C493">
        <v>236344</v>
      </c>
      <c r="D493">
        <v>2.62</v>
      </c>
      <c r="E493">
        <v>299700</v>
      </c>
      <c r="F493">
        <v>90924</v>
      </c>
      <c r="G493">
        <v>1967</v>
      </c>
      <c r="H493">
        <v>4669</v>
      </c>
      <c r="I493">
        <v>250395.569367964</v>
      </c>
      <c r="J493">
        <v>43</v>
      </c>
      <c r="K493">
        <v>7238922</v>
      </c>
    </row>
    <row r="494" spans="1:11" x14ac:dyDescent="0.2">
      <c r="A494" t="s">
        <v>54</v>
      </c>
      <c r="B494">
        <v>2012</v>
      </c>
      <c r="C494">
        <v>135270</v>
      </c>
      <c r="D494">
        <v>2.5499999999999998</v>
      </c>
      <c r="E494">
        <v>162100</v>
      </c>
      <c r="F494">
        <v>67875</v>
      </c>
      <c r="G494">
        <v>1209</v>
      </c>
      <c r="H494">
        <v>1406</v>
      </c>
      <c r="I494">
        <v>147161.20374586101</v>
      </c>
      <c r="J494">
        <v>36</v>
      </c>
      <c r="K494">
        <v>3731325</v>
      </c>
    </row>
    <row r="495" spans="1:11" x14ac:dyDescent="0.2">
      <c r="A495" t="s">
        <v>55</v>
      </c>
      <c r="B495">
        <v>2012</v>
      </c>
      <c r="C495">
        <v>11465</v>
      </c>
      <c r="D495">
        <v>2.3199999999999998</v>
      </c>
      <c r="E495">
        <v>161600</v>
      </c>
      <c r="F495">
        <v>81730</v>
      </c>
      <c r="G495">
        <v>1205</v>
      </c>
      <c r="H495">
        <v>2099</v>
      </c>
      <c r="I495">
        <v>176808.800388031</v>
      </c>
      <c r="J495">
        <v>37</v>
      </c>
      <c r="K495">
        <v>290944</v>
      </c>
    </row>
    <row r="496" spans="1:11" x14ac:dyDescent="0.2">
      <c r="A496" t="s">
        <v>56</v>
      </c>
      <c r="B496">
        <v>2012</v>
      </c>
      <c r="C496">
        <v>151327</v>
      </c>
      <c r="D496">
        <v>2.4700000000000002</v>
      </c>
      <c r="E496">
        <v>135700</v>
      </c>
      <c r="F496">
        <v>70849</v>
      </c>
      <c r="G496">
        <v>1215</v>
      </c>
      <c r="H496">
        <v>2193</v>
      </c>
      <c r="I496">
        <v>108605.519266319</v>
      </c>
      <c r="J496">
        <v>44</v>
      </c>
      <c r="K496">
        <v>4554672</v>
      </c>
    </row>
    <row r="497" spans="1:11" x14ac:dyDescent="0.2">
      <c r="A497" t="s">
        <v>57</v>
      </c>
      <c r="B497">
        <v>2012</v>
      </c>
      <c r="C497">
        <v>53664</v>
      </c>
      <c r="D497">
        <v>2.56</v>
      </c>
      <c r="E497">
        <v>127200</v>
      </c>
      <c r="F497">
        <v>67288</v>
      </c>
      <c r="G497">
        <v>1111</v>
      </c>
      <c r="H497">
        <v>1205</v>
      </c>
      <c r="I497">
        <v>108045.15142444499</v>
      </c>
      <c r="J497">
        <v>45</v>
      </c>
      <c r="K497">
        <v>1446667</v>
      </c>
    </row>
    <row r="498" spans="1:11" x14ac:dyDescent="0.2">
      <c r="A498" t="s">
        <v>58</v>
      </c>
      <c r="B498">
        <v>2012</v>
      </c>
      <c r="C498">
        <v>45389</v>
      </c>
      <c r="D498">
        <v>2.5099999999999998</v>
      </c>
      <c r="E498">
        <v>231500</v>
      </c>
      <c r="F498">
        <v>73328</v>
      </c>
      <c r="G498">
        <v>1544</v>
      </c>
      <c r="H498">
        <v>2591</v>
      </c>
      <c r="I498">
        <v>203890.39248394099</v>
      </c>
      <c r="J498">
        <v>46</v>
      </c>
      <c r="K498">
        <v>1516957</v>
      </c>
    </row>
    <row r="499" spans="1:11" x14ac:dyDescent="0.2">
      <c r="A499" t="s">
        <v>59</v>
      </c>
      <c r="B499">
        <v>2012</v>
      </c>
      <c r="C499">
        <v>148217</v>
      </c>
      <c r="D499">
        <v>2.4900000000000002</v>
      </c>
      <c r="E499">
        <v>176700</v>
      </c>
      <c r="F499">
        <v>77138</v>
      </c>
      <c r="G499">
        <v>1382</v>
      </c>
      <c r="H499">
        <v>2725</v>
      </c>
      <c r="I499">
        <v>149809.931575041</v>
      </c>
      <c r="J499">
        <v>47</v>
      </c>
      <c r="K499">
        <v>4958249</v>
      </c>
    </row>
    <row r="500" spans="1:11" x14ac:dyDescent="0.2">
      <c r="A500" t="s">
        <v>60</v>
      </c>
      <c r="B500">
        <v>2012</v>
      </c>
      <c r="C500">
        <v>11002</v>
      </c>
      <c r="D500">
        <v>2.44</v>
      </c>
      <c r="E500">
        <v>236400</v>
      </c>
      <c r="F500">
        <v>84818</v>
      </c>
      <c r="G500">
        <v>1774</v>
      </c>
      <c r="H500">
        <v>3918</v>
      </c>
      <c r="I500">
        <v>205945.05330011601</v>
      </c>
      <c r="J500">
        <v>50</v>
      </c>
      <c r="K500">
        <v>413083</v>
      </c>
    </row>
    <row r="501" spans="1:11" x14ac:dyDescent="0.2">
      <c r="A501" t="s">
        <v>61</v>
      </c>
      <c r="B501">
        <v>2012</v>
      </c>
      <c r="C501">
        <v>60734</v>
      </c>
      <c r="D501">
        <v>2.57</v>
      </c>
      <c r="E501">
        <v>153000</v>
      </c>
      <c r="F501">
        <v>65791</v>
      </c>
      <c r="G501">
        <v>1155</v>
      </c>
      <c r="H501">
        <v>886</v>
      </c>
      <c r="I501">
        <v>136719.11591474799</v>
      </c>
      <c r="J501">
        <v>51</v>
      </c>
      <c r="K501">
        <v>1787340</v>
      </c>
    </row>
    <row r="502" spans="1:11" x14ac:dyDescent="0.2">
      <c r="A502" t="s">
        <v>62</v>
      </c>
      <c r="B502">
        <v>2012</v>
      </c>
      <c r="C502">
        <v>14187</v>
      </c>
      <c r="D502">
        <v>2.4700000000000002</v>
      </c>
      <c r="E502">
        <v>149700</v>
      </c>
      <c r="F502">
        <v>69582</v>
      </c>
      <c r="G502">
        <v>1174</v>
      </c>
      <c r="H502">
        <v>1988</v>
      </c>
      <c r="I502">
        <v>152537.15982325099</v>
      </c>
      <c r="J502">
        <v>52</v>
      </c>
      <c r="K502">
        <v>323765</v>
      </c>
    </row>
    <row r="503" spans="1:11" x14ac:dyDescent="0.2">
      <c r="A503" t="s">
        <v>63</v>
      </c>
      <c r="B503">
        <v>2012</v>
      </c>
      <c r="C503">
        <v>83431</v>
      </c>
      <c r="D503">
        <v>2.54</v>
      </c>
      <c r="E503">
        <v>145800</v>
      </c>
      <c r="F503">
        <v>62902</v>
      </c>
      <c r="G503">
        <v>1143</v>
      </c>
      <c r="H503">
        <v>1127</v>
      </c>
      <c r="I503">
        <v>132508.60735623699</v>
      </c>
      <c r="J503">
        <v>53</v>
      </c>
      <c r="K503">
        <v>2480090</v>
      </c>
    </row>
    <row r="504" spans="1:11" x14ac:dyDescent="0.2">
      <c r="A504" t="s">
        <v>64</v>
      </c>
      <c r="B504">
        <v>2012</v>
      </c>
      <c r="C504">
        <v>405286</v>
      </c>
      <c r="D504">
        <v>2.84</v>
      </c>
      <c r="E504">
        <v>145400</v>
      </c>
      <c r="F504">
        <v>78895</v>
      </c>
      <c r="G504">
        <v>1374</v>
      </c>
      <c r="H504">
        <v>3021</v>
      </c>
      <c r="I504">
        <v>135112.132101453</v>
      </c>
      <c r="J504">
        <v>54</v>
      </c>
      <c r="K504">
        <v>8970959</v>
      </c>
    </row>
    <row r="505" spans="1:11" x14ac:dyDescent="0.2">
      <c r="A505" t="s">
        <v>65</v>
      </c>
      <c r="B505">
        <v>2012</v>
      </c>
      <c r="C505">
        <v>54990</v>
      </c>
      <c r="D505">
        <v>3.14</v>
      </c>
      <c r="E505">
        <v>202200</v>
      </c>
      <c r="F505">
        <v>74120</v>
      </c>
      <c r="G505">
        <v>1396</v>
      </c>
      <c r="H505">
        <v>1448</v>
      </c>
      <c r="I505">
        <v>197532.20878089199</v>
      </c>
      <c r="J505">
        <v>55</v>
      </c>
      <c r="K505">
        <v>895691</v>
      </c>
    </row>
    <row r="506" spans="1:11" x14ac:dyDescent="0.2">
      <c r="A506" t="s">
        <v>66</v>
      </c>
      <c r="B506">
        <v>2012</v>
      </c>
      <c r="C506">
        <v>5996</v>
      </c>
      <c r="D506">
        <v>2.3199999999999998</v>
      </c>
      <c r="E506">
        <v>225300</v>
      </c>
      <c r="F506">
        <v>73468</v>
      </c>
      <c r="G506">
        <v>1478</v>
      </c>
      <c r="H506">
        <v>3758</v>
      </c>
      <c r="I506">
        <v>208511.06611615699</v>
      </c>
      <c r="J506">
        <v>58</v>
      </c>
      <c r="K506">
        <v>258520</v>
      </c>
    </row>
    <row r="507" spans="1:11" x14ac:dyDescent="0.2">
      <c r="A507" t="s">
        <v>67</v>
      </c>
      <c r="B507">
        <v>2012</v>
      </c>
      <c r="C507">
        <v>108748</v>
      </c>
      <c r="D507">
        <v>2.61</v>
      </c>
      <c r="E507">
        <v>257400</v>
      </c>
      <c r="F507">
        <v>90004</v>
      </c>
      <c r="G507">
        <v>1670</v>
      </c>
      <c r="H507">
        <v>2108</v>
      </c>
      <c r="I507">
        <v>217421.36819222599</v>
      </c>
      <c r="J507">
        <v>56</v>
      </c>
      <c r="K507">
        <v>3038967</v>
      </c>
    </row>
    <row r="508" spans="1:11" x14ac:dyDescent="0.2">
      <c r="A508" t="s">
        <v>68</v>
      </c>
      <c r="B508">
        <v>2012</v>
      </c>
      <c r="C508">
        <v>90561</v>
      </c>
      <c r="D508">
        <v>2.56</v>
      </c>
      <c r="E508">
        <v>249300</v>
      </c>
      <c r="F508">
        <v>83287</v>
      </c>
      <c r="G508">
        <v>1715</v>
      </c>
      <c r="H508">
        <v>2848</v>
      </c>
      <c r="I508">
        <v>224382.79106423401</v>
      </c>
      <c r="J508">
        <v>59</v>
      </c>
      <c r="K508">
        <v>2636817</v>
      </c>
    </row>
    <row r="509" spans="1:11" x14ac:dyDescent="0.2">
      <c r="A509" t="s">
        <v>69</v>
      </c>
      <c r="B509">
        <v>2012</v>
      </c>
      <c r="C509">
        <v>18779</v>
      </c>
      <c r="D509">
        <v>2.44</v>
      </c>
      <c r="E509">
        <v>119900</v>
      </c>
      <c r="F509">
        <v>62698</v>
      </c>
      <c r="G509">
        <v>931</v>
      </c>
      <c r="H509">
        <v>711</v>
      </c>
      <c r="I509">
        <v>100588.43919956101</v>
      </c>
      <c r="J509">
        <v>61</v>
      </c>
      <c r="K509">
        <v>741544</v>
      </c>
    </row>
    <row r="510" spans="1:11" x14ac:dyDescent="0.2">
      <c r="A510" t="s">
        <v>70</v>
      </c>
      <c r="B510">
        <v>2012</v>
      </c>
      <c r="C510">
        <v>71079</v>
      </c>
      <c r="D510">
        <v>2.44</v>
      </c>
      <c r="E510">
        <v>169500</v>
      </c>
      <c r="F510">
        <v>74471</v>
      </c>
      <c r="G510">
        <v>1376</v>
      </c>
      <c r="H510">
        <v>3322</v>
      </c>
      <c r="I510">
        <v>145176.69048760799</v>
      </c>
      <c r="J510">
        <v>60</v>
      </c>
      <c r="K510">
        <v>2288362</v>
      </c>
    </row>
    <row r="511" spans="1:11" x14ac:dyDescent="0.2">
      <c r="A511" t="s">
        <v>71</v>
      </c>
      <c r="B511">
        <v>2012</v>
      </c>
      <c r="C511">
        <v>7937</v>
      </c>
      <c r="D511">
        <v>2.52</v>
      </c>
      <c r="E511">
        <v>195700</v>
      </c>
      <c r="F511">
        <v>79938</v>
      </c>
      <c r="G511">
        <v>1297</v>
      </c>
      <c r="H511">
        <v>1216</v>
      </c>
      <c r="I511">
        <v>205001.43243649899</v>
      </c>
      <c r="J511">
        <v>62</v>
      </c>
      <c r="K511">
        <v>223513</v>
      </c>
    </row>
    <row r="512" spans="1:11" x14ac:dyDescent="0.2">
      <c r="A512" t="s">
        <v>21</v>
      </c>
      <c r="B512">
        <v>2011</v>
      </c>
      <c r="C512">
        <v>70601</v>
      </c>
      <c r="D512">
        <v>2.54</v>
      </c>
      <c r="E512">
        <v>142200</v>
      </c>
      <c r="F512">
        <v>65045</v>
      </c>
      <c r="G512">
        <v>1134</v>
      </c>
      <c r="H512">
        <v>585</v>
      </c>
      <c r="I512">
        <v>115834.367578587</v>
      </c>
      <c r="J512">
        <v>4</v>
      </c>
      <c r="K512">
        <v>1844546</v>
      </c>
    </row>
    <row r="513" spans="1:11" x14ac:dyDescent="0.2">
      <c r="A513" t="s">
        <v>22</v>
      </c>
      <c r="B513">
        <v>2011</v>
      </c>
      <c r="C513">
        <v>12883</v>
      </c>
      <c r="D513">
        <v>2.71</v>
      </c>
      <c r="E513">
        <v>255000</v>
      </c>
      <c r="F513">
        <v>94966</v>
      </c>
      <c r="G513">
        <v>1794</v>
      </c>
      <c r="H513">
        <v>3074</v>
      </c>
      <c r="I513">
        <v>237989.11866967499</v>
      </c>
      <c r="J513">
        <v>3</v>
      </c>
      <c r="K513">
        <v>257330</v>
      </c>
    </row>
    <row r="514" spans="1:11" x14ac:dyDescent="0.2">
      <c r="A514" t="s">
        <v>23</v>
      </c>
      <c r="B514">
        <v>2011</v>
      </c>
      <c r="C514">
        <v>84696</v>
      </c>
      <c r="D514">
        <v>2.69</v>
      </c>
      <c r="E514">
        <v>161100</v>
      </c>
      <c r="F514">
        <v>66790</v>
      </c>
      <c r="G514">
        <v>1365</v>
      </c>
      <c r="H514">
        <v>1434</v>
      </c>
      <c r="I514">
        <v>135261.079038778</v>
      </c>
      <c r="J514">
        <v>8</v>
      </c>
      <c r="K514">
        <v>2356055</v>
      </c>
    </row>
    <row r="515" spans="1:11" x14ac:dyDescent="0.2">
      <c r="A515" t="s">
        <v>24</v>
      </c>
      <c r="B515">
        <v>2011</v>
      </c>
      <c r="C515">
        <v>36586</v>
      </c>
      <c r="D515">
        <v>2.54</v>
      </c>
      <c r="E515">
        <v>120700</v>
      </c>
      <c r="F515">
        <v>60340</v>
      </c>
      <c r="G515">
        <v>988</v>
      </c>
      <c r="H515">
        <v>732</v>
      </c>
      <c r="I515">
        <v>112055.21206295201</v>
      </c>
      <c r="J515">
        <v>6</v>
      </c>
      <c r="K515">
        <v>1127621</v>
      </c>
    </row>
    <row r="516" spans="1:11" x14ac:dyDescent="0.2">
      <c r="A516" t="s">
        <v>25</v>
      </c>
      <c r="B516">
        <v>2011</v>
      </c>
      <c r="C516">
        <v>518722</v>
      </c>
      <c r="D516">
        <v>2.96</v>
      </c>
      <c r="E516">
        <v>363600</v>
      </c>
      <c r="F516">
        <v>89279</v>
      </c>
      <c r="G516">
        <v>2182</v>
      </c>
      <c r="H516">
        <v>3291</v>
      </c>
      <c r="I516">
        <v>282560.62383477198</v>
      </c>
      <c r="J516">
        <v>9</v>
      </c>
      <c r="K516">
        <v>12468743</v>
      </c>
    </row>
    <row r="517" spans="1:11" x14ac:dyDescent="0.2">
      <c r="A517" t="s">
        <v>26</v>
      </c>
      <c r="B517">
        <v>2011</v>
      </c>
      <c r="C517">
        <v>75261</v>
      </c>
      <c r="D517">
        <v>2.5299999999999998</v>
      </c>
      <c r="E517">
        <v>238800</v>
      </c>
      <c r="F517">
        <v>80076</v>
      </c>
      <c r="G517">
        <v>1560</v>
      </c>
      <c r="H517">
        <v>1530</v>
      </c>
      <c r="I517">
        <v>210826.601312482</v>
      </c>
      <c r="J517">
        <v>10</v>
      </c>
      <c r="K517">
        <v>1975388</v>
      </c>
    </row>
    <row r="518" spans="1:11" x14ac:dyDescent="0.2">
      <c r="A518" t="s">
        <v>27</v>
      </c>
      <c r="B518">
        <v>2011</v>
      </c>
      <c r="C518">
        <v>39770</v>
      </c>
      <c r="D518">
        <v>2.56</v>
      </c>
      <c r="E518">
        <v>282900</v>
      </c>
      <c r="F518">
        <v>96239</v>
      </c>
      <c r="G518">
        <v>2052</v>
      </c>
      <c r="H518">
        <v>5152</v>
      </c>
      <c r="I518">
        <v>230024.47960431999</v>
      </c>
      <c r="J518">
        <v>11</v>
      </c>
      <c r="K518">
        <v>1351643</v>
      </c>
    </row>
    <row r="519" spans="1:11" x14ac:dyDescent="0.2">
      <c r="A519" t="s">
        <v>28</v>
      </c>
      <c r="B519">
        <v>2011</v>
      </c>
      <c r="C519">
        <v>10066</v>
      </c>
      <c r="D519">
        <v>2.65</v>
      </c>
      <c r="E519">
        <v>242200</v>
      </c>
      <c r="F519">
        <v>80856</v>
      </c>
      <c r="G519">
        <v>1567</v>
      </c>
      <c r="H519">
        <v>1300</v>
      </c>
      <c r="I519">
        <v>213795.834114103</v>
      </c>
      <c r="J519">
        <v>13</v>
      </c>
      <c r="K519">
        <v>333192</v>
      </c>
    </row>
    <row r="520" spans="1:11" x14ac:dyDescent="0.2">
      <c r="A520" t="s">
        <v>29</v>
      </c>
      <c r="B520">
        <v>2011</v>
      </c>
      <c r="C520">
        <v>7070</v>
      </c>
      <c r="D520">
        <v>2.15</v>
      </c>
      <c r="E520">
        <v>426800</v>
      </c>
      <c r="F520">
        <v>108425</v>
      </c>
      <c r="G520">
        <v>2224</v>
      </c>
      <c r="H520">
        <v>2600</v>
      </c>
      <c r="I520">
        <v>359419.49509324803</v>
      </c>
      <c r="J520">
        <v>12</v>
      </c>
      <c r="K520">
        <v>268670</v>
      </c>
    </row>
    <row r="521" spans="1:11" x14ac:dyDescent="0.2">
      <c r="A521" t="s">
        <v>30</v>
      </c>
      <c r="B521">
        <v>2011</v>
      </c>
      <c r="C521">
        <v>206786</v>
      </c>
      <c r="D521">
        <v>2.62</v>
      </c>
      <c r="E521">
        <v>159100</v>
      </c>
      <c r="F521">
        <v>63474</v>
      </c>
      <c r="G521">
        <v>1470</v>
      </c>
      <c r="H521">
        <v>1882</v>
      </c>
      <c r="I521">
        <v>127702.645904269</v>
      </c>
      <c r="J521">
        <v>14</v>
      </c>
      <c r="K521">
        <v>7106283</v>
      </c>
    </row>
    <row r="522" spans="1:11" x14ac:dyDescent="0.2">
      <c r="A522" t="s">
        <v>31</v>
      </c>
      <c r="B522">
        <v>2011</v>
      </c>
      <c r="C522">
        <v>135886</v>
      </c>
      <c r="D522">
        <v>2.74</v>
      </c>
      <c r="E522">
        <v>156300</v>
      </c>
      <c r="F522">
        <v>68998</v>
      </c>
      <c r="G522">
        <v>1371</v>
      </c>
      <c r="H522">
        <v>1612</v>
      </c>
      <c r="I522">
        <v>117367.875596831</v>
      </c>
      <c r="J522">
        <v>16</v>
      </c>
      <c r="K522">
        <v>3494542</v>
      </c>
    </row>
    <row r="523" spans="1:11" x14ac:dyDescent="0.2">
      <c r="A523" t="s">
        <v>32</v>
      </c>
      <c r="B523">
        <v>2011</v>
      </c>
      <c r="C523">
        <v>22942</v>
      </c>
      <c r="D523">
        <v>2.97</v>
      </c>
      <c r="E523">
        <v>485800</v>
      </c>
      <c r="F523">
        <v>90916</v>
      </c>
      <c r="G523">
        <v>2221</v>
      </c>
      <c r="H523">
        <v>1390</v>
      </c>
      <c r="I523">
        <v>412694.43319545302</v>
      </c>
      <c r="J523">
        <v>18</v>
      </c>
      <c r="K523">
        <v>448563</v>
      </c>
    </row>
    <row r="524" spans="1:11" x14ac:dyDescent="0.2">
      <c r="A524" t="s">
        <v>33</v>
      </c>
      <c r="B524">
        <v>2011</v>
      </c>
      <c r="C524">
        <v>27418</v>
      </c>
      <c r="D524">
        <v>2.68</v>
      </c>
      <c r="E524">
        <v>164000</v>
      </c>
      <c r="F524">
        <v>60854</v>
      </c>
      <c r="G524">
        <v>1212</v>
      </c>
      <c r="H524">
        <v>1290</v>
      </c>
      <c r="I524">
        <v>141205.14010755401</v>
      </c>
      <c r="J524">
        <v>20</v>
      </c>
      <c r="K524">
        <v>580193</v>
      </c>
    </row>
    <row r="525" spans="1:11" x14ac:dyDescent="0.2">
      <c r="A525" t="s">
        <v>34</v>
      </c>
      <c r="B525">
        <v>2011</v>
      </c>
      <c r="C525">
        <v>161456</v>
      </c>
      <c r="D525">
        <v>2.65</v>
      </c>
      <c r="E525">
        <v>190100</v>
      </c>
      <c r="F525">
        <v>77246</v>
      </c>
      <c r="G525">
        <v>1646</v>
      </c>
      <c r="H525">
        <v>4206</v>
      </c>
      <c r="I525">
        <v>141064.59239384401</v>
      </c>
      <c r="J525">
        <v>21</v>
      </c>
      <c r="K525">
        <v>4737208</v>
      </c>
    </row>
    <row r="526" spans="1:11" x14ac:dyDescent="0.2">
      <c r="A526" t="s">
        <v>35</v>
      </c>
      <c r="B526">
        <v>2011</v>
      </c>
      <c r="C526">
        <v>88441</v>
      </c>
      <c r="D526">
        <v>2.57</v>
      </c>
      <c r="E526">
        <v>129300</v>
      </c>
      <c r="F526">
        <v>65849</v>
      </c>
      <c r="G526">
        <v>1091</v>
      </c>
      <c r="H526">
        <v>1137</v>
      </c>
      <c r="I526">
        <v>109991.448688649</v>
      </c>
      <c r="J526">
        <v>22</v>
      </c>
      <c r="K526">
        <v>2467111</v>
      </c>
    </row>
    <row r="527" spans="1:11" x14ac:dyDescent="0.2">
      <c r="A527" t="s">
        <v>36</v>
      </c>
      <c r="B527">
        <v>2011</v>
      </c>
      <c r="C527">
        <v>37621</v>
      </c>
      <c r="D527">
        <v>2.44</v>
      </c>
      <c r="E527">
        <v>133600</v>
      </c>
      <c r="F527">
        <v>70433</v>
      </c>
      <c r="G527">
        <v>1144</v>
      </c>
      <c r="H527">
        <v>1879</v>
      </c>
      <c r="I527">
        <v>114864.448023794</v>
      </c>
      <c r="J527">
        <v>19</v>
      </c>
      <c r="K527">
        <v>1216765</v>
      </c>
    </row>
    <row r="528" spans="1:11" x14ac:dyDescent="0.2">
      <c r="A528" t="s">
        <v>37</v>
      </c>
      <c r="B528">
        <v>2011</v>
      </c>
      <c r="C528">
        <v>43443</v>
      </c>
      <c r="D528">
        <v>2.5299999999999998</v>
      </c>
      <c r="E528">
        <v>143100</v>
      </c>
      <c r="F528">
        <v>72387</v>
      </c>
      <c r="G528">
        <v>1252</v>
      </c>
      <c r="H528">
        <v>1922</v>
      </c>
      <c r="I528">
        <v>112297.278966488</v>
      </c>
      <c r="J528">
        <v>23</v>
      </c>
      <c r="K528">
        <v>1101701</v>
      </c>
    </row>
    <row r="529" spans="1:11" x14ac:dyDescent="0.2">
      <c r="A529" t="s">
        <v>38</v>
      </c>
      <c r="B529">
        <v>2011</v>
      </c>
      <c r="C529">
        <v>56213</v>
      </c>
      <c r="D529">
        <v>2.54</v>
      </c>
      <c r="E529">
        <v>134900</v>
      </c>
      <c r="F529">
        <v>64806</v>
      </c>
      <c r="G529">
        <v>1092</v>
      </c>
      <c r="H529">
        <v>1137</v>
      </c>
      <c r="I529">
        <v>101134.794553007</v>
      </c>
      <c r="J529">
        <v>24</v>
      </c>
      <c r="K529">
        <v>1672134</v>
      </c>
    </row>
    <row r="530" spans="1:11" x14ac:dyDescent="0.2">
      <c r="A530" t="s">
        <v>39</v>
      </c>
      <c r="B530">
        <v>2011</v>
      </c>
      <c r="C530">
        <v>65280</v>
      </c>
      <c r="D530">
        <v>2.61</v>
      </c>
      <c r="E530">
        <v>158200</v>
      </c>
      <c r="F530">
        <v>70365</v>
      </c>
      <c r="G530">
        <v>1176</v>
      </c>
      <c r="H530">
        <v>818</v>
      </c>
      <c r="I530">
        <v>145464.24446073</v>
      </c>
      <c r="J530">
        <v>25</v>
      </c>
      <c r="K530">
        <v>1702030</v>
      </c>
    </row>
    <row r="531" spans="1:11" x14ac:dyDescent="0.2">
      <c r="A531" t="s">
        <v>40</v>
      </c>
      <c r="B531">
        <v>2011</v>
      </c>
      <c r="C531">
        <v>13843</v>
      </c>
      <c r="D531">
        <v>2.34</v>
      </c>
      <c r="E531">
        <v>180000</v>
      </c>
      <c r="F531">
        <v>67548</v>
      </c>
      <c r="G531">
        <v>1304</v>
      </c>
      <c r="H531">
        <v>2215</v>
      </c>
      <c r="I531">
        <v>171661.05528786301</v>
      </c>
      <c r="J531">
        <v>28</v>
      </c>
      <c r="K531">
        <v>552051</v>
      </c>
    </row>
    <row r="532" spans="1:11" x14ac:dyDescent="0.2">
      <c r="A532" t="s">
        <v>41</v>
      </c>
      <c r="B532">
        <v>2011</v>
      </c>
      <c r="C532">
        <v>78351</v>
      </c>
      <c r="D532">
        <v>2.67</v>
      </c>
      <c r="E532">
        <v>293800</v>
      </c>
      <c r="F532">
        <v>97939</v>
      </c>
      <c r="G532">
        <v>1961</v>
      </c>
      <c r="H532">
        <v>3152</v>
      </c>
      <c r="I532">
        <v>238074.483098539</v>
      </c>
      <c r="J532">
        <v>27</v>
      </c>
      <c r="K532">
        <v>2134517</v>
      </c>
    </row>
    <row r="533" spans="1:11" x14ac:dyDescent="0.2">
      <c r="A533" t="s">
        <v>42</v>
      </c>
      <c r="B533">
        <v>2011</v>
      </c>
      <c r="C533">
        <v>79641</v>
      </c>
      <c r="D533">
        <v>2.5099999999999998</v>
      </c>
      <c r="E533">
        <v>330500</v>
      </c>
      <c r="F533">
        <v>97523</v>
      </c>
      <c r="G533">
        <v>2042</v>
      </c>
      <c r="H533">
        <v>3735</v>
      </c>
      <c r="I533">
        <v>285401.59290470701</v>
      </c>
      <c r="J533">
        <v>26</v>
      </c>
      <c r="K533">
        <v>2532067</v>
      </c>
    </row>
    <row r="534" spans="1:11" x14ac:dyDescent="0.2">
      <c r="A534" t="s">
        <v>43</v>
      </c>
      <c r="B534">
        <v>2011</v>
      </c>
      <c r="C534">
        <v>122324</v>
      </c>
      <c r="D534">
        <v>2.56</v>
      </c>
      <c r="E534">
        <v>126600</v>
      </c>
      <c r="F534">
        <v>67704</v>
      </c>
      <c r="G534">
        <v>1275</v>
      </c>
      <c r="H534">
        <v>2351</v>
      </c>
      <c r="I534">
        <v>91327.638005467001</v>
      </c>
      <c r="J534">
        <v>30</v>
      </c>
      <c r="K534">
        <v>3772433</v>
      </c>
    </row>
    <row r="535" spans="1:11" x14ac:dyDescent="0.2">
      <c r="A535" t="s">
        <v>44</v>
      </c>
      <c r="B535">
        <v>2011</v>
      </c>
      <c r="C535">
        <v>74548</v>
      </c>
      <c r="D535">
        <v>2.48</v>
      </c>
      <c r="E535">
        <v>191400</v>
      </c>
      <c r="F535">
        <v>78480</v>
      </c>
      <c r="G535">
        <v>1481</v>
      </c>
      <c r="H535">
        <v>2252</v>
      </c>
      <c r="I535">
        <v>151898.91968878999</v>
      </c>
      <c r="J535">
        <v>31</v>
      </c>
      <c r="K535">
        <v>2096477</v>
      </c>
    </row>
    <row r="536" spans="1:11" x14ac:dyDescent="0.2">
      <c r="A536" t="s">
        <v>45</v>
      </c>
      <c r="B536">
        <v>2011</v>
      </c>
      <c r="C536">
        <v>36711</v>
      </c>
      <c r="D536">
        <v>2.67</v>
      </c>
      <c r="E536">
        <v>119400</v>
      </c>
      <c r="F536">
        <v>57051</v>
      </c>
      <c r="G536">
        <v>1048</v>
      </c>
      <c r="H536">
        <v>913</v>
      </c>
      <c r="I536">
        <v>106761.681472975</v>
      </c>
      <c r="J536">
        <v>34</v>
      </c>
      <c r="K536">
        <v>1080991</v>
      </c>
    </row>
    <row r="537" spans="1:11" x14ac:dyDescent="0.2">
      <c r="A537" t="s">
        <v>46</v>
      </c>
      <c r="B537">
        <v>2011</v>
      </c>
      <c r="C537">
        <v>78269</v>
      </c>
      <c r="D537">
        <v>2.4900000000000002</v>
      </c>
      <c r="E537">
        <v>146800</v>
      </c>
      <c r="F537">
        <v>67780</v>
      </c>
      <c r="G537">
        <v>1199</v>
      </c>
      <c r="H537">
        <v>1448</v>
      </c>
      <c r="I537">
        <v>117732.901584067</v>
      </c>
      <c r="J537">
        <v>32</v>
      </c>
      <c r="K537">
        <v>2341074</v>
      </c>
    </row>
    <row r="538" spans="1:11" x14ac:dyDescent="0.2">
      <c r="A538" t="s">
        <v>47</v>
      </c>
      <c r="B538">
        <v>2011</v>
      </c>
      <c r="C538">
        <v>12558</v>
      </c>
      <c r="D538">
        <v>2.4</v>
      </c>
      <c r="E538">
        <v>198200</v>
      </c>
      <c r="F538">
        <v>62611</v>
      </c>
      <c r="G538">
        <v>1256</v>
      </c>
      <c r="H538">
        <v>1668</v>
      </c>
      <c r="I538">
        <v>179814.77138701401</v>
      </c>
      <c r="J538">
        <v>35</v>
      </c>
      <c r="K538">
        <v>404250</v>
      </c>
    </row>
    <row r="539" spans="1:11" x14ac:dyDescent="0.2">
      <c r="A539" t="s">
        <v>48</v>
      </c>
      <c r="B539">
        <v>2011</v>
      </c>
      <c r="C539">
        <v>25777</v>
      </c>
      <c r="D539">
        <v>2.48</v>
      </c>
      <c r="E539">
        <v>137800</v>
      </c>
      <c r="F539">
        <v>74979</v>
      </c>
      <c r="G539">
        <v>1237</v>
      </c>
      <c r="H539">
        <v>2561</v>
      </c>
      <c r="I539">
        <v>123605.90512869701</v>
      </c>
      <c r="J539">
        <v>38</v>
      </c>
      <c r="K539">
        <v>723800</v>
      </c>
    </row>
    <row r="540" spans="1:11" x14ac:dyDescent="0.2">
      <c r="A540" t="s">
        <v>49</v>
      </c>
      <c r="B540">
        <v>2011</v>
      </c>
      <c r="C540">
        <v>35270</v>
      </c>
      <c r="D540">
        <v>2.74</v>
      </c>
      <c r="E540">
        <v>160400</v>
      </c>
      <c r="F540">
        <v>70462</v>
      </c>
      <c r="G540">
        <v>1529</v>
      </c>
      <c r="H540">
        <v>1610</v>
      </c>
      <c r="I540">
        <v>128132.112327152</v>
      </c>
      <c r="J540">
        <v>42</v>
      </c>
      <c r="K540">
        <v>982352</v>
      </c>
    </row>
    <row r="541" spans="1:11" x14ac:dyDescent="0.2">
      <c r="A541" t="s">
        <v>50</v>
      </c>
      <c r="B541">
        <v>2011</v>
      </c>
      <c r="C541">
        <v>14182</v>
      </c>
      <c r="D541">
        <v>2.4700000000000002</v>
      </c>
      <c r="E541">
        <v>243100</v>
      </c>
      <c r="F541">
        <v>87967</v>
      </c>
      <c r="G541">
        <v>1884</v>
      </c>
      <c r="H541">
        <v>5050</v>
      </c>
      <c r="I541">
        <v>201894.510727555</v>
      </c>
      <c r="J541">
        <v>39</v>
      </c>
      <c r="K541">
        <v>516454</v>
      </c>
    </row>
    <row r="542" spans="1:11" x14ac:dyDescent="0.2">
      <c r="A542" t="s">
        <v>51</v>
      </c>
      <c r="B542">
        <v>2011</v>
      </c>
      <c r="C542">
        <v>108843</v>
      </c>
      <c r="D542">
        <v>2.73</v>
      </c>
      <c r="E542">
        <v>332100</v>
      </c>
      <c r="F542">
        <v>100979</v>
      </c>
      <c r="G542">
        <v>2397</v>
      </c>
      <c r="H542">
        <v>7188</v>
      </c>
      <c r="I542">
        <v>270678.33864386898</v>
      </c>
      <c r="J542">
        <v>40</v>
      </c>
      <c r="K542">
        <v>3167629</v>
      </c>
    </row>
    <row r="543" spans="1:11" x14ac:dyDescent="0.2">
      <c r="A543" t="s">
        <v>52</v>
      </c>
      <c r="B543">
        <v>2011</v>
      </c>
      <c r="C543">
        <v>29765</v>
      </c>
      <c r="D543">
        <v>2.66</v>
      </c>
      <c r="E543">
        <v>174100</v>
      </c>
      <c r="F543">
        <v>65698</v>
      </c>
      <c r="G543">
        <v>1216</v>
      </c>
      <c r="H543">
        <v>1283</v>
      </c>
      <c r="I543">
        <v>158868.95608721601</v>
      </c>
      <c r="J543">
        <v>41</v>
      </c>
      <c r="K543">
        <v>767285</v>
      </c>
    </row>
    <row r="544" spans="1:11" x14ac:dyDescent="0.2">
      <c r="A544" t="s">
        <v>53</v>
      </c>
      <c r="B544">
        <v>2011</v>
      </c>
      <c r="C544">
        <v>247202</v>
      </c>
      <c r="D544">
        <v>2.63</v>
      </c>
      <c r="E544">
        <v>303500</v>
      </c>
      <c r="F544">
        <v>89840</v>
      </c>
      <c r="G544">
        <v>1977</v>
      </c>
      <c r="H544">
        <v>4606</v>
      </c>
      <c r="I544">
        <v>249520.93835421099</v>
      </c>
      <c r="J544">
        <v>43</v>
      </c>
      <c r="K544">
        <v>7187938</v>
      </c>
    </row>
    <row r="545" spans="1:11" x14ac:dyDescent="0.2">
      <c r="A545" t="s">
        <v>54</v>
      </c>
      <c r="B545">
        <v>2011</v>
      </c>
      <c r="C545">
        <v>133512</v>
      </c>
      <c r="D545">
        <v>2.5499999999999998</v>
      </c>
      <c r="E545">
        <v>165400</v>
      </c>
      <c r="F545">
        <v>65803</v>
      </c>
      <c r="G545">
        <v>1246</v>
      </c>
      <c r="H545">
        <v>1405</v>
      </c>
      <c r="I545">
        <v>146483.696170613</v>
      </c>
      <c r="J545">
        <v>36</v>
      </c>
      <c r="K545">
        <v>3683364</v>
      </c>
    </row>
    <row r="546" spans="1:11" x14ac:dyDescent="0.2">
      <c r="A546" t="s">
        <v>55</v>
      </c>
      <c r="B546">
        <v>2011</v>
      </c>
      <c r="C546">
        <v>10400</v>
      </c>
      <c r="D546">
        <v>2.3199999999999998</v>
      </c>
      <c r="E546">
        <v>147200</v>
      </c>
      <c r="F546">
        <v>78423</v>
      </c>
      <c r="G546">
        <v>1155</v>
      </c>
      <c r="H546">
        <v>2012</v>
      </c>
      <c r="I546">
        <v>160184.59463450999</v>
      </c>
      <c r="J546">
        <v>37</v>
      </c>
      <c r="K546">
        <v>283440</v>
      </c>
    </row>
    <row r="547" spans="1:11" x14ac:dyDescent="0.2">
      <c r="A547" t="s">
        <v>56</v>
      </c>
      <c r="B547">
        <v>2011</v>
      </c>
      <c r="C547">
        <v>142781</v>
      </c>
      <c r="D547">
        <v>2.48</v>
      </c>
      <c r="E547">
        <v>137900</v>
      </c>
      <c r="F547">
        <v>68599</v>
      </c>
      <c r="G547">
        <v>1243</v>
      </c>
      <c r="H547">
        <v>2141</v>
      </c>
      <c r="I547">
        <v>108153.507085839</v>
      </c>
      <c r="J547">
        <v>44</v>
      </c>
      <c r="K547">
        <v>4538555</v>
      </c>
    </row>
    <row r="548" spans="1:11" x14ac:dyDescent="0.2">
      <c r="A548" t="s">
        <v>57</v>
      </c>
      <c r="B548">
        <v>2011</v>
      </c>
      <c r="C548">
        <v>53718</v>
      </c>
      <c r="D548">
        <v>2.5499999999999998</v>
      </c>
      <c r="E548">
        <v>125600</v>
      </c>
      <c r="F548">
        <v>65792</v>
      </c>
      <c r="G548">
        <v>1108</v>
      </c>
      <c r="H548">
        <v>1153</v>
      </c>
      <c r="I548">
        <v>106062.860327321</v>
      </c>
      <c r="J548">
        <v>45</v>
      </c>
      <c r="K548">
        <v>1442731</v>
      </c>
    </row>
    <row r="549" spans="1:11" x14ac:dyDescent="0.2">
      <c r="A549" t="s">
        <v>58</v>
      </c>
      <c r="B549">
        <v>2011</v>
      </c>
      <c r="C549">
        <v>49012</v>
      </c>
      <c r="D549">
        <v>2.5</v>
      </c>
      <c r="E549">
        <v>238600</v>
      </c>
      <c r="F549">
        <v>71650</v>
      </c>
      <c r="G549">
        <v>1546</v>
      </c>
      <c r="H549">
        <v>2526</v>
      </c>
      <c r="I549">
        <v>197130.79876407699</v>
      </c>
      <c r="J549">
        <v>46</v>
      </c>
      <c r="K549">
        <v>1516979</v>
      </c>
    </row>
    <row r="550" spans="1:11" x14ac:dyDescent="0.2">
      <c r="A550" t="s">
        <v>59</v>
      </c>
      <c r="B550">
        <v>2011</v>
      </c>
      <c r="C550">
        <v>147720</v>
      </c>
      <c r="D550">
        <v>2.4900000000000002</v>
      </c>
      <c r="E550">
        <v>178800</v>
      </c>
      <c r="F550">
        <v>74597</v>
      </c>
      <c r="G550">
        <v>1408</v>
      </c>
      <c r="H550">
        <v>2653</v>
      </c>
      <c r="I550">
        <v>149324.316591701</v>
      </c>
      <c r="J550">
        <v>47</v>
      </c>
      <c r="K550">
        <v>4937333</v>
      </c>
    </row>
    <row r="551" spans="1:11" x14ac:dyDescent="0.2">
      <c r="A551" t="s">
        <v>60</v>
      </c>
      <c r="B551">
        <v>2011</v>
      </c>
      <c r="C551">
        <v>13199</v>
      </c>
      <c r="D551">
        <v>2.4500000000000002</v>
      </c>
      <c r="E551">
        <v>244400</v>
      </c>
      <c r="F551">
        <v>85772</v>
      </c>
      <c r="G551">
        <v>1842</v>
      </c>
      <c r="H551">
        <v>3796</v>
      </c>
      <c r="I551">
        <v>207751.22080138899</v>
      </c>
      <c r="J551">
        <v>50</v>
      </c>
      <c r="K551">
        <v>412259</v>
      </c>
    </row>
    <row r="552" spans="1:11" x14ac:dyDescent="0.2">
      <c r="A552" t="s">
        <v>61</v>
      </c>
      <c r="B552">
        <v>2011</v>
      </c>
      <c r="C552">
        <v>68937</v>
      </c>
      <c r="D552">
        <v>2.57</v>
      </c>
      <c r="E552">
        <v>152300</v>
      </c>
      <c r="F552">
        <v>63143</v>
      </c>
      <c r="G552">
        <v>1175</v>
      </c>
      <c r="H552">
        <v>894</v>
      </c>
      <c r="I552">
        <v>134033.647851213</v>
      </c>
      <c r="J552">
        <v>51</v>
      </c>
      <c r="K552">
        <v>1768834</v>
      </c>
    </row>
    <row r="553" spans="1:11" x14ac:dyDescent="0.2">
      <c r="A553" t="s">
        <v>62</v>
      </c>
      <c r="B553">
        <v>2011</v>
      </c>
      <c r="C553">
        <v>11258</v>
      </c>
      <c r="D553">
        <v>2.44</v>
      </c>
      <c r="E553">
        <v>148800</v>
      </c>
      <c r="F553">
        <v>70300</v>
      </c>
      <c r="G553">
        <v>1178</v>
      </c>
      <c r="H553">
        <v>1956</v>
      </c>
      <c r="I553">
        <v>142637.98946830799</v>
      </c>
      <c r="J553">
        <v>52</v>
      </c>
      <c r="K553">
        <v>323215</v>
      </c>
    </row>
    <row r="554" spans="1:11" x14ac:dyDescent="0.2">
      <c r="A554" t="s">
        <v>63</v>
      </c>
      <c r="B554">
        <v>2011</v>
      </c>
      <c r="C554">
        <v>85632</v>
      </c>
      <c r="D554">
        <v>2.5299999999999998</v>
      </c>
      <c r="E554">
        <v>147400</v>
      </c>
      <c r="F554">
        <v>63288</v>
      </c>
      <c r="G554">
        <v>1172</v>
      </c>
      <c r="H554">
        <v>1090</v>
      </c>
      <c r="I554">
        <v>130204.24902247899</v>
      </c>
      <c r="J554">
        <v>53</v>
      </c>
      <c r="K554">
        <v>2467428</v>
      </c>
    </row>
    <row r="555" spans="1:11" x14ac:dyDescent="0.2">
      <c r="A555" t="s">
        <v>64</v>
      </c>
      <c r="B555">
        <v>2011</v>
      </c>
      <c r="C555">
        <v>384330</v>
      </c>
      <c r="D555">
        <v>2.84</v>
      </c>
      <c r="E555">
        <v>144100</v>
      </c>
      <c r="F555">
        <v>76873</v>
      </c>
      <c r="G555">
        <v>1398</v>
      </c>
      <c r="H555">
        <v>3020</v>
      </c>
      <c r="I555">
        <v>131582.73590097201</v>
      </c>
      <c r="J555">
        <v>54</v>
      </c>
      <c r="K555">
        <v>8850370</v>
      </c>
    </row>
    <row r="556" spans="1:11" x14ac:dyDescent="0.2">
      <c r="A556" t="s">
        <v>65</v>
      </c>
      <c r="B556">
        <v>2011</v>
      </c>
      <c r="C556">
        <v>51272</v>
      </c>
      <c r="D556">
        <v>3.13</v>
      </c>
      <c r="E556">
        <v>209900</v>
      </c>
      <c r="F556">
        <v>72089</v>
      </c>
      <c r="G556">
        <v>1418</v>
      </c>
      <c r="H556">
        <v>1432</v>
      </c>
      <c r="I556">
        <v>184130.805452826</v>
      </c>
      <c r="J556">
        <v>55</v>
      </c>
      <c r="K556">
        <v>884253</v>
      </c>
    </row>
    <row r="557" spans="1:11" x14ac:dyDescent="0.2">
      <c r="A557" t="s">
        <v>66</v>
      </c>
      <c r="B557">
        <v>2011</v>
      </c>
      <c r="C557">
        <v>6255</v>
      </c>
      <c r="D557">
        <v>2.34</v>
      </c>
      <c r="E557">
        <v>220700</v>
      </c>
      <c r="F557">
        <v>74419</v>
      </c>
      <c r="G557">
        <v>1487</v>
      </c>
      <c r="H557">
        <v>3647</v>
      </c>
      <c r="I557">
        <v>202787.301393384</v>
      </c>
      <c r="J557">
        <v>58</v>
      </c>
      <c r="K557">
        <v>257358</v>
      </c>
    </row>
    <row r="558" spans="1:11" x14ac:dyDescent="0.2">
      <c r="A558" t="s">
        <v>67</v>
      </c>
      <c r="B558">
        <v>2011</v>
      </c>
      <c r="C558">
        <v>110163</v>
      </c>
      <c r="D558">
        <v>2.63</v>
      </c>
      <c r="E558">
        <v>262800</v>
      </c>
      <c r="F558">
        <v>88389</v>
      </c>
      <c r="G558">
        <v>1707</v>
      </c>
      <c r="H558">
        <v>2128</v>
      </c>
      <c r="I558">
        <v>208884.26319379301</v>
      </c>
      <c r="J558">
        <v>56</v>
      </c>
      <c r="K558">
        <v>2990650</v>
      </c>
    </row>
    <row r="559" spans="1:11" x14ac:dyDescent="0.2">
      <c r="A559" t="s">
        <v>68</v>
      </c>
      <c r="B559">
        <v>2011</v>
      </c>
      <c r="C559">
        <v>92152</v>
      </c>
      <c r="D559">
        <v>2.54</v>
      </c>
      <c r="E559">
        <v>263100</v>
      </c>
      <c r="F559">
        <v>82029</v>
      </c>
      <c r="G559">
        <v>1733</v>
      </c>
      <c r="H559">
        <v>2826</v>
      </c>
      <c r="I559">
        <v>224563.22220366099</v>
      </c>
      <c r="J559">
        <v>59</v>
      </c>
      <c r="K559">
        <v>2632621</v>
      </c>
    </row>
    <row r="560" spans="1:11" x14ac:dyDescent="0.2">
      <c r="A560" t="s">
        <v>69</v>
      </c>
      <c r="B560">
        <v>2011</v>
      </c>
      <c r="C560">
        <v>18305</v>
      </c>
      <c r="D560">
        <v>2.46</v>
      </c>
      <c r="E560">
        <v>118400</v>
      </c>
      <c r="F560">
        <v>61318</v>
      </c>
      <c r="G560">
        <v>937</v>
      </c>
      <c r="H560">
        <v>696</v>
      </c>
      <c r="I560">
        <v>97098.179608654595</v>
      </c>
      <c r="J560">
        <v>61</v>
      </c>
      <c r="K560">
        <v>735408</v>
      </c>
    </row>
    <row r="561" spans="1:11" x14ac:dyDescent="0.2">
      <c r="A561" t="s">
        <v>70</v>
      </c>
      <c r="B561">
        <v>2011</v>
      </c>
      <c r="C561">
        <v>69390</v>
      </c>
      <c r="D561">
        <v>2.44</v>
      </c>
      <c r="E561">
        <v>172100</v>
      </c>
      <c r="F561">
        <v>72203</v>
      </c>
      <c r="G561">
        <v>1402</v>
      </c>
      <c r="H561">
        <v>3302</v>
      </c>
      <c r="I561">
        <v>143860.610580476</v>
      </c>
      <c r="J561">
        <v>60</v>
      </c>
      <c r="K561">
        <v>2275352</v>
      </c>
    </row>
    <row r="562" spans="1:11" x14ac:dyDescent="0.2">
      <c r="A562" t="s">
        <v>71</v>
      </c>
      <c r="B562">
        <v>2011</v>
      </c>
      <c r="C562">
        <v>7011</v>
      </c>
      <c r="D562">
        <v>2.4900000000000002</v>
      </c>
      <c r="E562">
        <v>187700</v>
      </c>
      <c r="F562">
        <v>77660</v>
      </c>
      <c r="G562">
        <v>1269</v>
      </c>
      <c r="H562">
        <v>1185</v>
      </c>
      <c r="I562">
        <v>194226.77580011799</v>
      </c>
      <c r="J562">
        <v>62</v>
      </c>
      <c r="K562">
        <v>222539</v>
      </c>
    </row>
    <row r="563" spans="1:11" x14ac:dyDescent="0.2">
      <c r="A563" t="s">
        <v>21</v>
      </c>
      <c r="B563">
        <v>2010</v>
      </c>
      <c r="C563">
        <v>66243</v>
      </c>
      <c r="D563">
        <v>2.57</v>
      </c>
      <c r="E563">
        <v>142700</v>
      </c>
      <c r="F563">
        <v>61964</v>
      </c>
      <c r="G563">
        <v>1130</v>
      </c>
      <c r="H563">
        <v>568</v>
      </c>
      <c r="I563">
        <v>120550.38853558899</v>
      </c>
      <c r="J563">
        <v>4</v>
      </c>
      <c r="K563">
        <v>1815152</v>
      </c>
    </row>
    <row r="564" spans="1:11" x14ac:dyDescent="0.2">
      <c r="A564" t="s">
        <v>22</v>
      </c>
      <c r="B564">
        <v>2010</v>
      </c>
      <c r="C564">
        <v>12494</v>
      </c>
      <c r="D564">
        <v>2.7</v>
      </c>
      <c r="E564">
        <v>255700</v>
      </c>
      <c r="F564">
        <v>94747</v>
      </c>
      <c r="G564">
        <v>1772</v>
      </c>
      <c r="H564">
        <v>3177</v>
      </c>
      <c r="I564">
        <v>241179.21816539299</v>
      </c>
      <c r="J564">
        <v>3</v>
      </c>
      <c r="K564">
        <v>254610</v>
      </c>
    </row>
    <row r="565" spans="1:11" x14ac:dyDescent="0.2">
      <c r="A565" t="s">
        <v>23</v>
      </c>
      <c r="B565">
        <v>2010</v>
      </c>
      <c r="C565">
        <v>86210</v>
      </c>
      <c r="D565">
        <v>2.69</v>
      </c>
      <c r="E565">
        <v>177000</v>
      </c>
      <c r="F565">
        <v>66539</v>
      </c>
      <c r="G565">
        <v>1442</v>
      </c>
      <c r="H565">
        <v>1489</v>
      </c>
      <c r="I565">
        <v>147309.13383402699</v>
      </c>
      <c r="J565">
        <v>8</v>
      </c>
      <c r="K565">
        <v>2334050</v>
      </c>
    </row>
    <row r="566" spans="1:11" x14ac:dyDescent="0.2">
      <c r="A566" t="s">
        <v>24</v>
      </c>
      <c r="B566">
        <v>2010</v>
      </c>
      <c r="C566">
        <v>37344</v>
      </c>
      <c r="D566">
        <v>2.5499999999999998</v>
      </c>
      <c r="E566">
        <v>122600</v>
      </c>
      <c r="F566">
        <v>59393</v>
      </c>
      <c r="G566">
        <v>987</v>
      </c>
      <c r="H566">
        <v>703</v>
      </c>
      <c r="I566">
        <v>113964.19743784</v>
      </c>
      <c r="J566">
        <v>6</v>
      </c>
      <c r="K566">
        <v>1114902</v>
      </c>
    </row>
    <row r="567" spans="1:11" x14ac:dyDescent="0.2">
      <c r="A567" t="s">
        <v>25</v>
      </c>
      <c r="B567">
        <v>2010</v>
      </c>
      <c r="C567">
        <v>508113</v>
      </c>
      <c r="D567">
        <v>2.94</v>
      </c>
      <c r="E567">
        <v>377700</v>
      </c>
      <c r="F567">
        <v>88444</v>
      </c>
      <c r="G567">
        <v>2242</v>
      </c>
      <c r="H567">
        <v>3284</v>
      </c>
      <c r="I567">
        <v>301943.74685931602</v>
      </c>
      <c r="J567">
        <v>9</v>
      </c>
      <c r="K567">
        <v>12406475</v>
      </c>
    </row>
    <row r="568" spans="1:11" x14ac:dyDescent="0.2">
      <c r="A568" t="s">
        <v>26</v>
      </c>
      <c r="B568">
        <v>2010</v>
      </c>
      <c r="C568">
        <v>68838</v>
      </c>
      <c r="D568">
        <v>2.52</v>
      </c>
      <c r="E568">
        <v>243300</v>
      </c>
      <c r="F568">
        <v>78267</v>
      </c>
      <c r="G568">
        <v>1590</v>
      </c>
      <c r="H568">
        <v>1508</v>
      </c>
      <c r="I568">
        <v>216992.59689735499</v>
      </c>
      <c r="J568">
        <v>10</v>
      </c>
      <c r="K568">
        <v>1960585</v>
      </c>
    </row>
    <row r="569" spans="1:11" x14ac:dyDescent="0.2">
      <c r="A569" t="s">
        <v>27</v>
      </c>
      <c r="B569">
        <v>2010</v>
      </c>
      <c r="C569">
        <v>42002</v>
      </c>
      <c r="D569">
        <v>2.5499999999999998</v>
      </c>
      <c r="E569">
        <v>294500</v>
      </c>
      <c r="F569">
        <v>94298</v>
      </c>
      <c r="G569">
        <v>2068</v>
      </c>
      <c r="H569">
        <v>4987</v>
      </c>
      <c r="I569">
        <v>245702.830804317</v>
      </c>
      <c r="J569">
        <v>11</v>
      </c>
      <c r="K569">
        <v>1358809</v>
      </c>
    </row>
    <row r="570" spans="1:11" x14ac:dyDescent="0.2">
      <c r="A570" t="s">
        <v>28</v>
      </c>
      <c r="B570">
        <v>2010</v>
      </c>
      <c r="C570">
        <v>9902</v>
      </c>
      <c r="D570">
        <v>2.66</v>
      </c>
      <c r="E570">
        <v>249000</v>
      </c>
      <c r="F570">
        <v>77716</v>
      </c>
      <c r="G570">
        <v>1569</v>
      </c>
      <c r="H570">
        <v>1302</v>
      </c>
      <c r="I570">
        <v>229903.93808753</v>
      </c>
      <c r="J570">
        <v>13</v>
      </c>
      <c r="K570">
        <v>328765</v>
      </c>
    </row>
    <row r="571" spans="1:11" x14ac:dyDescent="0.2">
      <c r="A571" t="s">
        <v>29</v>
      </c>
      <c r="B571">
        <v>2010</v>
      </c>
      <c r="C571">
        <v>9098</v>
      </c>
      <c r="D571">
        <v>2.2400000000000002</v>
      </c>
      <c r="E571">
        <v>439400</v>
      </c>
      <c r="F571">
        <v>112294</v>
      </c>
      <c r="G571">
        <v>2297</v>
      </c>
      <c r="H571">
        <v>2640</v>
      </c>
      <c r="I571">
        <v>364119.35646067298</v>
      </c>
      <c r="J571">
        <v>12</v>
      </c>
      <c r="K571">
        <v>252388</v>
      </c>
    </row>
    <row r="572" spans="1:11" x14ac:dyDescent="0.2">
      <c r="A572" t="s">
        <v>30</v>
      </c>
      <c r="B572">
        <v>2010</v>
      </c>
      <c r="C572">
        <v>211737</v>
      </c>
      <c r="D572">
        <v>2.62</v>
      </c>
      <c r="E572">
        <v>172100</v>
      </c>
      <c r="F572">
        <v>62096</v>
      </c>
      <c r="G572">
        <v>1505</v>
      </c>
      <c r="H572">
        <v>1979</v>
      </c>
      <c r="I572">
        <v>138187.49627535301</v>
      </c>
      <c r="J572">
        <v>14</v>
      </c>
      <c r="K572">
        <v>7035068</v>
      </c>
    </row>
    <row r="573" spans="1:11" x14ac:dyDescent="0.2">
      <c r="A573" t="s">
        <v>31</v>
      </c>
      <c r="B573">
        <v>2010</v>
      </c>
      <c r="C573">
        <v>145715</v>
      </c>
      <c r="D573">
        <v>2.72</v>
      </c>
      <c r="E573">
        <v>164900</v>
      </c>
      <c r="F573">
        <v>67424</v>
      </c>
      <c r="G573">
        <v>1390</v>
      </c>
      <c r="H573">
        <v>1654</v>
      </c>
      <c r="I573">
        <v>128760.967268487</v>
      </c>
      <c r="J573">
        <v>16</v>
      </c>
      <c r="K573">
        <v>3482420</v>
      </c>
    </row>
    <row r="574" spans="1:11" x14ac:dyDescent="0.2">
      <c r="A574" t="s">
        <v>32</v>
      </c>
      <c r="B574">
        <v>2010</v>
      </c>
      <c r="C574">
        <v>19939</v>
      </c>
      <c r="D574">
        <v>2.96</v>
      </c>
      <c r="E574">
        <v>516100</v>
      </c>
      <c r="F574">
        <v>88857</v>
      </c>
      <c r="G574">
        <v>2240</v>
      </c>
      <c r="H574">
        <v>1400</v>
      </c>
      <c r="I574">
        <v>426285.45450807601</v>
      </c>
      <c r="J574">
        <v>18</v>
      </c>
      <c r="K574">
        <v>445812</v>
      </c>
    </row>
    <row r="575" spans="1:11" x14ac:dyDescent="0.2">
      <c r="A575" t="s">
        <v>33</v>
      </c>
      <c r="B575">
        <v>2010</v>
      </c>
      <c r="C575">
        <v>23489</v>
      </c>
      <c r="D575">
        <v>2.67</v>
      </c>
      <c r="E575">
        <v>171000</v>
      </c>
      <c r="F575">
        <v>60953</v>
      </c>
      <c r="G575">
        <v>1187</v>
      </c>
      <c r="H575">
        <v>1280</v>
      </c>
      <c r="I575">
        <v>150112.21082939699</v>
      </c>
      <c r="J575">
        <v>20</v>
      </c>
      <c r="K575">
        <v>576709</v>
      </c>
    </row>
    <row r="576" spans="1:11" x14ac:dyDescent="0.2">
      <c r="A576" t="s">
        <v>34</v>
      </c>
      <c r="B576">
        <v>2010</v>
      </c>
      <c r="C576">
        <v>179328</v>
      </c>
      <c r="D576">
        <v>2.64</v>
      </c>
      <c r="E576">
        <v>203900</v>
      </c>
      <c r="F576">
        <v>77134</v>
      </c>
      <c r="G576">
        <v>1655</v>
      </c>
      <c r="H576">
        <v>4061</v>
      </c>
      <c r="I576">
        <v>154121.13150325799</v>
      </c>
      <c r="J576">
        <v>21</v>
      </c>
      <c r="K576">
        <v>4752857</v>
      </c>
    </row>
    <row r="577" spans="1:11" x14ac:dyDescent="0.2">
      <c r="A577" t="s">
        <v>35</v>
      </c>
      <c r="B577">
        <v>2010</v>
      </c>
      <c r="C577">
        <v>82273</v>
      </c>
      <c r="D577">
        <v>2.5499999999999998</v>
      </c>
      <c r="E577">
        <v>130700</v>
      </c>
      <c r="F577">
        <v>63300</v>
      </c>
      <c r="G577">
        <v>1090</v>
      </c>
      <c r="H577">
        <v>1123</v>
      </c>
      <c r="I577">
        <v>112126.36702187599</v>
      </c>
      <c r="J577">
        <v>22</v>
      </c>
      <c r="K577">
        <v>2470905</v>
      </c>
    </row>
    <row r="578" spans="1:11" x14ac:dyDescent="0.2">
      <c r="A578" t="s">
        <v>36</v>
      </c>
      <c r="B578">
        <v>2010</v>
      </c>
      <c r="C578">
        <v>41387</v>
      </c>
      <c r="D578">
        <v>2.41</v>
      </c>
      <c r="E578">
        <v>133300</v>
      </c>
      <c r="F578">
        <v>67976</v>
      </c>
      <c r="G578">
        <v>1140</v>
      </c>
      <c r="H578">
        <v>1769</v>
      </c>
      <c r="I578">
        <v>116806.937050412</v>
      </c>
      <c r="J578">
        <v>19</v>
      </c>
      <c r="K578">
        <v>1223439</v>
      </c>
    </row>
    <row r="579" spans="1:11" x14ac:dyDescent="0.2">
      <c r="A579" t="s">
        <v>37</v>
      </c>
      <c r="B579">
        <v>2010</v>
      </c>
      <c r="C579">
        <v>40095</v>
      </c>
      <c r="D579">
        <v>2.52</v>
      </c>
      <c r="E579">
        <v>143100</v>
      </c>
      <c r="F579">
        <v>70693</v>
      </c>
      <c r="G579">
        <v>1239</v>
      </c>
      <c r="H579">
        <v>1875</v>
      </c>
      <c r="I579">
        <v>115975.10128439</v>
      </c>
      <c r="J579">
        <v>23</v>
      </c>
      <c r="K579">
        <v>1101658</v>
      </c>
    </row>
    <row r="580" spans="1:11" x14ac:dyDescent="0.2">
      <c r="A580" t="s">
        <v>38</v>
      </c>
      <c r="B580">
        <v>2010</v>
      </c>
      <c r="C580">
        <v>57337</v>
      </c>
      <c r="D580">
        <v>2.5099999999999998</v>
      </c>
      <c r="E580">
        <v>136100</v>
      </c>
      <c r="F580">
        <v>61497</v>
      </c>
      <c r="G580">
        <v>1072</v>
      </c>
      <c r="H580">
        <v>1104</v>
      </c>
      <c r="I580">
        <v>104410.243759847</v>
      </c>
      <c r="J580">
        <v>24</v>
      </c>
      <c r="K580">
        <v>1684348</v>
      </c>
    </row>
    <row r="581" spans="1:11" x14ac:dyDescent="0.2">
      <c r="A581" t="s">
        <v>39</v>
      </c>
      <c r="B581">
        <v>2010</v>
      </c>
      <c r="C581">
        <v>67832</v>
      </c>
      <c r="D581">
        <v>2.61</v>
      </c>
      <c r="E581">
        <v>157700</v>
      </c>
      <c r="F581">
        <v>68145</v>
      </c>
      <c r="G581">
        <v>1163</v>
      </c>
      <c r="H581">
        <v>784</v>
      </c>
      <c r="I581">
        <v>149906.263544532</v>
      </c>
      <c r="J581">
        <v>25</v>
      </c>
      <c r="K581">
        <v>1689822</v>
      </c>
    </row>
    <row r="582" spans="1:11" x14ac:dyDescent="0.2">
      <c r="A582" t="s">
        <v>40</v>
      </c>
      <c r="B582">
        <v>2010</v>
      </c>
      <c r="C582">
        <v>14244</v>
      </c>
      <c r="D582">
        <v>2.37</v>
      </c>
      <c r="E582">
        <v>188500</v>
      </c>
      <c r="F582">
        <v>65808</v>
      </c>
      <c r="G582">
        <v>1289</v>
      </c>
      <c r="H582">
        <v>2211</v>
      </c>
      <c r="I582">
        <v>173705.77827232599</v>
      </c>
      <c r="J582">
        <v>28</v>
      </c>
      <c r="K582">
        <v>545417</v>
      </c>
    </row>
    <row r="583" spans="1:11" x14ac:dyDescent="0.2">
      <c r="A583" t="s">
        <v>41</v>
      </c>
      <c r="B583">
        <v>2010</v>
      </c>
      <c r="C583">
        <v>79000</v>
      </c>
      <c r="D583">
        <v>2.65</v>
      </c>
      <c r="E583">
        <v>311000</v>
      </c>
      <c r="F583">
        <v>98145</v>
      </c>
      <c r="G583">
        <v>2016</v>
      </c>
      <c r="H583">
        <v>3079</v>
      </c>
      <c r="I583">
        <v>251119.010582897</v>
      </c>
      <c r="J583">
        <v>27</v>
      </c>
      <c r="K583">
        <v>2127439</v>
      </c>
    </row>
    <row r="584" spans="1:11" x14ac:dyDescent="0.2">
      <c r="A584" t="s">
        <v>42</v>
      </c>
      <c r="B584">
        <v>2010</v>
      </c>
      <c r="C584">
        <v>79068</v>
      </c>
      <c r="D584">
        <v>2.5099999999999998</v>
      </c>
      <c r="E584">
        <v>337700</v>
      </c>
      <c r="F584">
        <v>94695</v>
      </c>
      <c r="G584">
        <v>2036</v>
      </c>
      <c r="H584">
        <v>3624</v>
      </c>
      <c r="I584">
        <v>299073.25157848001</v>
      </c>
      <c r="J584">
        <v>26</v>
      </c>
      <c r="K584">
        <v>2520419</v>
      </c>
    </row>
    <row r="585" spans="1:11" x14ac:dyDescent="0.2">
      <c r="A585" t="s">
        <v>43</v>
      </c>
      <c r="B585">
        <v>2010</v>
      </c>
      <c r="C585">
        <v>128835</v>
      </c>
      <c r="D585">
        <v>2.5299999999999998</v>
      </c>
      <c r="E585">
        <v>132000</v>
      </c>
      <c r="F585">
        <v>64740</v>
      </c>
      <c r="G585">
        <v>1288</v>
      </c>
      <c r="H585">
        <v>2410</v>
      </c>
      <c r="I585">
        <v>95990.255712678903</v>
      </c>
      <c r="J585">
        <v>30</v>
      </c>
      <c r="K585">
        <v>3806621</v>
      </c>
    </row>
    <row r="586" spans="1:11" x14ac:dyDescent="0.2">
      <c r="A586" t="s">
        <v>44</v>
      </c>
      <c r="B586">
        <v>2010</v>
      </c>
      <c r="C586">
        <v>73251</v>
      </c>
      <c r="D586">
        <v>2.4700000000000002</v>
      </c>
      <c r="E586">
        <v>202900</v>
      </c>
      <c r="F586">
        <v>77042</v>
      </c>
      <c r="G586">
        <v>1503</v>
      </c>
      <c r="H586">
        <v>2256</v>
      </c>
      <c r="I586">
        <v>165366.85581268001</v>
      </c>
      <c r="J586">
        <v>31</v>
      </c>
      <c r="K586">
        <v>2091548</v>
      </c>
    </row>
    <row r="587" spans="1:11" x14ac:dyDescent="0.2">
      <c r="A587" t="s">
        <v>45</v>
      </c>
      <c r="B587">
        <v>2010</v>
      </c>
      <c r="C587">
        <v>45919</v>
      </c>
      <c r="D587">
        <v>2.66</v>
      </c>
      <c r="E587">
        <v>118700</v>
      </c>
      <c r="F587">
        <v>56878</v>
      </c>
      <c r="G587">
        <v>1043</v>
      </c>
      <c r="H587">
        <v>846</v>
      </c>
      <c r="I587">
        <v>108099.041721917</v>
      </c>
      <c r="J587">
        <v>34</v>
      </c>
      <c r="K587">
        <v>1079999</v>
      </c>
    </row>
    <row r="588" spans="1:11" x14ac:dyDescent="0.2">
      <c r="A588" t="s">
        <v>46</v>
      </c>
      <c r="B588">
        <v>2010</v>
      </c>
      <c r="C588">
        <v>82335</v>
      </c>
      <c r="D588">
        <v>2.48</v>
      </c>
      <c r="E588">
        <v>149400</v>
      </c>
      <c r="F588">
        <v>65911</v>
      </c>
      <c r="G588">
        <v>1182</v>
      </c>
      <c r="H588">
        <v>1418</v>
      </c>
      <c r="I588">
        <v>124767.189853399</v>
      </c>
      <c r="J588">
        <v>32</v>
      </c>
      <c r="K588">
        <v>2350628</v>
      </c>
    </row>
    <row r="589" spans="1:11" x14ac:dyDescent="0.2">
      <c r="A589" t="s">
        <v>47</v>
      </c>
      <c r="B589">
        <v>2010</v>
      </c>
      <c r="C589">
        <v>14037</v>
      </c>
      <c r="D589">
        <v>2.39</v>
      </c>
      <c r="E589">
        <v>196800</v>
      </c>
      <c r="F589">
        <v>62191</v>
      </c>
      <c r="G589">
        <v>1217</v>
      </c>
      <c r="H589">
        <v>1656</v>
      </c>
      <c r="I589">
        <v>184236.490979856</v>
      </c>
      <c r="J589">
        <v>35</v>
      </c>
      <c r="K589">
        <v>402747</v>
      </c>
    </row>
    <row r="590" spans="1:11" x14ac:dyDescent="0.2">
      <c r="A590" t="s">
        <v>48</v>
      </c>
      <c r="B590">
        <v>2010</v>
      </c>
      <c r="C590">
        <v>28509</v>
      </c>
      <c r="D590">
        <v>2.4700000000000002</v>
      </c>
      <c r="E590">
        <v>136000</v>
      </c>
      <c r="F590">
        <v>71102</v>
      </c>
      <c r="G590">
        <v>1218</v>
      </c>
      <c r="H590">
        <v>2482</v>
      </c>
      <c r="I590">
        <v>124789.172922855</v>
      </c>
      <c r="J590">
        <v>38</v>
      </c>
      <c r="K590">
        <v>719304</v>
      </c>
    </row>
    <row r="591" spans="1:11" x14ac:dyDescent="0.2">
      <c r="A591" t="s">
        <v>49</v>
      </c>
      <c r="B591">
        <v>2010</v>
      </c>
      <c r="C591">
        <v>41465</v>
      </c>
      <c r="D591">
        <v>2.7</v>
      </c>
      <c r="E591">
        <v>179100</v>
      </c>
      <c r="F591">
        <v>71865</v>
      </c>
      <c r="G591">
        <v>1638</v>
      </c>
      <c r="H591">
        <v>1783</v>
      </c>
      <c r="I591">
        <v>143447.190182992</v>
      </c>
      <c r="J591">
        <v>42</v>
      </c>
      <c r="K591">
        <v>989811</v>
      </c>
    </row>
    <row r="592" spans="1:11" x14ac:dyDescent="0.2">
      <c r="A592" t="s">
        <v>50</v>
      </c>
      <c r="B592">
        <v>2010</v>
      </c>
      <c r="C592">
        <v>16194</v>
      </c>
      <c r="D592">
        <v>2.48</v>
      </c>
      <c r="E592">
        <v>247600</v>
      </c>
      <c r="F592">
        <v>84346</v>
      </c>
      <c r="G592">
        <v>1853</v>
      </c>
      <c r="H592">
        <v>4807</v>
      </c>
      <c r="I592">
        <v>210167.56814110201</v>
      </c>
      <c r="J592">
        <v>39</v>
      </c>
      <c r="K592">
        <v>515431</v>
      </c>
    </row>
    <row r="593" spans="1:11" x14ac:dyDescent="0.2">
      <c r="A593" t="s">
        <v>51</v>
      </c>
      <c r="B593">
        <v>2010</v>
      </c>
      <c r="C593">
        <v>110473</v>
      </c>
      <c r="D593">
        <v>2.72</v>
      </c>
      <c r="E593">
        <v>346800</v>
      </c>
      <c r="F593">
        <v>99984</v>
      </c>
      <c r="G593">
        <v>2370</v>
      </c>
      <c r="H593">
        <v>6963</v>
      </c>
      <c r="I593">
        <v>291195.66313298099</v>
      </c>
      <c r="J593">
        <v>40</v>
      </c>
      <c r="K593">
        <v>3172421</v>
      </c>
    </row>
    <row r="594" spans="1:11" x14ac:dyDescent="0.2">
      <c r="A594" t="s">
        <v>52</v>
      </c>
      <c r="B594">
        <v>2010</v>
      </c>
      <c r="C594">
        <v>28502</v>
      </c>
      <c r="D594">
        <v>2.64</v>
      </c>
      <c r="E594">
        <v>174300</v>
      </c>
      <c r="F594">
        <v>62597</v>
      </c>
      <c r="G594">
        <v>1202</v>
      </c>
      <c r="H594">
        <v>1243</v>
      </c>
      <c r="I594">
        <v>165045.32069448201</v>
      </c>
      <c r="J594">
        <v>41</v>
      </c>
      <c r="K594">
        <v>765183</v>
      </c>
    </row>
    <row r="595" spans="1:11" x14ac:dyDescent="0.2">
      <c r="A595" t="s">
        <v>53</v>
      </c>
      <c r="B595">
        <v>2010</v>
      </c>
      <c r="C595">
        <v>247003</v>
      </c>
      <c r="D595">
        <v>2.61</v>
      </c>
      <c r="E595">
        <v>315100</v>
      </c>
      <c r="F595">
        <v>87812</v>
      </c>
      <c r="G595">
        <v>1963</v>
      </c>
      <c r="H595">
        <v>4399</v>
      </c>
      <c r="I595">
        <v>256864.99080518199</v>
      </c>
      <c r="J595">
        <v>43</v>
      </c>
      <c r="K595">
        <v>7196427</v>
      </c>
    </row>
    <row r="596" spans="1:11" x14ac:dyDescent="0.2">
      <c r="A596" t="s">
        <v>54</v>
      </c>
      <c r="B596">
        <v>2010</v>
      </c>
      <c r="C596">
        <v>130058</v>
      </c>
      <c r="D596">
        <v>2.5299999999999998</v>
      </c>
      <c r="E596">
        <v>165800</v>
      </c>
      <c r="F596">
        <v>64837</v>
      </c>
      <c r="G596">
        <v>1250</v>
      </c>
      <c r="H596">
        <v>1382</v>
      </c>
      <c r="I596">
        <v>153814.047445448</v>
      </c>
      <c r="J596">
        <v>36</v>
      </c>
      <c r="K596">
        <v>3670859</v>
      </c>
    </row>
    <row r="597" spans="1:11" x14ac:dyDescent="0.2">
      <c r="A597" t="s">
        <v>55</v>
      </c>
      <c r="B597">
        <v>2010</v>
      </c>
      <c r="C597">
        <v>8895</v>
      </c>
      <c r="D597">
        <v>2.3199999999999998</v>
      </c>
      <c r="E597">
        <v>142800</v>
      </c>
      <c r="F597">
        <v>73191</v>
      </c>
      <c r="G597">
        <v>1133</v>
      </c>
      <c r="H597">
        <v>2025</v>
      </c>
      <c r="I597">
        <v>159974.954807862</v>
      </c>
      <c r="J597">
        <v>37</v>
      </c>
      <c r="K597">
        <v>280412</v>
      </c>
    </row>
    <row r="598" spans="1:11" x14ac:dyDescent="0.2">
      <c r="A598" t="s">
        <v>56</v>
      </c>
      <c r="B598">
        <v>2010</v>
      </c>
      <c r="C598">
        <v>145431</v>
      </c>
      <c r="D598">
        <v>2.48</v>
      </c>
      <c r="E598">
        <v>141700</v>
      </c>
      <c r="F598">
        <v>66594</v>
      </c>
      <c r="G598">
        <v>1246</v>
      </c>
      <c r="H598">
        <v>2121</v>
      </c>
      <c r="I598">
        <v>113222.210734536</v>
      </c>
      <c r="J598">
        <v>44</v>
      </c>
      <c r="K598">
        <v>4525066</v>
      </c>
    </row>
    <row r="599" spans="1:11" x14ac:dyDescent="0.2">
      <c r="A599" t="s">
        <v>57</v>
      </c>
      <c r="B599">
        <v>2010</v>
      </c>
      <c r="C599">
        <v>49557</v>
      </c>
      <c r="D599">
        <v>2.5499999999999998</v>
      </c>
      <c r="E599">
        <v>123600</v>
      </c>
      <c r="F599">
        <v>62732</v>
      </c>
      <c r="G599">
        <v>1089</v>
      </c>
      <c r="H599">
        <v>1090</v>
      </c>
      <c r="I599">
        <v>108172.601375477</v>
      </c>
      <c r="J599">
        <v>45</v>
      </c>
      <c r="K599">
        <v>1432959</v>
      </c>
    </row>
    <row r="600" spans="1:11" x14ac:dyDescent="0.2">
      <c r="A600" t="s">
        <v>58</v>
      </c>
      <c r="B600">
        <v>2010</v>
      </c>
      <c r="C600">
        <v>48873</v>
      </c>
      <c r="D600">
        <v>2.4900000000000002</v>
      </c>
      <c r="E600">
        <v>253300</v>
      </c>
      <c r="F600">
        <v>70418</v>
      </c>
      <c r="G600">
        <v>1577</v>
      </c>
      <c r="H600">
        <v>2509</v>
      </c>
      <c r="I600">
        <v>213272.12835486</v>
      </c>
      <c r="J600">
        <v>46</v>
      </c>
      <c r="K600">
        <v>1507137</v>
      </c>
    </row>
    <row r="601" spans="1:11" x14ac:dyDescent="0.2">
      <c r="A601" t="s">
        <v>59</v>
      </c>
      <c r="B601">
        <v>2010</v>
      </c>
      <c r="C601">
        <v>144791</v>
      </c>
      <c r="D601">
        <v>2.4900000000000002</v>
      </c>
      <c r="E601">
        <v>182100</v>
      </c>
      <c r="F601">
        <v>72891</v>
      </c>
      <c r="G601">
        <v>1390</v>
      </c>
      <c r="H601">
        <v>2595</v>
      </c>
      <c r="I601">
        <v>155629.910033019</v>
      </c>
      <c r="J601">
        <v>47</v>
      </c>
      <c r="K601">
        <v>4936030</v>
      </c>
    </row>
    <row r="602" spans="1:11" x14ac:dyDescent="0.2">
      <c r="A602" t="s">
        <v>60</v>
      </c>
      <c r="B602">
        <v>2010</v>
      </c>
      <c r="C602">
        <v>12732</v>
      </c>
      <c r="D602">
        <v>2.5099999999999998</v>
      </c>
      <c r="E602">
        <v>258100</v>
      </c>
      <c r="F602">
        <v>79813</v>
      </c>
      <c r="G602">
        <v>1837</v>
      </c>
      <c r="H602">
        <v>3815</v>
      </c>
      <c r="I602">
        <v>222912.55342206801</v>
      </c>
      <c r="J602">
        <v>50</v>
      </c>
      <c r="K602">
        <v>402295</v>
      </c>
    </row>
    <row r="603" spans="1:11" x14ac:dyDescent="0.2">
      <c r="A603" t="s">
        <v>61</v>
      </c>
      <c r="B603">
        <v>2010</v>
      </c>
      <c r="C603">
        <v>63648</v>
      </c>
      <c r="D603">
        <v>2.5499999999999998</v>
      </c>
      <c r="E603">
        <v>153400</v>
      </c>
      <c r="F603">
        <v>62767</v>
      </c>
      <c r="G603">
        <v>1177</v>
      </c>
      <c r="H603">
        <v>867</v>
      </c>
      <c r="I603">
        <v>141442.00551944401</v>
      </c>
      <c r="J603">
        <v>51</v>
      </c>
      <c r="K603">
        <v>1761393</v>
      </c>
    </row>
    <row r="604" spans="1:11" x14ac:dyDescent="0.2">
      <c r="A604" t="s">
        <v>62</v>
      </c>
      <c r="B604">
        <v>2010</v>
      </c>
      <c r="C604">
        <v>10804</v>
      </c>
      <c r="D604">
        <v>2.4500000000000002</v>
      </c>
      <c r="E604">
        <v>146800</v>
      </c>
      <c r="F604">
        <v>68243</v>
      </c>
      <c r="G604">
        <v>1151</v>
      </c>
      <c r="H604">
        <v>1927</v>
      </c>
      <c r="I604">
        <v>143113.248995948</v>
      </c>
      <c r="J604">
        <v>52</v>
      </c>
      <c r="K604">
        <v>318955</v>
      </c>
    </row>
    <row r="605" spans="1:11" x14ac:dyDescent="0.2">
      <c r="A605" t="s">
        <v>63</v>
      </c>
      <c r="B605">
        <v>2010</v>
      </c>
      <c r="C605">
        <v>96604</v>
      </c>
      <c r="D605">
        <v>2.54</v>
      </c>
      <c r="E605">
        <v>147000</v>
      </c>
      <c r="F605">
        <v>61581</v>
      </c>
      <c r="G605">
        <v>1161</v>
      </c>
      <c r="H605">
        <v>1080</v>
      </c>
      <c r="I605">
        <v>134882.778458407</v>
      </c>
      <c r="J605">
        <v>53</v>
      </c>
      <c r="K605">
        <v>2440663</v>
      </c>
    </row>
    <row r="606" spans="1:11" x14ac:dyDescent="0.2">
      <c r="A606" t="s">
        <v>64</v>
      </c>
      <c r="B606">
        <v>2010</v>
      </c>
      <c r="C606">
        <v>395185</v>
      </c>
      <c r="D606">
        <v>2.82</v>
      </c>
      <c r="E606">
        <v>144700</v>
      </c>
      <c r="F606">
        <v>74935</v>
      </c>
      <c r="G606">
        <v>1402</v>
      </c>
      <c r="H606">
        <v>2997</v>
      </c>
      <c r="I606">
        <v>135006.55496794501</v>
      </c>
      <c r="J606">
        <v>54</v>
      </c>
      <c r="K606">
        <v>8738664</v>
      </c>
    </row>
    <row r="607" spans="1:11" x14ac:dyDescent="0.2">
      <c r="A607" t="s">
        <v>65</v>
      </c>
      <c r="B607">
        <v>2010</v>
      </c>
      <c r="C607">
        <v>54635</v>
      </c>
      <c r="D607">
        <v>3.1</v>
      </c>
      <c r="E607">
        <v>220900</v>
      </c>
      <c r="F607">
        <v>71038</v>
      </c>
      <c r="G607">
        <v>1433</v>
      </c>
      <c r="H607">
        <v>1426</v>
      </c>
      <c r="I607">
        <v>195437.907582374</v>
      </c>
      <c r="J607">
        <v>55</v>
      </c>
      <c r="K607">
        <v>880025</v>
      </c>
    </row>
    <row r="608" spans="1:11" x14ac:dyDescent="0.2">
      <c r="A608" t="s">
        <v>66</v>
      </c>
      <c r="B608">
        <v>2010</v>
      </c>
      <c r="C608">
        <v>6885</v>
      </c>
      <c r="D608">
        <v>2.34</v>
      </c>
      <c r="E608">
        <v>222900</v>
      </c>
      <c r="F608">
        <v>68698</v>
      </c>
      <c r="G608">
        <v>1445</v>
      </c>
      <c r="H608">
        <v>3588</v>
      </c>
      <c r="I608">
        <v>203964.40220975599</v>
      </c>
      <c r="J608">
        <v>58</v>
      </c>
      <c r="K608">
        <v>256922</v>
      </c>
    </row>
    <row r="609" spans="1:11" x14ac:dyDescent="0.2">
      <c r="A609" t="s">
        <v>67</v>
      </c>
      <c r="B609">
        <v>2010</v>
      </c>
      <c r="C609">
        <v>105477</v>
      </c>
      <c r="D609">
        <v>2.6</v>
      </c>
      <c r="E609">
        <v>271500</v>
      </c>
      <c r="F609">
        <v>87012</v>
      </c>
      <c r="G609">
        <v>1728</v>
      </c>
      <c r="H609">
        <v>2158</v>
      </c>
      <c r="I609">
        <v>215701.957909344</v>
      </c>
      <c r="J609">
        <v>56</v>
      </c>
      <c r="K609">
        <v>2992732</v>
      </c>
    </row>
    <row r="610" spans="1:11" x14ac:dyDescent="0.2">
      <c r="A610" t="s">
        <v>68</v>
      </c>
      <c r="B610">
        <v>2010</v>
      </c>
      <c r="C610">
        <v>94636</v>
      </c>
      <c r="D610">
        <v>2.5299999999999998</v>
      </c>
      <c r="E610">
        <v>280000</v>
      </c>
      <c r="F610">
        <v>80240</v>
      </c>
      <c r="G610">
        <v>1736</v>
      </c>
      <c r="H610">
        <v>2737</v>
      </c>
      <c r="I610">
        <v>247960.91685288001</v>
      </c>
      <c r="J610">
        <v>59</v>
      </c>
      <c r="K610">
        <v>2606863</v>
      </c>
    </row>
    <row r="611" spans="1:11" x14ac:dyDescent="0.2">
      <c r="A611" t="s">
        <v>69</v>
      </c>
      <c r="B611">
        <v>2010</v>
      </c>
      <c r="C611">
        <v>20260</v>
      </c>
      <c r="D611">
        <v>2.4300000000000002</v>
      </c>
      <c r="E611">
        <v>116000</v>
      </c>
      <c r="F611">
        <v>59593</v>
      </c>
      <c r="G611">
        <v>918</v>
      </c>
      <c r="H611">
        <v>648</v>
      </c>
      <c r="I611">
        <v>97920.807063543994</v>
      </c>
      <c r="J611">
        <v>61</v>
      </c>
      <c r="K611">
        <v>741940</v>
      </c>
    </row>
    <row r="612" spans="1:11" x14ac:dyDescent="0.2">
      <c r="A612" t="s">
        <v>70</v>
      </c>
      <c r="B612">
        <v>2010</v>
      </c>
      <c r="C612">
        <v>73724</v>
      </c>
      <c r="D612">
        <v>2.4300000000000002</v>
      </c>
      <c r="E612">
        <v>175600</v>
      </c>
      <c r="F612">
        <v>71063</v>
      </c>
      <c r="G612">
        <v>1404</v>
      </c>
      <c r="H612">
        <v>3244</v>
      </c>
      <c r="I612">
        <v>152750.57530552201</v>
      </c>
      <c r="J612">
        <v>60</v>
      </c>
      <c r="K612">
        <v>2279532</v>
      </c>
    </row>
    <row r="613" spans="1:11" x14ac:dyDescent="0.2">
      <c r="A613" t="s">
        <v>71</v>
      </c>
      <c r="B613">
        <v>2010</v>
      </c>
      <c r="C613">
        <v>8314</v>
      </c>
      <c r="D613">
        <v>2.4700000000000002</v>
      </c>
      <c r="E613">
        <v>191600</v>
      </c>
      <c r="F613">
        <v>74260</v>
      </c>
      <c r="G613">
        <v>1300</v>
      </c>
      <c r="H613">
        <v>1189</v>
      </c>
      <c r="I613">
        <v>195670.99473146701</v>
      </c>
      <c r="J613">
        <v>62</v>
      </c>
      <c r="K613">
        <v>222803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5E53-8CA4-734B-873D-4A610BEE7AFB}">
  <dimension ref="A1:K647"/>
  <sheetViews>
    <sheetView workbookViewId="0">
      <pane ySplit="1" topLeftCell="A587" activePane="bottomLeft" state="frozen"/>
      <selection pane="bottomLeft" activeCell="K411" sqref="K411"/>
    </sheetView>
    <sheetView tabSelected="1" workbookViewId="1">
      <selection sqref="A1:K1048576"/>
    </sheetView>
  </sheetViews>
  <sheetFormatPr baseColWidth="10" defaultColWidth="17.6640625" defaultRowHeight="16" x14ac:dyDescent="0.2"/>
  <cols>
    <col min="1" max="1" width="17.5" bestFit="1" customWidth="1"/>
    <col min="2" max="2" width="5.1640625" bestFit="1" customWidth="1"/>
    <col min="3" max="3" width="7.1640625" bestFit="1" customWidth="1"/>
    <col min="4" max="4" width="13.5" bestFit="1" customWidth="1"/>
    <col min="5" max="5" width="22.5" bestFit="1" customWidth="1"/>
    <col min="6" max="6" width="29.83203125" bestFit="1" customWidth="1"/>
    <col min="7" max="7" width="32.83203125" bestFit="1" customWidth="1"/>
    <col min="8" max="8" width="27.33203125" bestFit="1" customWidth="1"/>
    <col min="9" max="9" width="12.1640625" bestFit="1" customWidth="1"/>
    <col min="10" max="10" width="9" bestFit="1" customWidth="1"/>
    <col min="11" max="11" width="17.83203125" customWidth="1"/>
  </cols>
  <sheetData>
    <row r="1" spans="1:11" x14ac:dyDescent="0.2">
      <c r="A1" t="s">
        <v>20</v>
      </c>
      <c r="B1" t="s">
        <v>0</v>
      </c>
      <c r="C1" t="s">
        <v>1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81</v>
      </c>
      <c r="J1" t="s">
        <v>83</v>
      </c>
      <c r="K1" t="s">
        <v>84</v>
      </c>
    </row>
    <row r="2" spans="1:11" x14ac:dyDescent="0.2">
      <c r="A2" t="s">
        <v>21</v>
      </c>
      <c r="B2">
        <v>2022</v>
      </c>
      <c r="C2">
        <f>HLOOKUP(A2,Fertility!$B$1:$BA$133,3,FALSE)</f>
        <v>61506</v>
      </c>
      <c r="D2">
        <f>HLOOKUP(A2,AverageHouseHoldSize!$B$2:$BA$71,2,FALSE)</f>
        <v>2.4500000000000002</v>
      </c>
      <c r="E2">
        <f>HLOOKUP(A2,Financial!$B$2:$BA$83,2,FALSE)</f>
        <v>236000</v>
      </c>
      <c r="F2">
        <f>HLOOKUP(A2,Financial!$B$2:$BA$83,3,FALSE)</f>
        <v>91415</v>
      </c>
      <c r="G2">
        <f>HLOOKUP(A2,Financial!$B$2:$BA$83,4,FALSE)</f>
        <v>1293</v>
      </c>
      <c r="H2">
        <f>HLOOKUP(A2,Financial!$B$2:$BA$83,5,FALSE)</f>
        <v>842</v>
      </c>
      <c r="I2">
        <f>VLOOKUP(A2,zillow_price!$A$2:$N$52,14,FALSE)</f>
        <v>217839.32243156401</v>
      </c>
      <c r="J2">
        <f>VLOOKUP(A2,zillow_price!$A$2:$O$52,15,FALSE)</f>
        <v>4</v>
      </c>
      <c r="K2">
        <f>VLOOKUP(A2,Supply!$B$3:$N$54,2,FALSE)</f>
        <v>2016448</v>
      </c>
    </row>
    <row r="3" spans="1:11" x14ac:dyDescent="0.2">
      <c r="A3" t="s">
        <v>22</v>
      </c>
      <c r="B3">
        <v>2022</v>
      </c>
      <c r="C3">
        <f>HLOOKUP(A3,Fertility!$B$1:$BA$133,3,FALSE)</f>
        <v>10125</v>
      </c>
      <c r="D3">
        <f>HLOOKUP(A3,AverageHouseHoldSize!$B$2:$BA$71,2,FALSE)</f>
        <v>2.56</v>
      </c>
      <c r="E3">
        <f>HLOOKUP(A3,Financial!$B$2:$BA$83,2,FALSE)</f>
        <v>357600</v>
      </c>
      <c r="F3">
        <f>HLOOKUP(A3,Financial!$B$2:$BA$83,3,FALSE)</f>
        <v>118096</v>
      </c>
      <c r="G3">
        <f>HLOOKUP(A3,Financial!$B$2:$BA$83,4,FALSE)</f>
        <v>2019</v>
      </c>
      <c r="H3">
        <f>HLOOKUP(A3,Financial!$B$2:$BA$83,5,FALSE)</f>
        <v>4039</v>
      </c>
      <c r="I3">
        <f>VLOOKUP(A3,zillow_price!$A$2:$N$52,14,FALSE)</f>
        <v>347077.67003021803</v>
      </c>
      <c r="J3">
        <f>VLOOKUP(A3,zillow_price!$A$2:$O$52,15,FALSE)</f>
        <v>3</v>
      </c>
      <c r="K3">
        <f>VLOOKUP(A3,Supply!$B$3:$N$54,2,FALSE)</f>
        <v>274574</v>
      </c>
    </row>
    <row r="4" spans="1:11" x14ac:dyDescent="0.2">
      <c r="A4" t="s">
        <v>23</v>
      </c>
      <c r="B4">
        <v>2022</v>
      </c>
      <c r="C4">
        <f>HLOOKUP(A4,Fertility!$B$1:$BA$133,3,FALSE)</f>
        <v>86548</v>
      </c>
      <c r="D4">
        <f>HLOOKUP(A4,AverageHouseHoldSize!$B$2:$BA$71,2,FALSE)</f>
        <v>2.5299999999999998</v>
      </c>
      <c r="E4">
        <f>HLOOKUP(A4,Financial!$B$2:$BA$83,2,FALSE)</f>
        <v>435200</v>
      </c>
      <c r="F4">
        <f>HLOOKUP(A4,Financial!$B$2:$BA$83,3,FALSE)</f>
        <v>102270</v>
      </c>
      <c r="G4">
        <f>HLOOKUP(A4,Financial!$B$2:$BA$83,4,FALSE)</f>
        <v>1616</v>
      </c>
      <c r="H4">
        <f>HLOOKUP(A4,Financial!$B$2:$BA$83,5,FALSE)</f>
        <v>1873</v>
      </c>
      <c r="I4">
        <f>VLOOKUP(A4,zillow_price!$A$2:$N$52,14,FALSE)</f>
        <v>429046.26288344502</v>
      </c>
      <c r="J4">
        <f>VLOOKUP(A4,zillow_price!$A$2:$O$52,15,FALSE)</f>
        <v>8</v>
      </c>
      <c r="K4">
        <f>VLOOKUP(A4,Supply!$B$3:$N$54,2,FALSE)</f>
        <v>2850377</v>
      </c>
    </row>
    <row r="5" spans="1:11" x14ac:dyDescent="0.2">
      <c r="A5" t="s">
        <v>24</v>
      </c>
      <c r="B5">
        <v>2022</v>
      </c>
      <c r="C5">
        <f>HLOOKUP(A5,Fertility!$B$1:$BA$133,3,FALSE)</f>
        <v>39688</v>
      </c>
      <c r="D5">
        <f>HLOOKUP(A5,AverageHouseHoldSize!$B$2:$BA$71,2,FALSE)</f>
        <v>2.44</v>
      </c>
      <c r="E5">
        <f>HLOOKUP(A5,Financial!$B$2:$BA$83,2,FALSE)</f>
        <v>211200</v>
      </c>
      <c r="F5">
        <f>HLOOKUP(A5,Financial!$B$2:$BA$83,3,FALSE)</f>
        <v>85764</v>
      </c>
      <c r="G5">
        <f>HLOOKUP(A5,Financial!$B$2:$BA$83,4,FALSE)</f>
        <v>1216</v>
      </c>
      <c r="H5">
        <f>HLOOKUP(A5,Financial!$B$2:$BA$83,5,FALSE)</f>
        <v>1183</v>
      </c>
      <c r="I5">
        <f>VLOOKUP(A5,zillow_price!$A$2:$N$52,14,FALSE)</f>
        <v>193731.85624204</v>
      </c>
      <c r="J5">
        <f>VLOOKUP(A5,zillow_price!$A$2:$O$52,15,FALSE)</f>
        <v>6</v>
      </c>
      <c r="K5">
        <f>VLOOKUP(A5,Supply!$B$3:$N$54,2,FALSE)</f>
        <v>1216207</v>
      </c>
    </row>
    <row r="6" spans="1:11" x14ac:dyDescent="0.2">
      <c r="A6" t="s">
        <v>25</v>
      </c>
      <c r="B6">
        <v>2022</v>
      </c>
      <c r="C6">
        <f>HLOOKUP(A6,Fertility!$B$1:$BA$133,3,FALSE)</f>
        <v>453850</v>
      </c>
      <c r="D6">
        <f>HLOOKUP(A6,AverageHouseHoldSize!$B$2:$BA$71,2,FALSE)</f>
        <v>2.82</v>
      </c>
      <c r="E6">
        <f>HLOOKUP(A6,Financial!$B$2:$BA$83,2,FALSE)</f>
        <v>738000</v>
      </c>
      <c r="F6">
        <f>HLOOKUP(A6,Financial!$B$2:$BA$83,3,FALSE)</f>
        <v>134629</v>
      </c>
      <c r="G6">
        <f>HLOOKUP(A6,Financial!$B$2:$BA$83,4,FALSE)</f>
        <v>2673</v>
      </c>
      <c r="H6">
        <f>HLOOKUP(A6,Financial!$B$2:$BA$83,5,FALSE)</f>
        <v>5479</v>
      </c>
      <c r="I6">
        <f>VLOOKUP(A6,zillow_price!$A$2:$N$52,14,FALSE)</f>
        <v>740517.23446756299</v>
      </c>
      <c r="J6">
        <f>VLOOKUP(A6,zillow_price!$A$2:$O$52,15,FALSE)</f>
        <v>9</v>
      </c>
      <c r="K6">
        <f>VLOOKUP(A6,Supply!$B$3:$N$54,2,FALSE)</f>
        <v>13550586</v>
      </c>
    </row>
    <row r="7" spans="1:11" x14ac:dyDescent="0.2">
      <c r="A7" t="s">
        <v>26</v>
      </c>
      <c r="B7">
        <v>2022</v>
      </c>
      <c r="C7">
        <f>HLOOKUP(A7,Fertility!$B$1:$BA$133,3,FALSE)</f>
        <v>70204</v>
      </c>
      <c r="D7">
        <f>HLOOKUP(A7,AverageHouseHoldSize!$B$2:$BA$71,2,FALSE)</f>
        <v>2.4</v>
      </c>
      <c r="E7">
        <f>HLOOKUP(A7,Financial!$B$2:$BA$83,2,FALSE)</f>
        <v>549900</v>
      </c>
      <c r="F7">
        <f>HLOOKUP(A7,Financial!$B$2:$BA$83,3,FALSE)</f>
        <v>121075</v>
      </c>
      <c r="G7">
        <f>HLOOKUP(A7,Financial!$B$2:$BA$83,4,FALSE)</f>
        <v>2098</v>
      </c>
      <c r="H7">
        <f>HLOOKUP(A7,Financial!$B$2:$BA$83,5,FALSE)</f>
        <v>2529</v>
      </c>
      <c r="I7">
        <f>VLOOKUP(A7,zillow_price!$A$2:$N$52,14,FALSE)</f>
        <v>541353.29884322395</v>
      </c>
      <c r="J7">
        <f>VLOOKUP(A7,zillow_price!$A$2:$O$52,15,FALSE)</f>
        <v>10</v>
      </c>
      <c r="K7">
        <f>VLOOKUP(A7,Supply!$B$3:$N$54,2,FALSE)</f>
        <v>2384584</v>
      </c>
    </row>
    <row r="8" spans="1:11" x14ac:dyDescent="0.2">
      <c r="A8" t="s">
        <v>27</v>
      </c>
      <c r="B8">
        <v>2022</v>
      </c>
      <c r="C8">
        <f>HLOOKUP(A8,Fertility!$B$1:$BA$133,3,FALSE)</f>
        <v>37999</v>
      </c>
      <c r="D8">
        <f>HLOOKUP(A8,AverageHouseHoldSize!$B$2:$BA$71,2,FALSE)</f>
        <v>2.4500000000000002</v>
      </c>
      <c r="E8">
        <f>HLOOKUP(A8,Financial!$B$2:$BA$83,2,FALSE)</f>
        <v>354000</v>
      </c>
      <c r="F8">
        <f>HLOOKUP(A8,Financial!$B$2:$BA$83,3,FALSE)</f>
        <v>129320</v>
      </c>
      <c r="G8">
        <f>HLOOKUP(A8,Financial!$B$2:$BA$83,4,FALSE)</f>
        <v>2215</v>
      </c>
      <c r="H8">
        <f>HLOOKUP(A8,Financial!$B$2:$BA$83,5,FALSE)</f>
        <v>6270</v>
      </c>
      <c r="I8">
        <f>VLOOKUP(A8,zillow_price!$A$2:$N$52,14,FALSE)</f>
        <v>344723.21939858998</v>
      </c>
      <c r="J8">
        <f>VLOOKUP(A8,zillow_price!$A$2:$O$52,15,FALSE)</f>
        <v>11</v>
      </c>
      <c r="K8">
        <f>VLOOKUP(A8,Supply!$B$3:$N$54,2,FALSE)</f>
        <v>1433635</v>
      </c>
    </row>
    <row r="9" spans="1:11" x14ac:dyDescent="0.2">
      <c r="A9" t="s">
        <v>28</v>
      </c>
      <c r="B9">
        <v>2022</v>
      </c>
      <c r="C9">
        <f>HLOOKUP(A9,Fertility!$B$1:$BA$133,3,FALSE)</f>
        <v>12915</v>
      </c>
      <c r="D9">
        <f>HLOOKUP(A9,AverageHouseHoldSize!$B$2:$BA$71,2,FALSE)</f>
        <v>2.4700000000000002</v>
      </c>
      <c r="E9">
        <f>HLOOKUP(A9,Financial!$B$2:$BA$83,2,FALSE)</f>
        <v>346800</v>
      </c>
      <c r="F9">
        <f>HLOOKUP(A9,Financial!$B$2:$BA$83,3,FALSE)</f>
        <v>106601</v>
      </c>
      <c r="G9">
        <f>HLOOKUP(A9,Financial!$B$2:$BA$83,4,FALSE)</f>
        <v>1629</v>
      </c>
      <c r="H9">
        <f>HLOOKUP(A9,Financial!$B$2:$BA$83,5,FALSE)</f>
        <v>1744</v>
      </c>
      <c r="I9">
        <f>VLOOKUP(A9,zillow_price!$A$2:$N$52,14,FALSE)</f>
        <v>357128.843046978</v>
      </c>
      <c r="J9">
        <f>VLOOKUP(A9,zillow_price!$A$2:$O$52,15,FALSE)</f>
        <v>13</v>
      </c>
      <c r="K9">
        <f>VLOOKUP(A9,Supply!$B$3:$N$54,2,FALSE)</f>
        <v>402334</v>
      </c>
    </row>
    <row r="10" spans="1:11" x14ac:dyDescent="0.2">
      <c r="A10" t="s">
        <v>29</v>
      </c>
      <c r="B10">
        <v>2022</v>
      </c>
      <c r="C10">
        <f>HLOOKUP(A10,Fertility!$B$1:$BA$133,3,FALSE)</f>
        <v>8309</v>
      </c>
      <c r="D10">
        <f>HLOOKUP(A10,AverageHouseHoldSize!$B$2:$BA$71,2,FALSE)</f>
        <v>1.94</v>
      </c>
      <c r="E10">
        <f>HLOOKUP(A10,Financial!$B$2:$BA$83,2,FALSE)</f>
        <v>706600</v>
      </c>
      <c r="F10">
        <f>HLOOKUP(A10,Financial!$B$2:$BA$83,3,FALSE)</f>
        <v>171105</v>
      </c>
      <c r="G10">
        <f>HLOOKUP(A10,Financial!$B$2:$BA$83,4,FALSE)</f>
        <v>2893</v>
      </c>
      <c r="H10">
        <f>HLOOKUP(A10,Financial!$B$2:$BA$83,5,FALSE)</f>
        <v>4268</v>
      </c>
      <c r="I10">
        <f>VLOOKUP(A10,zillow_price!$A$2:$N$52,14,FALSE)</f>
        <v>625034.81886375602</v>
      </c>
      <c r="J10">
        <f>VLOOKUP(A10,zillow_price!$A$2:$O$52,15,FALSE)</f>
        <v>12</v>
      </c>
      <c r="K10">
        <f>VLOOKUP(A10,Supply!$B$3:$N$54,2,FALSE)</f>
        <v>326970</v>
      </c>
    </row>
    <row r="11" spans="1:11" x14ac:dyDescent="0.2">
      <c r="A11" t="s">
        <v>30</v>
      </c>
      <c r="B11">
        <v>2022</v>
      </c>
      <c r="C11">
        <f>HLOOKUP(A11,Fertility!$B$1:$BA$133,3,FALSE)</f>
        <v>237974</v>
      </c>
      <c r="D11">
        <f>HLOOKUP(A11,AverageHouseHoldSize!$B$2:$BA$71,2,FALSE)</f>
        <v>2.4700000000000002</v>
      </c>
      <c r="E11">
        <f>HLOOKUP(A11,Financial!$B$2:$BA$83,2,FALSE)</f>
        <v>376600</v>
      </c>
      <c r="F11">
        <f>HLOOKUP(A11,Financial!$B$2:$BA$83,3,FALSE)</f>
        <v>97083</v>
      </c>
      <c r="G11">
        <f>HLOOKUP(A11,Financial!$B$2:$BA$83,4,FALSE)</f>
        <v>1746</v>
      </c>
      <c r="H11">
        <f>HLOOKUP(A11,Financial!$B$2:$BA$83,5,FALSE)</f>
        <v>2765</v>
      </c>
      <c r="I11">
        <f>VLOOKUP(A11,zillow_price!$A$2:$N$52,14,FALSE)</f>
        <v>383346.28258685803</v>
      </c>
      <c r="J11">
        <f>VLOOKUP(A11,zillow_price!$A$2:$O$52,15,FALSE)</f>
        <v>14</v>
      </c>
      <c r="K11">
        <f>VLOOKUP(A11,Supply!$B$3:$N$54,2,FALSE)</f>
        <v>8826394</v>
      </c>
    </row>
    <row r="12" spans="1:11" x14ac:dyDescent="0.2">
      <c r="A12" t="s">
        <v>31</v>
      </c>
      <c r="B12">
        <v>2022</v>
      </c>
      <c r="C12">
        <f>HLOOKUP(A12,Fertility!$B$1:$BA$133,3,FALSE)</f>
        <v>151128</v>
      </c>
      <c r="D12">
        <f>HLOOKUP(A12,AverageHouseHoldSize!$B$2:$BA$71,2,FALSE)</f>
        <v>2.61</v>
      </c>
      <c r="E12">
        <f>HLOOKUP(A12,Financial!$B$2:$BA$83,2,FALSE)</f>
        <v>326000</v>
      </c>
      <c r="F12">
        <f>HLOOKUP(A12,Financial!$B$2:$BA$83,3,FALSE)</f>
        <v>103726</v>
      </c>
      <c r="G12">
        <f>HLOOKUP(A12,Financial!$B$2:$BA$83,4,FALSE)</f>
        <v>1599</v>
      </c>
      <c r="H12">
        <f>HLOOKUP(A12,Financial!$B$2:$BA$83,5,FALSE)</f>
        <v>2506</v>
      </c>
      <c r="I12">
        <f>VLOOKUP(A12,zillow_price!$A$2:$N$52,14,FALSE)</f>
        <v>311230.93118799903</v>
      </c>
      <c r="J12">
        <f>VLOOKUP(A12,zillow_price!$A$2:$O$52,15,FALSE)</f>
        <v>16</v>
      </c>
      <c r="K12">
        <f>VLOOKUP(A12,Supply!$B$3:$N$54,2,FALSE)</f>
        <v>4092467</v>
      </c>
    </row>
    <row r="13" spans="1:11" x14ac:dyDescent="0.2">
      <c r="A13" t="s">
        <v>32</v>
      </c>
      <c r="B13">
        <v>2022</v>
      </c>
      <c r="C13">
        <f>HLOOKUP(A13,Fertility!$B$1:$BA$133,3,FALSE)</f>
        <v>15928</v>
      </c>
      <c r="D13">
        <f>HLOOKUP(A13,AverageHouseHoldSize!$B$2:$BA$71,2,FALSE)</f>
        <v>2.83</v>
      </c>
      <c r="E13">
        <f>HLOOKUP(A13,Financial!$B$2:$BA$83,2,FALSE)</f>
        <v>845700</v>
      </c>
      <c r="F13">
        <f>HLOOKUP(A13,Financial!$B$2:$BA$83,3,FALSE)</f>
        <v>126095</v>
      </c>
      <c r="G13">
        <f>HLOOKUP(A13,Financial!$B$2:$BA$83,4,FALSE)</f>
        <v>2683</v>
      </c>
      <c r="H13">
        <f>HLOOKUP(A13,Financial!$B$2:$BA$83,5,FALSE)</f>
        <v>2165</v>
      </c>
      <c r="I13">
        <f>VLOOKUP(A13,zillow_price!$A$2:$N$52,14,FALSE)</f>
        <v>839722.60502925597</v>
      </c>
      <c r="J13">
        <f>VLOOKUP(A13,zillow_price!$A$2:$O$52,15,FALSE)</f>
        <v>18</v>
      </c>
      <c r="K13">
        <f>VLOOKUP(A13,Supply!$B$3:$N$54,2,FALSE)</f>
        <v>494827</v>
      </c>
    </row>
    <row r="14" spans="1:11" x14ac:dyDescent="0.2">
      <c r="A14" t="s">
        <v>33</v>
      </c>
      <c r="B14">
        <v>2022</v>
      </c>
      <c r="C14">
        <f>HLOOKUP(A14,Fertility!$B$1:$BA$133,3,FALSE)</f>
        <v>25329</v>
      </c>
      <c r="D14">
        <f>HLOOKUP(A14,AverageHouseHoldSize!$B$2:$BA$71,2,FALSE)</f>
        <v>2.63</v>
      </c>
      <c r="E14">
        <f>HLOOKUP(A14,Financial!$B$2:$BA$83,2,FALSE)</f>
        <v>447500</v>
      </c>
      <c r="F14">
        <f>HLOOKUP(A14,Financial!$B$2:$BA$83,3,FALSE)</f>
        <v>93029</v>
      </c>
      <c r="G14">
        <f>HLOOKUP(A14,Financial!$B$2:$BA$83,4,FALSE)</f>
        <v>1512</v>
      </c>
      <c r="H14">
        <f>HLOOKUP(A14,Financial!$B$2:$BA$83,5,FALSE)</f>
        <v>2086</v>
      </c>
      <c r="I14">
        <f>VLOOKUP(A14,zillow_price!$A$2:$N$52,14,FALSE)</f>
        <v>452709.92350656702</v>
      </c>
      <c r="J14">
        <f>VLOOKUP(A14,zillow_price!$A$2:$O$52,15,FALSE)</f>
        <v>20</v>
      </c>
      <c r="K14">
        <f>VLOOKUP(A14,Supply!$B$3:$N$54,2,FALSE)</f>
        <v>717151</v>
      </c>
    </row>
    <row r="15" spans="1:11" x14ac:dyDescent="0.2">
      <c r="A15" t="s">
        <v>34</v>
      </c>
      <c r="B15">
        <v>2022</v>
      </c>
      <c r="C15">
        <f>HLOOKUP(A15,Fertility!$B$1:$BA$133,3,FALSE)</f>
        <v>147198</v>
      </c>
      <c r="D15">
        <f>HLOOKUP(A15,AverageHouseHoldSize!$B$2:$BA$71,2,FALSE)</f>
        <v>2.4300000000000002</v>
      </c>
      <c r="E15">
        <f>HLOOKUP(A15,Financial!$B$2:$BA$83,2,FALSE)</f>
        <v>267700</v>
      </c>
      <c r="F15">
        <f>HLOOKUP(A15,Financial!$B$2:$BA$83,3,FALSE)</f>
        <v>108886</v>
      </c>
      <c r="G15">
        <f>HLOOKUP(A15,Financial!$B$2:$BA$83,4,FALSE)</f>
        <v>1804</v>
      </c>
      <c r="H15">
        <f>HLOOKUP(A15,Financial!$B$2:$BA$83,5,FALSE)</f>
        <v>5350</v>
      </c>
      <c r="I15">
        <f>VLOOKUP(A15,zillow_price!$A$2:$N$52,14,FALSE)</f>
        <v>236856.743400348</v>
      </c>
      <c r="J15">
        <f>VLOOKUP(A15,zillow_price!$A$2:$O$52,15,FALSE)</f>
        <v>21</v>
      </c>
      <c r="K15">
        <f>VLOOKUP(A15,Supply!$B$3:$N$54,2,FALSE)</f>
        <v>5056360</v>
      </c>
    </row>
    <row r="16" spans="1:11" x14ac:dyDescent="0.2">
      <c r="A16" t="s">
        <v>35</v>
      </c>
      <c r="B16">
        <v>2022</v>
      </c>
      <c r="C16">
        <f>HLOOKUP(A16,Fertility!$B$1:$BA$133,3,FALSE)</f>
        <v>90329</v>
      </c>
      <c r="D16">
        <f>HLOOKUP(A16,AverageHouseHoldSize!$B$2:$BA$71,2,FALSE)</f>
        <v>2.44</v>
      </c>
      <c r="E16">
        <f>HLOOKUP(A16,Financial!$B$2:$BA$83,2,FALSE)</f>
        <v>223200</v>
      </c>
      <c r="F16">
        <f>HLOOKUP(A16,Financial!$B$2:$BA$83,3,FALSE)</f>
        <v>93394</v>
      </c>
      <c r="G16">
        <f>HLOOKUP(A16,Financial!$B$2:$BA$83,4,FALSE)</f>
        <v>1281</v>
      </c>
      <c r="H16">
        <f>HLOOKUP(A16,Financial!$B$2:$BA$83,5,FALSE)</f>
        <v>1550</v>
      </c>
      <c r="I16">
        <f>VLOOKUP(A16,zillow_price!$A$2:$N$52,14,FALSE)</f>
        <v>220565.28027505</v>
      </c>
      <c r="J16">
        <f>VLOOKUP(A16,zillow_price!$A$2:$O$52,15,FALSE)</f>
        <v>22</v>
      </c>
      <c r="K16">
        <f>VLOOKUP(A16,Supply!$B$3:$N$54,2,FALSE)</f>
        <v>2726489</v>
      </c>
    </row>
    <row r="17" spans="1:11" x14ac:dyDescent="0.2">
      <c r="A17" t="s">
        <v>36</v>
      </c>
      <c r="B17">
        <v>2022</v>
      </c>
      <c r="C17">
        <f>HLOOKUP(A17,Fertility!$B$1:$BA$133,3,FALSE)</f>
        <v>41204</v>
      </c>
      <c r="D17">
        <f>HLOOKUP(A17,AverageHouseHoldSize!$B$2:$BA$71,2,FALSE)</f>
        <v>2.33</v>
      </c>
      <c r="E17">
        <f>HLOOKUP(A17,Financial!$B$2:$BA$83,2,FALSE)</f>
        <v>208900</v>
      </c>
      <c r="F17">
        <f>HLOOKUP(A17,Financial!$B$2:$BA$83,3,FALSE)</f>
        <v>97147</v>
      </c>
      <c r="G17">
        <f>HLOOKUP(A17,Financial!$B$2:$BA$83,4,FALSE)</f>
        <v>1411</v>
      </c>
      <c r="H17">
        <f>HLOOKUP(A17,Financial!$B$2:$BA$83,5,FALSE)</f>
        <v>2883</v>
      </c>
      <c r="I17">
        <f>VLOOKUP(A17,zillow_price!$A$2:$N$52,14,FALSE)</f>
        <v>202055.56088358301</v>
      </c>
      <c r="J17">
        <f>VLOOKUP(A17,zillow_price!$A$2:$O$52,15,FALSE)</f>
        <v>19</v>
      </c>
      <c r="K17">
        <f>VLOOKUP(A17,Supply!$B$3:$N$54,2,FALSE)</f>
        <v>1330995</v>
      </c>
    </row>
    <row r="18" spans="1:11" x14ac:dyDescent="0.2">
      <c r="A18" t="s">
        <v>37</v>
      </c>
      <c r="B18">
        <v>2022</v>
      </c>
      <c r="C18">
        <f>HLOOKUP(A18,Fertility!$B$1:$BA$133,3,FALSE)</f>
        <v>36787</v>
      </c>
      <c r="D18">
        <f>HLOOKUP(A18,AverageHouseHoldSize!$B$2:$BA$71,2,FALSE)</f>
        <v>2.4300000000000002</v>
      </c>
      <c r="E18">
        <f>HLOOKUP(A18,Financial!$B$2:$BA$83,2,FALSE)</f>
        <v>234500</v>
      </c>
      <c r="F18">
        <f>HLOOKUP(A18,Financial!$B$2:$BA$83,3,FALSE)</f>
        <v>100847</v>
      </c>
      <c r="G18">
        <f>HLOOKUP(A18,Financial!$B$2:$BA$83,4,FALSE)</f>
        <v>1542</v>
      </c>
      <c r="H18">
        <f>HLOOKUP(A18,Financial!$B$2:$BA$83,5,FALSE)</f>
        <v>2828</v>
      </c>
      <c r="I18">
        <f>VLOOKUP(A18,zillow_price!$A$2:$N$52,14,FALSE)</f>
        <v>207908.254524135</v>
      </c>
      <c r="J18">
        <f>VLOOKUP(A18,zillow_price!$A$2:$O$52,15,FALSE)</f>
        <v>23</v>
      </c>
      <c r="K18">
        <f>VLOOKUP(A18,Supply!$B$3:$N$54,2,FALSE)</f>
        <v>1175294</v>
      </c>
    </row>
    <row r="19" spans="1:11" x14ac:dyDescent="0.2">
      <c r="A19" t="s">
        <v>38</v>
      </c>
      <c r="B19">
        <v>2022</v>
      </c>
      <c r="C19">
        <f>HLOOKUP(A19,Fertility!$B$1:$BA$133,3,FALSE)</f>
        <v>56396</v>
      </c>
      <c r="D19">
        <f>HLOOKUP(A19,AverageHouseHoldSize!$B$2:$BA$71,2,FALSE)</f>
        <v>2.4</v>
      </c>
      <c r="E19">
        <f>HLOOKUP(A19,Financial!$B$2:$BA$83,2,FALSE)</f>
        <v>222200</v>
      </c>
      <c r="F19">
        <f>HLOOKUP(A19,Financial!$B$2:$BA$83,3,FALSE)</f>
        <v>91309</v>
      </c>
      <c r="G19">
        <f>HLOOKUP(A19,Financial!$B$2:$BA$83,4,FALSE)</f>
        <v>1316</v>
      </c>
      <c r="H19">
        <f>HLOOKUP(A19,Financial!$B$2:$BA$83,5,FALSE)</f>
        <v>1688</v>
      </c>
      <c r="I19">
        <f>VLOOKUP(A19,zillow_price!$A$2:$N$52,14,FALSE)</f>
        <v>188048.790220775</v>
      </c>
      <c r="J19">
        <f>VLOOKUP(A19,zillow_price!$A$2:$O$52,15,FALSE)</f>
        <v>24</v>
      </c>
      <c r="K19">
        <f>VLOOKUP(A19,Supply!$B$3:$N$54,2,FALSE)</f>
        <v>1828680</v>
      </c>
    </row>
    <row r="20" spans="1:11" x14ac:dyDescent="0.2">
      <c r="A20" t="s">
        <v>39</v>
      </c>
      <c r="B20">
        <v>2022</v>
      </c>
      <c r="C20">
        <f>HLOOKUP(A20,Fertility!$B$1:$BA$133,3,FALSE)</f>
        <v>61980</v>
      </c>
      <c r="D20">
        <f>HLOOKUP(A20,AverageHouseHoldSize!$B$2:$BA$71,2,FALSE)</f>
        <v>2.46</v>
      </c>
      <c r="E20">
        <f>HLOOKUP(A20,Financial!$B$2:$BA$83,2,FALSE)</f>
        <v>239600</v>
      </c>
      <c r="F20">
        <f>HLOOKUP(A20,Financial!$B$2:$BA$83,3,FALSE)</f>
        <v>94320</v>
      </c>
      <c r="G20">
        <f>HLOOKUP(A20,Financial!$B$2:$BA$83,4,FALSE)</f>
        <v>1472</v>
      </c>
      <c r="H20">
        <f>HLOOKUP(A20,Financial!$B$2:$BA$83,5,FALSE)</f>
        <v>1396</v>
      </c>
      <c r="I20">
        <f>VLOOKUP(A20,zillow_price!$A$2:$N$52,14,FALSE)</f>
        <v>201246.14402228899</v>
      </c>
      <c r="J20">
        <f>VLOOKUP(A20,zillow_price!$A$2:$O$52,15,FALSE)</f>
        <v>25</v>
      </c>
      <c r="K20">
        <f>VLOOKUP(A20,Supply!$B$3:$N$54,2,FALSE)</f>
        <v>1816902</v>
      </c>
    </row>
    <row r="21" spans="1:11" x14ac:dyDescent="0.2">
      <c r="A21" t="s">
        <v>40</v>
      </c>
      <c r="B21">
        <v>2022</v>
      </c>
      <c r="C21">
        <f>HLOOKUP(A21,Fertility!$B$1:$BA$133,3,FALSE)</f>
        <v>16407</v>
      </c>
      <c r="D21">
        <f>HLOOKUP(A21,AverageHouseHoldSize!$B$2:$BA$71,2,FALSE)</f>
        <v>2.23</v>
      </c>
      <c r="E21">
        <f>HLOOKUP(A21,Financial!$B$2:$BA$83,2,FALSE)</f>
        <v>307600</v>
      </c>
      <c r="F21">
        <f>HLOOKUP(A21,Financial!$B$2:$BA$83,3,FALSE)</f>
        <v>95336</v>
      </c>
      <c r="G21">
        <f>HLOOKUP(A21,Financial!$B$2:$BA$83,4,FALSE)</f>
        <v>1573</v>
      </c>
      <c r="H21">
        <f>HLOOKUP(A21,Financial!$B$2:$BA$83,5,FALSE)</f>
        <v>2915</v>
      </c>
      <c r="I21">
        <f>VLOOKUP(A21,zillow_price!$A$2:$N$52,14,FALSE)</f>
        <v>351912.56525463599</v>
      </c>
      <c r="J21">
        <f>VLOOKUP(A21,zillow_price!$A$2:$O$52,15,FALSE)</f>
        <v>28</v>
      </c>
      <c r="K21">
        <f>VLOOKUP(A21,Supply!$B$3:$N$54,2,FALSE)</f>
        <v>605338</v>
      </c>
    </row>
    <row r="22" spans="1:11" x14ac:dyDescent="0.2">
      <c r="A22" t="s">
        <v>41</v>
      </c>
      <c r="B22">
        <v>2022</v>
      </c>
      <c r="C22">
        <f>HLOOKUP(A22,Fertility!$B$1:$BA$133,3,FALSE)</f>
        <v>71827</v>
      </c>
      <c r="D22">
        <f>HLOOKUP(A22,AverageHouseHoldSize!$B$2:$BA$71,2,FALSE)</f>
        <v>2.54</v>
      </c>
      <c r="E22">
        <f>HLOOKUP(A22,Financial!$B$2:$BA$83,2,FALSE)</f>
        <v>411900</v>
      </c>
      <c r="F22">
        <f>HLOOKUP(A22,Financial!$B$2:$BA$83,3,FALSE)</f>
        <v>131594</v>
      </c>
      <c r="G22">
        <f>HLOOKUP(A22,Financial!$B$2:$BA$83,4,FALSE)</f>
        <v>2097</v>
      </c>
      <c r="H22">
        <f>HLOOKUP(A22,Financial!$B$2:$BA$83,5,FALSE)</f>
        <v>3857</v>
      </c>
      <c r="I22">
        <f>VLOOKUP(A22,zillow_price!$A$2:$N$52,14,FALSE)</f>
        <v>391611.36862262298</v>
      </c>
      <c r="J22">
        <f>VLOOKUP(A22,zillow_price!$A$2:$O$52,15,FALSE)</f>
        <v>27</v>
      </c>
      <c r="K22">
        <f>VLOOKUP(A22,Supply!$B$3:$N$54,2,FALSE)</f>
        <v>2375984</v>
      </c>
    </row>
    <row r="23" spans="1:11" x14ac:dyDescent="0.2">
      <c r="A23" t="s">
        <v>42</v>
      </c>
      <c r="B23">
        <v>2022</v>
      </c>
      <c r="C23">
        <f>HLOOKUP(A23,Fertility!$B$1:$BA$133,3,FALSE)</f>
        <v>71722</v>
      </c>
      <c r="D23">
        <f>HLOOKUP(A23,AverageHouseHoldSize!$B$2:$BA$71,2,FALSE)</f>
        <v>2.41</v>
      </c>
      <c r="E23">
        <f>HLOOKUP(A23,Financial!$B$2:$BA$83,2,FALSE)</f>
        <v>548400</v>
      </c>
      <c r="F23">
        <f>HLOOKUP(A23,Financial!$B$2:$BA$83,3,FALSE)</f>
        <v>140149</v>
      </c>
      <c r="G23">
        <f>HLOOKUP(A23,Financial!$B$2:$BA$83,4,FALSE)</f>
        <v>2489</v>
      </c>
      <c r="H23">
        <f>HLOOKUP(A23,Financial!$B$2:$BA$83,5,FALSE)</f>
        <v>5552</v>
      </c>
      <c r="I23">
        <f>VLOOKUP(A23,zillow_price!$A$2:$N$52,14,FALSE)</f>
        <v>552707.92951919197</v>
      </c>
      <c r="J23">
        <f>VLOOKUP(A23,zillow_price!$A$2:$O$52,15,FALSE)</f>
        <v>26</v>
      </c>
      <c r="K23">
        <f>VLOOKUP(A23,Supply!$B$3:$N$54,2,FALSE)</f>
        <v>2797776</v>
      </c>
    </row>
    <row r="24" spans="1:11" x14ac:dyDescent="0.2">
      <c r="A24" t="s">
        <v>43</v>
      </c>
      <c r="B24">
        <v>2022</v>
      </c>
      <c r="C24">
        <f>HLOOKUP(A24,Fertility!$B$1:$BA$133,3,FALSE)</f>
        <v>111639</v>
      </c>
      <c r="D24">
        <f>HLOOKUP(A24,AverageHouseHoldSize!$B$2:$BA$71,2,FALSE)</f>
        <v>2.4</v>
      </c>
      <c r="E24">
        <f>HLOOKUP(A24,Financial!$B$2:$BA$83,2,FALSE)</f>
        <v>244000</v>
      </c>
      <c r="F24">
        <f>HLOOKUP(A24,Financial!$B$2:$BA$83,3,FALSE)</f>
        <v>95084</v>
      </c>
      <c r="G24">
        <f>HLOOKUP(A24,Financial!$B$2:$BA$83,4,FALSE)</f>
        <v>1435</v>
      </c>
      <c r="H24">
        <f>HLOOKUP(A24,Financial!$B$2:$BA$83,5,FALSE)</f>
        <v>2968</v>
      </c>
      <c r="I24">
        <f>VLOOKUP(A24,zillow_price!$A$2:$N$52,14,FALSE)</f>
        <v>221847.83141395499</v>
      </c>
      <c r="J24">
        <f>VLOOKUP(A24,zillow_price!$A$2:$O$52,15,FALSE)</f>
        <v>30</v>
      </c>
      <c r="K24">
        <f>VLOOKUP(A24,Supply!$B$3:$N$54,2,FALSE)</f>
        <v>4089794</v>
      </c>
    </row>
    <row r="25" spans="1:11" x14ac:dyDescent="0.2">
      <c r="A25" t="s">
        <v>44</v>
      </c>
      <c r="B25">
        <v>2022</v>
      </c>
      <c r="C25">
        <f>HLOOKUP(A25,Fertility!$B$1:$BA$133,3,FALSE)</f>
        <v>69168</v>
      </c>
      <c r="D25">
        <f>HLOOKUP(A25,AverageHouseHoldSize!$B$2:$BA$71,2,FALSE)</f>
        <v>2.4</v>
      </c>
      <c r="E25">
        <f>HLOOKUP(A25,Financial!$B$2:$BA$83,2,FALSE)</f>
        <v>328600</v>
      </c>
      <c r="F25">
        <f>HLOOKUP(A25,Financial!$B$2:$BA$83,3,FALSE)</f>
        <v>115060</v>
      </c>
      <c r="G25">
        <f>HLOOKUP(A25,Financial!$B$2:$BA$83,4,FALSE)</f>
        <v>1784</v>
      </c>
      <c r="H25">
        <f>HLOOKUP(A25,Financial!$B$2:$BA$83,5,FALSE)</f>
        <v>3189</v>
      </c>
      <c r="I25">
        <f>VLOOKUP(A25,zillow_price!$A$2:$N$52,14,FALSE)</f>
        <v>317537.75377745001</v>
      </c>
      <c r="J25">
        <f>VLOOKUP(A25,zillow_price!$A$2:$O$52,15,FALSE)</f>
        <v>31</v>
      </c>
      <c r="K25">
        <f>VLOOKUP(A25,Supply!$B$3:$N$54,2,FALSE)</f>
        <v>2322190</v>
      </c>
    </row>
    <row r="26" spans="1:11" x14ac:dyDescent="0.2">
      <c r="A26" t="s">
        <v>45</v>
      </c>
      <c r="B26">
        <v>2022</v>
      </c>
      <c r="C26">
        <f>HLOOKUP(A26,Fertility!$B$1:$BA$133,3,FALSE)</f>
        <v>40116</v>
      </c>
      <c r="D26">
        <f>HLOOKUP(A26,AverageHouseHoldSize!$B$2:$BA$71,2,FALSE)</f>
        <v>2.48</v>
      </c>
      <c r="E26">
        <f>HLOOKUP(A26,Financial!$B$2:$BA$83,2,FALSE)</f>
        <v>195200</v>
      </c>
      <c r="F26">
        <f>HLOOKUP(A26,Financial!$B$2:$BA$83,3,FALSE)</f>
        <v>81125</v>
      </c>
      <c r="G26">
        <f>HLOOKUP(A26,Financial!$B$2:$BA$83,4,FALSE)</f>
        <v>1267</v>
      </c>
      <c r="H26">
        <f>HLOOKUP(A26,Financial!$B$2:$BA$83,5,FALSE)</f>
        <v>1427</v>
      </c>
      <c r="I26">
        <f>VLOOKUP(A26,zillow_price!$A$2:$N$52,14,FALSE)</f>
        <v>172540.775918956</v>
      </c>
      <c r="J26">
        <f>VLOOKUP(A26,zillow_price!$A$2:$O$52,15,FALSE)</f>
        <v>34</v>
      </c>
      <c r="K26">
        <f>VLOOKUP(A26,Supply!$B$3:$N$54,2,FALSE)</f>
        <v>1148340</v>
      </c>
    </row>
    <row r="27" spans="1:11" x14ac:dyDescent="0.2">
      <c r="A27" t="s">
        <v>46</v>
      </c>
      <c r="B27">
        <v>2022</v>
      </c>
      <c r="C27">
        <f>HLOOKUP(A27,Fertility!$B$1:$BA$133,3,FALSE)</f>
        <v>74145</v>
      </c>
      <c r="D27">
        <f>HLOOKUP(A27,AverageHouseHoldSize!$B$2:$BA$71,2,FALSE)</f>
        <v>2.38</v>
      </c>
      <c r="E27">
        <f>HLOOKUP(A27,Financial!$B$2:$BA$83,2,FALSE)</f>
        <v>237100</v>
      </c>
      <c r="F27">
        <f>HLOOKUP(A27,Financial!$B$2:$BA$83,3,FALSE)</f>
        <v>95216</v>
      </c>
      <c r="G27">
        <f>HLOOKUP(A27,Financial!$B$2:$BA$83,4,FALSE)</f>
        <v>1377</v>
      </c>
      <c r="H27">
        <f>HLOOKUP(A27,Financial!$B$2:$BA$83,5,FALSE)</f>
        <v>1960</v>
      </c>
      <c r="I27">
        <f>VLOOKUP(A27,zillow_price!$A$2:$N$52,14,FALSE)</f>
        <v>227623.15784505001</v>
      </c>
      <c r="J27">
        <f>VLOOKUP(A27,zillow_price!$A$2:$O$52,15,FALSE)</f>
        <v>32</v>
      </c>
      <c r="K27">
        <f>VLOOKUP(A27,Supply!$B$3:$N$54,2,FALSE)</f>
        <v>2521832</v>
      </c>
    </row>
    <row r="28" spans="1:11" x14ac:dyDescent="0.2">
      <c r="A28" t="s">
        <v>47</v>
      </c>
      <c r="B28">
        <v>2022</v>
      </c>
      <c r="C28">
        <f>HLOOKUP(A28,Fertility!$B$1:$BA$133,3,FALSE)</f>
        <v>16895</v>
      </c>
      <c r="D28">
        <f>HLOOKUP(A28,AverageHouseHoldSize!$B$2:$BA$71,2,FALSE)</f>
        <v>2.36</v>
      </c>
      <c r="E28">
        <f>HLOOKUP(A28,Financial!$B$2:$BA$83,2,FALSE)</f>
        <v>394600</v>
      </c>
      <c r="F28">
        <f>HLOOKUP(A28,Financial!$B$2:$BA$83,3,FALSE)</f>
        <v>95131</v>
      </c>
      <c r="G28">
        <f>HLOOKUP(A28,Financial!$B$2:$BA$83,4,FALSE)</f>
        <v>1611</v>
      </c>
      <c r="H28">
        <f>HLOOKUP(A28,Financial!$B$2:$BA$83,5,FALSE)</f>
        <v>2602</v>
      </c>
      <c r="I28">
        <f>VLOOKUP(A28,zillow_price!$A$2:$N$52,14,FALSE)</f>
        <v>436950.18711302098</v>
      </c>
      <c r="J28">
        <f>VLOOKUP(A28,zillow_price!$A$2:$O$52,15,FALSE)</f>
        <v>35</v>
      </c>
      <c r="K28">
        <f>VLOOKUP(A28,Supply!$B$3:$N$54,2,FALSE)</f>
        <v>464072</v>
      </c>
    </row>
    <row r="29" spans="1:11" x14ac:dyDescent="0.2">
      <c r="A29" t="s">
        <v>48</v>
      </c>
      <c r="B29">
        <v>2022</v>
      </c>
      <c r="C29">
        <f>HLOOKUP(A29,Fertility!$B$1:$BA$133,3,FALSE)</f>
        <v>27111</v>
      </c>
      <c r="D29">
        <f>HLOOKUP(A29,AverageHouseHoldSize!$B$2:$BA$71,2,FALSE)</f>
        <v>2.39</v>
      </c>
      <c r="E29">
        <f>HLOOKUP(A29,Financial!$B$2:$BA$83,2,FALSE)</f>
        <v>248500</v>
      </c>
      <c r="F29">
        <f>HLOOKUP(A29,Financial!$B$2:$BA$83,3,FALSE)</f>
        <v>104908</v>
      </c>
      <c r="G29">
        <f>HLOOKUP(A29,Financial!$B$2:$BA$83,4,FALSE)</f>
        <v>1586</v>
      </c>
      <c r="H29">
        <f>HLOOKUP(A29,Financial!$B$2:$BA$83,5,FALSE)</f>
        <v>3579</v>
      </c>
      <c r="I29">
        <f>VLOOKUP(A29,zillow_price!$A$2:$N$52,14,FALSE)</f>
        <v>238892.38011159201</v>
      </c>
      <c r="J29">
        <f>VLOOKUP(A29,zillow_price!$A$2:$O$52,15,FALSE)</f>
        <v>38</v>
      </c>
      <c r="K29">
        <f>VLOOKUP(A29,Supply!$B$3:$N$54,2,FALSE)</f>
        <v>803157</v>
      </c>
    </row>
    <row r="30" spans="1:11" x14ac:dyDescent="0.2">
      <c r="A30" t="s">
        <v>49</v>
      </c>
      <c r="B30">
        <v>2022</v>
      </c>
      <c r="C30">
        <f>HLOOKUP(A30,Fertility!$B$1:$BA$133,3,FALSE)</f>
        <v>41310</v>
      </c>
      <c r="D30">
        <f>HLOOKUP(A30,AverageHouseHoldSize!$B$2:$BA$71,2,FALSE)</f>
        <v>2.62</v>
      </c>
      <c r="E30">
        <f>HLOOKUP(A30,Financial!$B$2:$BA$83,2,FALSE)</f>
        <v>446400</v>
      </c>
      <c r="F30">
        <f>HLOOKUP(A30,Financial!$B$2:$BA$83,3,FALSE)</f>
        <v>100556</v>
      </c>
      <c r="G30">
        <f>HLOOKUP(A30,Financial!$B$2:$BA$83,4,FALSE)</f>
        <v>1730</v>
      </c>
      <c r="H30">
        <f>HLOOKUP(A30,Financial!$B$2:$BA$83,5,FALSE)</f>
        <v>1940</v>
      </c>
      <c r="I30">
        <f>VLOOKUP(A30,zillow_price!$A$2:$N$52,14,FALSE)</f>
        <v>427573.51531043003</v>
      </c>
      <c r="J30">
        <f>VLOOKUP(A30,zillow_price!$A$2:$O$52,15,FALSE)</f>
        <v>42</v>
      </c>
      <c r="K30">
        <f>VLOOKUP(A30,Supply!$B$3:$N$54,2,FALSE)</f>
        <v>1198356</v>
      </c>
    </row>
    <row r="31" spans="1:11" x14ac:dyDescent="0.2">
      <c r="A31" t="s">
        <v>50</v>
      </c>
      <c r="B31">
        <v>2022</v>
      </c>
      <c r="C31">
        <f>HLOOKUP(A31,Fertility!$B$1:$BA$133,3,FALSE)</f>
        <v>14072</v>
      </c>
      <c r="D31">
        <f>HLOOKUP(A31,AverageHouseHoldSize!$B$2:$BA$71,2,FALSE)</f>
        <v>2.44</v>
      </c>
      <c r="E31">
        <f>HLOOKUP(A31,Financial!$B$2:$BA$83,2,FALSE)</f>
        <v>398700</v>
      </c>
      <c r="F31">
        <f>HLOOKUP(A31,Financial!$B$2:$BA$83,3,FALSE)</f>
        <v>125404</v>
      </c>
      <c r="G31">
        <f>HLOOKUP(A31,Financial!$B$2:$BA$83,4,FALSE)</f>
        <v>2157</v>
      </c>
      <c r="H31">
        <f>HLOOKUP(A31,Financial!$B$2:$BA$83,5,FALSE)</f>
        <v>6407</v>
      </c>
      <c r="I31">
        <f>VLOOKUP(A31,zillow_price!$A$2:$N$52,14,FALSE)</f>
        <v>419775.20676339697</v>
      </c>
      <c r="J31">
        <f>VLOOKUP(A31,zillow_price!$A$2:$O$52,15,FALSE)</f>
        <v>39</v>
      </c>
      <c r="K31">
        <f>VLOOKUP(A31,Supply!$B$3:$N$54,2,FALSE)</f>
        <v>557220</v>
      </c>
    </row>
    <row r="32" spans="1:11" x14ac:dyDescent="0.2">
      <c r="A32" t="s">
        <v>51</v>
      </c>
      <c r="B32">
        <v>2022</v>
      </c>
      <c r="C32">
        <f>HLOOKUP(A32,Fertility!$B$1:$BA$133,3,FALSE)</f>
        <v>105942</v>
      </c>
      <c r="D32">
        <f>HLOOKUP(A32,AverageHouseHoldSize!$B$2:$BA$71,2,FALSE)</f>
        <v>2.59</v>
      </c>
      <c r="E32">
        <f>HLOOKUP(A32,Financial!$B$2:$BA$83,2,FALSE)</f>
        <v>445100</v>
      </c>
      <c r="F32">
        <f>HLOOKUP(A32,Financial!$B$2:$BA$83,3,FALSE)</f>
        <v>142183</v>
      </c>
      <c r="G32">
        <f>HLOOKUP(A32,Financial!$B$2:$BA$83,4,FALSE)</f>
        <v>2553</v>
      </c>
      <c r="H32">
        <f>HLOOKUP(A32,Financial!$B$2:$BA$83,5,FALSE)</f>
        <v>9085</v>
      </c>
      <c r="I32">
        <f>VLOOKUP(A32,zillow_price!$A$2:$N$52,14,FALSE)</f>
        <v>459128.405815162</v>
      </c>
      <c r="J32">
        <f>VLOOKUP(A32,zillow_price!$A$2:$O$52,15,FALSE)</f>
        <v>40</v>
      </c>
      <c r="K32">
        <f>VLOOKUP(A32,Supply!$B$3:$N$54,2,FALSE)</f>
        <v>3516978</v>
      </c>
    </row>
    <row r="33" spans="1:11" x14ac:dyDescent="0.2">
      <c r="A33" t="s">
        <v>52</v>
      </c>
      <c r="B33">
        <v>2022</v>
      </c>
      <c r="C33">
        <f>HLOOKUP(A33,Fertility!$B$1:$BA$133,3,FALSE)</f>
        <v>24681</v>
      </c>
      <c r="D33">
        <f>HLOOKUP(A33,AverageHouseHoldSize!$B$2:$BA$71,2,FALSE)</f>
        <v>2.44</v>
      </c>
      <c r="E33">
        <f>HLOOKUP(A33,Financial!$B$2:$BA$83,2,FALSE)</f>
        <v>274500</v>
      </c>
      <c r="F33">
        <f>HLOOKUP(A33,Financial!$B$2:$BA$83,3,FALSE)</f>
        <v>87502</v>
      </c>
      <c r="G33">
        <f>HLOOKUP(A33,Financial!$B$2:$BA$83,4,FALSE)</f>
        <v>1408</v>
      </c>
      <c r="H33">
        <f>HLOOKUP(A33,Financial!$B$2:$BA$83,5,FALSE)</f>
        <v>1920</v>
      </c>
      <c r="I33">
        <f>VLOOKUP(A33,zillow_price!$A$2:$N$52,14,FALSE)</f>
        <v>277900.47497325402</v>
      </c>
      <c r="J33">
        <f>VLOOKUP(A33,zillow_price!$A$2:$O$52,15,FALSE)</f>
        <v>41</v>
      </c>
      <c r="K33">
        <f>VLOOKUP(A33,Supply!$B$3:$N$54,2,FALSE)</f>
        <v>848218</v>
      </c>
    </row>
    <row r="34" spans="1:11" x14ac:dyDescent="0.2">
      <c r="A34" t="s">
        <v>53</v>
      </c>
      <c r="B34">
        <v>2022</v>
      </c>
      <c r="C34">
        <f>HLOOKUP(A34,Fertility!$B$1:$BA$133,3,FALSE)</f>
        <v>232961</v>
      </c>
      <c r="D34">
        <f>HLOOKUP(A34,AverageHouseHoldSize!$B$2:$BA$71,2,FALSE)</f>
        <v>2.4500000000000002</v>
      </c>
      <c r="E34">
        <f>HLOOKUP(A34,Financial!$B$2:$BA$83,2,FALSE)</f>
        <v>432100</v>
      </c>
      <c r="F34">
        <f>HLOOKUP(A34,Financial!$B$2:$BA$83,3,FALSE)</f>
        <v>125708</v>
      </c>
      <c r="G34">
        <f>HLOOKUP(A34,Financial!$B$2:$BA$83,4,FALSE)</f>
        <v>2355</v>
      </c>
      <c r="H34">
        <f>HLOOKUP(A34,Financial!$B$2:$BA$83,5,FALSE)</f>
        <v>6566</v>
      </c>
      <c r="I34">
        <f>VLOOKUP(A34,zillow_price!$A$2:$N$52,14,FALSE)</f>
        <v>431588.38358895102</v>
      </c>
      <c r="J34">
        <f>VLOOKUP(A34,zillow_price!$A$2:$O$52,15,FALSE)</f>
        <v>43</v>
      </c>
      <c r="K34">
        <f>VLOOKUP(A34,Supply!$B$3:$N$54,2,FALSE)</f>
        <v>7774308</v>
      </c>
    </row>
    <row r="35" spans="1:11" x14ac:dyDescent="0.2">
      <c r="A35" t="s">
        <v>54</v>
      </c>
      <c r="B35">
        <v>2022</v>
      </c>
      <c r="C35">
        <f>HLOOKUP(A35,Fertility!$B$1:$BA$133,3,FALSE)</f>
        <v>129267</v>
      </c>
      <c r="D35">
        <f>HLOOKUP(A35,AverageHouseHoldSize!$B$2:$BA$71,2,FALSE)</f>
        <v>2.42</v>
      </c>
      <c r="E35">
        <f>HLOOKUP(A35,Financial!$B$2:$BA$83,2,FALSE)</f>
        <v>309300</v>
      </c>
      <c r="F35">
        <f>HLOOKUP(A35,Financial!$B$2:$BA$83,3,FALSE)</f>
        <v>98194</v>
      </c>
      <c r="G35">
        <f>HLOOKUP(A35,Financial!$B$2:$BA$83,4,FALSE)</f>
        <v>1444</v>
      </c>
      <c r="H35">
        <f>HLOOKUP(A35,Financial!$B$2:$BA$83,5,FALSE)</f>
        <v>1938</v>
      </c>
      <c r="I35">
        <f>VLOOKUP(A35,zillow_price!$A$2:$N$52,14,FALSE)</f>
        <v>312124.92607046902</v>
      </c>
      <c r="J35">
        <f>VLOOKUP(A35,zillow_price!$A$2:$O$52,15,FALSE)</f>
        <v>36</v>
      </c>
      <c r="K35">
        <f>VLOOKUP(A35,Supply!$B$3:$N$54,2,FALSE)</f>
        <v>4299266</v>
      </c>
    </row>
    <row r="36" spans="1:11" x14ac:dyDescent="0.2">
      <c r="A36" t="s">
        <v>55</v>
      </c>
      <c r="B36">
        <v>2022</v>
      </c>
      <c r="C36">
        <f>HLOOKUP(A36,Fertility!$B$1:$BA$133,3,FALSE)</f>
        <v>10748</v>
      </c>
      <c r="D36">
        <f>HLOOKUP(A36,AverageHouseHoldSize!$B$2:$BA$71,2,FALSE)</f>
        <v>2.2599999999999998</v>
      </c>
      <c r="E36">
        <f>HLOOKUP(A36,Financial!$B$2:$BA$83,2,FALSE)</f>
        <v>271300</v>
      </c>
      <c r="F36">
        <f>HLOOKUP(A36,Financial!$B$2:$BA$83,3,FALSE)</f>
        <v>105304</v>
      </c>
      <c r="G36">
        <f>HLOOKUP(A36,Financial!$B$2:$BA$83,4,FALSE)</f>
        <v>1638</v>
      </c>
      <c r="H36">
        <f>HLOOKUP(A36,Financial!$B$2:$BA$83,5,FALSE)</f>
        <v>2673</v>
      </c>
      <c r="I36">
        <f>VLOOKUP(A36,zillow_price!$A$2:$N$52,14,FALSE)</f>
        <v>251713.777360946</v>
      </c>
      <c r="J36">
        <f>VLOOKUP(A36,zillow_price!$A$2:$O$52,15,FALSE)</f>
        <v>37</v>
      </c>
      <c r="K36">
        <f>VLOOKUP(A36,Supply!$B$3:$N$54,2,FALSE)</f>
        <v>331481</v>
      </c>
    </row>
    <row r="37" spans="1:11" x14ac:dyDescent="0.2">
      <c r="A37" t="s">
        <v>56</v>
      </c>
      <c r="B37">
        <v>2022</v>
      </c>
      <c r="C37">
        <f>HLOOKUP(A37,Fertility!$B$1:$BA$133,3,FALSE)</f>
        <v>144549</v>
      </c>
      <c r="D37">
        <f>HLOOKUP(A37,AverageHouseHoldSize!$B$2:$BA$71,2,FALSE)</f>
        <v>2.35</v>
      </c>
      <c r="E37">
        <f>HLOOKUP(A37,Financial!$B$2:$BA$83,2,FALSE)</f>
        <v>223700</v>
      </c>
      <c r="F37">
        <f>HLOOKUP(A37,Financial!$B$2:$BA$83,3,FALSE)</f>
        <v>98122</v>
      </c>
      <c r="G37">
        <f>HLOOKUP(A37,Financial!$B$2:$BA$83,4,FALSE)</f>
        <v>1381</v>
      </c>
      <c r="H37">
        <f>HLOOKUP(A37,Financial!$B$2:$BA$83,5,FALSE)</f>
        <v>2844</v>
      </c>
      <c r="I37">
        <f>VLOOKUP(A37,zillow_price!$A$2:$N$52,14,FALSE)</f>
        <v>205374.038092014</v>
      </c>
      <c r="J37">
        <f>VLOOKUP(A37,zillow_price!$A$2:$O$52,15,FALSE)</f>
        <v>44</v>
      </c>
      <c r="K37">
        <f>VLOOKUP(A37,Supply!$B$3:$N$54,2,FALSE)</f>
        <v>4878206</v>
      </c>
    </row>
    <row r="38" spans="1:11" x14ac:dyDescent="0.2">
      <c r="A38" t="s">
        <v>57</v>
      </c>
      <c r="B38">
        <v>2022</v>
      </c>
      <c r="C38">
        <f>HLOOKUP(A38,Fertility!$B$1:$BA$133,3,FALSE)</f>
        <v>54326</v>
      </c>
      <c r="D38">
        <f>HLOOKUP(A38,AverageHouseHoldSize!$B$2:$BA$71,2,FALSE)</f>
        <v>2.48</v>
      </c>
      <c r="E38">
        <f>HLOOKUP(A38,Financial!$B$2:$BA$83,2,FALSE)</f>
        <v>218900</v>
      </c>
      <c r="F38">
        <f>HLOOKUP(A38,Financial!$B$2:$BA$83,3,FALSE)</f>
        <v>91850</v>
      </c>
      <c r="G38">
        <f>HLOOKUP(A38,Financial!$B$2:$BA$83,4,FALSE)</f>
        <v>1409</v>
      </c>
      <c r="H38">
        <f>HLOOKUP(A38,Financial!$B$2:$BA$83,5,FALSE)</f>
        <v>1839</v>
      </c>
      <c r="I38">
        <f>VLOOKUP(A38,zillow_price!$A$2:$N$52,14,FALSE)</f>
        <v>192604.94108427301</v>
      </c>
      <c r="J38">
        <f>VLOOKUP(A38,zillow_price!$A$2:$O$52,15,FALSE)</f>
        <v>45</v>
      </c>
      <c r="K38">
        <f>VLOOKUP(A38,Supply!$B$3:$N$54,2,FALSE)</f>
        <v>1573180</v>
      </c>
    </row>
    <row r="39" spans="1:11" x14ac:dyDescent="0.2">
      <c r="A39" t="s">
        <v>58</v>
      </c>
      <c r="B39">
        <v>2022</v>
      </c>
      <c r="C39">
        <f>HLOOKUP(A39,Fertility!$B$1:$BA$133,3,FALSE)</f>
        <v>44166</v>
      </c>
      <c r="D39">
        <f>HLOOKUP(A39,AverageHouseHoldSize!$B$2:$BA$71,2,FALSE)</f>
        <v>2.4</v>
      </c>
      <c r="E39">
        <f>HLOOKUP(A39,Financial!$B$2:$BA$83,2,FALSE)</f>
        <v>492200</v>
      </c>
      <c r="F39">
        <f>HLOOKUP(A39,Financial!$B$2:$BA$83,3,FALSE)</f>
        <v>109082</v>
      </c>
      <c r="G39">
        <f>HLOOKUP(A39,Financial!$B$2:$BA$83,4,FALSE)</f>
        <v>1946</v>
      </c>
      <c r="H39">
        <f>HLOOKUP(A39,Financial!$B$2:$BA$83,5,FALSE)</f>
        <v>3771</v>
      </c>
      <c r="I39">
        <f>VLOOKUP(A39,zillow_price!$A$2:$N$52,14,FALSE)</f>
        <v>486038.73857877398</v>
      </c>
      <c r="J39">
        <f>VLOOKUP(A39,zillow_price!$A$2:$O$52,15,FALSE)</f>
        <v>46</v>
      </c>
      <c r="K39">
        <f>VLOOKUP(A39,Supply!$B$3:$N$54,2,FALSE)</f>
        <v>1726340</v>
      </c>
    </row>
    <row r="40" spans="1:11" x14ac:dyDescent="0.2">
      <c r="A40" t="s">
        <v>59</v>
      </c>
      <c r="B40">
        <v>2022</v>
      </c>
      <c r="C40">
        <f>HLOOKUP(A40,Fertility!$B$1:$BA$133,3,FALSE)</f>
        <v>149542</v>
      </c>
      <c r="D40">
        <f>HLOOKUP(A40,AverageHouseHoldSize!$B$2:$BA$71,2,FALSE)</f>
        <v>2.37</v>
      </c>
      <c r="E40">
        <f>HLOOKUP(A40,Financial!$B$2:$BA$83,2,FALSE)</f>
        <v>266800</v>
      </c>
      <c r="F40">
        <f>HLOOKUP(A40,Financial!$B$2:$BA$83,3,FALSE)</f>
        <v>105872</v>
      </c>
      <c r="G40">
        <f>HLOOKUP(A40,Financial!$B$2:$BA$83,4,FALSE)</f>
        <v>1601</v>
      </c>
      <c r="H40">
        <f>HLOOKUP(A40,Financial!$B$2:$BA$83,5,FALSE)</f>
        <v>3443</v>
      </c>
      <c r="I40">
        <f>VLOOKUP(A40,zillow_price!$A$2:$N$52,14,FALSE)</f>
        <v>244013.91873847801</v>
      </c>
      <c r="J40">
        <f>VLOOKUP(A40,zillow_price!$A$2:$O$52,15,FALSE)</f>
        <v>47</v>
      </c>
      <c r="K40">
        <f>VLOOKUP(A40,Supply!$B$3:$N$54,2,FALSE)</f>
        <v>5294065</v>
      </c>
    </row>
    <row r="41" spans="1:11" x14ac:dyDescent="0.2">
      <c r="A41" t="s">
        <v>60</v>
      </c>
      <c r="B41">
        <v>2022</v>
      </c>
      <c r="C41">
        <f>HLOOKUP(A41,Fertility!$B$1:$BA$133,3,FALSE)</f>
        <v>11327</v>
      </c>
      <c r="D41">
        <f>HLOOKUP(A41,AverageHouseHoldSize!$B$2:$BA$71,2,FALSE)</f>
        <v>2.35</v>
      </c>
      <c r="E41">
        <f>HLOOKUP(A41,Financial!$B$2:$BA$83,2,FALSE)</f>
        <v>386000</v>
      </c>
      <c r="F41">
        <f>HLOOKUP(A41,Financial!$B$2:$BA$83,3,FALSE)</f>
        <v>120661</v>
      </c>
      <c r="G41">
        <f>HLOOKUP(A41,Financial!$B$2:$BA$83,4,FALSE)</f>
        <v>2021</v>
      </c>
      <c r="H41">
        <f>HLOOKUP(A41,Financial!$B$2:$BA$83,5,FALSE)</f>
        <v>4742</v>
      </c>
      <c r="I41">
        <f>VLOOKUP(A41,zillow_price!$A$2:$N$52,14,FALSE)</f>
        <v>405630.631996718</v>
      </c>
      <c r="J41">
        <f>VLOOKUP(A41,zillow_price!$A$2:$O$52,15,FALSE)</f>
        <v>50</v>
      </c>
      <c r="K41">
        <f>VLOOKUP(A41,Supply!$B$3:$N$54,2,FALSE)</f>
        <v>446688</v>
      </c>
    </row>
    <row r="42" spans="1:11" x14ac:dyDescent="0.2">
      <c r="A42" t="s">
        <v>61</v>
      </c>
      <c r="B42">
        <v>2022</v>
      </c>
      <c r="C42">
        <f>HLOOKUP(A42,Fertility!$B$1:$BA$133,3,FALSE)</f>
        <v>63426</v>
      </c>
      <c r="D42">
        <f>HLOOKUP(A42,AverageHouseHoldSize!$B$2:$BA$71,2,FALSE)</f>
        <v>2.41</v>
      </c>
      <c r="E42">
        <f>HLOOKUP(A42,Financial!$B$2:$BA$83,2,FALSE)</f>
        <v>288500</v>
      </c>
      <c r="F42">
        <f>HLOOKUP(A42,Financial!$B$2:$BA$83,3,FALSE)</f>
        <v>91731</v>
      </c>
      <c r="G42">
        <f>HLOOKUP(A42,Financial!$B$2:$BA$83,4,FALSE)</f>
        <v>1378</v>
      </c>
      <c r="H42">
        <f>HLOOKUP(A42,Financial!$B$2:$BA$83,5,FALSE)</f>
        <v>1363</v>
      </c>
      <c r="I42">
        <f>VLOOKUP(A42,zillow_price!$A$2:$N$52,14,FALSE)</f>
        <v>278804.58951572899</v>
      </c>
      <c r="J42">
        <f>VLOOKUP(A42,zillow_price!$A$2:$O$52,15,FALSE)</f>
        <v>51</v>
      </c>
      <c r="K42">
        <f>VLOOKUP(A42,Supply!$B$3:$N$54,2,FALSE)</f>
        <v>2136080</v>
      </c>
    </row>
    <row r="43" spans="1:11" x14ac:dyDescent="0.2">
      <c r="A43" t="s">
        <v>62</v>
      </c>
      <c r="B43">
        <v>2022</v>
      </c>
      <c r="C43">
        <f>HLOOKUP(A43,Fertility!$B$1:$BA$133,3,FALSE)</f>
        <v>14399</v>
      </c>
      <c r="D43">
        <f>HLOOKUP(A43,AverageHouseHoldSize!$B$2:$BA$71,2,FALSE)</f>
        <v>2.38</v>
      </c>
      <c r="E43">
        <f>HLOOKUP(A43,Financial!$B$2:$BA$83,2,FALSE)</f>
        <v>271500</v>
      </c>
      <c r="F43">
        <f>HLOOKUP(A43,Financial!$B$2:$BA$83,3,FALSE)</f>
        <v>99449</v>
      </c>
      <c r="G43">
        <f>HLOOKUP(A43,Financial!$B$2:$BA$83,4,FALSE)</f>
        <v>1526</v>
      </c>
      <c r="H43">
        <f>HLOOKUP(A43,Financial!$B$2:$BA$83,5,FALSE)</f>
        <v>2726</v>
      </c>
      <c r="I43">
        <f>VLOOKUP(A43,zillow_price!$A$2:$N$52,14,FALSE)</f>
        <v>288597.45832891902</v>
      </c>
      <c r="J43">
        <f>VLOOKUP(A43,zillow_price!$A$2:$O$52,15,FALSE)</f>
        <v>52</v>
      </c>
      <c r="K43">
        <f>VLOOKUP(A43,Supply!$B$3:$N$54,2,FALSE)</f>
        <v>368300</v>
      </c>
    </row>
    <row r="44" spans="1:11" x14ac:dyDescent="0.2">
      <c r="A44" t="s">
        <v>63</v>
      </c>
      <c r="B44">
        <v>2022</v>
      </c>
      <c r="C44">
        <f>HLOOKUP(A44,Fertility!$B$1:$BA$133,3,FALSE)</f>
        <v>82884</v>
      </c>
      <c r="D44">
        <f>HLOOKUP(A44,AverageHouseHoldSize!$B$2:$BA$71,2,FALSE)</f>
        <v>2.4300000000000002</v>
      </c>
      <c r="E44">
        <f>HLOOKUP(A44,Financial!$B$2:$BA$83,2,FALSE)</f>
        <v>314400</v>
      </c>
      <c r="F44">
        <f>HLOOKUP(A44,Financial!$B$2:$BA$83,3,FALSE)</f>
        <v>94510</v>
      </c>
      <c r="G44">
        <f>HLOOKUP(A44,Financial!$B$2:$BA$83,4,FALSE)</f>
        <v>1442</v>
      </c>
      <c r="H44">
        <f>HLOOKUP(A44,Financial!$B$2:$BA$83,5,FALSE)</f>
        <v>1490</v>
      </c>
      <c r="I44">
        <f>VLOOKUP(A44,zillow_price!$A$2:$N$52,14,FALSE)</f>
        <v>299920.30025469599</v>
      </c>
      <c r="J44">
        <f>VLOOKUP(A44,zillow_price!$A$2:$O$52,15,FALSE)</f>
        <v>53</v>
      </c>
      <c r="K44">
        <f>VLOOKUP(A44,Supply!$B$3:$N$54,2,FALSE)</f>
        <v>2846684</v>
      </c>
    </row>
    <row r="45" spans="1:11" x14ac:dyDescent="0.2">
      <c r="A45" t="s">
        <v>64</v>
      </c>
      <c r="B45">
        <v>2022</v>
      </c>
      <c r="C45">
        <f>HLOOKUP(A45,Fertility!$B$1:$BA$133,3,FALSE)</f>
        <v>420463</v>
      </c>
      <c r="D45">
        <f>HLOOKUP(A45,AverageHouseHoldSize!$B$2:$BA$71,2,FALSE)</f>
        <v>2.65</v>
      </c>
      <c r="E45">
        <f>HLOOKUP(A45,Financial!$B$2:$BA$83,2,FALSE)</f>
        <v>316200</v>
      </c>
      <c r="F45">
        <f>HLOOKUP(A45,Financial!$B$2:$BA$83,3,FALSE)</f>
        <v>111986</v>
      </c>
      <c r="G45">
        <f>HLOOKUP(A45,Financial!$B$2:$BA$83,4,FALSE)</f>
        <v>1904</v>
      </c>
      <c r="H45">
        <f>HLOOKUP(A45,Financial!$B$2:$BA$83,5,FALSE)</f>
        <v>5123</v>
      </c>
      <c r="I45">
        <f>VLOOKUP(A45,zillow_price!$A$2:$N$52,14,FALSE)</f>
        <v>302107.850130782</v>
      </c>
      <c r="J45">
        <f>VLOOKUP(A45,zillow_price!$A$2:$O$52,15,FALSE)</f>
        <v>54</v>
      </c>
      <c r="K45">
        <f>VLOOKUP(A45,Supply!$B$3:$N$54,2,FALSE)</f>
        <v>11087708</v>
      </c>
    </row>
    <row r="46" spans="1:11" x14ac:dyDescent="0.2">
      <c r="A46" t="s">
        <v>65</v>
      </c>
      <c r="B46">
        <v>2022</v>
      </c>
      <c r="C46">
        <f>HLOOKUP(A46,Fertility!$B$1:$BA$133,3,FALSE)</f>
        <v>50803</v>
      </c>
      <c r="D46">
        <f>HLOOKUP(A46,AverageHouseHoldSize!$B$2:$BA$71,2,FALSE)</f>
        <v>2.95</v>
      </c>
      <c r="E46">
        <f>HLOOKUP(A46,Financial!$B$2:$BA$83,2,FALSE)</f>
        <v>512300</v>
      </c>
      <c r="F46">
        <f>HLOOKUP(A46,Financial!$B$2:$BA$83,3,FALSE)</f>
        <v>116132</v>
      </c>
      <c r="G46">
        <f>HLOOKUP(A46,Financial!$B$2:$BA$83,4,FALSE)</f>
        <v>1822</v>
      </c>
      <c r="H46">
        <f>HLOOKUP(A46,Financial!$B$2:$BA$83,5,FALSE)</f>
        <v>2385</v>
      </c>
      <c r="I46">
        <f>VLOOKUP(A46,zillow_price!$A$2:$N$52,14,FALSE)</f>
        <v>511415.93479221198</v>
      </c>
      <c r="J46">
        <f>VLOOKUP(A46,zillow_price!$A$2:$O$52,15,FALSE)</f>
        <v>55</v>
      </c>
      <c r="K46">
        <f>VLOOKUP(A46,Supply!$B$3:$N$54,2,FALSE)</f>
        <v>1129660</v>
      </c>
    </row>
    <row r="47" spans="1:11" x14ac:dyDescent="0.2">
      <c r="A47" t="s">
        <v>66</v>
      </c>
      <c r="B47">
        <v>2022</v>
      </c>
      <c r="C47">
        <f>HLOOKUP(A47,Fertility!$B$1:$BA$133,3,FALSE)</f>
        <v>6908</v>
      </c>
      <c r="D47">
        <f>HLOOKUP(A47,AverageHouseHoldSize!$B$2:$BA$71,2,FALSE)</f>
        <v>2.25</v>
      </c>
      <c r="E47">
        <f>HLOOKUP(A47,Financial!$B$2:$BA$83,2,FALSE)</f>
        <v>312600</v>
      </c>
      <c r="F47">
        <f>HLOOKUP(A47,Financial!$B$2:$BA$83,3,FALSE)</f>
        <v>102198</v>
      </c>
      <c r="G47">
        <f>HLOOKUP(A47,Financial!$B$2:$BA$83,4,FALSE)</f>
        <v>1750</v>
      </c>
      <c r="H47">
        <f>HLOOKUP(A47,Financial!$B$2:$BA$83,5,FALSE)</f>
        <v>4904</v>
      </c>
      <c r="I47">
        <f>VLOOKUP(A47,zillow_price!$A$2:$N$52,14,FALSE)</f>
        <v>353038.07289998501</v>
      </c>
      <c r="J47">
        <f>VLOOKUP(A47,zillow_price!$A$2:$O$52,15,FALSE)</f>
        <v>58</v>
      </c>
      <c r="K47">
        <f>VLOOKUP(A47,Supply!$B$3:$N$54,2,FALSE)</f>
        <v>277090</v>
      </c>
    </row>
    <row r="48" spans="1:11" x14ac:dyDescent="0.2">
      <c r="A48" t="s">
        <v>67</v>
      </c>
      <c r="B48">
        <v>2022</v>
      </c>
      <c r="C48">
        <f>HLOOKUP(A48,Fertility!$B$1:$BA$133,3,FALSE)</f>
        <v>104539</v>
      </c>
      <c r="D48">
        <f>HLOOKUP(A48,AverageHouseHoldSize!$B$2:$BA$71,2,FALSE)</f>
        <v>2.5</v>
      </c>
      <c r="E48">
        <f>HLOOKUP(A48,Financial!$B$2:$BA$83,2,FALSE)</f>
        <v>390400</v>
      </c>
      <c r="F48">
        <f>HLOOKUP(A48,Financial!$B$2:$BA$83,3,FALSE)</f>
        <v>121648</v>
      </c>
      <c r="G48">
        <f>HLOOKUP(A48,Financial!$B$2:$BA$83,4,FALSE)</f>
        <v>1919</v>
      </c>
      <c r="H48">
        <f>HLOOKUP(A48,Financial!$B$2:$BA$83,5,FALSE)</f>
        <v>2837</v>
      </c>
      <c r="I48">
        <f>VLOOKUP(A48,zillow_price!$A$2:$N$52,14,FALSE)</f>
        <v>357778.69793611398</v>
      </c>
      <c r="J48">
        <f>VLOOKUP(A48,zillow_price!$A$2:$O$52,15,FALSE)</f>
        <v>56</v>
      </c>
      <c r="K48">
        <f>VLOOKUP(A48,Supply!$B$3:$N$54,2,FALSE)</f>
        <v>3380607</v>
      </c>
    </row>
    <row r="49" spans="1:11" x14ac:dyDescent="0.2">
      <c r="A49" t="s">
        <v>68</v>
      </c>
      <c r="B49">
        <v>2022</v>
      </c>
      <c r="C49">
        <f>HLOOKUP(A49,Fertility!$B$1:$BA$133,3,FALSE)</f>
        <v>92565</v>
      </c>
      <c r="D49">
        <f>HLOOKUP(A49,AverageHouseHoldSize!$B$2:$BA$71,2,FALSE)</f>
        <v>2.48</v>
      </c>
      <c r="E49">
        <f>HLOOKUP(A49,Financial!$B$2:$BA$83,2,FALSE)</f>
        <v>597800</v>
      </c>
      <c r="F49">
        <f>HLOOKUP(A49,Financial!$B$2:$BA$83,3,FALSE)</f>
        <v>126943</v>
      </c>
      <c r="G49">
        <f>HLOOKUP(A49,Financial!$B$2:$BA$83,4,FALSE)</f>
        <v>2227</v>
      </c>
      <c r="H49">
        <f>HLOOKUP(A49,Financial!$B$2:$BA$83,5,FALSE)</f>
        <v>4400</v>
      </c>
      <c r="I49">
        <f>VLOOKUP(A49,zillow_price!$A$2:$N$52,14,FALSE)</f>
        <v>569624.81946683105</v>
      </c>
      <c r="J49">
        <f>VLOOKUP(A49,zillow_price!$A$2:$O$52,15,FALSE)</f>
        <v>59</v>
      </c>
      <c r="K49">
        <f>VLOOKUP(A49,Supply!$B$3:$N$54,2,FALSE)</f>
        <v>3079953</v>
      </c>
    </row>
    <row r="50" spans="1:11" x14ac:dyDescent="0.2">
      <c r="A50" t="s">
        <v>69</v>
      </c>
      <c r="B50">
        <v>2022</v>
      </c>
      <c r="C50">
        <f>HLOOKUP(A50,Fertility!$B$1:$BA$133,3,FALSE)</f>
        <v>19540</v>
      </c>
      <c r="D50">
        <f>HLOOKUP(A50,AverageHouseHoldSize!$B$2:$BA$71,2,FALSE)</f>
        <v>2.34</v>
      </c>
      <c r="E50">
        <f>HLOOKUP(A50,Financial!$B$2:$BA$83,2,FALSE)</f>
        <v>186900</v>
      </c>
      <c r="F50">
        <f>HLOOKUP(A50,Financial!$B$2:$BA$83,3,FALSE)</f>
        <v>87492</v>
      </c>
      <c r="G50">
        <f>HLOOKUP(A50,Financial!$B$2:$BA$83,4,FALSE)</f>
        <v>1161</v>
      </c>
      <c r="H50">
        <f>HLOOKUP(A50,Financial!$B$2:$BA$83,5,FALSE)</f>
        <v>1012</v>
      </c>
      <c r="I50">
        <f>VLOOKUP(A50,zillow_price!$A$2:$N$52,14,FALSE)</f>
        <v>150233.22191374999</v>
      </c>
      <c r="J50">
        <f>VLOOKUP(A50,zillow_price!$A$2:$O$52,15,FALSE)</f>
        <v>61</v>
      </c>
      <c r="K50">
        <f>VLOOKUP(A50,Supply!$B$3:$N$54,2,FALSE)</f>
        <v>736341</v>
      </c>
    </row>
    <row r="51" spans="1:11" x14ac:dyDescent="0.2">
      <c r="A51" t="s">
        <v>70</v>
      </c>
      <c r="B51">
        <v>2022</v>
      </c>
      <c r="C51">
        <f>HLOOKUP(A51,Fertility!$B$1:$BA$133,3,FALSE)</f>
        <v>66580</v>
      </c>
      <c r="D51">
        <f>HLOOKUP(A51,AverageHouseHoldSize!$B$2:$BA$71,2,FALSE)</f>
        <v>2.31</v>
      </c>
      <c r="E51">
        <f>HLOOKUP(A51,Financial!$B$2:$BA$83,2,FALSE)</f>
        <v>263900</v>
      </c>
      <c r="F51">
        <f>HLOOKUP(A51,Financial!$B$2:$BA$83,3,FALSE)</f>
        <v>101674</v>
      </c>
      <c r="G51">
        <f>HLOOKUP(A51,Financial!$B$2:$BA$83,4,FALSE)</f>
        <v>1545</v>
      </c>
      <c r="H51">
        <f>HLOOKUP(A51,Financial!$B$2:$BA$83,5,FALSE)</f>
        <v>3587</v>
      </c>
      <c r="I51">
        <f>VLOOKUP(A51,zillow_price!$A$2:$N$52,14,FALSE)</f>
        <v>267993.94818467501</v>
      </c>
      <c r="J51">
        <f>VLOOKUP(A51,zillow_price!$A$2:$O$52,15,FALSE)</f>
        <v>60</v>
      </c>
      <c r="K51">
        <f>VLOOKUP(A51,Supply!$B$3:$N$54,2,FALSE)</f>
        <v>2491121</v>
      </c>
    </row>
    <row r="52" spans="1:11" x14ac:dyDescent="0.2">
      <c r="A52" t="s">
        <v>71</v>
      </c>
      <c r="B52">
        <v>2022</v>
      </c>
      <c r="C52">
        <f>HLOOKUP(A52,Fertility!$B$1:$BA$133,3,FALSE)</f>
        <v>7469</v>
      </c>
      <c r="D52">
        <f>HLOOKUP(A52,AverageHouseHoldSize!$B$2:$BA$71,2,FALSE)</f>
        <v>2.33</v>
      </c>
      <c r="E52">
        <f>HLOOKUP(A52,Financial!$B$2:$BA$83,2,FALSE)</f>
        <v>315700</v>
      </c>
      <c r="F52">
        <f>HLOOKUP(A52,Financial!$B$2:$BA$83,3,FALSE)</f>
        <v>97239</v>
      </c>
      <c r="G52">
        <f>HLOOKUP(A52,Financial!$B$2:$BA$83,4,FALSE)</f>
        <v>1564</v>
      </c>
      <c r="H52">
        <f>HLOOKUP(A52,Financial!$B$2:$BA$83,5,FALSE)</f>
        <v>1729</v>
      </c>
      <c r="I52">
        <f>VLOOKUP(A52,zillow_price!$A$2:$N$52,14,FALSE)</f>
        <v>325315.43057182903</v>
      </c>
      <c r="J52">
        <f>VLOOKUP(A52,zillow_price!$A$2:$O$52,15,FALSE)</f>
        <v>62</v>
      </c>
      <c r="K52">
        <f>VLOOKUP(A52,Supply!$B$3:$N$54,2,FALSE)</f>
        <v>243321</v>
      </c>
    </row>
    <row r="53" spans="1:11" x14ac:dyDescent="0.2">
      <c r="A53" t="s">
        <v>72</v>
      </c>
      <c r="B53">
        <v>2022</v>
      </c>
      <c r="C53">
        <f>HLOOKUP(A53,Fertility!$B$1:$BA$133,3,FALSE)</f>
        <v>21708</v>
      </c>
      <c r="D53">
        <f>HLOOKUP(A53,AverageHouseHoldSize!$B$2:$BA$71,2,FALSE)</f>
        <v>2.4700000000000002</v>
      </c>
      <c r="E53">
        <f>HLOOKUP(A53,Financial!$B$2:$BA$83,2,FALSE)</f>
        <v>145100</v>
      </c>
      <c r="F53">
        <f>HLOOKUP(A53,Financial!$B$2:$BA$83,3,FALSE)</f>
        <v>45545</v>
      </c>
      <c r="G53">
        <f>HLOOKUP(A53,Financial!$B$2:$BA$83,4,FALSE)</f>
        <v>878</v>
      </c>
      <c r="H53">
        <f>HLOOKUP(A53,Financial!$B$2:$BA$83,5,FALSE)</f>
        <v>716</v>
      </c>
      <c r="I53" t="e">
        <f>VLOOKUP(A53,zillow_price!$A$2:$N$52,14,FALSE)</f>
        <v>#N/A</v>
      </c>
      <c r="J53" t="e">
        <f>VLOOKUP(A53,zillow_price!$A$2:$O$52,15,FALSE)</f>
        <v>#N/A</v>
      </c>
      <c r="K53">
        <f>VLOOKUP(A53,Supply!$B$3:$N$54,2,FALSE)</f>
        <v>1289311</v>
      </c>
    </row>
    <row r="56" spans="1:11" x14ac:dyDescent="0.2">
      <c r="A56" t="s">
        <v>21</v>
      </c>
      <c r="B56">
        <v>2021</v>
      </c>
      <c r="C56">
        <f>HLOOKUP(A56,Fertility!$B$1:$BA$133,14,FALSE)</f>
        <v>55593</v>
      </c>
      <c r="D56">
        <f>HLOOKUP(A56,AverageHouseHoldSize!$B$2:$BA$71,8,FALSE)</f>
        <v>2.5</v>
      </c>
      <c r="E56">
        <f>HLOOKUP(A56,Financial!$B$2:$BA$83,9,FALSE)</f>
        <v>198700</v>
      </c>
      <c r="F56">
        <f>HLOOKUP(A56,Financial!$B$2:$BA$83,10,FALSE)</f>
        <v>83673</v>
      </c>
      <c r="G56">
        <f>HLOOKUP(A56,Financial!$B$2:$BA$83,11,FALSE)</f>
        <v>1223</v>
      </c>
      <c r="H56">
        <f>HLOOKUP(A56,Financial!$B$2:$BA$83,12,FALSE)</f>
        <v>772</v>
      </c>
      <c r="I56">
        <f>VLOOKUP(A56,zillow_price!$A$2:$N$52,13,FALSE)</f>
        <v>202342.47836275501</v>
      </c>
      <c r="J56">
        <f>VLOOKUP(A56,zillow_price!$A$2:$O$52,15,FALSE)</f>
        <v>4</v>
      </c>
      <c r="K56">
        <f>VLOOKUP(A56,Supply!$B$3:$N$54,3,FALSE)</f>
        <v>1967559</v>
      </c>
    </row>
    <row r="57" spans="1:11" x14ac:dyDescent="0.2">
      <c r="A57" t="s">
        <v>22</v>
      </c>
      <c r="B57">
        <v>2021</v>
      </c>
      <c r="C57">
        <f>HLOOKUP(A57,Fertility!$B$1:$BA$133,14,FALSE)</f>
        <v>8677</v>
      </c>
      <c r="D57">
        <f>HLOOKUP(A57,AverageHouseHoldSize!$B$2:$BA$71,8,FALSE)</f>
        <v>2.61</v>
      </c>
      <c r="E57">
        <f>HLOOKUP(A57,Financial!$B$2:$BA$83,9,FALSE)</f>
        <v>323100</v>
      </c>
      <c r="F57">
        <f>HLOOKUP(A57,Financial!$B$2:$BA$83,10,FALSE)</f>
        <v>111511</v>
      </c>
      <c r="G57">
        <f>HLOOKUP(A57,Financial!$B$2:$BA$83,11,FALSE)</f>
        <v>1926</v>
      </c>
      <c r="H57">
        <f>HLOOKUP(A57,Financial!$B$2:$BA$83,12,FALSE)</f>
        <v>3819</v>
      </c>
      <c r="I57">
        <f>VLOOKUP(A57,zillow_price!$A$2:$N$52,13,FALSE)</f>
        <v>334769.45717417501</v>
      </c>
      <c r="J57">
        <f>VLOOKUP(A57,zillow_price!$A$2:$O$52,15,FALSE)</f>
        <v>3</v>
      </c>
      <c r="K57">
        <f>VLOOKUP(A57,Supply!$B$3:$N$54,3,FALSE)</f>
        <v>271311</v>
      </c>
    </row>
    <row r="58" spans="1:11" x14ac:dyDescent="0.2">
      <c r="A58" t="s">
        <v>23</v>
      </c>
      <c r="B58">
        <v>2021</v>
      </c>
      <c r="C58">
        <f>HLOOKUP(A58,Fertility!$B$1:$BA$133,14,FALSE)</f>
        <v>83599</v>
      </c>
      <c r="D58">
        <f>HLOOKUP(A58,AverageHouseHoldSize!$B$2:$BA$71,8,FALSE)</f>
        <v>2.5299999999999998</v>
      </c>
      <c r="E58">
        <f>HLOOKUP(A58,Financial!$B$2:$BA$83,9,FALSE)</f>
        <v>360300</v>
      </c>
      <c r="F58">
        <f>HLOOKUP(A58,Financial!$B$2:$BA$83,10,FALSE)</f>
        <v>96135</v>
      </c>
      <c r="G58">
        <f>HLOOKUP(A58,Financial!$B$2:$BA$83,11,FALSE)</f>
        <v>1544</v>
      </c>
      <c r="H58">
        <f>HLOOKUP(A58,Financial!$B$2:$BA$83,12,FALSE)</f>
        <v>1779</v>
      </c>
      <c r="I58">
        <f>VLOOKUP(A58,zillow_price!$A$2:$N$52,13,FALSE)</f>
        <v>403066.59312882798</v>
      </c>
      <c r="J58">
        <f>VLOOKUP(A58,zillow_price!$A$2:$O$52,15,FALSE)</f>
        <v>8</v>
      </c>
      <c r="K58">
        <f>VLOOKUP(A58,Supply!$B$3:$N$54,3,FALSE)</f>
        <v>2817723</v>
      </c>
    </row>
    <row r="59" spans="1:11" x14ac:dyDescent="0.2">
      <c r="A59" t="s">
        <v>24</v>
      </c>
      <c r="B59">
        <v>2021</v>
      </c>
      <c r="C59">
        <f>HLOOKUP(A59,Fertility!$B$1:$BA$133,14,FALSE)</f>
        <v>36729</v>
      </c>
      <c r="D59">
        <f>HLOOKUP(A59,AverageHouseHoldSize!$B$2:$BA$71,8,FALSE)</f>
        <v>2.4900000000000002</v>
      </c>
      <c r="E59">
        <f>HLOOKUP(A59,Financial!$B$2:$BA$83,9,FALSE)</f>
        <v>175400</v>
      </c>
      <c r="F59">
        <f>HLOOKUP(A59,Financial!$B$2:$BA$83,10,FALSE)</f>
        <v>80393</v>
      </c>
      <c r="G59">
        <f>HLOOKUP(A59,Financial!$B$2:$BA$83,11,FALSE)</f>
        <v>1147</v>
      </c>
      <c r="H59">
        <f>HLOOKUP(A59,Financial!$B$2:$BA$83,12,FALSE)</f>
        <v>1105</v>
      </c>
      <c r="I59">
        <f>VLOOKUP(A59,zillow_price!$A$2:$N$52,13,FALSE)</f>
        <v>182120.01284902499</v>
      </c>
      <c r="J59">
        <f>VLOOKUP(A59,zillow_price!$A$2:$O$52,15,FALSE)</f>
        <v>6</v>
      </c>
      <c r="K59">
        <f>VLOOKUP(A59,Supply!$B$3:$N$54,3,FALSE)</f>
        <v>1183675</v>
      </c>
    </row>
    <row r="60" spans="1:11" x14ac:dyDescent="0.2">
      <c r="A60" t="s">
        <v>25</v>
      </c>
      <c r="B60">
        <v>2021</v>
      </c>
      <c r="C60">
        <f>HLOOKUP(A60,Fertility!$B$1:$BA$133,14,FALSE)</f>
        <v>458334</v>
      </c>
      <c r="D60">
        <f>HLOOKUP(A60,AverageHouseHoldSize!$B$2:$BA$71,8,FALSE)</f>
        <v>2.86</v>
      </c>
      <c r="E60">
        <f>HLOOKUP(A60,Financial!$B$2:$BA$83,9,FALSE)</f>
        <v>667700</v>
      </c>
      <c r="F60">
        <f>HLOOKUP(A60,Financial!$B$2:$BA$83,10,FALSE)</f>
        <v>125821</v>
      </c>
      <c r="G60">
        <f>HLOOKUP(A60,Financial!$B$2:$BA$83,11,FALSE)</f>
        <v>2523</v>
      </c>
      <c r="H60">
        <f>HLOOKUP(A60,Financial!$B$2:$BA$83,12,FALSE)</f>
        <v>5151</v>
      </c>
      <c r="I60">
        <f>VLOOKUP(A60,zillow_price!$A$2:$N$52,13,FALSE)</f>
        <v>699739.37967312196</v>
      </c>
      <c r="J60">
        <f>VLOOKUP(A60,zillow_price!$A$2:$O$52,15,FALSE)</f>
        <v>9</v>
      </c>
      <c r="K60">
        <f>VLOOKUP(A60,Supply!$B$3:$N$54,3,FALSE)</f>
        <v>13429063</v>
      </c>
    </row>
    <row r="61" spans="1:11" x14ac:dyDescent="0.2">
      <c r="A61" t="s">
        <v>26</v>
      </c>
      <c r="B61">
        <v>2021</v>
      </c>
      <c r="C61">
        <f>HLOOKUP(A61,Fertility!$B$1:$BA$133,14,FALSE)</f>
        <v>62000</v>
      </c>
      <c r="D61">
        <f>HLOOKUP(A61,AverageHouseHoldSize!$B$2:$BA$71,8,FALSE)</f>
        <v>2.46</v>
      </c>
      <c r="E61">
        <f>HLOOKUP(A61,Financial!$B$2:$BA$83,9,FALSE)</f>
        <v>476100</v>
      </c>
      <c r="F61">
        <f>HLOOKUP(A61,Financial!$B$2:$BA$83,10,FALSE)</f>
        <v>112931</v>
      </c>
      <c r="G61">
        <f>HLOOKUP(A61,Financial!$B$2:$BA$83,11,FALSE)</f>
        <v>1962</v>
      </c>
      <c r="H61">
        <f>HLOOKUP(A61,Financial!$B$2:$BA$83,12,FALSE)</f>
        <v>2353</v>
      </c>
      <c r="I61">
        <f>VLOOKUP(A61,zillow_price!$A$2:$N$52,13,FALSE)</f>
        <v>506224.22175846301</v>
      </c>
      <c r="J61">
        <f>VLOOKUP(A61,zillow_price!$A$2:$O$52,15,FALSE)</f>
        <v>10</v>
      </c>
      <c r="K61">
        <f>VLOOKUP(A61,Supply!$B$3:$N$54,3,FALSE)</f>
        <v>2313042</v>
      </c>
    </row>
    <row r="62" spans="1:11" x14ac:dyDescent="0.2">
      <c r="A62" t="s">
        <v>27</v>
      </c>
      <c r="B62">
        <v>2021</v>
      </c>
      <c r="C62">
        <f>HLOOKUP(A62,Fertility!$B$1:$BA$133,14,FALSE)</f>
        <v>38771</v>
      </c>
      <c r="D62">
        <f>HLOOKUP(A62,AverageHouseHoldSize!$B$2:$BA$71,8,FALSE)</f>
        <v>2.4500000000000002</v>
      </c>
      <c r="E62">
        <f>HLOOKUP(A62,Financial!$B$2:$BA$83,9,FALSE)</f>
        <v>315800</v>
      </c>
      <c r="F62">
        <f>HLOOKUP(A62,Financial!$B$2:$BA$83,10,FALSE)</f>
        <v>121125</v>
      </c>
      <c r="G62">
        <f>HLOOKUP(A62,Financial!$B$2:$BA$83,11,FALSE)</f>
        <v>2083</v>
      </c>
      <c r="H62">
        <f>HLOOKUP(A62,Financial!$B$2:$BA$83,12,FALSE)</f>
        <v>6174</v>
      </c>
      <c r="I62">
        <f>VLOOKUP(A62,zillow_price!$A$2:$N$52,13,FALSE)</f>
        <v>310990.31542968401</v>
      </c>
      <c r="J62">
        <f>VLOOKUP(A62,zillow_price!$A$2:$O$52,15,FALSE)</f>
        <v>11</v>
      </c>
      <c r="K62">
        <f>VLOOKUP(A62,Supply!$B$3:$N$54,3,FALSE)</f>
        <v>1428313</v>
      </c>
    </row>
    <row r="63" spans="1:11" x14ac:dyDescent="0.2">
      <c r="A63" t="s">
        <v>28</v>
      </c>
      <c r="B63">
        <v>2021</v>
      </c>
      <c r="C63">
        <f>HLOOKUP(A63,Fertility!$B$1:$BA$133,14,FALSE)</f>
        <v>11651</v>
      </c>
      <c r="D63">
        <f>HLOOKUP(A63,AverageHouseHoldSize!$B$2:$BA$71,8,FALSE)</f>
        <v>2.4700000000000002</v>
      </c>
      <c r="E63">
        <f>HLOOKUP(A63,Financial!$B$2:$BA$83,9,FALSE)</f>
        <v>305100</v>
      </c>
      <c r="F63">
        <f>HLOOKUP(A63,Financial!$B$2:$BA$83,10,FALSE)</f>
        <v>95262</v>
      </c>
      <c r="G63">
        <f>HLOOKUP(A63,Financial!$B$2:$BA$83,11,FALSE)</f>
        <v>1585</v>
      </c>
      <c r="H63">
        <f>HLOOKUP(A63,Financial!$B$2:$BA$83,12,FALSE)</f>
        <v>1716</v>
      </c>
      <c r="I63">
        <f>VLOOKUP(A63,zillow_price!$A$2:$N$52,13,FALSE)</f>
        <v>328395.62151084002</v>
      </c>
      <c r="J63">
        <f>VLOOKUP(A63,zillow_price!$A$2:$O$52,15,FALSE)</f>
        <v>13</v>
      </c>
      <c r="K63">
        <f>VLOOKUP(A63,Supply!$B$3:$N$54,3,FALSE)</f>
        <v>395656</v>
      </c>
    </row>
    <row r="64" spans="1:11" x14ac:dyDescent="0.2">
      <c r="A64" t="s">
        <v>29</v>
      </c>
      <c r="B64">
        <v>2021</v>
      </c>
      <c r="C64">
        <f>HLOOKUP(A64,Fertility!$B$1:$BA$133,14,FALSE)</f>
        <v>7874</v>
      </c>
      <c r="D64">
        <f>HLOOKUP(A64,AverageHouseHoldSize!$B$2:$BA$71,8,FALSE)</f>
        <v>1.98</v>
      </c>
      <c r="E64">
        <f>HLOOKUP(A64,Financial!$B$2:$BA$83,9,FALSE)</f>
        <v>666200</v>
      </c>
      <c r="F64">
        <f>HLOOKUP(A64,Financial!$B$2:$BA$83,10,FALSE)</f>
        <v>163111</v>
      </c>
      <c r="G64">
        <f>HLOOKUP(A64,Financial!$B$2:$BA$83,11,FALSE)</f>
        <v>2639</v>
      </c>
      <c r="H64">
        <f>HLOOKUP(A64,Financial!$B$2:$BA$83,12,FALSE)</f>
        <v>3795</v>
      </c>
      <c r="I64">
        <f>VLOOKUP(A64,zillow_price!$A$2:$N$52,13,FALSE)</f>
        <v>630976.85383619496</v>
      </c>
      <c r="J64">
        <f>VLOOKUP(A64,zillow_price!$A$2:$O$52,15,FALSE)</f>
        <v>12</v>
      </c>
      <c r="K64">
        <f>VLOOKUP(A64,Supply!$B$3:$N$54,3,FALSE)</f>
        <v>319565</v>
      </c>
    </row>
    <row r="65" spans="1:11" x14ac:dyDescent="0.2">
      <c r="A65" t="s">
        <v>30</v>
      </c>
      <c r="B65">
        <v>2021</v>
      </c>
      <c r="C65">
        <f>HLOOKUP(A65,Fertility!$B$1:$BA$133,14,FALSE)</f>
        <v>211115</v>
      </c>
      <c r="D65">
        <f>HLOOKUP(A65,AverageHouseHoldSize!$B$2:$BA$71,8,FALSE)</f>
        <v>2.4900000000000002</v>
      </c>
      <c r="E65">
        <f>HLOOKUP(A65,Financial!$B$2:$BA$83,9,FALSE)</f>
        <v>309400</v>
      </c>
      <c r="F65">
        <f>HLOOKUP(A65,Financial!$B$2:$BA$83,10,FALSE)</f>
        <v>88181</v>
      </c>
      <c r="G65">
        <f>HLOOKUP(A65,Financial!$B$2:$BA$83,11,FALSE)</f>
        <v>1616</v>
      </c>
      <c r="H65">
        <f>HLOOKUP(A65,Financial!$B$2:$BA$83,12,FALSE)</f>
        <v>2567</v>
      </c>
      <c r="I65">
        <f>VLOOKUP(A65,zillow_price!$A$2:$N$52,13,FALSE)</f>
        <v>323743.354843434</v>
      </c>
      <c r="J65">
        <f>VLOOKUP(A65,zillow_price!$A$2:$O$52,15,FALSE)</f>
        <v>14</v>
      </c>
      <c r="K65">
        <f>VLOOKUP(A65,Supply!$B$3:$N$54,3,FALSE)</f>
        <v>8565329</v>
      </c>
    </row>
    <row r="66" spans="1:11" x14ac:dyDescent="0.2">
      <c r="A66" t="s">
        <v>31</v>
      </c>
      <c r="B66">
        <v>2021</v>
      </c>
      <c r="C66">
        <f>HLOOKUP(A66,Fertility!$B$1:$BA$133,14,FALSE)</f>
        <v>138093</v>
      </c>
      <c r="D66">
        <f>HLOOKUP(A66,AverageHouseHoldSize!$B$2:$BA$71,8,FALSE)</f>
        <v>2.64</v>
      </c>
      <c r="E66">
        <f>HLOOKUP(A66,Financial!$B$2:$BA$83,9,FALSE)</f>
        <v>271000</v>
      </c>
      <c r="F66">
        <f>HLOOKUP(A66,Financial!$B$2:$BA$83,10,FALSE)</f>
        <v>97240</v>
      </c>
      <c r="G66">
        <f>HLOOKUP(A66,Financial!$B$2:$BA$83,11,FALSE)</f>
        <v>1501</v>
      </c>
      <c r="H66">
        <f>HLOOKUP(A66,Financial!$B$2:$BA$83,12,FALSE)</f>
        <v>2400</v>
      </c>
      <c r="I66">
        <f>VLOOKUP(A66,zillow_price!$A$2:$N$52,13,FALSE)</f>
        <v>274846.60022288503</v>
      </c>
      <c r="J66">
        <f>VLOOKUP(A66,zillow_price!$A$2:$O$52,15,FALSE)</f>
        <v>16</v>
      </c>
      <c r="K66">
        <f>VLOOKUP(A66,Supply!$B$3:$N$54,3,FALSE)</f>
        <v>4001109</v>
      </c>
    </row>
    <row r="67" spans="1:11" x14ac:dyDescent="0.2">
      <c r="A67" t="s">
        <v>32</v>
      </c>
      <c r="B67">
        <v>2021</v>
      </c>
      <c r="C67">
        <f>HLOOKUP(A67,Fertility!$B$1:$BA$133,14,FALSE)</f>
        <v>18482</v>
      </c>
      <c r="D67">
        <f>HLOOKUP(A67,AverageHouseHoldSize!$B$2:$BA$71,8,FALSE)</f>
        <v>2.86</v>
      </c>
      <c r="E67">
        <f>HLOOKUP(A67,Financial!$B$2:$BA$83,9,FALSE)</f>
        <v>729800</v>
      </c>
      <c r="F67">
        <f>HLOOKUP(A67,Financial!$B$2:$BA$83,10,FALSE)</f>
        <v>116392</v>
      </c>
      <c r="G67">
        <f>HLOOKUP(A67,Financial!$B$2:$BA$83,11,FALSE)</f>
        <v>2584</v>
      </c>
      <c r="H67">
        <f>HLOOKUP(A67,Financial!$B$2:$BA$83,12,FALSE)</f>
        <v>2027</v>
      </c>
      <c r="I67">
        <f>VLOOKUP(A67,zillow_price!$A$2:$N$52,13,FALSE)</f>
        <v>750241.23394403595</v>
      </c>
      <c r="J67">
        <f>VLOOKUP(A67,zillow_price!$A$2:$O$52,15,FALSE)</f>
        <v>18</v>
      </c>
      <c r="K67">
        <f>VLOOKUP(A67,Supply!$B$3:$N$54,3,FALSE)</f>
        <v>490080</v>
      </c>
    </row>
    <row r="68" spans="1:11" x14ac:dyDescent="0.2">
      <c r="A68" t="s">
        <v>33</v>
      </c>
      <c r="B68">
        <v>2021</v>
      </c>
      <c r="C68">
        <f>HLOOKUP(A68,Fertility!$B$1:$BA$133,14,FALSE)</f>
        <v>23087</v>
      </c>
      <c r="D68">
        <f>HLOOKUP(A68,AverageHouseHoldSize!$B$2:$BA$71,8,FALSE)</f>
        <v>2.7</v>
      </c>
      <c r="E68">
        <f>HLOOKUP(A68,Financial!$B$2:$BA$83,9,FALSE)</f>
        <v>387200</v>
      </c>
      <c r="F68">
        <f>HLOOKUP(A68,Financial!$B$2:$BA$83,10,FALSE)</f>
        <v>88360</v>
      </c>
      <c r="G68">
        <f>HLOOKUP(A68,Financial!$B$2:$BA$83,11,FALSE)</f>
        <v>1425</v>
      </c>
      <c r="H68">
        <f>HLOOKUP(A68,Financial!$B$2:$BA$83,12,FALSE)</f>
        <v>1873</v>
      </c>
      <c r="I68">
        <f>VLOOKUP(A68,zillow_price!$A$2:$N$52,13,FALSE)</f>
        <v>448967.66663741902</v>
      </c>
      <c r="J68">
        <f>VLOOKUP(A68,zillow_price!$A$2:$O$52,15,FALSE)</f>
        <v>20</v>
      </c>
      <c r="K68">
        <f>VLOOKUP(A68,Supply!$B$3:$N$54,3,FALSE)</f>
        <v>693882</v>
      </c>
    </row>
    <row r="69" spans="1:11" x14ac:dyDescent="0.2">
      <c r="A69" t="s">
        <v>34</v>
      </c>
      <c r="B69">
        <v>2021</v>
      </c>
      <c r="C69">
        <f>HLOOKUP(A69,Fertility!$B$1:$BA$133,14,FALSE)</f>
        <v>147999</v>
      </c>
      <c r="D69">
        <f>HLOOKUP(A69,AverageHouseHoldSize!$B$2:$BA$71,8,FALSE)</f>
        <v>2.48</v>
      </c>
      <c r="E69">
        <f>HLOOKUP(A69,Financial!$B$2:$BA$83,9,FALSE)</f>
        <v>247500</v>
      </c>
      <c r="F69">
        <f>HLOOKUP(A69,Financial!$B$2:$BA$83,10,FALSE)</f>
        <v>103775</v>
      </c>
      <c r="G69">
        <f>HLOOKUP(A69,Financial!$B$2:$BA$83,11,FALSE)</f>
        <v>1717</v>
      </c>
      <c r="H69">
        <f>HLOOKUP(A69,Financial!$B$2:$BA$83,12,FALSE)</f>
        <v>5278</v>
      </c>
      <c r="I69">
        <f>VLOOKUP(A69,zillow_price!$A$2:$N$52,13,FALSE)</f>
        <v>221851.031383533</v>
      </c>
      <c r="J69">
        <f>VLOOKUP(A69,zillow_price!$A$2:$O$52,15,FALSE)</f>
        <v>21</v>
      </c>
      <c r="K69">
        <f>VLOOKUP(A69,Supply!$B$3:$N$54,3,FALSE)</f>
        <v>4991641</v>
      </c>
    </row>
    <row r="70" spans="1:11" x14ac:dyDescent="0.2">
      <c r="A70" t="s">
        <v>35</v>
      </c>
      <c r="B70">
        <v>2021</v>
      </c>
      <c r="C70">
        <f>HLOOKUP(A70,Fertility!$B$1:$BA$133,14,FALSE)</f>
        <v>86099</v>
      </c>
      <c r="D70">
        <f>HLOOKUP(A70,AverageHouseHoldSize!$B$2:$BA$71,8,FALSE)</f>
        <v>2.4700000000000002</v>
      </c>
      <c r="E70">
        <f>HLOOKUP(A70,Financial!$B$2:$BA$83,9,FALSE)</f>
        <v>194600</v>
      </c>
      <c r="F70">
        <f>HLOOKUP(A70,Financial!$B$2:$BA$83,10,FALSE)</f>
        <v>86256</v>
      </c>
      <c r="G70">
        <f>HLOOKUP(A70,Financial!$B$2:$BA$83,11,FALSE)</f>
        <v>1195</v>
      </c>
      <c r="H70">
        <f>HLOOKUP(A70,Financial!$B$2:$BA$83,12,FALSE)</f>
        <v>1439</v>
      </c>
      <c r="I70">
        <f>VLOOKUP(A70,zillow_price!$A$2:$N$52,13,FALSE)</f>
        <v>201011.721554374</v>
      </c>
      <c r="J70">
        <f>VLOOKUP(A70,zillow_price!$A$2:$O$52,15,FALSE)</f>
        <v>22</v>
      </c>
      <c r="K70">
        <f>VLOOKUP(A70,Supply!$B$3:$N$54,3,FALSE)</f>
        <v>2680694</v>
      </c>
    </row>
    <row r="71" spans="1:11" x14ac:dyDescent="0.2">
      <c r="A71" t="s">
        <v>36</v>
      </c>
      <c r="B71">
        <v>2021</v>
      </c>
      <c r="C71">
        <f>HLOOKUP(A71,Fertility!$B$1:$BA$133,14,FALSE)</f>
        <v>38050</v>
      </c>
      <c r="D71">
        <f>HLOOKUP(A71,AverageHouseHoldSize!$B$2:$BA$71,8,FALSE)</f>
        <v>2.38</v>
      </c>
      <c r="E71">
        <f>HLOOKUP(A71,Financial!$B$2:$BA$83,9,FALSE)</f>
        <v>187600</v>
      </c>
      <c r="F71">
        <f>HLOOKUP(A71,Financial!$B$2:$BA$83,10,FALSE)</f>
        <v>92167</v>
      </c>
      <c r="G71">
        <f>HLOOKUP(A71,Financial!$B$2:$BA$83,11,FALSE)</f>
        <v>1328</v>
      </c>
      <c r="H71">
        <f>HLOOKUP(A71,Financial!$B$2:$BA$83,12,FALSE)</f>
        <v>2799</v>
      </c>
      <c r="I71">
        <f>VLOOKUP(A71,zillow_price!$A$2:$N$52,13,FALSE)</f>
        <v>185192.27495876301</v>
      </c>
      <c r="J71">
        <f>VLOOKUP(A71,zillow_price!$A$2:$O$52,15,FALSE)</f>
        <v>19</v>
      </c>
      <c r="K71">
        <f>VLOOKUP(A71,Supply!$B$3:$N$54,3,FALSE)</f>
        <v>1300467</v>
      </c>
    </row>
    <row r="72" spans="1:11" x14ac:dyDescent="0.2">
      <c r="A72" t="s">
        <v>37</v>
      </c>
      <c r="B72">
        <v>2021</v>
      </c>
      <c r="C72">
        <f>HLOOKUP(A72,Fertility!$B$1:$BA$133,14,FALSE)</f>
        <v>39053</v>
      </c>
      <c r="D72">
        <f>HLOOKUP(A72,AverageHouseHoldSize!$B$2:$BA$71,8,FALSE)</f>
        <v>2.4700000000000002</v>
      </c>
      <c r="E72">
        <f>HLOOKUP(A72,Financial!$B$2:$BA$83,9,FALSE)</f>
        <v>207800</v>
      </c>
      <c r="F72">
        <f>HLOOKUP(A72,Financial!$B$2:$BA$83,10,FALSE)</f>
        <v>94440</v>
      </c>
      <c r="G72">
        <f>HLOOKUP(A72,Financial!$B$2:$BA$83,11,FALSE)</f>
        <v>1446</v>
      </c>
      <c r="H72">
        <f>HLOOKUP(A72,Financial!$B$2:$BA$83,12,FALSE)</f>
        <v>2654</v>
      </c>
      <c r="I72">
        <f>VLOOKUP(A72,zillow_price!$A$2:$N$52,13,FALSE)</f>
        <v>188367.69061082299</v>
      </c>
      <c r="J72">
        <f>VLOOKUP(A72,zillow_price!$A$2:$O$52,15,FALSE)</f>
        <v>23</v>
      </c>
      <c r="K72">
        <f>VLOOKUP(A72,Supply!$B$3:$N$54,3,FALSE)</f>
        <v>1159026</v>
      </c>
    </row>
    <row r="73" spans="1:11" x14ac:dyDescent="0.2">
      <c r="A73" t="s">
        <v>38</v>
      </c>
      <c r="B73">
        <v>2021</v>
      </c>
      <c r="C73">
        <f>HLOOKUP(A73,Fertility!$B$1:$BA$133,14,FALSE)</f>
        <v>53246</v>
      </c>
      <c r="D73">
        <f>HLOOKUP(A73,AverageHouseHoldSize!$B$2:$BA$71,8,FALSE)</f>
        <v>2.46</v>
      </c>
      <c r="E73">
        <f>HLOOKUP(A73,Financial!$B$2:$BA$83,9,FALSE)</f>
        <v>193800</v>
      </c>
      <c r="F73">
        <f>HLOOKUP(A73,Financial!$B$2:$BA$83,10,FALSE)</f>
        <v>84584</v>
      </c>
      <c r="G73">
        <f>HLOOKUP(A73,Financial!$B$2:$BA$83,11,FALSE)</f>
        <v>1227</v>
      </c>
      <c r="H73">
        <f>HLOOKUP(A73,Financial!$B$2:$BA$83,12,FALSE)</f>
        <v>1576</v>
      </c>
      <c r="I73">
        <f>VLOOKUP(A73,zillow_price!$A$2:$N$52,13,FALSE)</f>
        <v>171753.04140398401</v>
      </c>
      <c r="J73">
        <f>VLOOKUP(A73,zillow_price!$A$2:$O$52,15,FALSE)</f>
        <v>24</v>
      </c>
      <c r="K73">
        <f>VLOOKUP(A73,Supply!$B$3:$N$54,3,FALSE)</f>
        <v>1785682</v>
      </c>
    </row>
    <row r="74" spans="1:11" x14ac:dyDescent="0.2">
      <c r="A74" t="s">
        <v>39</v>
      </c>
      <c r="B74">
        <v>2021</v>
      </c>
      <c r="C74">
        <f>HLOOKUP(A74,Fertility!$B$1:$BA$133,14,FALSE)</f>
        <v>59760</v>
      </c>
      <c r="D74">
        <f>HLOOKUP(A74,AverageHouseHoldSize!$B$2:$BA$71,8,FALSE)</f>
        <v>2.52</v>
      </c>
      <c r="E74">
        <f>HLOOKUP(A74,Financial!$B$2:$BA$83,9,FALSE)</f>
        <v>216300</v>
      </c>
      <c r="F74">
        <f>HLOOKUP(A74,Financial!$B$2:$BA$83,10,FALSE)</f>
        <v>84006</v>
      </c>
      <c r="G74">
        <f>HLOOKUP(A74,Financial!$B$2:$BA$83,11,FALSE)</f>
        <v>1349</v>
      </c>
      <c r="H74">
        <f>HLOOKUP(A74,Financial!$B$2:$BA$83,12,FALSE)</f>
        <v>1286</v>
      </c>
      <c r="I74">
        <f>VLOOKUP(A74,zillow_price!$A$2:$N$52,13,FALSE)</f>
        <v>196845.47187916501</v>
      </c>
      <c r="J74">
        <f>VLOOKUP(A74,zillow_price!$A$2:$O$52,15,FALSE)</f>
        <v>25</v>
      </c>
      <c r="K74">
        <f>VLOOKUP(A74,Supply!$B$3:$N$54,3,FALSE)</f>
        <v>1783924</v>
      </c>
    </row>
    <row r="75" spans="1:11" x14ac:dyDescent="0.2">
      <c r="A75" t="s">
        <v>40</v>
      </c>
      <c r="B75">
        <v>2021</v>
      </c>
      <c r="C75">
        <f>HLOOKUP(A75,Fertility!$B$1:$BA$133,14,FALSE)</f>
        <v>15853</v>
      </c>
      <c r="D75">
        <f>HLOOKUP(A75,AverageHouseHoldSize!$B$2:$BA$71,8,FALSE)</f>
        <v>2.25</v>
      </c>
      <c r="E75">
        <f>HLOOKUP(A75,Financial!$B$2:$BA$83,9,FALSE)</f>
        <v>268600</v>
      </c>
      <c r="F75">
        <f>HLOOKUP(A75,Financial!$B$2:$BA$83,10,FALSE)</f>
        <v>92405</v>
      </c>
      <c r="G75">
        <f>HLOOKUP(A75,Financial!$B$2:$BA$83,11,FALSE)</f>
        <v>1464</v>
      </c>
      <c r="H75">
        <f>HLOOKUP(A75,Financial!$B$2:$BA$83,12,FALSE)</f>
        <v>2909</v>
      </c>
      <c r="I75">
        <f>VLOOKUP(A75,zillow_price!$A$2:$N$52,13,FALSE)</f>
        <v>317944.35066600097</v>
      </c>
      <c r="J75">
        <f>VLOOKUP(A75,zillow_price!$A$2:$O$52,15,FALSE)</f>
        <v>28</v>
      </c>
      <c r="K75">
        <f>VLOOKUP(A75,Supply!$B$3:$N$54,3,FALSE)</f>
        <v>593626</v>
      </c>
    </row>
    <row r="76" spans="1:11" x14ac:dyDescent="0.2">
      <c r="A76" t="s">
        <v>41</v>
      </c>
      <c r="B76">
        <v>2021</v>
      </c>
      <c r="C76">
        <f>HLOOKUP(A76,Fertility!$B$1:$BA$133,14,FALSE)</f>
        <v>76893</v>
      </c>
      <c r="D76">
        <f>HLOOKUP(A76,AverageHouseHoldSize!$B$2:$BA$71,8,FALSE)</f>
        <v>2.56</v>
      </c>
      <c r="E76">
        <f>HLOOKUP(A76,Financial!$B$2:$BA$83,9,FALSE)</f>
        <v>379600</v>
      </c>
      <c r="F76">
        <f>HLOOKUP(A76,Financial!$B$2:$BA$83,10,FALSE)</f>
        <v>125746</v>
      </c>
      <c r="G76">
        <f>HLOOKUP(A76,Financial!$B$2:$BA$83,11,FALSE)</f>
        <v>2013</v>
      </c>
      <c r="H76">
        <f>HLOOKUP(A76,Financial!$B$2:$BA$83,12,FALSE)</f>
        <v>3731</v>
      </c>
      <c r="I76">
        <f>VLOOKUP(A76,zillow_price!$A$2:$N$52,13,FALSE)</f>
        <v>375124.20686010498</v>
      </c>
      <c r="J76">
        <f>VLOOKUP(A76,zillow_price!$A$2:$O$52,15,FALSE)</f>
        <v>27</v>
      </c>
      <c r="K76">
        <f>VLOOKUP(A76,Supply!$B$3:$N$54,3,FALSE)</f>
        <v>2355652</v>
      </c>
    </row>
    <row r="77" spans="1:11" x14ac:dyDescent="0.2">
      <c r="A77" t="s">
        <v>42</v>
      </c>
      <c r="B77">
        <v>2021</v>
      </c>
      <c r="C77">
        <f>HLOOKUP(A77,Fertility!$B$1:$BA$133,14,FALSE)</f>
        <v>75136</v>
      </c>
      <c r="D77">
        <f>HLOOKUP(A77,AverageHouseHoldSize!$B$2:$BA$71,8,FALSE)</f>
        <v>2.44</v>
      </c>
      <c r="E77">
        <f>HLOOKUP(A77,Financial!$B$2:$BA$83,9,FALSE)</f>
        <v>487600</v>
      </c>
      <c r="F77">
        <f>HLOOKUP(A77,Financial!$B$2:$BA$83,10,FALSE)</f>
        <v>133816</v>
      </c>
      <c r="G77">
        <f>HLOOKUP(A77,Financial!$B$2:$BA$83,11,FALSE)</f>
        <v>2323</v>
      </c>
      <c r="H77">
        <f>HLOOKUP(A77,Financial!$B$2:$BA$83,12,FALSE)</f>
        <v>5380</v>
      </c>
      <c r="I77">
        <f>VLOOKUP(A77,zillow_price!$A$2:$N$52,13,FALSE)</f>
        <v>511742.44136855699</v>
      </c>
      <c r="J77">
        <f>VLOOKUP(A77,zillow_price!$A$2:$O$52,15,FALSE)</f>
        <v>26</v>
      </c>
      <c r="K77">
        <f>VLOOKUP(A77,Supply!$B$3:$N$54,3,FALSE)</f>
        <v>2759018</v>
      </c>
    </row>
    <row r="78" spans="1:11" x14ac:dyDescent="0.2">
      <c r="A78" t="s">
        <v>43</v>
      </c>
      <c r="B78">
        <v>2021</v>
      </c>
      <c r="C78">
        <f>HLOOKUP(A78,Fertility!$B$1:$BA$133,14,FALSE)</f>
        <v>117076</v>
      </c>
      <c r="D78">
        <f>HLOOKUP(A78,AverageHouseHoldSize!$B$2:$BA$71,8,FALSE)</f>
        <v>2.4300000000000002</v>
      </c>
      <c r="E78">
        <f>HLOOKUP(A78,Financial!$B$2:$BA$83,9,FALSE)</f>
        <v>219300</v>
      </c>
      <c r="F78">
        <f>HLOOKUP(A78,Financial!$B$2:$BA$83,10,FALSE)</f>
        <v>89972</v>
      </c>
      <c r="G78">
        <f>HLOOKUP(A78,Financial!$B$2:$BA$83,11,FALSE)</f>
        <v>1348</v>
      </c>
      <c r="H78">
        <f>HLOOKUP(A78,Financial!$B$2:$BA$83,12,FALSE)</f>
        <v>2835</v>
      </c>
      <c r="I78">
        <f>VLOOKUP(A78,zillow_price!$A$2:$N$52,13,FALSE)</f>
        <v>207064.567356285</v>
      </c>
      <c r="J78">
        <f>VLOOKUP(A78,zillow_price!$A$2:$O$52,15,FALSE)</f>
        <v>30</v>
      </c>
      <c r="K78">
        <f>VLOOKUP(A78,Supply!$B$3:$N$54,3,FALSE)</f>
        <v>4051798</v>
      </c>
    </row>
    <row r="79" spans="1:11" x14ac:dyDescent="0.2">
      <c r="A79" t="s">
        <v>44</v>
      </c>
      <c r="B79">
        <v>2021</v>
      </c>
      <c r="C79">
        <f>HLOOKUP(A79,Fertility!$B$1:$BA$133,14,FALSE)</f>
        <v>70191</v>
      </c>
      <c r="D79">
        <f>HLOOKUP(A79,AverageHouseHoldSize!$B$2:$BA$71,8,FALSE)</f>
        <v>2.4500000000000002</v>
      </c>
      <c r="E79">
        <f>HLOOKUP(A79,Financial!$B$2:$BA$83,9,FALSE)</f>
        <v>295700</v>
      </c>
      <c r="F79">
        <f>HLOOKUP(A79,Financial!$B$2:$BA$83,10,FALSE)</f>
        <v>107022</v>
      </c>
      <c r="G79">
        <f>HLOOKUP(A79,Financial!$B$2:$BA$83,11,FALSE)</f>
        <v>1667</v>
      </c>
      <c r="H79">
        <f>HLOOKUP(A79,Financial!$B$2:$BA$83,12,FALSE)</f>
        <v>2996</v>
      </c>
      <c r="I79">
        <f>VLOOKUP(A79,zillow_price!$A$2:$N$52,13,FALSE)</f>
        <v>302522.21288782201</v>
      </c>
      <c r="J79">
        <f>VLOOKUP(A79,zillow_price!$A$2:$O$52,15,FALSE)</f>
        <v>31</v>
      </c>
      <c r="K79">
        <f>VLOOKUP(A79,Supply!$B$3:$N$54,3,FALSE)</f>
        <v>2281033</v>
      </c>
    </row>
    <row r="80" spans="1:11" x14ac:dyDescent="0.2">
      <c r="A80" t="s">
        <v>45</v>
      </c>
      <c r="B80">
        <v>2021</v>
      </c>
      <c r="C80">
        <f>HLOOKUP(A80,Fertility!$B$1:$BA$133,14,FALSE)</f>
        <v>36472</v>
      </c>
      <c r="D80">
        <f>HLOOKUP(A80,AverageHouseHoldSize!$B$2:$BA$71,8,FALSE)</f>
        <v>2.54</v>
      </c>
      <c r="E80">
        <f>HLOOKUP(A80,Financial!$B$2:$BA$83,9,FALSE)</f>
        <v>177700</v>
      </c>
      <c r="F80">
        <f>HLOOKUP(A80,Financial!$B$2:$BA$83,10,FALSE)</f>
        <v>80190</v>
      </c>
      <c r="G80">
        <f>HLOOKUP(A80,Financial!$B$2:$BA$83,11,FALSE)</f>
        <v>1200</v>
      </c>
      <c r="H80">
        <f>HLOOKUP(A80,Financial!$B$2:$BA$83,12,FALSE)</f>
        <v>1347</v>
      </c>
      <c r="I80">
        <f>VLOOKUP(A80,zillow_price!$A$2:$N$52,13,FALSE)</f>
        <v>166837.54309910201</v>
      </c>
      <c r="J80">
        <f>VLOOKUP(A80,zillow_price!$A$2:$O$52,15,FALSE)</f>
        <v>34</v>
      </c>
      <c r="K80">
        <f>VLOOKUP(A80,Supply!$B$3:$N$54,3,FALSE)</f>
        <v>1129611</v>
      </c>
    </row>
    <row r="81" spans="1:11" x14ac:dyDescent="0.2">
      <c r="A81" t="s">
        <v>46</v>
      </c>
      <c r="B81">
        <v>2021</v>
      </c>
      <c r="C81">
        <f>HLOOKUP(A81,Fertility!$B$1:$BA$133,14,FALSE)</f>
        <v>72654</v>
      </c>
      <c r="D81">
        <f>HLOOKUP(A81,AverageHouseHoldSize!$B$2:$BA$71,8,FALSE)</f>
        <v>2.4300000000000002</v>
      </c>
      <c r="E81">
        <f>HLOOKUP(A81,Financial!$B$2:$BA$83,9,FALSE)</f>
        <v>214400</v>
      </c>
      <c r="F81">
        <f>HLOOKUP(A81,Financial!$B$2:$BA$83,10,FALSE)</f>
        <v>89131</v>
      </c>
      <c r="G81">
        <f>HLOOKUP(A81,Financial!$B$2:$BA$83,11,FALSE)</f>
        <v>1316</v>
      </c>
      <c r="H81">
        <f>HLOOKUP(A81,Financial!$B$2:$BA$83,12,FALSE)</f>
        <v>1905</v>
      </c>
      <c r="I81">
        <f>VLOOKUP(A81,zillow_price!$A$2:$N$52,13,FALSE)</f>
        <v>207549.078657698</v>
      </c>
      <c r="J81">
        <f>VLOOKUP(A81,zillow_price!$A$2:$O$52,15,FALSE)</f>
        <v>32</v>
      </c>
      <c r="K81">
        <f>VLOOKUP(A81,Supply!$B$3:$N$54,3,FALSE)</f>
        <v>2468726</v>
      </c>
    </row>
    <row r="82" spans="1:11" x14ac:dyDescent="0.2">
      <c r="A82" t="s">
        <v>47</v>
      </c>
      <c r="B82">
        <v>2021</v>
      </c>
      <c r="C82">
        <f>HLOOKUP(A82,Fertility!$B$1:$BA$133,14,FALSE)</f>
        <v>12284</v>
      </c>
      <c r="D82">
        <f>HLOOKUP(A82,AverageHouseHoldSize!$B$2:$BA$71,8,FALSE)</f>
        <v>2.4</v>
      </c>
      <c r="E82">
        <f>HLOOKUP(A82,Financial!$B$2:$BA$83,9,FALSE)</f>
        <v>349300</v>
      </c>
      <c r="F82">
        <f>HLOOKUP(A82,Financial!$B$2:$BA$83,10,FALSE)</f>
        <v>92127</v>
      </c>
      <c r="G82">
        <f>HLOOKUP(A82,Financial!$B$2:$BA$83,11,FALSE)</f>
        <v>1558</v>
      </c>
      <c r="H82">
        <f>HLOOKUP(A82,Financial!$B$2:$BA$83,12,FALSE)</f>
        <v>2516</v>
      </c>
      <c r="I82">
        <f>VLOOKUP(A82,zillow_price!$A$2:$N$52,13,FALSE)</f>
        <v>397784.755245473</v>
      </c>
      <c r="J82">
        <f>VLOOKUP(A82,zillow_price!$A$2:$O$52,15,FALSE)</f>
        <v>35</v>
      </c>
      <c r="K82">
        <f>VLOOKUP(A82,Supply!$B$3:$N$54,3,FALSE)</f>
        <v>448949</v>
      </c>
    </row>
    <row r="83" spans="1:11" x14ac:dyDescent="0.2">
      <c r="A83" t="s">
        <v>48</v>
      </c>
      <c r="B83">
        <v>2021</v>
      </c>
      <c r="C83">
        <f>HLOOKUP(A83,Fertility!$B$1:$BA$133,14,FALSE)</f>
        <v>27391</v>
      </c>
      <c r="D83">
        <f>HLOOKUP(A83,AverageHouseHoldSize!$B$2:$BA$71,8,FALSE)</f>
        <v>2.44</v>
      </c>
      <c r="E83">
        <f>HLOOKUP(A83,Financial!$B$2:$BA$83,9,FALSE)</f>
        <v>220900</v>
      </c>
      <c r="F83">
        <f>HLOOKUP(A83,Financial!$B$2:$BA$83,10,FALSE)</f>
        <v>98059</v>
      </c>
      <c r="G83">
        <f>HLOOKUP(A83,Financial!$B$2:$BA$83,11,FALSE)</f>
        <v>1491</v>
      </c>
      <c r="H83">
        <f>HLOOKUP(A83,Financial!$B$2:$BA$83,12,FALSE)</f>
        <v>3395</v>
      </c>
      <c r="I83">
        <f>VLOOKUP(A83,zillow_price!$A$2:$N$52,13,FALSE)</f>
        <v>216772.507933466</v>
      </c>
      <c r="J83">
        <f>VLOOKUP(A83,zillow_price!$A$2:$O$52,15,FALSE)</f>
        <v>38</v>
      </c>
      <c r="K83">
        <f>VLOOKUP(A83,Supply!$B$3:$N$54,3,FALSE)</f>
        <v>785982</v>
      </c>
    </row>
    <row r="84" spans="1:11" x14ac:dyDescent="0.2">
      <c r="A84" t="s">
        <v>49</v>
      </c>
      <c r="B84">
        <v>2021</v>
      </c>
      <c r="C84">
        <f>HLOOKUP(A84,Fertility!$B$1:$BA$133,14,FALSE)</f>
        <v>37252</v>
      </c>
      <c r="D84">
        <f>HLOOKUP(A84,AverageHouseHoldSize!$B$2:$BA$71,8,FALSE)</f>
        <v>2.61</v>
      </c>
      <c r="E84">
        <f>HLOOKUP(A84,Financial!$B$2:$BA$83,9,FALSE)</f>
        <v>380300</v>
      </c>
      <c r="F84">
        <f>HLOOKUP(A84,Financial!$B$2:$BA$83,10,FALSE)</f>
        <v>93806</v>
      </c>
      <c r="G84">
        <f>HLOOKUP(A84,Financial!$B$2:$BA$83,11,FALSE)</f>
        <v>1625</v>
      </c>
      <c r="H84">
        <f>HLOOKUP(A84,Financial!$B$2:$BA$83,12,FALSE)</f>
        <v>1828</v>
      </c>
      <c r="I84">
        <f>VLOOKUP(A84,zillow_price!$A$2:$N$52,13,FALSE)</f>
        <v>396697.26543403399</v>
      </c>
      <c r="J84">
        <f>VLOOKUP(A84,zillow_price!$A$2:$O$52,15,FALSE)</f>
        <v>42</v>
      </c>
      <c r="K84">
        <f>VLOOKUP(A84,Supply!$B$3:$N$54,3,FALSE)</f>
        <v>1191380</v>
      </c>
    </row>
    <row r="85" spans="1:11" x14ac:dyDescent="0.2">
      <c r="A85" t="s">
        <v>50</v>
      </c>
      <c r="B85">
        <v>2021</v>
      </c>
      <c r="C85">
        <f>HLOOKUP(A85,Fertility!$B$1:$BA$133,14,FALSE)</f>
        <v>13913</v>
      </c>
      <c r="D85">
        <f>HLOOKUP(A85,AverageHouseHoldSize!$B$2:$BA$71,8,FALSE)</f>
        <v>2.46</v>
      </c>
      <c r="E85">
        <f>HLOOKUP(A85,Financial!$B$2:$BA$83,9,FALSE)</f>
        <v>353700</v>
      </c>
      <c r="F85">
        <f>HLOOKUP(A85,Financial!$B$2:$BA$83,10,FALSE)</f>
        <v>121643</v>
      </c>
      <c r="G85">
        <f>HLOOKUP(A85,Financial!$B$2:$BA$83,11,FALSE)</f>
        <v>2004</v>
      </c>
      <c r="H85">
        <f>HLOOKUP(A85,Financial!$B$2:$BA$83,12,FALSE)</f>
        <v>6221</v>
      </c>
      <c r="I85">
        <f>VLOOKUP(A85,zillow_price!$A$2:$N$52,13,FALSE)</f>
        <v>368942.51097916998</v>
      </c>
      <c r="J85">
        <f>VLOOKUP(A85,zillow_price!$A$2:$O$52,15,FALSE)</f>
        <v>39</v>
      </c>
      <c r="K85">
        <f>VLOOKUP(A85,Supply!$B$3:$N$54,3,FALSE)</f>
        <v>548026</v>
      </c>
    </row>
    <row r="86" spans="1:11" x14ac:dyDescent="0.2">
      <c r="A86" t="s">
        <v>51</v>
      </c>
      <c r="B86">
        <v>2021</v>
      </c>
      <c r="C86">
        <f>HLOOKUP(A86,Fertility!$B$1:$BA$133,14,FALSE)</f>
        <v>110927</v>
      </c>
      <c r="D86">
        <f>HLOOKUP(A86,AverageHouseHoldSize!$B$2:$BA$71,8,FALSE)</f>
        <v>2.6</v>
      </c>
      <c r="E86">
        <f>HLOOKUP(A86,Financial!$B$2:$BA$83,9,FALSE)</f>
        <v>400400</v>
      </c>
      <c r="F86">
        <f>HLOOKUP(A86,Financial!$B$2:$BA$83,10,FALSE)</f>
        <v>131170</v>
      </c>
      <c r="G86">
        <f>HLOOKUP(A86,Financial!$B$2:$BA$83,11,FALSE)</f>
        <v>2458</v>
      </c>
      <c r="H86">
        <f>HLOOKUP(A86,Financial!$B$2:$BA$83,12,FALSE)</f>
        <v>8954</v>
      </c>
      <c r="I86">
        <f>VLOOKUP(A86,zillow_price!$A$2:$N$52,13,FALSE)</f>
        <v>427589.23149686202</v>
      </c>
      <c r="J86">
        <f>VLOOKUP(A86,zillow_price!$A$2:$O$52,15,FALSE)</f>
        <v>40</v>
      </c>
      <c r="K86">
        <f>VLOOKUP(A86,Supply!$B$3:$N$54,3,FALSE)</f>
        <v>3497945</v>
      </c>
    </row>
    <row r="87" spans="1:11" x14ac:dyDescent="0.2">
      <c r="A87" t="s">
        <v>52</v>
      </c>
      <c r="B87">
        <v>2021</v>
      </c>
      <c r="C87">
        <f>HLOOKUP(A87,Fertility!$B$1:$BA$133,14,FALSE)</f>
        <v>23596</v>
      </c>
      <c r="D87">
        <f>HLOOKUP(A87,AverageHouseHoldSize!$B$2:$BA$71,8,FALSE)</f>
        <v>2.4900000000000002</v>
      </c>
      <c r="E87">
        <f>HLOOKUP(A87,Financial!$B$2:$BA$83,9,FALSE)</f>
        <v>240700</v>
      </c>
      <c r="F87">
        <f>HLOOKUP(A87,Financial!$B$2:$BA$83,10,FALSE)</f>
        <v>82663</v>
      </c>
      <c r="G87">
        <f>HLOOKUP(A87,Financial!$B$2:$BA$83,11,FALSE)</f>
        <v>1354</v>
      </c>
      <c r="H87">
        <f>HLOOKUP(A87,Financial!$B$2:$BA$83,12,FALSE)</f>
        <v>1844</v>
      </c>
      <c r="I87">
        <f>VLOOKUP(A87,zillow_price!$A$2:$N$52,13,FALSE)</f>
        <v>251436.21202460999</v>
      </c>
      <c r="J87">
        <f>VLOOKUP(A87,zillow_price!$A$2:$O$52,15,FALSE)</f>
        <v>41</v>
      </c>
      <c r="K87">
        <f>VLOOKUP(A87,Supply!$B$3:$N$54,3,FALSE)</f>
        <v>834007</v>
      </c>
    </row>
    <row r="88" spans="1:11" x14ac:dyDescent="0.2">
      <c r="A88" t="s">
        <v>53</v>
      </c>
      <c r="B88">
        <v>2021</v>
      </c>
      <c r="C88">
        <f>HLOOKUP(A88,Fertility!$B$1:$BA$133,14,FALSE)</f>
        <v>213704</v>
      </c>
      <c r="D88">
        <f>HLOOKUP(A88,AverageHouseHoldSize!$B$2:$BA$71,8,FALSE)</f>
        <v>2.52</v>
      </c>
      <c r="E88">
        <f>HLOOKUP(A88,Financial!$B$2:$BA$83,9,FALSE)</f>
        <v>392900</v>
      </c>
      <c r="F88">
        <f>HLOOKUP(A88,Financial!$B$2:$BA$83,10,FALSE)</f>
        <v>115791</v>
      </c>
      <c r="G88">
        <f>HLOOKUP(A88,Financial!$B$2:$BA$83,11,FALSE)</f>
        <v>2199</v>
      </c>
      <c r="H88">
        <f>HLOOKUP(A88,Financial!$B$2:$BA$83,12,FALSE)</f>
        <v>6283</v>
      </c>
      <c r="I88">
        <f>VLOOKUP(A88,zillow_price!$A$2:$N$52,13,FALSE)</f>
        <v>407580.29706657102</v>
      </c>
      <c r="J88">
        <f>VLOOKUP(A88,zillow_price!$A$2:$O$52,15,FALSE)</f>
        <v>43</v>
      </c>
      <c r="K88">
        <f>VLOOKUP(A88,Supply!$B$3:$N$54,3,FALSE)</f>
        <v>7652666</v>
      </c>
    </row>
    <row r="89" spans="1:11" x14ac:dyDescent="0.2">
      <c r="A89" t="s">
        <v>54</v>
      </c>
      <c r="B89">
        <v>2021</v>
      </c>
      <c r="C89">
        <f>HLOOKUP(A89,Fertility!$B$1:$BA$133,14,FALSE)</f>
        <v>119762</v>
      </c>
      <c r="D89">
        <f>HLOOKUP(A89,AverageHouseHoldSize!$B$2:$BA$71,8,FALSE)</f>
        <v>2.46</v>
      </c>
      <c r="E89">
        <f>HLOOKUP(A89,Financial!$B$2:$BA$83,9,FALSE)</f>
        <v>261300</v>
      </c>
      <c r="F89">
        <f>HLOOKUP(A89,Financial!$B$2:$BA$83,10,FALSE)</f>
        <v>90896</v>
      </c>
      <c r="G89">
        <f>HLOOKUP(A89,Financial!$B$2:$BA$83,11,FALSE)</f>
        <v>1387</v>
      </c>
      <c r="H89">
        <f>HLOOKUP(A89,Financial!$B$2:$BA$83,12,FALSE)</f>
        <v>1846</v>
      </c>
      <c r="I89">
        <f>VLOOKUP(A89,zillow_price!$A$2:$N$52,13,FALSE)</f>
        <v>274321.75232119602</v>
      </c>
      <c r="J89">
        <f>VLOOKUP(A89,zillow_price!$A$2:$O$52,15,FALSE)</f>
        <v>36</v>
      </c>
      <c r="K89">
        <f>VLOOKUP(A89,Supply!$B$3:$N$54,3,FALSE)</f>
        <v>4179632</v>
      </c>
    </row>
    <row r="90" spans="1:11" x14ac:dyDescent="0.2">
      <c r="A90" t="s">
        <v>55</v>
      </c>
      <c r="B90">
        <v>2021</v>
      </c>
      <c r="C90">
        <f>HLOOKUP(A90,Fertility!$B$1:$BA$133,14,FALSE)</f>
        <v>11610</v>
      </c>
      <c r="D90">
        <f>HLOOKUP(A90,AverageHouseHoldSize!$B$2:$BA$71,8,FALSE)</f>
        <v>2.33</v>
      </c>
      <c r="E90">
        <f>HLOOKUP(A90,Financial!$B$2:$BA$83,9,FALSE)</f>
        <v>243400</v>
      </c>
      <c r="F90">
        <f>HLOOKUP(A90,Financial!$B$2:$BA$83,10,FALSE)</f>
        <v>100215</v>
      </c>
      <c r="G90">
        <f>HLOOKUP(A90,Financial!$B$2:$BA$83,11,FALSE)</f>
        <v>1488</v>
      </c>
      <c r="H90">
        <f>HLOOKUP(A90,Financial!$B$2:$BA$83,12,FALSE)</f>
        <v>2388</v>
      </c>
      <c r="I90">
        <f>VLOOKUP(A90,zillow_price!$A$2:$N$52,13,FALSE)</f>
        <v>237809.82280030401</v>
      </c>
      <c r="J90">
        <f>VLOOKUP(A90,zillow_price!$A$2:$O$52,15,FALSE)</f>
        <v>37</v>
      </c>
      <c r="K90">
        <f>VLOOKUP(A90,Supply!$B$3:$N$54,3,FALSE)</f>
        <v>322511</v>
      </c>
    </row>
    <row r="91" spans="1:11" x14ac:dyDescent="0.2">
      <c r="A91" t="s">
        <v>56</v>
      </c>
      <c r="B91">
        <v>2021</v>
      </c>
      <c r="C91">
        <f>HLOOKUP(A91,Fertility!$B$1:$BA$133,14,FALSE)</f>
        <v>135627</v>
      </c>
      <c r="D91">
        <f>HLOOKUP(A91,AverageHouseHoldSize!$B$2:$BA$71,8,FALSE)</f>
        <v>2.38</v>
      </c>
      <c r="E91">
        <f>HLOOKUP(A91,Financial!$B$2:$BA$83,9,FALSE)</f>
        <v>194800</v>
      </c>
      <c r="F91">
        <f>HLOOKUP(A91,Financial!$B$2:$BA$83,10,FALSE)</f>
        <v>91272</v>
      </c>
      <c r="G91">
        <f>HLOOKUP(A91,Financial!$B$2:$BA$83,11,FALSE)</f>
        <v>1293</v>
      </c>
      <c r="H91">
        <f>HLOOKUP(A91,Financial!$B$2:$BA$83,12,FALSE)</f>
        <v>2734</v>
      </c>
      <c r="I91">
        <f>VLOOKUP(A91,zillow_price!$A$2:$N$52,13,FALSE)</f>
        <v>187145.990202927</v>
      </c>
      <c r="J91">
        <f>VLOOKUP(A91,zillow_price!$A$2:$O$52,15,FALSE)</f>
        <v>44</v>
      </c>
      <c r="K91">
        <f>VLOOKUP(A91,Supply!$B$3:$N$54,3,FALSE)</f>
        <v>4832922</v>
      </c>
    </row>
    <row r="92" spans="1:11" x14ac:dyDescent="0.2">
      <c r="A92" t="s">
        <v>57</v>
      </c>
      <c r="B92">
        <v>2021</v>
      </c>
      <c r="C92">
        <f>HLOOKUP(A92,Fertility!$B$1:$BA$133,14,FALSE)</f>
        <v>49066</v>
      </c>
      <c r="D92">
        <f>HLOOKUP(A92,AverageHouseHoldSize!$B$2:$BA$71,8,FALSE)</f>
        <v>2.5099999999999998</v>
      </c>
      <c r="E92">
        <f>HLOOKUP(A92,Financial!$B$2:$BA$83,9,FALSE)</f>
        <v>186100</v>
      </c>
      <c r="F92">
        <f>HLOOKUP(A92,Financial!$B$2:$BA$83,10,FALSE)</f>
        <v>84879</v>
      </c>
      <c r="G92">
        <f>HLOOKUP(A92,Financial!$B$2:$BA$83,11,FALSE)</f>
        <v>1295</v>
      </c>
      <c r="H92">
        <f>HLOOKUP(A92,Financial!$B$2:$BA$83,12,FALSE)</f>
        <v>1707</v>
      </c>
      <c r="I92">
        <f>VLOOKUP(A92,zillow_price!$A$2:$N$52,13,FALSE)</f>
        <v>173385.766828683</v>
      </c>
      <c r="J92">
        <f>VLOOKUP(A92,zillow_price!$A$2:$O$52,15,FALSE)</f>
        <v>45</v>
      </c>
      <c r="K92">
        <f>VLOOKUP(A92,Supply!$B$3:$N$54,3,FALSE)</f>
        <v>1547967</v>
      </c>
    </row>
    <row r="93" spans="1:11" x14ac:dyDescent="0.2">
      <c r="A93" t="s">
        <v>58</v>
      </c>
      <c r="B93">
        <v>2021</v>
      </c>
      <c r="C93">
        <f>HLOOKUP(A93,Fertility!$B$1:$BA$133,14,FALSE)</f>
        <v>45138</v>
      </c>
      <c r="D93">
        <f>HLOOKUP(A93,AverageHouseHoldSize!$B$2:$BA$71,8,FALSE)</f>
        <v>2.44</v>
      </c>
      <c r="E93">
        <f>HLOOKUP(A93,Financial!$B$2:$BA$83,9,FALSE)</f>
        <v>436200</v>
      </c>
      <c r="F93">
        <f>HLOOKUP(A93,Financial!$B$2:$BA$83,10,FALSE)</f>
        <v>103145</v>
      </c>
      <c r="G93">
        <f>HLOOKUP(A93,Financial!$B$2:$BA$83,11,FALSE)</f>
        <v>1835</v>
      </c>
      <c r="H93">
        <f>HLOOKUP(A93,Financial!$B$2:$BA$83,12,FALSE)</f>
        <v>3560</v>
      </c>
      <c r="I93">
        <f>VLOOKUP(A93,zillow_price!$A$2:$N$52,13,FALSE)</f>
        <v>466893.09555525199</v>
      </c>
      <c r="J93">
        <f>VLOOKUP(A93,zillow_price!$A$2:$O$52,15,FALSE)</f>
        <v>46</v>
      </c>
      <c r="K93">
        <f>VLOOKUP(A93,Supply!$B$3:$N$54,3,FALSE)</f>
        <v>1702599</v>
      </c>
    </row>
    <row r="94" spans="1:11" x14ac:dyDescent="0.2">
      <c r="A94" t="s">
        <v>59</v>
      </c>
      <c r="B94">
        <v>2021</v>
      </c>
      <c r="C94">
        <f>HLOOKUP(A94,Fertility!$B$1:$BA$133,14,FALSE)</f>
        <v>143491</v>
      </c>
      <c r="D94">
        <f>HLOOKUP(A94,AverageHouseHoldSize!$B$2:$BA$71,8,FALSE)</f>
        <v>2.4</v>
      </c>
      <c r="E94">
        <f>HLOOKUP(A94,Financial!$B$2:$BA$83,9,FALSE)</f>
        <v>242400</v>
      </c>
      <c r="F94">
        <f>HLOOKUP(A94,Financial!$B$2:$BA$83,10,FALSE)</f>
        <v>101122</v>
      </c>
      <c r="G94">
        <f>HLOOKUP(A94,Financial!$B$2:$BA$83,11,FALSE)</f>
        <v>1505</v>
      </c>
      <c r="H94">
        <f>HLOOKUP(A94,Financial!$B$2:$BA$83,12,FALSE)</f>
        <v>3345</v>
      </c>
      <c r="I94">
        <f>VLOOKUP(A94,zillow_price!$A$2:$N$52,13,FALSE)</f>
        <v>225236.93391762101</v>
      </c>
      <c r="J94">
        <f>VLOOKUP(A94,zillow_price!$A$2:$O$52,15,FALSE)</f>
        <v>47</v>
      </c>
      <c r="K94">
        <f>VLOOKUP(A94,Supply!$B$3:$N$54,3,FALSE)</f>
        <v>5228956</v>
      </c>
    </row>
    <row r="95" spans="1:11" x14ac:dyDescent="0.2">
      <c r="A95" t="s">
        <v>60</v>
      </c>
      <c r="B95">
        <v>2021</v>
      </c>
      <c r="C95">
        <f>HLOOKUP(A95,Fertility!$B$1:$BA$133,14,FALSE)</f>
        <v>11618</v>
      </c>
      <c r="D95">
        <f>HLOOKUP(A95,AverageHouseHoldSize!$B$2:$BA$71,8,FALSE)</f>
        <v>2.39</v>
      </c>
      <c r="E95">
        <f>HLOOKUP(A95,Financial!$B$2:$BA$83,9,FALSE)</f>
        <v>350000</v>
      </c>
      <c r="F95">
        <f>HLOOKUP(A95,Financial!$B$2:$BA$83,10,FALSE)</f>
        <v>107245</v>
      </c>
      <c r="G95">
        <f>HLOOKUP(A95,Financial!$B$2:$BA$83,11,FALSE)</f>
        <v>1932</v>
      </c>
      <c r="H95">
        <f>HLOOKUP(A95,Financial!$B$2:$BA$83,12,FALSE)</f>
        <v>4573</v>
      </c>
      <c r="I95">
        <f>VLOOKUP(A95,zillow_price!$A$2:$N$52,13,FALSE)</f>
        <v>369539.482811414</v>
      </c>
      <c r="J95">
        <f>VLOOKUP(A95,zillow_price!$A$2:$O$52,15,FALSE)</f>
        <v>50</v>
      </c>
      <c r="K95">
        <f>VLOOKUP(A95,Supply!$B$3:$N$54,3,FALSE)</f>
        <v>440170</v>
      </c>
    </row>
    <row r="96" spans="1:11" x14ac:dyDescent="0.2">
      <c r="A96" t="s">
        <v>61</v>
      </c>
      <c r="B96">
        <v>2021</v>
      </c>
      <c r="C96">
        <f>HLOOKUP(A96,Fertility!$B$1:$BA$133,14,FALSE)</f>
        <v>60830</v>
      </c>
      <c r="D96">
        <f>HLOOKUP(A96,AverageHouseHoldSize!$B$2:$BA$71,8,FALSE)</f>
        <v>2.4700000000000002</v>
      </c>
      <c r="E96">
        <f>HLOOKUP(A96,Financial!$B$2:$BA$83,9,FALSE)</f>
        <v>239500</v>
      </c>
      <c r="F96">
        <f>HLOOKUP(A96,Financial!$B$2:$BA$83,10,FALSE)</f>
        <v>84653</v>
      </c>
      <c r="G96">
        <f>HLOOKUP(A96,Financial!$B$2:$BA$83,11,FALSE)</f>
        <v>1289</v>
      </c>
      <c r="H96">
        <f>HLOOKUP(A96,Financial!$B$2:$BA$83,12,FALSE)</f>
        <v>1283</v>
      </c>
      <c r="I96">
        <f>VLOOKUP(A96,zillow_price!$A$2:$N$52,13,FALSE)</f>
        <v>244980.807410004</v>
      </c>
      <c r="J96">
        <f>VLOOKUP(A96,zillow_price!$A$2:$O$52,15,FALSE)</f>
        <v>51</v>
      </c>
      <c r="K96">
        <f>VLOOKUP(A96,Supply!$B$3:$N$54,3,FALSE)</f>
        <v>2049972</v>
      </c>
    </row>
    <row r="97" spans="1:11" x14ac:dyDescent="0.2">
      <c r="A97" t="s">
        <v>62</v>
      </c>
      <c r="B97">
        <v>2021</v>
      </c>
      <c r="C97">
        <f>HLOOKUP(A97,Fertility!$B$1:$BA$133,14,FALSE)</f>
        <v>11179</v>
      </c>
      <c r="D97">
        <f>HLOOKUP(A97,AverageHouseHoldSize!$B$2:$BA$71,8,FALSE)</f>
        <v>2.42</v>
      </c>
      <c r="E97">
        <f>HLOOKUP(A97,Financial!$B$2:$BA$83,9,FALSE)</f>
        <v>240900</v>
      </c>
      <c r="F97">
        <f>HLOOKUP(A97,Financial!$B$2:$BA$83,10,FALSE)</f>
        <v>89568</v>
      </c>
      <c r="G97">
        <f>HLOOKUP(A97,Financial!$B$2:$BA$83,11,FALSE)</f>
        <v>1415</v>
      </c>
      <c r="H97">
        <f>HLOOKUP(A97,Financial!$B$2:$BA$83,12,FALSE)</f>
        <v>2577</v>
      </c>
      <c r="I97">
        <f>VLOOKUP(A97,zillow_price!$A$2:$N$52,13,FALSE)</f>
        <v>259873.78210541201</v>
      </c>
      <c r="J97">
        <f>VLOOKUP(A97,zillow_price!$A$2:$O$52,15,FALSE)</f>
        <v>52</v>
      </c>
      <c r="K97">
        <f>VLOOKUP(A97,Supply!$B$3:$N$54,3,FALSE)</f>
        <v>356887</v>
      </c>
    </row>
    <row r="98" spans="1:11" x14ac:dyDescent="0.2">
      <c r="A98" t="s">
        <v>63</v>
      </c>
      <c r="B98">
        <v>2021</v>
      </c>
      <c r="C98">
        <f>HLOOKUP(A98,Fertility!$B$1:$BA$133,14,FALSE)</f>
        <v>86681</v>
      </c>
      <c r="D98">
        <f>HLOOKUP(A98,AverageHouseHoldSize!$B$2:$BA$71,8,FALSE)</f>
        <v>2.46</v>
      </c>
      <c r="E98">
        <f>HLOOKUP(A98,Financial!$B$2:$BA$83,9,FALSE)</f>
        <v>257700</v>
      </c>
      <c r="F98">
        <f>HLOOKUP(A98,Financial!$B$2:$BA$83,10,FALSE)</f>
        <v>87047</v>
      </c>
      <c r="G98">
        <f>HLOOKUP(A98,Financial!$B$2:$BA$83,11,FALSE)</f>
        <v>1333</v>
      </c>
      <c r="H98">
        <f>HLOOKUP(A98,Financial!$B$2:$BA$83,12,FALSE)</f>
        <v>1415</v>
      </c>
      <c r="I98">
        <f>VLOOKUP(A98,zillow_price!$A$2:$N$52,13,FALSE)</f>
        <v>268495.58853511902</v>
      </c>
      <c r="J98">
        <f>VLOOKUP(A98,zillow_price!$A$2:$O$52,15,FALSE)</f>
        <v>53</v>
      </c>
      <c r="K98">
        <f>VLOOKUP(A98,Supply!$B$3:$N$54,3,FALSE)</f>
        <v>2770395</v>
      </c>
    </row>
    <row r="99" spans="1:11" x14ac:dyDescent="0.2">
      <c r="A99" t="s">
        <v>64</v>
      </c>
      <c r="B99">
        <v>2021</v>
      </c>
      <c r="C99">
        <f>HLOOKUP(A99,Fertility!$B$1:$BA$133,14,FALSE)</f>
        <v>434357</v>
      </c>
      <c r="D99">
        <f>HLOOKUP(A99,AverageHouseHoldSize!$B$2:$BA$71,8,FALSE)</f>
        <v>2.68</v>
      </c>
      <c r="E99">
        <f>HLOOKUP(A99,Financial!$B$2:$BA$83,9,FALSE)</f>
        <v>270600</v>
      </c>
      <c r="F99">
        <f>HLOOKUP(A99,Financial!$B$2:$BA$83,10,FALSE)</f>
        <v>103831</v>
      </c>
      <c r="G99">
        <f>HLOOKUP(A99,Financial!$B$2:$BA$83,11,FALSE)</f>
        <v>1765</v>
      </c>
      <c r="H99">
        <f>HLOOKUP(A99,Financial!$B$2:$BA$83,12,FALSE)</f>
        <v>4743</v>
      </c>
      <c r="I99">
        <f>VLOOKUP(A99,zillow_price!$A$2:$N$52,13,FALSE)</f>
        <v>270190.65222031</v>
      </c>
      <c r="J99">
        <f>VLOOKUP(A99,zillow_price!$A$2:$O$52,15,FALSE)</f>
        <v>54</v>
      </c>
      <c r="K99">
        <f>VLOOKUP(A99,Supply!$B$3:$N$54,3,FALSE)</f>
        <v>10796247</v>
      </c>
    </row>
    <row r="100" spans="1:11" x14ac:dyDescent="0.2">
      <c r="A100" t="s">
        <v>65</v>
      </c>
      <c r="B100">
        <v>2021</v>
      </c>
      <c r="C100">
        <f>HLOOKUP(A100,Fertility!$B$1:$BA$133,14,FALSE)</f>
        <v>49297</v>
      </c>
      <c r="D100">
        <f>HLOOKUP(A100,AverageHouseHoldSize!$B$2:$BA$71,8,FALSE)</f>
        <v>2.99</v>
      </c>
      <c r="E100">
        <f>HLOOKUP(A100,Financial!$B$2:$BA$83,9,FALSE)</f>
        <v>427700</v>
      </c>
      <c r="F100">
        <f>HLOOKUP(A100,Financial!$B$2:$BA$83,10,FALSE)</f>
        <v>103659</v>
      </c>
      <c r="G100">
        <f>HLOOKUP(A100,Financial!$B$2:$BA$83,11,FALSE)</f>
        <v>1671</v>
      </c>
      <c r="H100">
        <f>HLOOKUP(A100,Financial!$B$2:$BA$83,12,FALSE)</f>
        <v>2154</v>
      </c>
      <c r="I100">
        <f>VLOOKUP(A100,zillow_price!$A$2:$N$52,13,FALSE)</f>
        <v>485000.63051320898</v>
      </c>
      <c r="J100">
        <f>VLOOKUP(A100,zillow_price!$A$2:$O$52,15,FALSE)</f>
        <v>55</v>
      </c>
      <c r="K100">
        <f>VLOOKUP(A100,Supply!$B$3:$N$54,3,FALSE)</f>
        <v>1101499</v>
      </c>
    </row>
    <row r="101" spans="1:11" x14ac:dyDescent="0.2">
      <c r="A101" t="s">
        <v>66</v>
      </c>
      <c r="B101">
        <v>2021</v>
      </c>
      <c r="C101">
        <f>HLOOKUP(A101,Fertility!$B$1:$BA$133,14,FALSE)</f>
        <v>5749</v>
      </c>
      <c r="D101">
        <f>HLOOKUP(A101,AverageHouseHoldSize!$B$2:$BA$71,8,FALSE)</f>
        <v>2.29</v>
      </c>
      <c r="E101">
        <f>HLOOKUP(A101,Financial!$B$2:$BA$83,9,FALSE)</f>
        <v>281100</v>
      </c>
      <c r="F101">
        <f>HLOOKUP(A101,Financial!$B$2:$BA$83,10,FALSE)</f>
        <v>97846</v>
      </c>
      <c r="G101">
        <f>HLOOKUP(A101,Financial!$B$2:$BA$83,11,FALSE)</f>
        <v>1664</v>
      </c>
      <c r="H101">
        <f>HLOOKUP(A101,Financial!$B$2:$BA$83,12,FALSE)</f>
        <v>4895</v>
      </c>
      <c r="I101">
        <f>VLOOKUP(A101,zillow_price!$A$2:$N$52,13,FALSE)</f>
        <v>323333.43590876699</v>
      </c>
      <c r="J101">
        <f>VLOOKUP(A101,zillow_price!$A$2:$O$52,15,FALSE)</f>
        <v>58</v>
      </c>
      <c r="K101">
        <f>VLOOKUP(A101,Supply!$B$3:$N$54,3,FALSE)</f>
        <v>270163</v>
      </c>
    </row>
    <row r="102" spans="1:11" x14ac:dyDescent="0.2">
      <c r="A102" t="s">
        <v>67</v>
      </c>
      <c r="B102">
        <v>2021</v>
      </c>
      <c r="C102">
        <f>HLOOKUP(A102,Fertility!$B$1:$BA$133,14,FALSE)</f>
        <v>96332</v>
      </c>
      <c r="D102">
        <f>HLOOKUP(A102,AverageHouseHoldSize!$B$2:$BA$71,8,FALSE)</f>
        <v>2.52</v>
      </c>
      <c r="E102">
        <f>HLOOKUP(A102,Financial!$B$2:$BA$83,9,FALSE)</f>
        <v>357400</v>
      </c>
      <c r="F102">
        <f>HLOOKUP(A102,Financial!$B$2:$BA$83,10,FALSE)</f>
        <v>115229</v>
      </c>
      <c r="G102">
        <f>HLOOKUP(A102,Financial!$B$2:$BA$83,11,FALSE)</f>
        <v>1818</v>
      </c>
      <c r="H102">
        <f>HLOOKUP(A102,Financial!$B$2:$BA$83,12,FALSE)</f>
        <v>2703</v>
      </c>
      <c r="I102">
        <f>VLOOKUP(A102,zillow_price!$A$2:$N$52,13,FALSE)</f>
        <v>332025.82081875502</v>
      </c>
      <c r="J102">
        <f>VLOOKUP(A102,zillow_price!$A$2:$O$52,15,FALSE)</f>
        <v>56</v>
      </c>
      <c r="K102">
        <f>VLOOKUP(A102,Supply!$B$3:$N$54,3,FALSE)</f>
        <v>3331461</v>
      </c>
    </row>
    <row r="103" spans="1:11" x14ac:dyDescent="0.2">
      <c r="A103" t="s">
        <v>68</v>
      </c>
      <c r="B103">
        <v>2021</v>
      </c>
      <c r="C103">
        <f>HLOOKUP(A103,Fertility!$B$1:$BA$133,14,FALSE)</f>
        <v>90722</v>
      </c>
      <c r="D103">
        <f>HLOOKUP(A103,AverageHouseHoldSize!$B$2:$BA$71,8,FALSE)</f>
        <v>2.5099999999999998</v>
      </c>
      <c r="E103">
        <f>HLOOKUP(A103,Financial!$B$2:$BA$83,9,FALSE)</f>
        <v>505800</v>
      </c>
      <c r="F103">
        <f>HLOOKUP(A103,Financial!$B$2:$BA$83,10,FALSE)</f>
        <v>118975</v>
      </c>
      <c r="G103">
        <f>HLOOKUP(A103,Financial!$B$2:$BA$83,11,FALSE)</f>
        <v>2110</v>
      </c>
      <c r="H103">
        <f>HLOOKUP(A103,Financial!$B$2:$BA$83,12,FALSE)</f>
        <v>4187</v>
      </c>
      <c r="I103">
        <f>VLOOKUP(A103,zillow_price!$A$2:$N$52,13,FALSE)</f>
        <v>538844.98924016301</v>
      </c>
      <c r="J103">
        <f>VLOOKUP(A103,zillow_price!$A$2:$O$52,15,FALSE)</f>
        <v>59</v>
      </c>
      <c r="K103">
        <f>VLOOKUP(A103,Supply!$B$3:$N$54,3,FALSE)</f>
        <v>3022255</v>
      </c>
    </row>
    <row r="104" spans="1:11" x14ac:dyDescent="0.2">
      <c r="A104" t="s">
        <v>69</v>
      </c>
      <c r="B104">
        <v>2021</v>
      </c>
      <c r="C104">
        <f>HLOOKUP(A104,Fertility!$B$1:$BA$133,14,FALSE)</f>
        <v>18169</v>
      </c>
      <c r="D104">
        <f>HLOOKUP(A104,AverageHouseHoldSize!$B$2:$BA$71,8,FALSE)</f>
        <v>2.41</v>
      </c>
      <c r="E104">
        <f>HLOOKUP(A104,Financial!$B$2:$BA$83,9,FALSE)</f>
        <v>170900</v>
      </c>
      <c r="F104">
        <f>HLOOKUP(A104,Financial!$B$2:$BA$83,10,FALSE)</f>
        <v>81194</v>
      </c>
      <c r="G104">
        <f>HLOOKUP(A104,Financial!$B$2:$BA$83,11,FALSE)</f>
        <v>1071</v>
      </c>
      <c r="H104">
        <f>HLOOKUP(A104,Financial!$B$2:$BA$83,12,FALSE)</f>
        <v>975</v>
      </c>
      <c r="I104">
        <f>VLOOKUP(A104,zillow_price!$A$2:$N$52,13,FALSE)</f>
        <v>139112.968412933</v>
      </c>
      <c r="J104">
        <f>VLOOKUP(A104,zillow_price!$A$2:$O$52,15,FALSE)</f>
        <v>61</v>
      </c>
      <c r="K104">
        <f>VLOOKUP(A104,Supply!$B$3:$N$54,3,FALSE)</f>
        <v>722201</v>
      </c>
    </row>
    <row r="105" spans="1:11" x14ac:dyDescent="0.2">
      <c r="A105" t="s">
        <v>70</v>
      </c>
      <c r="B105">
        <v>2021</v>
      </c>
      <c r="C105">
        <f>HLOOKUP(A105,Fertility!$B$1:$BA$133,14,FALSE)</f>
        <v>63821</v>
      </c>
      <c r="D105">
        <f>HLOOKUP(A105,AverageHouseHoldSize!$B$2:$BA$71,8,FALSE)</f>
        <v>2.35</v>
      </c>
      <c r="E105">
        <f>HLOOKUP(A105,Financial!$B$2:$BA$83,9,FALSE)</f>
        <v>239500</v>
      </c>
      <c r="F105">
        <f>HLOOKUP(A105,Financial!$B$2:$BA$83,10,FALSE)</f>
        <v>96125</v>
      </c>
      <c r="G105">
        <f>HLOOKUP(A105,Financial!$B$2:$BA$83,11,FALSE)</f>
        <v>1464</v>
      </c>
      <c r="H105">
        <f>HLOOKUP(A105,Financial!$B$2:$BA$83,12,FALSE)</f>
        <v>3582</v>
      </c>
      <c r="I105">
        <f>VLOOKUP(A105,zillow_price!$A$2:$N$52,13,FALSE)</f>
        <v>248758.929796827</v>
      </c>
      <c r="J105">
        <f>VLOOKUP(A105,zillow_price!$A$2:$O$52,15,FALSE)</f>
        <v>60</v>
      </c>
      <c r="K105">
        <f>VLOOKUP(A105,Supply!$B$3:$N$54,3,FALSE)</f>
        <v>2449970</v>
      </c>
    </row>
    <row r="106" spans="1:11" x14ac:dyDescent="0.2">
      <c r="A106" t="s">
        <v>71</v>
      </c>
      <c r="B106">
        <v>2021</v>
      </c>
      <c r="C106">
        <f>HLOOKUP(A106,Fertility!$B$1:$BA$133,14,FALSE)</f>
        <v>7185</v>
      </c>
      <c r="D106">
        <f>HLOOKUP(A106,AverageHouseHoldSize!$B$2:$BA$71,8,FALSE)</f>
        <v>2.33</v>
      </c>
      <c r="E106">
        <f>HLOOKUP(A106,Financial!$B$2:$BA$83,9,FALSE)</f>
        <v>274200</v>
      </c>
      <c r="F106">
        <f>HLOOKUP(A106,Financial!$B$2:$BA$83,10,FALSE)</f>
        <v>89705</v>
      </c>
      <c r="G106">
        <f>HLOOKUP(A106,Financial!$B$2:$BA$83,11,FALSE)</f>
        <v>1490</v>
      </c>
      <c r="H106">
        <f>HLOOKUP(A106,Financial!$B$2:$BA$83,12,FALSE)</f>
        <v>1469</v>
      </c>
      <c r="I106">
        <f>VLOOKUP(A106,zillow_price!$A$2:$N$52,13,FALSE)</f>
        <v>300210.53990270197</v>
      </c>
      <c r="J106">
        <f>VLOOKUP(A106,zillow_price!$A$2:$O$52,15,FALSE)</f>
        <v>62</v>
      </c>
      <c r="K106">
        <f>VLOOKUP(A106,Supply!$B$3:$N$54,3,FALSE)</f>
        <v>242763</v>
      </c>
    </row>
    <row r="107" spans="1:11" x14ac:dyDescent="0.2">
      <c r="A107" t="s">
        <v>72</v>
      </c>
      <c r="B107">
        <v>2021</v>
      </c>
      <c r="C107">
        <f>HLOOKUP(A107,Fertility!$B$1:$BA$133,14,FALSE)</f>
        <v>19216</v>
      </c>
      <c r="D107">
        <f>HLOOKUP(A107,AverageHouseHoldSize!$B$2:$BA$71,8,FALSE)</f>
        <v>2.77</v>
      </c>
      <c r="E107">
        <f>HLOOKUP(A107,Financial!$B$2:$BA$83,9,FALSE)</f>
        <v>130900</v>
      </c>
      <c r="F107">
        <f>HLOOKUP(A107,Financial!$B$2:$BA$83,10,FALSE)</f>
        <v>40665</v>
      </c>
      <c r="G107">
        <f>HLOOKUP(A107,Financial!$B$2:$BA$83,11,FALSE)</f>
        <v>823</v>
      </c>
      <c r="H107">
        <f>HLOOKUP(A107,Financial!$B$2:$BA$83,12,FALSE)</f>
        <v>798</v>
      </c>
      <c r="I107" t="e">
        <f>VLOOKUP(A107,zillow_price!$A$2:$N$52,13,FALSE)</f>
        <v>#N/A</v>
      </c>
      <c r="J107" t="e">
        <f>VLOOKUP(A107,zillow_price!$A$2:$O$52,15,FALSE)</f>
        <v>#N/A</v>
      </c>
      <c r="K107">
        <f>VLOOKUP(A107,Supply!$B$3:$N$54,3,FALSE)</f>
        <v>1165982</v>
      </c>
    </row>
    <row r="110" spans="1:11" x14ac:dyDescent="0.2">
      <c r="A110" t="s">
        <v>21</v>
      </c>
      <c r="B110">
        <v>2019</v>
      </c>
      <c r="C110">
        <f>HLOOKUP(A110,Fertility!$B$1:$BA$133,25,FALSE)</f>
        <v>58542</v>
      </c>
      <c r="D110">
        <f>HLOOKUP(A110,AverageHouseHoldSize!$B$2:$BA$71,14,FALSE)</f>
        <v>2.52</v>
      </c>
      <c r="E110">
        <f>HLOOKUP(A110,Financial!$B$2:$BA$83,16,FALSE)</f>
        <v>168300</v>
      </c>
      <c r="F110">
        <f>HLOOKUP(A110,Financial!$B$2:$BA$83,17,FALSE)</f>
        <v>80706</v>
      </c>
      <c r="G110">
        <f>HLOOKUP(A110,Financial!$B$2:$BA$83,18,FALSE)</f>
        <v>1172</v>
      </c>
      <c r="H110">
        <f>HLOOKUP(A110,Financial!$B$2:$BA$83,19,FALSE)</f>
        <v>705</v>
      </c>
      <c r="I110">
        <f>VLOOKUP(A110,zillow_price!$A$2:$N$52,11,FALSE)</f>
        <v>160148.79672254901</v>
      </c>
      <c r="J110">
        <f>VLOOKUP(A110,zillow_price!$A$2:$O$52,15,FALSE)</f>
        <v>4</v>
      </c>
      <c r="K110">
        <f>VLOOKUP(A110,Supply!$B$3:$N$54,4,FALSE)</f>
        <v>1897576</v>
      </c>
    </row>
    <row r="111" spans="1:11" x14ac:dyDescent="0.2">
      <c r="A111" t="s">
        <v>22</v>
      </c>
      <c r="B111">
        <v>2019</v>
      </c>
      <c r="C111">
        <f>HLOOKUP(A111,Fertility!$B$1:$BA$133,25,FALSE)</f>
        <v>10502</v>
      </c>
      <c r="D111">
        <f>HLOOKUP(A111,AverageHouseHoldSize!$B$2:$BA$71,14,FALSE)</f>
        <v>2.79</v>
      </c>
      <c r="E111">
        <f>HLOOKUP(A111,Financial!$B$2:$BA$83,16,FALSE)</f>
        <v>298000</v>
      </c>
      <c r="F111">
        <f>HLOOKUP(A111,Financial!$B$2:$BA$83,17,FALSE)</f>
        <v>107786</v>
      </c>
      <c r="G111">
        <f>HLOOKUP(A111,Financial!$B$2:$BA$83,18,FALSE)</f>
        <v>1882</v>
      </c>
      <c r="H111">
        <f>HLOOKUP(A111,Financial!$B$2:$BA$83,19,FALSE)</f>
        <v>3553</v>
      </c>
      <c r="I111">
        <f>VLOOKUP(A111,zillow_price!$A$2:$N$52,11,FALSE)</f>
        <v>303847.39879645599</v>
      </c>
      <c r="J111">
        <f>VLOOKUP(A111,zillow_price!$A$2:$O$52,15,FALSE)</f>
        <v>3</v>
      </c>
      <c r="K111">
        <f>VLOOKUP(A111,Supply!$B$3:$N$54,4,FALSE)</f>
        <v>252199</v>
      </c>
    </row>
    <row r="112" spans="1:11" x14ac:dyDescent="0.2">
      <c r="A112" t="s">
        <v>23</v>
      </c>
      <c r="B112">
        <v>2019</v>
      </c>
      <c r="C112">
        <f>HLOOKUP(A112,Fertility!$B$1:$BA$133,25,FALSE)</f>
        <v>89019</v>
      </c>
      <c r="D112">
        <f>HLOOKUP(A112,AverageHouseHoldSize!$B$2:$BA$71,14,FALSE)</f>
        <v>2.67</v>
      </c>
      <c r="E112">
        <f>HLOOKUP(A112,Financial!$B$2:$BA$83,16,FALSE)</f>
        <v>274300</v>
      </c>
      <c r="F112">
        <f>HLOOKUP(A112,Financial!$B$2:$BA$83,17,FALSE)</f>
        <v>88809</v>
      </c>
      <c r="G112">
        <f>HLOOKUP(A112,Financial!$B$2:$BA$83,18,FALSE)</f>
        <v>1457</v>
      </c>
      <c r="H112">
        <f>HLOOKUP(A112,Financial!$B$2:$BA$83,19,FALSE)</f>
        <v>1655</v>
      </c>
      <c r="I112">
        <f>VLOOKUP(A112,zillow_price!$A$2:$N$52,11,FALSE)</f>
        <v>275019.44713387999</v>
      </c>
      <c r="J112">
        <f>VLOOKUP(A112,zillow_price!$A$2:$O$52,15,FALSE)</f>
        <v>8</v>
      </c>
      <c r="K112">
        <f>VLOOKUP(A112,Supply!$B$3:$N$54,4,FALSE)</f>
        <v>2670441</v>
      </c>
    </row>
    <row r="113" spans="1:11" x14ac:dyDescent="0.2">
      <c r="A113" t="s">
        <v>24</v>
      </c>
      <c r="B113">
        <v>2019</v>
      </c>
      <c r="C113">
        <f>HLOOKUP(A113,Fertility!$B$1:$BA$133,25,FALSE)</f>
        <v>35370</v>
      </c>
      <c r="D113">
        <f>HLOOKUP(A113,AverageHouseHoldSize!$B$2:$BA$71,14,FALSE)</f>
        <v>2.52</v>
      </c>
      <c r="E113">
        <f>HLOOKUP(A113,Financial!$B$2:$BA$83,16,FALSE)</f>
        <v>152800</v>
      </c>
      <c r="F113">
        <f>HLOOKUP(A113,Financial!$B$2:$BA$83,17,FALSE)</f>
        <v>75464</v>
      </c>
      <c r="G113">
        <f>HLOOKUP(A113,Financial!$B$2:$BA$83,18,FALSE)</f>
        <v>1094</v>
      </c>
      <c r="H113">
        <f>HLOOKUP(A113,Financial!$B$2:$BA$83,19,FALSE)</f>
        <v>992</v>
      </c>
      <c r="I113">
        <f>VLOOKUP(A113,zillow_price!$A$2:$N$52,11,FALSE)</f>
        <v>146059.46984307401</v>
      </c>
      <c r="J113">
        <f>VLOOKUP(A113,zillow_price!$A$2:$O$52,15,FALSE)</f>
        <v>6</v>
      </c>
      <c r="K113">
        <f>VLOOKUP(A113,Supply!$B$3:$N$54,4,FALSE)</f>
        <v>1163647</v>
      </c>
    </row>
    <row r="114" spans="1:11" x14ac:dyDescent="0.2">
      <c r="A114" t="s">
        <v>25</v>
      </c>
      <c r="B114">
        <v>2019</v>
      </c>
      <c r="C114">
        <f>HLOOKUP(A114,Fertility!$B$1:$BA$133,25,FALSE)</f>
        <v>450971</v>
      </c>
      <c r="D114">
        <f>HLOOKUP(A114,AverageHouseHoldSize!$B$2:$BA$71,14,FALSE)</f>
        <v>2.94</v>
      </c>
      <c r="E114">
        <f>HLOOKUP(A114,Financial!$B$2:$BA$83,16,FALSE)</f>
        <v>583200</v>
      </c>
      <c r="F114">
        <f>HLOOKUP(A114,Financial!$B$2:$BA$83,17,FALSE)</f>
        <v>118575</v>
      </c>
      <c r="G114">
        <f>HLOOKUP(A114,Financial!$B$2:$BA$83,18,FALSE)</f>
        <v>2421</v>
      </c>
      <c r="H114">
        <f>HLOOKUP(A114,Financial!$B$2:$BA$83,19,FALSE)</f>
        <v>4687</v>
      </c>
      <c r="I114">
        <f>VLOOKUP(A114,zillow_price!$A$2:$N$52,11,FALSE)</f>
        <v>553636.28928315197</v>
      </c>
      <c r="J114">
        <f>VLOOKUP(A114,zillow_price!$A$2:$O$52,15,FALSE)</f>
        <v>9</v>
      </c>
      <c r="K114">
        <f>VLOOKUP(A114,Supply!$B$3:$N$54,4,FALSE)</f>
        <v>13157873</v>
      </c>
    </row>
    <row r="115" spans="1:11" x14ac:dyDescent="0.2">
      <c r="A115" t="s">
        <v>26</v>
      </c>
      <c r="B115">
        <v>2019</v>
      </c>
      <c r="C115">
        <f>HLOOKUP(A115,Fertility!$B$1:$BA$133,25,FALSE)</f>
        <v>64252</v>
      </c>
      <c r="D115">
        <f>HLOOKUP(A115,AverageHouseHoldSize!$B$2:$BA$71,14,FALSE)</f>
        <v>2.52</v>
      </c>
      <c r="E115">
        <f>HLOOKUP(A115,Financial!$B$2:$BA$83,16,FALSE)</f>
        <v>402600</v>
      </c>
      <c r="F115">
        <f>HLOOKUP(A115,Financial!$B$2:$BA$83,17,FALSE)</f>
        <v>106488</v>
      </c>
      <c r="G115">
        <f>HLOOKUP(A115,Financial!$B$2:$BA$83,18,FALSE)</f>
        <v>1845</v>
      </c>
      <c r="H115">
        <f>HLOOKUP(A115,Financial!$B$2:$BA$83,19,FALSE)</f>
        <v>2052</v>
      </c>
      <c r="I115">
        <f>VLOOKUP(A115,zillow_price!$A$2:$N$52,11,FALSE)</f>
        <v>396176.95921284897</v>
      </c>
      <c r="J115">
        <f>VLOOKUP(A115,zillow_price!$A$2:$O$52,15,FALSE)</f>
        <v>10</v>
      </c>
      <c r="K115">
        <f>VLOOKUP(A115,Supply!$B$3:$N$54,4,FALSE)</f>
        <v>2235103</v>
      </c>
    </row>
    <row r="116" spans="1:11" x14ac:dyDescent="0.2">
      <c r="A116" t="s">
        <v>27</v>
      </c>
      <c r="B116">
        <v>2019</v>
      </c>
      <c r="C116">
        <f>HLOOKUP(A116,Fertility!$B$1:$BA$133,25,FALSE)</f>
        <v>30781</v>
      </c>
      <c r="D116">
        <f>HLOOKUP(A116,AverageHouseHoldSize!$B$2:$BA$71,14,FALSE)</f>
        <v>2.5099999999999998</v>
      </c>
      <c r="E116">
        <f>HLOOKUP(A116,Financial!$B$2:$BA$83,16,FALSE)</f>
        <v>284800</v>
      </c>
      <c r="F116">
        <f>HLOOKUP(A116,Financial!$B$2:$BA$83,17,FALSE)</f>
        <v>116398</v>
      </c>
      <c r="G116">
        <f>HLOOKUP(A116,Financial!$B$2:$BA$83,18,FALSE)</f>
        <v>2087</v>
      </c>
      <c r="H116">
        <f>HLOOKUP(A116,Financial!$B$2:$BA$83,19,FALSE)</f>
        <v>6096</v>
      </c>
      <c r="I116">
        <f>VLOOKUP(A116,zillow_price!$A$2:$N$52,11,FALSE)</f>
        <v>253536.70992384499</v>
      </c>
      <c r="J116">
        <f>VLOOKUP(A116,zillow_price!$A$2:$O$52,15,FALSE)</f>
        <v>11</v>
      </c>
      <c r="K116">
        <f>VLOOKUP(A116,Supply!$B$3:$N$54,4,FALSE)</f>
        <v>1377166</v>
      </c>
    </row>
    <row r="117" spans="1:11" x14ac:dyDescent="0.2">
      <c r="A117" t="s">
        <v>28</v>
      </c>
      <c r="B117">
        <v>2019</v>
      </c>
      <c r="C117">
        <f>HLOOKUP(A117,Fertility!$B$1:$BA$133,25,FALSE)</f>
        <v>8580</v>
      </c>
      <c r="D117">
        <f>HLOOKUP(A117,AverageHouseHoldSize!$B$2:$BA$71,14,FALSE)</f>
        <v>2.52</v>
      </c>
      <c r="E117">
        <f>HLOOKUP(A117,Financial!$B$2:$BA$83,16,FALSE)</f>
        <v>268200</v>
      </c>
      <c r="F117">
        <f>HLOOKUP(A117,Financial!$B$2:$BA$83,17,FALSE)</f>
        <v>94789</v>
      </c>
      <c r="G117">
        <f>HLOOKUP(A117,Financial!$B$2:$BA$83,18,FALSE)</f>
        <v>1557</v>
      </c>
      <c r="H117">
        <f>HLOOKUP(A117,Financial!$B$2:$BA$83,19,FALSE)</f>
        <v>1619</v>
      </c>
      <c r="I117">
        <f>VLOOKUP(A117,zillow_price!$A$2:$N$52,11,FALSE)</f>
        <v>266578.55666372698</v>
      </c>
      <c r="J117">
        <f>VLOOKUP(A117,zillow_price!$A$2:$O$52,15,FALSE)</f>
        <v>13</v>
      </c>
      <c r="K117">
        <f>VLOOKUP(A117,Supply!$B$3:$N$54,4,FALSE)</f>
        <v>376239</v>
      </c>
    </row>
    <row r="118" spans="1:11" x14ac:dyDescent="0.2">
      <c r="A118" t="s">
        <v>29</v>
      </c>
      <c r="B118">
        <v>2019</v>
      </c>
      <c r="C118">
        <f>HLOOKUP(A118,Fertility!$B$1:$BA$133,25,FALSE)</f>
        <v>8375</v>
      </c>
      <c r="D118">
        <f>HLOOKUP(A118,AverageHouseHoldSize!$B$2:$BA$71,14,FALSE)</f>
        <v>2.29</v>
      </c>
      <c r="E118">
        <f>HLOOKUP(A118,Financial!$B$2:$BA$83,16,FALSE)</f>
        <v>643800</v>
      </c>
      <c r="F118">
        <f>HLOOKUP(A118,Financial!$B$2:$BA$83,17,FALSE)</f>
        <v>157050</v>
      </c>
      <c r="G118">
        <f>HLOOKUP(A118,Financial!$B$2:$BA$83,18,FALSE)</f>
        <v>2684</v>
      </c>
      <c r="H118">
        <f>HLOOKUP(A118,Financial!$B$2:$BA$83,19,FALSE)</f>
        <v>3734</v>
      </c>
      <c r="I118">
        <f>VLOOKUP(A118,zillow_price!$A$2:$N$52,11,FALSE)</f>
        <v>575091.21433718305</v>
      </c>
      <c r="J118">
        <f>VLOOKUP(A118,zillow_price!$A$2:$O$52,15,FALSE)</f>
        <v>12</v>
      </c>
      <c r="K118">
        <f>VLOOKUP(A118,Supply!$B$3:$N$54,4,FALSE)</f>
        <v>291570</v>
      </c>
    </row>
    <row r="119" spans="1:11" x14ac:dyDescent="0.2">
      <c r="A119" t="s">
        <v>30</v>
      </c>
      <c r="B119">
        <v>2019</v>
      </c>
      <c r="C119">
        <f>HLOOKUP(A119,Fertility!$B$1:$BA$133,25,FALSE)</f>
        <v>205856</v>
      </c>
      <c r="D119">
        <f>HLOOKUP(A119,AverageHouseHoldSize!$B$2:$BA$71,14,FALSE)</f>
        <v>2.66</v>
      </c>
      <c r="E119">
        <f>HLOOKUP(A119,Financial!$B$2:$BA$83,16,FALSE)</f>
        <v>261400</v>
      </c>
      <c r="F119">
        <f>HLOOKUP(A119,Financial!$B$2:$BA$83,17,FALSE)</f>
        <v>83747</v>
      </c>
      <c r="G119">
        <f>HLOOKUP(A119,Financial!$B$2:$BA$83,18,FALSE)</f>
        <v>1530</v>
      </c>
      <c r="H119">
        <f>HLOOKUP(A119,Financial!$B$2:$BA$83,19,FALSE)</f>
        <v>2272</v>
      </c>
      <c r="I119">
        <f>VLOOKUP(A119,zillow_price!$A$2:$N$52,11,FALSE)</f>
        <v>244084.74572675899</v>
      </c>
      <c r="J119">
        <f>VLOOKUP(A119,zillow_price!$A$2:$O$52,15,FALSE)</f>
        <v>14</v>
      </c>
      <c r="K119">
        <f>VLOOKUP(A119,Supply!$B$3:$N$54,4,FALSE)</f>
        <v>7905832</v>
      </c>
    </row>
    <row r="120" spans="1:11" x14ac:dyDescent="0.2">
      <c r="A120" t="s">
        <v>31</v>
      </c>
      <c r="B120">
        <v>2019</v>
      </c>
      <c r="C120">
        <f>HLOOKUP(A120,Fertility!$B$1:$BA$133,25,FALSE)</f>
        <v>134809</v>
      </c>
      <c r="D120">
        <f>HLOOKUP(A120,AverageHouseHoldSize!$B$2:$BA$71,14,FALSE)</f>
        <v>2.69</v>
      </c>
      <c r="E120">
        <f>HLOOKUP(A120,Financial!$B$2:$BA$83,16,FALSE)</f>
        <v>222600</v>
      </c>
      <c r="F120">
        <f>HLOOKUP(A120,Financial!$B$2:$BA$83,17,FALSE)</f>
        <v>90886</v>
      </c>
      <c r="G120">
        <f>HLOOKUP(A120,Financial!$B$2:$BA$83,18,FALSE)</f>
        <v>1450</v>
      </c>
      <c r="H120">
        <f>HLOOKUP(A120,Financial!$B$2:$BA$83,19,FALSE)</f>
        <v>2059</v>
      </c>
      <c r="I120">
        <f>VLOOKUP(A120,zillow_price!$A$2:$N$52,11,FALSE)</f>
        <v>204924.58846814799</v>
      </c>
      <c r="J120">
        <f>VLOOKUP(A120,zillow_price!$A$2:$O$52,15,FALSE)</f>
        <v>16</v>
      </c>
      <c r="K120">
        <f>VLOOKUP(A120,Supply!$B$3:$N$54,4,FALSE)</f>
        <v>3852714</v>
      </c>
    </row>
    <row r="121" spans="1:11" x14ac:dyDescent="0.2">
      <c r="A121" t="s">
        <v>32</v>
      </c>
      <c r="B121">
        <v>2019</v>
      </c>
      <c r="C121">
        <f>HLOOKUP(A121,Fertility!$B$1:$BA$133,25,FALSE)</f>
        <v>18431</v>
      </c>
      <c r="D121">
        <f>HLOOKUP(A121,AverageHouseHoldSize!$B$2:$BA$71,14,FALSE)</f>
        <v>2.95</v>
      </c>
      <c r="E121">
        <f>HLOOKUP(A121,Financial!$B$2:$BA$83,16,FALSE)</f>
        <v>670600</v>
      </c>
      <c r="F121">
        <f>HLOOKUP(A121,Financial!$B$2:$BA$83,17,FALSE)</f>
        <v>116239</v>
      </c>
      <c r="G121">
        <f>HLOOKUP(A121,Financial!$B$2:$BA$83,18,FALSE)</f>
        <v>2472</v>
      </c>
      <c r="H121">
        <f>HLOOKUP(A121,Financial!$B$2:$BA$83,19,FALSE)</f>
        <v>1865</v>
      </c>
      <c r="I121">
        <f>VLOOKUP(A121,zillow_price!$A$2:$N$52,11,FALSE)</f>
        <v>616888.46757136902</v>
      </c>
      <c r="J121">
        <f>VLOOKUP(A121,zillow_price!$A$2:$O$52,15,FALSE)</f>
        <v>18</v>
      </c>
      <c r="K121">
        <f>VLOOKUP(A121,Supply!$B$3:$N$54,4,FALSE)</f>
        <v>465299</v>
      </c>
    </row>
    <row r="122" spans="1:11" x14ac:dyDescent="0.2">
      <c r="A122" t="s">
        <v>33</v>
      </c>
      <c r="B122">
        <v>2019</v>
      </c>
      <c r="C122">
        <f>HLOOKUP(A122,Fertility!$B$1:$BA$133,25,FALSE)</f>
        <v>27171</v>
      </c>
      <c r="D122">
        <f>HLOOKUP(A122,AverageHouseHoldSize!$B$2:$BA$71,14,FALSE)</f>
        <v>2.68</v>
      </c>
      <c r="E122">
        <f>HLOOKUP(A122,Financial!$B$2:$BA$83,16,FALSE)</f>
        <v>266900</v>
      </c>
      <c r="F122">
        <f>HLOOKUP(A122,Financial!$B$2:$BA$83,17,FALSE)</f>
        <v>82670</v>
      </c>
      <c r="G122">
        <f>HLOOKUP(A122,Financial!$B$2:$BA$83,18,FALSE)</f>
        <v>1306</v>
      </c>
      <c r="H122">
        <f>HLOOKUP(A122,Financial!$B$2:$BA$83,19,FALSE)</f>
        <v>1703</v>
      </c>
      <c r="I122">
        <f>VLOOKUP(A122,zillow_price!$A$2:$N$52,11,FALSE)</f>
        <v>284869.22606271697</v>
      </c>
      <c r="J122">
        <f>VLOOKUP(A122,zillow_price!$A$2:$O$52,15,FALSE)</f>
        <v>20</v>
      </c>
      <c r="K122">
        <f>VLOOKUP(A122,Supply!$B$3:$N$54,4,FALSE)</f>
        <v>655859</v>
      </c>
    </row>
    <row r="123" spans="1:11" x14ac:dyDescent="0.2">
      <c r="A123" t="s">
        <v>34</v>
      </c>
      <c r="B123">
        <v>2019</v>
      </c>
      <c r="C123">
        <f>HLOOKUP(A123,Fertility!$B$1:$BA$133,25,FALSE)</f>
        <v>147037</v>
      </c>
      <c r="D123">
        <f>HLOOKUP(A123,AverageHouseHoldSize!$B$2:$BA$71,14,FALSE)</f>
        <v>2.54</v>
      </c>
      <c r="E123">
        <f>HLOOKUP(A123,Financial!$B$2:$BA$83,16,FALSE)</f>
        <v>224000</v>
      </c>
      <c r="F123">
        <f>HLOOKUP(A123,Financial!$B$2:$BA$83,17,FALSE)</f>
        <v>101117</v>
      </c>
      <c r="G123">
        <f>HLOOKUP(A123,Financial!$B$2:$BA$83,18,FALSE)</f>
        <v>1688</v>
      </c>
      <c r="H123">
        <f>HLOOKUP(A123,Financial!$B$2:$BA$83,19,FALSE)</f>
        <v>4990</v>
      </c>
      <c r="I123">
        <f>VLOOKUP(A123,zillow_price!$A$2:$N$52,11,FALSE)</f>
        <v>189782.48115574601</v>
      </c>
      <c r="J123">
        <f>VLOOKUP(A123,zillow_price!$A$2:$O$52,15,FALSE)</f>
        <v>21</v>
      </c>
      <c r="K123">
        <f>VLOOKUP(A123,Supply!$B$3:$N$54,4,FALSE)</f>
        <v>4866006</v>
      </c>
    </row>
    <row r="124" spans="1:11" x14ac:dyDescent="0.2">
      <c r="A124" t="s">
        <v>35</v>
      </c>
      <c r="B124">
        <v>2019</v>
      </c>
      <c r="C124">
        <f>HLOOKUP(A124,Fertility!$B$1:$BA$133,25,FALSE)</f>
        <v>81658</v>
      </c>
      <c r="D124">
        <f>HLOOKUP(A124,AverageHouseHoldSize!$B$2:$BA$71,14,FALSE)</f>
        <v>2.52</v>
      </c>
      <c r="E124">
        <f>HLOOKUP(A124,Financial!$B$2:$BA$83,16,FALSE)</f>
        <v>163400</v>
      </c>
      <c r="F124">
        <f>HLOOKUP(A124,Financial!$B$2:$BA$83,17,FALSE)</f>
        <v>81495</v>
      </c>
      <c r="G124">
        <f>HLOOKUP(A124,Financial!$B$2:$BA$83,18,FALSE)</f>
        <v>1146</v>
      </c>
      <c r="H124">
        <f>HLOOKUP(A124,Financial!$B$2:$BA$83,19,FALSE)</f>
        <v>1335</v>
      </c>
      <c r="I124">
        <f>VLOOKUP(A124,zillow_price!$A$2:$N$52,11,FALSE)</f>
        <v>158673.121243681</v>
      </c>
      <c r="J124">
        <f>VLOOKUP(A124,zillow_price!$A$2:$O$52,15,FALSE)</f>
        <v>22</v>
      </c>
      <c r="K124">
        <f>VLOOKUP(A124,Supply!$B$3:$N$54,4,FALSE)</f>
        <v>2597765</v>
      </c>
    </row>
    <row r="125" spans="1:11" x14ac:dyDescent="0.2">
      <c r="A125" t="s">
        <v>36</v>
      </c>
      <c r="B125">
        <v>2019</v>
      </c>
      <c r="C125">
        <f>HLOOKUP(A125,Fertility!$B$1:$BA$133,25,FALSE)</f>
        <v>37815</v>
      </c>
      <c r="D125">
        <f>HLOOKUP(A125,AverageHouseHoldSize!$B$2:$BA$71,14,FALSE)</f>
        <v>2.38</v>
      </c>
      <c r="E125">
        <f>HLOOKUP(A125,Financial!$B$2:$BA$83,16,FALSE)</f>
        <v>167500</v>
      </c>
      <c r="F125">
        <f>HLOOKUP(A125,Financial!$B$2:$BA$83,17,FALSE)</f>
        <v>88085</v>
      </c>
      <c r="G125">
        <f>HLOOKUP(A125,Financial!$B$2:$BA$83,18,FALSE)</f>
        <v>1266</v>
      </c>
      <c r="H125">
        <f>HLOOKUP(A125,Financial!$B$2:$BA$83,19,FALSE)</f>
        <v>2593</v>
      </c>
      <c r="I125">
        <f>VLOOKUP(A125,zillow_price!$A$2:$N$52,11,FALSE)</f>
        <v>159296.19853875699</v>
      </c>
      <c r="J125">
        <f>VLOOKUP(A125,zillow_price!$A$2:$O$52,15,FALSE)</f>
        <v>19</v>
      </c>
      <c r="K125">
        <f>VLOOKUP(A125,Supply!$B$3:$N$54,4,FALSE)</f>
        <v>1287221</v>
      </c>
    </row>
    <row r="126" spans="1:11" x14ac:dyDescent="0.2">
      <c r="A126" t="s">
        <v>37</v>
      </c>
      <c r="B126">
        <v>2019</v>
      </c>
      <c r="C126">
        <f>HLOOKUP(A126,Fertility!$B$1:$BA$133,25,FALSE)</f>
        <v>41058</v>
      </c>
      <c r="D126">
        <f>HLOOKUP(A126,AverageHouseHoldSize!$B$2:$BA$71,14,FALSE)</f>
        <v>2.4900000000000002</v>
      </c>
      <c r="E126">
        <f>HLOOKUP(A126,Financial!$B$2:$BA$83,16,FALSE)</f>
        <v>179700</v>
      </c>
      <c r="F126">
        <f>HLOOKUP(A126,Financial!$B$2:$BA$83,17,FALSE)</f>
        <v>91487</v>
      </c>
      <c r="G126">
        <f>HLOOKUP(A126,Financial!$B$2:$BA$83,18,FALSE)</f>
        <v>1387</v>
      </c>
      <c r="H126">
        <f>HLOOKUP(A126,Financial!$B$2:$BA$83,19,FALSE)</f>
        <v>2453</v>
      </c>
      <c r="I126">
        <f>VLOOKUP(A126,zillow_price!$A$2:$N$52,11,FALSE)</f>
        <v>153022.04976679501</v>
      </c>
      <c r="J126">
        <f>VLOOKUP(A126,zillow_price!$A$2:$O$52,15,FALSE)</f>
        <v>23</v>
      </c>
      <c r="K126">
        <f>VLOOKUP(A126,Supply!$B$3:$N$54,4,FALSE)</f>
        <v>1138329</v>
      </c>
    </row>
    <row r="127" spans="1:11" x14ac:dyDescent="0.2">
      <c r="A127" t="s">
        <v>38</v>
      </c>
      <c r="B127">
        <v>2019</v>
      </c>
      <c r="C127">
        <f>HLOOKUP(A127,Fertility!$B$1:$BA$133,25,FALSE)</f>
        <v>47407</v>
      </c>
      <c r="D127">
        <f>HLOOKUP(A127,AverageHouseHoldSize!$B$2:$BA$71,14,FALSE)</f>
        <v>2.48</v>
      </c>
      <c r="E127">
        <f>HLOOKUP(A127,Financial!$B$2:$BA$83,16,FALSE)</f>
        <v>166800</v>
      </c>
      <c r="F127">
        <f>HLOOKUP(A127,Financial!$B$2:$BA$83,17,FALSE)</f>
        <v>79444</v>
      </c>
      <c r="G127">
        <f>HLOOKUP(A127,Financial!$B$2:$BA$83,18,FALSE)</f>
        <v>1179</v>
      </c>
      <c r="H127">
        <f>HLOOKUP(A127,Financial!$B$2:$BA$83,19,FALSE)</f>
        <v>1447</v>
      </c>
      <c r="I127">
        <f>VLOOKUP(A127,zillow_price!$A$2:$N$52,11,FALSE)</f>
        <v>139650.383288716</v>
      </c>
      <c r="J127">
        <f>VLOOKUP(A127,zillow_price!$A$2:$O$52,15,FALSE)</f>
        <v>24</v>
      </c>
      <c r="K127">
        <f>VLOOKUP(A127,Supply!$B$3:$N$54,4,FALSE)</f>
        <v>1748732</v>
      </c>
    </row>
    <row r="128" spans="1:11" x14ac:dyDescent="0.2">
      <c r="A128" t="s">
        <v>39</v>
      </c>
      <c r="B128">
        <v>2019</v>
      </c>
      <c r="C128">
        <f>HLOOKUP(A128,Fertility!$B$1:$BA$133,25,FALSE)</f>
        <v>57992</v>
      </c>
      <c r="D128">
        <f>HLOOKUP(A128,AverageHouseHoldSize!$B$2:$BA$71,14,FALSE)</f>
        <v>2.6</v>
      </c>
      <c r="E128">
        <f>HLOOKUP(A128,Financial!$B$2:$BA$83,16,FALSE)</f>
        <v>190500</v>
      </c>
      <c r="F128">
        <f>HLOOKUP(A128,Financial!$B$2:$BA$83,17,FALSE)</f>
        <v>85646</v>
      </c>
      <c r="G128">
        <f>HLOOKUP(A128,Financial!$B$2:$BA$83,18,FALSE)</f>
        <v>1279</v>
      </c>
      <c r="H128">
        <f>HLOOKUP(A128,Financial!$B$2:$BA$83,19,FALSE)</f>
        <v>1143</v>
      </c>
      <c r="I128">
        <f>VLOOKUP(A128,zillow_price!$A$2:$N$52,11,FALSE)</f>
        <v>177929.56407109101</v>
      </c>
      <c r="J128">
        <f>VLOOKUP(A128,zillow_price!$A$2:$O$52,15,FALSE)</f>
        <v>25</v>
      </c>
      <c r="K128">
        <f>VLOOKUP(A128,Supply!$B$3:$N$54,4,FALSE)</f>
        <v>1741076</v>
      </c>
    </row>
    <row r="129" spans="1:11" x14ac:dyDescent="0.2">
      <c r="A129" t="s">
        <v>40</v>
      </c>
      <c r="B129">
        <v>2019</v>
      </c>
      <c r="C129">
        <f>HLOOKUP(A129,Fertility!$B$1:$BA$133,25,FALSE)</f>
        <v>14130</v>
      </c>
      <c r="D129">
        <f>HLOOKUP(A129,AverageHouseHoldSize!$B$2:$BA$71,14,FALSE)</f>
        <v>2.2799999999999998</v>
      </c>
      <c r="E129">
        <f>HLOOKUP(A129,Financial!$B$2:$BA$83,16,FALSE)</f>
        <v>214900</v>
      </c>
      <c r="F129">
        <f>HLOOKUP(A129,Financial!$B$2:$BA$83,17,FALSE)</f>
        <v>83704</v>
      </c>
      <c r="G129">
        <f>HLOOKUP(A129,Financial!$B$2:$BA$83,18,FALSE)</f>
        <v>1387</v>
      </c>
      <c r="H129">
        <f>HLOOKUP(A129,Financial!$B$2:$BA$83,19,FALSE)</f>
        <v>2748</v>
      </c>
      <c r="I129">
        <f>VLOOKUP(A129,zillow_price!$A$2:$N$52,11,FALSE)</f>
        <v>234674.314011107</v>
      </c>
      <c r="J129">
        <f>VLOOKUP(A129,zillow_price!$A$2:$O$52,15,FALSE)</f>
        <v>28</v>
      </c>
      <c r="K129">
        <f>VLOOKUP(A129,Supply!$B$3:$N$54,4,FALSE)</f>
        <v>573618</v>
      </c>
    </row>
    <row r="130" spans="1:11" x14ac:dyDescent="0.2">
      <c r="A130" t="s">
        <v>41</v>
      </c>
      <c r="B130">
        <v>2019</v>
      </c>
      <c r="C130">
        <f>HLOOKUP(A130,Fertility!$B$1:$BA$133,25,FALSE)</f>
        <v>73824</v>
      </c>
      <c r="D130">
        <f>HLOOKUP(A130,AverageHouseHoldSize!$B$2:$BA$71,14,FALSE)</f>
        <v>2.65</v>
      </c>
      <c r="E130">
        <f>HLOOKUP(A130,Financial!$B$2:$BA$83,16,FALSE)</f>
        <v>340400</v>
      </c>
      <c r="F130">
        <f>HLOOKUP(A130,Financial!$B$2:$BA$83,17,FALSE)</f>
        <v>118991</v>
      </c>
      <c r="G130">
        <f>HLOOKUP(A130,Financial!$B$2:$BA$83,18,FALSE)</f>
        <v>2015</v>
      </c>
      <c r="H130">
        <f>HLOOKUP(A130,Financial!$B$2:$BA$83,19,FALSE)</f>
        <v>3613</v>
      </c>
      <c r="I130">
        <f>VLOOKUP(A130,zillow_price!$A$2:$N$52,11,FALSE)</f>
        <v>315497.20339273702</v>
      </c>
      <c r="J130">
        <f>VLOOKUP(A130,zillow_price!$A$2:$O$52,15,FALSE)</f>
        <v>27</v>
      </c>
      <c r="K130">
        <f>VLOOKUP(A130,Supply!$B$3:$N$54,4,FALSE)</f>
        <v>2226767</v>
      </c>
    </row>
    <row r="131" spans="1:11" x14ac:dyDescent="0.2">
      <c r="A131" t="s">
        <v>42</v>
      </c>
      <c r="B131">
        <v>2019</v>
      </c>
      <c r="C131">
        <f>HLOOKUP(A131,Fertility!$B$1:$BA$133,25,FALSE)</f>
        <v>69139</v>
      </c>
      <c r="D131">
        <f>HLOOKUP(A131,AverageHouseHoldSize!$B$2:$BA$71,14,FALSE)</f>
        <v>2.5099999999999998</v>
      </c>
      <c r="E131">
        <f>HLOOKUP(A131,Financial!$B$2:$BA$83,16,FALSE)</f>
        <v>425100</v>
      </c>
      <c r="F131">
        <f>HLOOKUP(A131,Financial!$B$2:$BA$83,17,FALSE)</f>
        <v>127308</v>
      </c>
      <c r="G131">
        <f>HLOOKUP(A131,Financial!$B$2:$BA$83,18,FALSE)</f>
        <v>2276</v>
      </c>
      <c r="H131">
        <f>HLOOKUP(A131,Financial!$B$2:$BA$83,19,FALSE)</f>
        <v>4955</v>
      </c>
      <c r="I131">
        <f>VLOOKUP(A131,zillow_price!$A$2:$N$52,11,FALSE)</f>
        <v>420301.73567129701</v>
      </c>
      <c r="J131">
        <f>VLOOKUP(A131,zillow_price!$A$2:$O$52,15,FALSE)</f>
        <v>26</v>
      </c>
      <c r="K131">
        <f>VLOOKUP(A131,Supply!$B$3:$N$54,4,FALSE)</f>
        <v>2650680</v>
      </c>
    </row>
    <row r="132" spans="1:11" x14ac:dyDescent="0.2">
      <c r="A132" t="s">
        <v>43</v>
      </c>
      <c r="B132">
        <v>2019</v>
      </c>
      <c r="C132">
        <f>HLOOKUP(A132,Fertility!$B$1:$BA$133,25,FALSE)</f>
        <v>115459</v>
      </c>
      <c r="D132">
        <f>HLOOKUP(A132,AverageHouseHoldSize!$B$2:$BA$71,14,FALSE)</f>
        <v>2.46</v>
      </c>
      <c r="E132">
        <f>HLOOKUP(A132,Financial!$B$2:$BA$83,16,FALSE)</f>
        <v>184600</v>
      </c>
      <c r="F132">
        <f>HLOOKUP(A132,Financial!$B$2:$BA$83,17,FALSE)</f>
        <v>85432</v>
      </c>
      <c r="G132">
        <f>HLOOKUP(A132,Financial!$B$2:$BA$83,18,FALSE)</f>
        <v>1285</v>
      </c>
      <c r="H132">
        <f>HLOOKUP(A132,Financial!$B$2:$BA$83,19,FALSE)</f>
        <v>2644</v>
      </c>
      <c r="I132">
        <f>VLOOKUP(A132,zillow_price!$A$2:$N$52,11,FALSE)</f>
        <v>167519.33588564099</v>
      </c>
      <c r="J132">
        <f>VLOOKUP(A132,zillow_price!$A$2:$O$52,15,FALSE)</f>
        <v>30</v>
      </c>
      <c r="K132">
        <f>VLOOKUP(A132,Supply!$B$3:$N$54,4,FALSE)</f>
        <v>3969880</v>
      </c>
    </row>
    <row r="133" spans="1:11" x14ac:dyDescent="0.2">
      <c r="A133" t="s">
        <v>44</v>
      </c>
      <c r="B133">
        <v>2019</v>
      </c>
      <c r="C133">
        <f>HLOOKUP(A133,Fertility!$B$1:$BA$133,25,FALSE)</f>
        <v>71159</v>
      </c>
      <c r="D133">
        <f>HLOOKUP(A133,AverageHouseHoldSize!$B$2:$BA$71,14,FALSE)</f>
        <v>2.48</v>
      </c>
      <c r="E133">
        <f>HLOOKUP(A133,Financial!$B$2:$BA$83,16,FALSE)</f>
        <v>258100</v>
      </c>
      <c r="F133">
        <f>HLOOKUP(A133,Financial!$B$2:$BA$83,17,FALSE)</f>
        <v>101802</v>
      </c>
      <c r="G133">
        <f>HLOOKUP(A133,Financial!$B$2:$BA$83,18,FALSE)</f>
        <v>1595</v>
      </c>
      <c r="H133">
        <f>HLOOKUP(A133,Financial!$B$2:$BA$83,19,FALSE)</f>
        <v>2765</v>
      </c>
      <c r="I133">
        <f>VLOOKUP(A133,zillow_price!$A$2:$N$52,11,FALSE)</f>
        <v>250876.06857811799</v>
      </c>
      <c r="J133">
        <f>VLOOKUP(A133,zillow_price!$A$2:$O$52,15,FALSE)</f>
        <v>31</v>
      </c>
      <c r="K133">
        <f>VLOOKUP(A133,Supply!$B$3:$N$54,4,FALSE)</f>
        <v>2222568</v>
      </c>
    </row>
    <row r="134" spans="1:11" x14ac:dyDescent="0.2">
      <c r="A134" t="s">
        <v>45</v>
      </c>
      <c r="B134">
        <v>2019</v>
      </c>
      <c r="C134">
        <f>HLOOKUP(A134,Fertility!$B$1:$BA$133,25,FALSE)</f>
        <v>35965</v>
      </c>
      <c r="D134">
        <f>HLOOKUP(A134,AverageHouseHoldSize!$B$2:$BA$71,14,FALSE)</f>
        <v>2.62</v>
      </c>
      <c r="E134">
        <f>HLOOKUP(A134,Financial!$B$2:$BA$83,16,FALSE)</f>
        <v>155200</v>
      </c>
      <c r="F134">
        <f>HLOOKUP(A134,Financial!$B$2:$BA$83,17,FALSE)</f>
        <v>72845</v>
      </c>
      <c r="G134">
        <f>HLOOKUP(A134,Financial!$B$2:$BA$83,18,FALSE)</f>
        <v>1149</v>
      </c>
      <c r="H134">
        <f>HLOOKUP(A134,Financial!$B$2:$BA$83,19,FALSE)</f>
        <v>1261</v>
      </c>
      <c r="I134">
        <f>VLOOKUP(A134,zillow_price!$A$2:$N$52,11,FALSE)</f>
        <v>136054.18207164601</v>
      </c>
      <c r="J134">
        <f>VLOOKUP(A134,zillow_price!$A$2:$O$52,15,FALSE)</f>
        <v>34</v>
      </c>
      <c r="K134">
        <f>VLOOKUP(A134,Supply!$B$3:$N$54,4,FALSE)</f>
        <v>1100229</v>
      </c>
    </row>
    <row r="135" spans="1:11" x14ac:dyDescent="0.2">
      <c r="A135" t="s">
        <v>46</v>
      </c>
      <c r="B135">
        <v>2019</v>
      </c>
      <c r="C135">
        <f>HLOOKUP(A135,Fertility!$B$1:$BA$133,25,FALSE)</f>
        <v>76428</v>
      </c>
      <c r="D135">
        <f>HLOOKUP(A135,AverageHouseHoldSize!$B$2:$BA$71,14,FALSE)</f>
        <v>2.4300000000000002</v>
      </c>
      <c r="E135">
        <f>HLOOKUP(A135,Financial!$B$2:$BA$83,16,FALSE)</f>
        <v>180400</v>
      </c>
      <c r="F135">
        <f>HLOOKUP(A135,Financial!$B$2:$BA$83,17,FALSE)</f>
        <v>85394</v>
      </c>
      <c r="G135">
        <f>HLOOKUP(A135,Financial!$B$2:$BA$83,18,FALSE)</f>
        <v>1271</v>
      </c>
      <c r="H135">
        <f>HLOOKUP(A135,Financial!$B$2:$BA$83,19,FALSE)</f>
        <v>1727</v>
      </c>
      <c r="I135">
        <f>VLOOKUP(A135,zillow_price!$A$2:$N$52,11,FALSE)</f>
        <v>165401.19270694201</v>
      </c>
      <c r="J135">
        <f>VLOOKUP(A135,zillow_price!$A$2:$O$52,15,FALSE)</f>
        <v>32</v>
      </c>
      <c r="K135">
        <f>VLOOKUP(A135,Supply!$B$3:$N$54,4,FALSE)</f>
        <v>2458337</v>
      </c>
    </row>
    <row r="136" spans="1:11" x14ac:dyDescent="0.2">
      <c r="A136" t="s">
        <v>47</v>
      </c>
      <c r="B136">
        <v>2019</v>
      </c>
      <c r="C136">
        <f>HLOOKUP(A136,Fertility!$B$1:$BA$133,25,FALSE)</f>
        <v>12267</v>
      </c>
      <c r="D136">
        <f>HLOOKUP(A136,AverageHouseHoldSize!$B$2:$BA$71,14,FALSE)</f>
        <v>2.38</v>
      </c>
      <c r="E136">
        <f>HLOOKUP(A136,Financial!$B$2:$BA$83,16,FALSE)</f>
        <v>273800</v>
      </c>
      <c r="F136">
        <f>HLOOKUP(A136,Financial!$B$2:$BA$83,17,FALSE)</f>
        <v>81685</v>
      </c>
      <c r="G136">
        <f>HLOOKUP(A136,Financial!$B$2:$BA$83,18,FALSE)</f>
        <v>1466</v>
      </c>
      <c r="H136">
        <f>HLOOKUP(A136,Financial!$B$2:$BA$83,19,FALSE)</f>
        <v>2272</v>
      </c>
      <c r="I136">
        <f>VLOOKUP(A136,zillow_price!$A$2:$N$52,11,FALSE)</f>
        <v>274780.52316716302</v>
      </c>
      <c r="J136">
        <f>VLOOKUP(A136,zillow_price!$A$2:$O$52,15,FALSE)</f>
        <v>35</v>
      </c>
      <c r="K136">
        <f>VLOOKUP(A136,Supply!$B$3:$N$54,4,FALSE)</f>
        <v>437651</v>
      </c>
    </row>
    <row r="137" spans="1:11" x14ac:dyDescent="0.2">
      <c r="A137" t="s">
        <v>48</v>
      </c>
      <c r="B137">
        <v>2019</v>
      </c>
      <c r="C137">
        <f>HLOOKUP(A137,Fertility!$B$1:$BA$133,25,FALSE)</f>
        <v>26897</v>
      </c>
      <c r="D137">
        <f>HLOOKUP(A137,AverageHouseHoldSize!$B$2:$BA$71,14,FALSE)</f>
        <v>2.44</v>
      </c>
      <c r="E137">
        <f>HLOOKUP(A137,Financial!$B$2:$BA$83,16,FALSE)</f>
        <v>187400</v>
      </c>
      <c r="F137">
        <f>HLOOKUP(A137,Financial!$B$2:$BA$83,17,FALSE)</f>
        <v>92606</v>
      </c>
      <c r="G137">
        <f>HLOOKUP(A137,Financial!$B$2:$BA$83,18,FALSE)</f>
        <v>1427</v>
      </c>
      <c r="H137">
        <f>HLOOKUP(A137,Financial!$B$2:$BA$83,19,FALSE)</f>
        <v>3076</v>
      </c>
      <c r="I137">
        <f>VLOOKUP(A137,zillow_price!$A$2:$N$52,11,FALSE)</f>
        <v>179220.975866491</v>
      </c>
      <c r="J137">
        <f>VLOOKUP(A137,zillow_price!$A$2:$O$52,15,FALSE)</f>
        <v>38</v>
      </c>
      <c r="K137">
        <f>VLOOKUP(A137,Supply!$B$3:$N$54,4,FALSE)</f>
        <v>771444</v>
      </c>
    </row>
    <row r="138" spans="1:11" x14ac:dyDescent="0.2">
      <c r="A138" t="s">
        <v>49</v>
      </c>
      <c r="B138">
        <v>2019</v>
      </c>
      <c r="C138">
        <f>HLOOKUP(A138,Fertility!$B$1:$BA$133,25,FALSE)</f>
        <v>37443</v>
      </c>
      <c r="D138">
        <f>HLOOKUP(A138,AverageHouseHoldSize!$B$2:$BA$71,14,FALSE)</f>
        <v>2.66</v>
      </c>
      <c r="E138">
        <f>HLOOKUP(A138,Financial!$B$2:$BA$83,16,FALSE)</f>
        <v>326800</v>
      </c>
      <c r="F138">
        <f>HLOOKUP(A138,Financial!$B$2:$BA$83,17,FALSE)</f>
        <v>89494</v>
      </c>
      <c r="G138">
        <f>HLOOKUP(A138,Financial!$B$2:$BA$83,18,FALSE)</f>
        <v>1589</v>
      </c>
      <c r="H138">
        <f>HLOOKUP(A138,Financial!$B$2:$BA$83,19,FALSE)</f>
        <v>1764</v>
      </c>
      <c r="I138">
        <f>VLOOKUP(A138,zillow_price!$A$2:$N$52,11,FALSE)</f>
        <v>302256.113432882</v>
      </c>
      <c r="J138">
        <f>VLOOKUP(A138,zillow_price!$A$2:$O$52,15,FALSE)</f>
        <v>42</v>
      </c>
      <c r="K138">
        <f>VLOOKUP(A138,Supply!$B$3:$N$54,4,FALSE)</f>
        <v>1143557</v>
      </c>
    </row>
    <row r="139" spans="1:11" x14ac:dyDescent="0.2">
      <c r="A139" t="s">
        <v>50</v>
      </c>
      <c r="B139">
        <v>2019</v>
      </c>
      <c r="C139">
        <f>HLOOKUP(A139,Fertility!$B$1:$BA$133,25,FALSE)</f>
        <v>11966</v>
      </c>
      <c r="D139">
        <f>HLOOKUP(A139,AverageHouseHoldSize!$B$2:$BA$71,14,FALSE)</f>
        <v>2.44</v>
      </c>
      <c r="E139">
        <f>HLOOKUP(A139,Financial!$B$2:$BA$83,16,FALSE)</f>
        <v>290300</v>
      </c>
      <c r="F139">
        <f>HLOOKUP(A139,Financial!$B$2:$BA$83,17,FALSE)</f>
        <v>109782</v>
      </c>
      <c r="G139">
        <f>HLOOKUP(A139,Financial!$B$2:$BA$83,18,FALSE)</f>
        <v>1963</v>
      </c>
      <c r="H139">
        <f>HLOOKUP(A139,Financial!$B$2:$BA$83,19,FALSE)</f>
        <v>5967</v>
      </c>
      <c r="I139">
        <f>VLOOKUP(A139,zillow_price!$A$2:$N$52,11,FALSE)</f>
        <v>285020.94472909602</v>
      </c>
      <c r="J139">
        <f>VLOOKUP(A139,zillow_price!$A$2:$O$52,15,FALSE)</f>
        <v>39</v>
      </c>
      <c r="K139">
        <f>VLOOKUP(A139,Supply!$B$3:$N$54,4,FALSE)</f>
        <v>541396</v>
      </c>
    </row>
    <row r="140" spans="1:11" x14ac:dyDescent="0.2">
      <c r="A140" t="s">
        <v>51</v>
      </c>
      <c r="B140">
        <v>2019</v>
      </c>
      <c r="C140">
        <f>HLOOKUP(A140,Fertility!$B$1:$BA$133,25,FALSE)</f>
        <v>95678</v>
      </c>
      <c r="D140">
        <f>HLOOKUP(A140,AverageHouseHoldSize!$B$2:$BA$71,14,FALSE)</f>
        <v>2.65</v>
      </c>
      <c r="E140">
        <f>HLOOKUP(A140,Financial!$B$2:$BA$83,16,FALSE)</f>
        <v>355200</v>
      </c>
      <c r="F140">
        <f>HLOOKUP(A140,Financial!$B$2:$BA$83,17,FALSE)</f>
        <v>126612</v>
      </c>
      <c r="G140">
        <f>HLOOKUP(A140,Financial!$B$2:$BA$83,18,FALSE)</f>
        <v>2413</v>
      </c>
      <c r="H140">
        <f>HLOOKUP(A140,Financial!$B$2:$BA$83,19,FALSE)</f>
        <v>8553</v>
      </c>
      <c r="I140">
        <f>VLOOKUP(A140,zillow_price!$A$2:$N$52,11,FALSE)</f>
        <v>347455.70573903498</v>
      </c>
      <c r="J140">
        <f>VLOOKUP(A140,zillow_price!$A$2:$O$52,15,FALSE)</f>
        <v>40</v>
      </c>
      <c r="K140">
        <f>VLOOKUP(A140,Supply!$B$3:$N$54,4,FALSE)</f>
        <v>3286264</v>
      </c>
    </row>
    <row r="141" spans="1:11" x14ac:dyDescent="0.2">
      <c r="A141" t="s">
        <v>52</v>
      </c>
      <c r="B141">
        <v>2019</v>
      </c>
      <c r="C141">
        <f>HLOOKUP(A141,Fertility!$B$1:$BA$133,25,FALSE)</f>
        <v>26945</v>
      </c>
      <c r="D141">
        <f>HLOOKUP(A141,AverageHouseHoldSize!$B$2:$BA$71,14,FALSE)</f>
        <v>2.59</v>
      </c>
      <c r="E141">
        <f>HLOOKUP(A141,Financial!$B$2:$BA$83,16,FALSE)</f>
        <v>196300</v>
      </c>
      <c r="F141">
        <f>HLOOKUP(A141,Financial!$B$2:$BA$83,17,FALSE)</f>
        <v>76399</v>
      </c>
      <c r="G141">
        <f>HLOOKUP(A141,Financial!$B$2:$BA$83,18,FALSE)</f>
        <v>1269</v>
      </c>
      <c r="H141">
        <f>HLOOKUP(A141,Financial!$B$2:$BA$83,19,FALSE)</f>
        <v>1613</v>
      </c>
      <c r="I141">
        <f>VLOOKUP(A141,zillow_price!$A$2:$N$52,11,FALSE)</f>
        <v>196555.737427827</v>
      </c>
      <c r="J141">
        <f>VLOOKUP(A141,zillow_price!$A$2:$O$52,15,FALSE)</f>
        <v>41</v>
      </c>
      <c r="K141">
        <f>VLOOKUP(A141,Supply!$B$3:$N$54,4,FALSE)</f>
        <v>793420</v>
      </c>
    </row>
    <row r="142" spans="1:11" x14ac:dyDescent="0.2">
      <c r="A142" t="s">
        <v>53</v>
      </c>
      <c r="B142">
        <v>2019</v>
      </c>
      <c r="C142">
        <f>HLOOKUP(A142,Fertility!$B$1:$BA$133,25,FALSE)</f>
        <v>217713</v>
      </c>
      <c r="D142">
        <f>HLOOKUP(A142,AverageHouseHoldSize!$B$2:$BA$71,14,FALSE)</f>
        <v>2.54</v>
      </c>
      <c r="E142">
        <f>HLOOKUP(A142,Financial!$B$2:$BA$83,16,FALSE)</f>
        <v>360900</v>
      </c>
      <c r="F142">
        <f>HLOOKUP(A142,Financial!$B$2:$BA$83,17,FALSE)</f>
        <v>112733</v>
      </c>
      <c r="G142">
        <f>HLOOKUP(A142,Financial!$B$2:$BA$83,18,FALSE)</f>
        <v>2156</v>
      </c>
      <c r="H142">
        <f>HLOOKUP(A142,Financial!$B$2:$BA$83,19,FALSE)</f>
        <v>6073</v>
      </c>
      <c r="I142">
        <f>VLOOKUP(A142,zillow_price!$A$2:$N$52,11,FALSE)</f>
        <v>344624.34477831499</v>
      </c>
      <c r="J142">
        <f>VLOOKUP(A142,zillow_price!$A$2:$O$52,15,FALSE)</f>
        <v>43</v>
      </c>
      <c r="K142">
        <f>VLOOKUP(A142,Supply!$B$3:$N$54,4,FALSE)</f>
        <v>7446812</v>
      </c>
    </row>
    <row r="143" spans="1:11" x14ac:dyDescent="0.2">
      <c r="A143" t="s">
        <v>54</v>
      </c>
      <c r="B143">
        <v>2019</v>
      </c>
      <c r="C143">
        <f>HLOOKUP(A143,Fertility!$B$1:$BA$133,25,FALSE)</f>
        <v>129358</v>
      </c>
      <c r="D143">
        <f>HLOOKUP(A143,AverageHouseHoldSize!$B$2:$BA$71,14,FALSE)</f>
        <v>2.52</v>
      </c>
      <c r="E143">
        <f>HLOOKUP(A143,Financial!$B$2:$BA$83,16,FALSE)</f>
        <v>214700</v>
      </c>
      <c r="F143">
        <f>HLOOKUP(A143,Financial!$B$2:$BA$83,17,FALSE)</f>
        <v>86098</v>
      </c>
      <c r="G143">
        <f>HLOOKUP(A143,Financial!$B$2:$BA$83,18,FALSE)</f>
        <v>1318</v>
      </c>
      <c r="H143">
        <f>HLOOKUP(A143,Financial!$B$2:$BA$83,19,FALSE)</f>
        <v>1674</v>
      </c>
      <c r="I143">
        <f>VLOOKUP(A143,zillow_price!$A$2:$N$52,11,FALSE)</f>
        <v>207573.34844256201</v>
      </c>
      <c r="J143">
        <f>VLOOKUP(A143,zillow_price!$A$2:$O$52,15,FALSE)</f>
        <v>36</v>
      </c>
      <c r="K143">
        <f>VLOOKUP(A143,Supply!$B$3:$N$54,4,FALSE)</f>
        <v>4046348</v>
      </c>
    </row>
    <row r="144" spans="1:11" x14ac:dyDescent="0.2">
      <c r="A144" t="s">
        <v>55</v>
      </c>
      <c r="B144">
        <v>2019</v>
      </c>
      <c r="C144">
        <f>HLOOKUP(A144,Fertility!$B$1:$BA$133,25,FALSE)</f>
        <v>13098</v>
      </c>
      <c r="D144">
        <f>HLOOKUP(A144,AverageHouseHoldSize!$B$2:$BA$71,14,FALSE)</f>
        <v>2.2799999999999998</v>
      </c>
      <c r="E144">
        <f>HLOOKUP(A144,Financial!$B$2:$BA$83,16,FALSE)</f>
        <v>227400</v>
      </c>
      <c r="F144">
        <f>HLOOKUP(A144,Financial!$B$2:$BA$83,17,FALSE)</f>
        <v>100353</v>
      </c>
      <c r="G144">
        <f>HLOOKUP(A144,Financial!$B$2:$BA$83,18,FALSE)</f>
        <v>1430</v>
      </c>
      <c r="H144">
        <f>HLOOKUP(A144,Financial!$B$2:$BA$83,19,FALSE)</f>
        <v>2300</v>
      </c>
      <c r="I144">
        <f>VLOOKUP(A144,zillow_price!$A$2:$N$52,11,FALSE)</f>
        <v>218047.644279878</v>
      </c>
      <c r="J144">
        <f>VLOOKUP(A144,zillow_price!$A$2:$O$52,15,FALSE)</f>
        <v>37</v>
      </c>
      <c r="K144">
        <f>VLOOKUP(A144,Supply!$B$3:$N$54,4,FALSE)</f>
        <v>323519</v>
      </c>
    </row>
    <row r="145" spans="1:11" x14ac:dyDescent="0.2">
      <c r="A145" t="s">
        <v>56</v>
      </c>
      <c r="B145">
        <v>2019</v>
      </c>
      <c r="C145">
        <f>HLOOKUP(A145,Fertility!$B$1:$BA$133,25,FALSE)</f>
        <v>150899</v>
      </c>
      <c r="D145">
        <f>HLOOKUP(A145,AverageHouseHoldSize!$B$2:$BA$71,14,FALSE)</f>
        <v>2.4</v>
      </c>
      <c r="E145">
        <f>HLOOKUP(A145,Financial!$B$2:$BA$83,16,FALSE)</f>
        <v>165500</v>
      </c>
      <c r="F145">
        <f>HLOOKUP(A145,Financial!$B$2:$BA$83,17,FALSE)</f>
        <v>86569</v>
      </c>
      <c r="G145">
        <f>HLOOKUP(A145,Financial!$B$2:$BA$83,18,FALSE)</f>
        <v>1250</v>
      </c>
      <c r="H145">
        <f>HLOOKUP(A145,Financial!$B$2:$BA$83,19,FALSE)</f>
        <v>2526</v>
      </c>
      <c r="I145">
        <f>VLOOKUP(A145,zillow_price!$A$2:$N$52,11,FALSE)</f>
        <v>152483.65394188001</v>
      </c>
      <c r="J145">
        <f>VLOOKUP(A145,zillow_price!$A$2:$O$52,15,FALSE)</f>
        <v>44</v>
      </c>
      <c r="K145">
        <f>VLOOKUP(A145,Supply!$B$3:$N$54,4,FALSE)</f>
        <v>4730340</v>
      </c>
    </row>
    <row r="146" spans="1:11" x14ac:dyDescent="0.2">
      <c r="A146" t="s">
        <v>57</v>
      </c>
      <c r="B146">
        <v>2019</v>
      </c>
      <c r="C146">
        <f>HLOOKUP(A146,Fertility!$B$1:$BA$133,25,FALSE)</f>
        <v>55049</v>
      </c>
      <c r="D146">
        <f>HLOOKUP(A146,AverageHouseHoldSize!$B$2:$BA$71,14,FALSE)</f>
        <v>2.57</v>
      </c>
      <c r="E146">
        <f>HLOOKUP(A146,Financial!$B$2:$BA$83,16,FALSE)</f>
        <v>160800</v>
      </c>
      <c r="F146">
        <f>HLOOKUP(A146,Financial!$B$2:$BA$83,17,FALSE)</f>
        <v>84367</v>
      </c>
      <c r="G146">
        <f>HLOOKUP(A146,Financial!$B$2:$BA$83,18,FALSE)</f>
        <v>1231</v>
      </c>
      <c r="H146">
        <f>HLOOKUP(A146,Financial!$B$2:$BA$83,19,FALSE)</f>
        <v>1528</v>
      </c>
      <c r="I146">
        <f>VLOOKUP(A146,zillow_price!$A$2:$N$52,11,FALSE)</f>
        <v>138554.98911289801</v>
      </c>
      <c r="J146">
        <f>VLOOKUP(A146,zillow_price!$A$2:$O$52,15,FALSE)</f>
        <v>45</v>
      </c>
      <c r="K146">
        <f>VLOOKUP(A146,Supply!$B$3:$N$54,4,FALSE)</f>
        <v>1495151</v>
      </c>
    </row>
    <row r="147" spans="1:11" x14ac:dyDescent="0.2">
      <c r="A147" t="s">
        <v>58</v>
      </c>
      <c r="B147">
        <v>2019</v>
      </c>
      <c r="C147">
        <f>HLOOKUP(A147,Fertility!$B$1:$BA$133,25,FALSE)</f>
        <v>42254</v>
      </c>
      <c r="D147">
        <f>HLOOKUP(A147,AverageHouseHoldSize!$B$2:$BA$71,14,FALSE)</f>
        <v>2.5</v>
      </c>
      <c r="E147">
        <f>HLOOKUP(A147,Financial!$B$2:$BA$83,16,FALSE)</f>
        <v>365000</v>
      </c>
      <c r="F147">
        <f>HLOOKUP(A147,Financial!$B$2:$BA$83,17,FALSE)</f>
        <v>97630</v>
      </c>
      <c r="G147">
        <f>HLOOKUP(A147,Financial!$B$2:$BA$83,18,FALSE)</f>
        <v>1750</v>
      </c>
      <c r="H147">
        <f>HLOOKUP(A147,Financial!$B$2:$BA$83,19,FALSE)</f>
        <v>3306</v>
      </c>
      <c r="I147">
        <f>VLOOKUP(A147,zillow_price!$A$2:$N$52,11,FALSE)</f>
        <v>360864.44293494802</v>
      </c>
      <c r="J147">
        <f>VLOOKUP(A147,zillow_price!$A$2:$O$52,15,FALSE)</f>
        <v>46</v>
      </c>
      <c r="K147">
        <f>VLOOKUP(A147,Supply!$B$3:$N$54,4,FALSE)</f>
        <v>1649352</v>
      </c>
    </row>
    <row r="148" spans="1:11" x14ac:dyDescent="0.2">
      <c r="A148" t="s">
        <v>59</v>
      </c>
      <c r="B148">
        <v>2019</v>
      </c>
      <c r="C148">
        <f>HLOOKUP(A148,Fertility!$B$1:$BA$133,25,FALSE)</f>
        <v>148956</v>
      </c>
      <c r="D148">
        <f>HLOOKUP(A148,AverageHouseHoldSize!$B$2:$BA$71,14,FALSE)</f>
        <v>2.42</v>
      </c>
      <c r="E148">
        <f>HLOOKUP(A148,Financial!$B$2:$BA$83,16,FALSE)</f>
        <v>210700</v>
      </c>
      <c r="F148">
        <f>HLOOKUP(A148,Financial!$B$2:$BA$83,17,FALSE)</f>
        <v>94035</v>
      </c>
      <c r="G148">
        <f>HLOOKUP(A148,Financial!$B$2:$BA$83,18,FALSE)</f>
        <v>1477</v>
      </c>
      <c r="H148">
        <f>HLOOKUP(A148,Financial!$B$2:$BA$83,19,FALSE)</f>
        <v>3229</v>
      </c>
      <c r="I148">
        <f>VLOOKUP(A148,zillow_price!$A$2:$N$52,11,FALSE)</f>
        <v>187148.80263289201</v>
      </c>
      <c r="J148">
        <f>VLOOKUP(A148,zillow_price!$A$2:$O$52,15,FALSE)</f>
        <v>47</v>
      </c>
      <c r="K148">
        <f>VLOOKUP(A148,Supply!$B$3:$N$54,4,FALSE)</f>
        <v>5119249</v>
      </c>
    </row>
    <row r="149" spans="1:11" x14ac:dyDescent="0.2">
      <c r="A149" t="s">
        <v>60</v>
      </c>
      <c r="B149">
        <v>2019</v>
      </c>
      <c r="C149">
        <f>HLOOKUP(A149,Fertility!$B$1:$BA$133,25,FALSE)</f>
        <v>7968</v>
      </c>
      <c r="D149">
        <f>HLOOKUP(A149,AverageHouseHoldSize!$B$2:$BA$71,14,FALSE)</f>
        <v>2.5</v>
      </c>
      <c r="E149">
        <f>HLOOKUP(A149,Financial!$B$2:$BA$83,16,FALSE)</f>
        <v>281200</v>
      </c>
      <c r="F149">
        <f>HLOOKUP(A149,Financial!$B$2:$BA$83,17,FALSE)</f>
        <v>102698</v>
      </c>
      <c r="G149">
        <f>HLOOKUP(A149,Financial!$B$2:$BA$83,18,FALSE)</f>
        <v>1837</v>
      </c>
      <c r="H149">
        <f>HLOOKUP(A149,Financial!$B$2:$BA$83,19,FALSE)</f>
        <v>4378</v>
      </c>
      <c r="I149">
        <f>VLOOKUP(A149,zillow_price!$A$2:$N$52,11,FALSE)</f>
        <v>292900.84838478197</v>
      </c>
      <c r="J149">
        <f>VLOOKUP(A149,zillow_price!$A$2:$O$52,15,FALSE)</f>
        <v>50</v>
      </c>
      <c r="K149">
        <f>VLOOKUP(A149,Supply!$B$3:$N$54,4,FALSE)</f>
        <v>407174</v>
      </c>
    </row>
    <row r="150" spans="1:11" x14ac:dyDescent="0.2">
      <c r="A150" t="s">
        <v>61</v>
      </c>
      <c r="B150">
        <v>2019</v>
      </c>
      <c r="C150">
        <f>HLOOKUP(A150,Fertility!$B$1:$BA$133,25,FALSE)</f>
        <v>63576</v>
      </c>
      <c r="D150">
        <f>HLOOKUP(A150,AverageHouseHoldSize!$B$2:$BA$71,14,FALSE)</f>
        <v>2.54</v>
      </c>
      <c r="E150">
        <f>HLOOKUP(A150,Financial!$B$2:$BA$83,16,FALSE)</f>
        <v>203600</v>
      </c>
      <c r="F150">
        <f>HLOOKUP(A150,Financial!$B$2:$BA$83,17,FALSE)</f>
        <v>83591</v>
      </c>
      <c r="G150">
        <f>HLOOKUP(A150,Financial!$B$2:$BA$83,18,FALSE)</f>
        <v>1250</v>
      </c>
      <c r="H150">
        <f>HLOOKUP(A150,Financial!$B$2:$BA$83,19,FALSE)</f>
        <v>1165</v>
      </c>
      <c r="I150">
        <f>VLOOKUP(A150,zillow_price!$A$2:$N$52,11,FALSE)</f>
        <v>190496.45537294599</v>
      </c>
      <c r="J150">
        <f>VLOOKUP(A150,zillow_price!$A$2:$O$52,15,FALSE)</f>
        <v>51</v>
      </c>
      <c r="K150">
        <f>VLOOKUP(A150,Supply!$B$3:$N$54,4,FALSE)</f>
        <v>1975915</v>
      </c>
    </row>
    <row r="151" spans="1:11" x14ac:dyDescent="0.2">
      <c r="A151" t="s">
        <v>62</v>
      </c>
      <c r="B151">
        <v>2019</v>
      </c>
      <c r="C151">
        <f>HLOOKUP(A151,Fertility!$B$1:$BA$133,25,FALSE)</f>
        <v>12568</v>
      </c>
      <c r="D151">
        <f>HLOOKUP(A151,AverageHouseHoldSize!$B$2:$BA$71,14,FALSE)</f>
        <v>2.4</v>
      </c>
      <c r="E151">
        <f>HLOOKUP(A151,Financial!$B$2:$BA$83,16,FALSE)</f>
        <v>200100</v>
      </c>
      <c r="F151">
        <f>HLOOKUP(A151,Financial!$B$2:$BA$83,17,FALSE)</f>
        <v>86870</v>
      </c>
      <c r="G151">
        <f>HLOOKUP(A151,Financial!$B$2:$BA$83,18,FALSE)</f>
        <v>1371</v>
      </c>
      <c r="H151">
        <f>HLOOKUP(A151,Financial!$B$2:$BA$83,19,FALSE)</f>
        <v>2461</v>
      </c>
      <c r="I151">
        <f>VLOOKUP(A151,zillow_price!$A$2:$N$52,11,FALSE)</f>
        <v>207188.523362704</v>
      </c>
      <c r="J151">
        <f>VLOOKUP(A151,zillow_price!$A$2:$O$52,15,FALSE)</f>
        <v>52</v>
      </c>
      <c r="K151">
        <f>VLOOKUP(A151,Supply!$B$3:$N$54,4,FALSE)</f>
        <v>353799</v>
      </c>
    </row>
    <row r="152" spans="1:11" x14ac:dyDescent="0.2">
      <c r="A152" t="s">
        <v>63</v>
      </c>
      <c r="B152">
        <v>2019</v>
      </c>
      <c r="C152">
        <f>HLOOKUP(A152,Fertility!$B$1:$BA$133,25,FALSE)</f>
        <v>78042</v>
      </c>
      <c r="D152">
        <f>HLOOKUP(A152,AverageHouseHoldSize!$B$2:$BA$71,14,FALSE)</f>
        <v>2.5099999999999998</v>
      </c>
      <c r="E152">
        <f>HLOOKUP(A152,Financial!$B$2:$BA$83,16,FALSE)</f>
        <v>208600</v>
      </c>
      <c r="F152">
        <f>HLOOKUP(A152,Financial!$B$2:$BA$83,17,FALSE)</f>
        <v>82414</v>
      </c>
      <c r="G152">
        <f>HLOOKUP(A152,Financial!$B$2:$BA$83,18,FALSE)</f>
        <v>1264</v>
      </c>
      <c r="H152">
        <f>HLOOKUP(A152,Financial!$B$2:$BA$83,19,FALSE)</f>
        <v>1327</v>
      </c>
      <c r="I152">
        <f>VLOOKUP(A152,zillow_price!$A$2:$N$52,11,FALSE)</f>
        <v>203000.12668070401</v>
      </c>
      <c r="J152">
        <f>VLOOKUP(A152,zillow_price!$A$2:$O$52,15,FALSE)</f>
        <v>53</v>
      </c>
      <c r="K152">
        <f>VLOOKUP(A152,Supply!$B$3:$N$54,4,FALSE)</f>
        <v>2654737</v>
      </c>
    </row>
    <row r="153" spans="1:11" x14ac:dyDescent="0.2">
      <c r="A153" t="s">
        <v>64</v>
      </c>
      <c r="B153">
        <v>2019</v>
      </c>
      <c r="C153">
        <f>HLOOKUP(A153,Fertility!$B$1:$BA$133,25,FALSE)</f>
        <v>390925</v>
      </c>
      <c r="D153">
        <f>HLOOKUP(A153,AverageHouseHoldSize!$B$2:$BA$71,14,FALSE)</f>
        <v>2.84</v>
      </c>
      <c r="E153">
        <f>HLOOKUP(A153,Financial!$B$2:$BA$83,16,FALSE)</f>
        <v>230400</v>
      </c>
      <c r="F153">
        <f>HLOOKUP(A153,Financial!$B$2:$BA$83,17,FALSE)</f>
        <v>100584</v>
      </c>
      <c r="G153">
        <f>HLOOKUP(A153,Financial!$B$2:$BA$83,18,FALSE)</f>
        <v>1675</v>
      </c>
      <c r="H153">
        <f>HLOOKUP(A153,Financial!$B$2:$BA$83,19,FALSE)</f>
        <v>4320</v>
      </c>
      <c r="I153">
        <f>VLOOKUP(A153,zillow_price!$A$2:$N$52,11,FALSE)</f>
        <v>212792.7721915</v>
      </c>
      <c r="J153">
        <f>VLOOKUP(A153,zillow_price!$A$2:$O$52,15,FALSE)</f>
        <v>54</v>
      </c>
      <c r="K153">
        <f>VLOOKUP(A153,Supply!$B$3:$N$54,4,FALSE)</f>
        <v>9985126</v>
      </c>
    </row>
    <row r="154" spans="1:11" x14ac:dyDescent="0.2">
      <c r="A154" t="s">
        <v>65</v>
      </c>
      <c r="B154">
        <v>2019</v>
      </c>
      <c r="C154">
        <f>HLOOKUP(A154,Fertility!$B$1:$BA$133,25,FALSE)</f>
        <v>45033</v>
      </c>
      <c r="D154">
        <f>HLOOKUP(A154,AverageHouseHoldSize!$B$2:$BA$71,14,FALSE)</f>
        <v>3.08</v>
      </c>
      <c r="E154">
        <f>HLOOKUP(A154,Financial!$B$2:$BA$83,16,FALSE)</f>
        <v>337300</v>
      </c>
      <c r="F154">
        <f>HLOOKUP(A154,Financial!$B$2:$BA$83,17,FALSE)</f>
        <v>96894</v>
      </c>
      <c r="G154">
        <f>HLOOKUP(A154,Financial!$B$2:$BA$83,18,FALSE)</f>
        <v>1605</v>
      </c>
      <c r="H154">
        <f>HLOOKUP(A154,Financial!$B$2:$BA$83,19,FALSE)</f>
        <v>1920</v>
      </c>
      <c r="I154">
        <f>VLOOKUP(A154,zillow_price!$A$2:$N$52,11,FALSE)</f>
        <v>343046.09670741699</v>
      </c>
      <c r="J154">
        <f>VLOOKUP(A154,zillow_price!$A$2:$O$52,15,FALSE)</f>
        <v>55</v>
      </c>
      <c r="K154">
        <f>VLOOKUP(A154,Supply!$B$3:$N$54,4,FALSE)</f>
        <v>1023855</v>
      </c>
    </row>
    <row r="155" spans="1:11" x14ac:dyDescent="0.2">
      <c r="A155" t="s">
        <v>66</v>
      </c>
      <c r="B155">
        <v>2019</v>
      </c>
      <c r="C155">
        <f>HLOOKUP(A155,Fertility!$B$1:$BA$133,25,FALSE)</f>
        <v>6553</v>
      </c>
      <c r="D155">
        <f>HLOOKUP(A155,AverageHouseHoldSize!$B$2:$BA$71,14,FALSE)</f>
        <v>2.2799999999999998</v>
      </c>
      <c r="E155">
        <f>HLOOKUP(A155,Financial!$B$2:$BA$83,16,FALSE)</f>
        <v>242100</v>
      </c>
      <c r="F155">
        <f>HLOOKUP(A155,Financial!$B$2:$BA$83,17,FALSE)</f>
        <v>91997</v>
      </c>
      <c r="G155">
        <f>HLOOKUP(A155,Financial!$B$2:$BA$83,18,FALSE)</f>
        <v>1606</v>
      </c>
      <c r="H155">
        <f>HLOOKUP(A155,Financial!$B$2:$BA$83,19,FALSE)</f>
        <v>4487</v>
      </c>
      <c r="I155">
        <f>VLOOKUP(A155,zillow_price!$A$2:$N$52,11,FALSE)</f>
        <v>255960.95860025901</v>
      </c>
      <c r="J155">
        <f>VLOOKUP(A155,zillow_price!$A$2:$O$52,15,FALSE)</f>
        <v>58</v>
      </c>
      <c r="K155">
        <f>VLOOKUP(A155,Supply!$B$3:$N$54,4,FALSE)</f>
        <v>262767</v>
      </c>
    </row>
    <row r="156" spans="1:11" x14ac:dyDescent="0.2">
      <c r="A156" t="s">
        <v>67</v>
      </c>
      <c r="B156">
        <v>2019</v>
      </c>
      <c r="C156">
        <f>HLOOKUP(A156,Fertility!$B$1:$BA$133,25,FALSE)</f>
        <v>98004</v>
      </c>
      <c r="D156">
        <f>HLOOKUP(A156,AverageHouseHoldSize!$B$2:$BA$71,14,FALSE)</f>
        <v>2.6</v>
      </c>
      <c r="E156">
        <f>HLOOKUP(A156,Financial!$B$2:$BA$83,16,FALSE)</f>
        <v>313100</v>
      </c>
      <c r="F156">
        <f>HLOOKUP(A156,Financial!$B$2:$BA$83,17,FALSE)</f>
        <v>108355</v>
      </c>
      <c r="G156">
        <f>HLOOKUP(A156,Financial!$B$2:$BA$83,18,FALSE)</f>
        <v>1792</v>
      </c>
      <c r="H156">
        <f>HLOOKUP(A156,Financial!$B$2:$BA$83,19,FALSE)</f>
        <v>2568</v>
      </c>
      <c r="I156">
        <f>VLOOKUP(A156,zillow_price!$A$2:$N$52,11,FALSE)</f>
        <v>275202.59601611999</v>
      </c>
      <c r="J156">
        <f>VLOOKUP(A156,zillow_price!$A$2:$O$52,15,FALSE)</f>
        <v>56</v>
      </c>
      <c r="K156">
        <f>VLOOKUP(A156,Supply!$B$3:$N$54,4,FALSE)</f>
        <v>3191847</v>
      </c>
    </row>
    <row r="157" spans="1:11" x14ac:dyDescent="0.2">
      <c r="A157" t="s">
        <v>68</v>
      </c>
      <c r="B157">
        <v>2019</v>
      </c>
      <c r="C157">
        <f>HLOOKUP(A157,Fertility!$B$1:$BA$133,25,FALSE)</f>
        <v>98105</v>
      </c>
      <c r="D157">
        <f>HLOOKUP(A157,AverageHouseHoldSize!$B$2:$BA$71,14,FALSE)</f>
        <v>2.5499999999999998</v>
      </c>
      <c r="E157">
        <f>HLOOKUP(A157,Financial!$B$2:$BA$83,16,FALSE)</f>
        <v>399400</v>
      </c>
      <c r="F157">
        <f>HLOOKUP(A157,Financial!$B$2:$BA$83,17,FALSE)</f>
        <v>109421</v>
      </c>
      <c r="G157">
        <f>HLOOKUP(A157,Financial!$B$2:$BA$83,18,FALSE)</f>
        <v>1951</v>
      </c>
      <c r="H157">
        <f>HLOOKUP(A157,Financial!$B$2:$BA$83,19,FALSE)</f>
        <v>3702</v>
      </c>
      <c r="I157">
        <f>VLOOKUP(A157,zillow_price!$A$2:$N$52,11,FALSE)</f>
        <v>404759.63215746701</v>
      </c>
      <c r="J157">
        <f>VLOOKUP(A157,zillow_price!$A$2:$O$52,15,FALSE)</f>
        <v>59</v>
      </c>
      <c r="K157">
        <f>VLOOKUP(A157,Supply!$B$3:$N$54,4,FALSE)</f>
        <v>2932477</v>
      </c>
    </row>
    <row r="158" spans="1:11" x14ac:dyDescent="0.2">
      <c r="A158" t="s">
        <v>69</v>
      </c>
      <c r="B158">
        <v>2019</v>
      </c>
      <c r="C158">
        <f>HLOOKUP(A158,Fertility!$B$1:$BA$133,25,FALSE)</f>
        <v>21275</v>
      </c>
      <c r="D158">
        <f>HLOOKUP(A158,AverageHouseHoldSize!$B$2:$BA$71,14,FALSE)</f>
        <v>2.4</v>
      </c>
      <c r="E158">
        <f>HLOOKUP(A158,Financial!$B$2:$BA$83,16,FALSE)</f>
        <v>154500</v>
      </c>
      <c r="F158">
        <f>HLOOKUP(A158,Financial!$B$2:$BA$83,17,FALSE)</f>
        <v>75215</v>
      </c>
      <c r="G158">
        <f>HLOOKUP(A158,Financial!$B$2:$BA$83,18,FALSE)</f>
        <v>1052</v>
      </c>
      <c r="H158">
        <f>HLOOKUP(A158,Financial!$B$2:$BA$83,19,FALSE)</f>
        <v>882</v>
      </c>
      <c r="I158">
        <f>VLOOKUP(A158,zillow_price!$A$2:$N$52,11,FALSE)</f>
        <v>115698.79351403299</v>
      </c>
      <c r="J158">
        <f>VLOOKUP(A158,zillow_price!$A$2:$O$52,15,FALSE)</f>
        <v>61</v>
      </c>
      <c r="K158">
        <f>VLOOKUP(A158,Supply!$B$3:$N$54,4,FALSE)</f>
        <v>728175</v>
      </c>
    </row>
    <row r="159" spans="1:11" x14ac:dyDescent="0.2">
      <c r="A159" t="s">
        <v>70</v>
      </c>
      <c r="B159">
        <v>2019</v>
      </c>
      <c r="C159">
        <f>HLOOKUP(A159,Fertility!$B$1:$BA$133,25,FALSE)</f>
        <v>68675</v>
      </c>
      <c r="D159">
        <f>HLOOKUP(A159,AverageHouseHoldSize!$B$2:$BA$71,14,FALSE)</f>
        <v>2.38</v>
      </c>
      <c r="E159">
        <f>HLOOKUP(A159,Financial!$B$2:$BA$83,16,FALSE)</f>
        <v>205200</v>
      </c>
      <c r="F159">
        <f>HLOOKUP(A159,Financial!$B$2:$BA$83,17,FALSE)</f>
        <v>91419</v>
      </c>
      <c r="G159">
        <f>HLOOKUP(A159,Financial!$B$2:$BA$83,18,FALSE)</f>
        <v>1412</v>
      </c>
      <c r="H159">
        <f>HLOOKUP(A159,Financial!$B$2:$BA$83,19,FALSE)</f>
        <v>3418</v>
      </c>
      <c r="I159">
        <f>VLOOKUP(A159,zillow_price!$A$2:$N$52,11,FALSE)</f>
        <v>203895.29537590599</v>
      </c>
      <c r="J159">
        <f>VLOOKUP(A159,zillow_price!$A$2:$O$52,15,FALSE)</f>
        <v>60</v>
      </c>
      <c r="K159">
        <f>VLOOKUP(A159,Supply!$B$3:$N$54,4,FALSE)</f>
        <v>2386623</v>
      </c>
    </row>
    <row r="160" spans="1:11" x14ac:dyDescent="0.2">
      <c r="A160" t="s">
        <v>71</v>
      </c>
      <c r="B160">
        <v>2019</v>
      </c>
      <c r="C160">
        <f>HLOOKUP(A160,Fertility!$B$1:$BA$133,25,FALSE)</f>
        <v>6905</v>
      </c>
      <c r="D160">
        <f>HLOOKUP(A160,AverageHouseHoldSize!$B$2:$BA$71,14,FALSE)</f>
        <v>2.42</v>
      </c>
      <c r="E160">
        <f>HLOOKUP(A160,Financial!$B$2:$BA$83,16,FALSE)</f>
        <v>243600</v>
      </c>
      <c r="F160">
        <f>HLOOKUP(A160,Financial!$B$2:$BA$83,17,FALSE)</f>
        <v>90111</v>
      </c>
      <c r="G160">
        <f>HLOOKUP(A160,Financial!$B$2:$BA$83,18,FALSE)</f>
        <v>1417</v>
      </c>
      <c r="H160">
        <f>HLOOKUP(A160,Financial!$B$2:$BA$83,19,FALSE)</f>
        <v>1390</v>
      </c>
      <c r="I160">
        <f>VLOOKUP(A160,zillow_price!$A$2:$N$52,11,FALSE)</f>
        <v>252924.15070853801</v>
      </c>
      <c r="J160">
        <f>VLOOKUP(A160,zillow_price!$A$2:$O$52,15,FALSE)</f>
        <v>62</v>
      </c>
      <c r="K160">
        <f>VLOOKUP(A160,Supply!$B$3:$N$54,4,FALSE)</f>
        <v>233128</v>
      </c>
    </row>
    <row r="161" spans="1:11" x14ac:dyDescent="0.2">
      <c r="A161" t="s">
        <v>72</v>
      </c>
      <c r="B161">
        <v>2019</v>
      </c>
      <c r="C161">
        <f>HLOOKUP(A161,Fertility!$B$1:$BA$133,25,FALSE)</f>
        <v>20986</v>
      </c>
      <c r="D161">
        <f>HLOOKUP(A161,AverageHouseHoldSize!$B$2:$BA$71,14,FALSE)</f>
        <v>2.7</v>
      </c>
      <c r="E161">
        <f>HLOOKUP(A161,Financial!$B$2:$BA$83,16,FALSE)</f>
        <v>130200</v>
      </c>
      <c r="F161">
        <f>HLOOKUP(A161,Financial!$B$2:$BA$83,17,FALSE)</f>
        <v>38504</v>
      </c>
      <c r="G161">
        <f>HLOOKUP(A161,Financial!$B$2:$BA$83,18,FALSE)</f>
        <v>828</v>
      </c>
      <c r="H161">
        <f>HLOOKUP(A161,Financial!$B$2:$BA$83,19,FALSE)</f>
        <v>643</v>
      </c>
      <c r="I161" t="e">
        <f>VLOOKUP(A161,zillow_price!$A$2:$N$52,11,FALSE)</f>
        <v>#N/A</v>
      </c>
      <c r="J161" t="e">
        <f>VLOOKUP(A161,zillow_price!$A$2:$O$52,15,FALSE)</f>
        <v>#N/A</v>
      </c>
      <c r="K161">
        <f>VLOOKUP(A161,Supply!$B$3:$N$54,4,FALSE)</f>
        <v>1170982</v>
      </c>
    </row>
    <row r="164" spans="1:11" x14ac:dyDescent="0.2">
      <c r="A164" t="s">
        <v>21</v>
      </c>
      <c r="B164">
        <v>2018</v>
      </c>
      <c r="C164">
        <f>HLOOKUP(A164,Fertility!$B$1:$BA$133,36,FALSE)</f>
        <v>66070</v>
      </c>
      <c r="D164">
        <f>HLOOKUP(A164,AverageHouseHoldSize!$B$2:$BA$71,20,FALSE)</f>
        <v>2.57</v>
      </c>
      <c r="E164">
        <f>HLOOKUP(A164,Financial!$B$2:$BA$83,23,FALSE)</f>
        <v>164200</v>
      </c>
      <c r="F164">
        <f>HLOOKUP(A164,Financial!$B$2:$BA$83,24,FALSE)</f>
        <v>78432</v>
      </c>
      <c r="G164">
        <f>HLOOKUP(A164,Financial!$B$2:$BA$83,25,FALSE)</f>
        <v>1164</v>
      </c>
      <c r="H164">
        <f>HLOOKUP(A164,Financial!$B$2:$BA$83,26,FALSE)</f>
        <v>692</v>
      </c>
      <c r="I164">
        <f>VLOOKUP(A164,zillow_price!$A$2:$N$52,10,FALSE)</f>
        <v>149621.49710437201</v>
      </c>
      <c r="J164">
        <f>VLOOKUP(A164,zillow_price!$A$2:$O$52,15,FALSE)</f>
        <v>4</v>
      </c>
      <c r="K164">
        <f>VLOOKUP(A164,Supply!$B$3:$N$54,5,FALSE)</f>
        <v>1855184</v>
      </c>
    </row>
    <row r="165" spans="1:11" x14ac:dyDescent="0.2">
      <c r="A165" t="s">
        <v>22</v>
      </c>
      <c r="B165">
        <v>2018</v>
      </c>
      <c r="C165">
        <f>HLOOKUP(A165,Fertility!$B$1:$BA$133,36,FALSE)</f>
        <v>10747</v>
      </c>
      <c r="D165">
        <f>HLOOKUP(A165,AverageHouseHoldSize!$B$2:$BA$71,20,FALSE)</f>
        <v>2.79</v>
      </c>
      <c r="E165">
        <f>HLOOKUP(A165,Financial!$B$2:$BA$83,23,FALSE)</f>
        <v>292600</v>
      </c>
      <c r="F165">
        <f>HLOOKUP(A165,Financial!$B$2:$BA$83,24,FALSE)</f>
        <v>105294</v>
      </c>
      <c r="G165">
        <f>HLOOKUP(A165,Financial!$B$2:$BA$83,25,FALSE)</f>
        <v>1895</v>
      </c>
      <c r="H165">
        <f>HLOOKUP(A165,Financial!$B$2:$BA$83,26,FALSE)</f>
        <v>3590</v>
      </c>
      <c r="I165">
        <f>VLOOKUP(A165,zillow_price!$A$2:$N$52,10,FALSE)</f>
        <v>279261.68938153703</v>
      </c>
      <c r="J165">
        <f>VLOOKUP(A165,zillow_price!$A$2:$O$52,15,FALSE)</f>
        <v>3</v>
      </c>
      <c r="K165">
        <f>VLOOKUP(A165,Supply!$B$3:$N$54,5,FALSE)</f>
        <v>254551</v>
      </c>
    </row>
    <row r="166" spans="1:11" x14ac:dyDescent="0.2">
      <c r="A166" t="s">
        <v>23</v>
      </c>
      <c r="B166">
        <v>2018</v>
      </c>
      <c r="C166">
        <f>HLOOKUP(A166,Fertility!$B$1:$BA$133,36,FALSE)</f>
        <v>92780</v>
      </c>
      <c r="D166">
        <f>HLOOKUP(A166,AverageHouseHoldSize!$B$2:$BA$71,20,FALSE)</f>
        <v>2.68</v>
      </c>
      <c r="E166">
        <f>HLOOKUP(A166,Financial!$B$2:$BA$83,23,FALSE)</f>
        <v>256600</v>
      </c>
      <c r="F166">
        <f>HLOOKUP(A166,Financial!$B$2:$BA$83,24,FALSE)</f>
        <v>84628</v>
      </c>
      <c r="G166">
        <f>HLOOKUP(A166,Financial!$B$2:$BA$83,25,FALSE)</f>
        <v>1417</v>
      </c>
      <c r="H166">
        <f>HLOOKUP(A166,Financial!$B$2:$BA$83,26,FALSE)</f>
        <v>1591</v>
      </c>
      <c r="I166">
        <f>VLOOKUP(A166,zillow_price!$A$2:$N$52,10,FALSE)</f>
        <v>258167.76585555001</v>
      </c>
      <c r="J166">
        <f>VLOOKUP(A166,zillow_price!$A$2:$O$52,15,FALSE)</f>
        <v>8</v>
      </c>
      <c r="K166">
        <f>VLOOKUP(A166,Supply!$B$3:$N$54,5,FALSE)</f>
        <v>2614298</v>
      </c>
    </row>
    <row r="167" spans="1:11" x14ac:dyDescent="0.2">
      <c r="A167" t="s">
        <v>24</v>
      </c>
      <c r="B167">
        <v>2018</v>
      </c>
      <c r="C167">
        <f>HLOOKUP(A167,Fertility!$B$1:$BA$133,36,FALSE)</f>
        <v>39677</v>
      </c>
      <c r="D167">
        <f>HLOOKUP(A167,AverageHouseHoldSize!$B$2:$BA$71,20,FALSE)</f>
        <v>2.5299999999999998</v>
      </c>
      <c r="E167">
        <f>HLOOKUP(A167,Financial!$B$2:$BA$83,23,FALSE)</f>
        <v>148300</v>
      </c>
      <c r="F167">
        <f>HLOOKUP(A167,Financial!$B$2:$BA$83,24,FALSE)</f>
        <v>73522</v>
      </c>
      <c r="G167">
        <f>HLOOKUP(A167,Financial!$B$2:$BA$83,25,FALSE)</f>
        <v>1071</v>
      </c>
      <c r="H167">
        <f>HLOOKUP(A167,Financial!$B$2:$BA$83,26,FALSE)</f>
        <v>935</v>
      </c>
      <c r="I167">
        <f>VLOOKUP(A167,zillow_price!$A$2:$N$52,10,FALSE)</f>
        <v>139379.65456124701</v>
      </c>
      <c r="J167">
        <f>VLOOKUP(A167,zillow_price!$A$2:$O$52,15,FALSE)</f>
        <v>6</v>
      </c>
      <c r="K167">
        <f>VLOOKUP(A167,Supply!$B$3:$N$54,5,FALSE)</f>
        <v>1156347</v>
      </c>
    </row>
    <row r="168" spans="1:11" x14ac:dyDescent="0.2">
      <c r="A168" t="s">
        <v>25</v>
      </c>
      <c r="B168">
        <v>2018</v>
      </c>
      <c r="C168">
        <f>HLOOKUP(A168,Fertility!$B$1:$BA$133,36,FALSE)</f>
        <v>454027</v>
      </c>
      <c r="D168">
        <f>HLOOKUP(A168,AverageHouseHoldSize!$B$2:$BA$71,20,FALSE)</f>
        <v>2.96</v>
      </c>
      <c r="E168">
        <f>HLOOKUP(A168,Financial!$B$2:$BA$83,23,FALSE)</f>
        <v>566100</v>
      </c>
      <c r="F168">
        <f>HLOOKUP(A168,Financial!$B$2:$BA$83,24,FALSE)</f>
        <v>113027</v>
      </c>
      <c r="G168">
        <f>HLOOKUP(A168,Financial!$B$2:$BA$83,25,FALSE)</f>
        <v>2345</v>
      </c>
      <c r="H168">
        <f>HLOOKUP(A168,Financial!$B$2:$BA$83,26,FALSE)</f>
        <v>4479</v>
      </c>
      <c r="I168">
        <f>VLOOKUP(A168,zillow_price!$A$2:$N$52,10,FALSE)</f>
        <v>544962.29091576999</v>
      </c>
      <c r="J168">
        <f>VLOOKUP(A168,zillow_price!$A$2:$O$52,15,FALSE)</f>
        <v>9</v>
      </c>
      <c r="K168">
        <f>VLOOKUP(A168,Supply!$B$3:$N$54,5,FALSE)</f>
        <v>13072122</v>
      </c>
    </row>
    <row r="169" spans="1:11" x14ac:dyDescent="0.2">
      <c r="A169" t="s">
        <v>26</v>
      </c>
      <c r="B169">
        <v>2018</v>
      </c>
      <c r="C169">
        <f>HLOOKUP(A169,Fertility!$B$1:$BA$133,36,FALSE)</f>
        <v>71267</v>
      </c>
      <c r="D169">
        <f>HLOOKUP(A169,AverageHouseHoldSize!$B$2:$BA$71,20,FALSE)</f>
        <v>2.56</v>
      </c>
      <c r="E169">
        <f>HLOOKUP(A169,Financial!$B$2:$BA$83,23,FALSE)</f>
        <v>383400</v>
      </c>
      <c r="F169">
        <f>HLOOKUP(A169,Financial!$B$2:$BA$83,24,FALSE)</f>
        <v>101056</v>
      </c>
      <c r="G169">
        <f>HLOOKUP(A169,Financial!$B$2:$BA$83,25,FALSE)</f>
        <v>1741</v>
      </c>
      <c r="H169">
        <f>HLOOKUP(A169,Financial!$B$2:$BA$83,26,FALSE)</f>
        <v>1896</v>
      </c>
      <c r="I169">
        <f>VLOOKUP(A169,zillow_price!$A$2:$N$52,10,FALSE)</f>
        <v>380215.35009449098</v>
      </c>
      <c r="J169">
        <f>VLOOKUP(A169,zillow_price!$A$2:$O$52,15,FALSE)</f>
        <v>10</v>
      </c>
      <c r="K169">
        <f>VLOOKUP(A169,Supply!$B$3:$N$54,5,FALSE)</f>
        <v>2176757</v>
      </c>
    </row>
    <row r="170" spans="1:11" x14ac:dyDescent="0.2">
      <c r="A170" t="s">
        <v>27</v>
      </c>
      <c r="B170">
        <v>2018</v>
      </c>
      <c r="C170">
        <f>HLOOKUP(A170,Fertility!$B$1:$BA$133,36,FALSE)</f>
        <v>35625</v>
      </c>
      <c r="D170">
        <f>HLOOKUP(A170,AverageHouseHoldSize!$B$2:$BA$71,20,FALSE)</f>
        <v>2.5099999999999998</v>
      </c>
      <c r="E170">
        <f>HLOOKUP(A170,Financial!$B$2:$BA$83,23,FALSE)</f>
        <v>281300</v>
      </c>
      <c r="F170">
        <f>HLOOKUP(A170,Financial!$B$2:$BA$83,24,FALSE)</f>
        <v>114130</v>
      </c>
      <c r="G170">
        <f>HLOOKUP(A170,Financial!$B$2:$BA$83,25,FALSE)</f>
        <v>2056</v>
      </c>
      <c r="H170">
        <f>HLOOKUP(A170,Financial!$B$2:$BA$83,26,FALSE)</f>
        <v>5985</v>
      </c>
      <c r="I170">
        <f>VLOOKUP(A170,zillow_price!$A$2:$N$52,10,FALSE)</f>
        <v>249437.85924905699</v>
      </c>
      <c r="J170">
        <f>VLOOKUP(A170,zillow_price!$A$2:$O$52,15,FALSE)</f>
        <v>11</v>
      </c>
      <c r="K170">
        <f>VLOOKUP(A170,Supply!$B$3:$N$54,5,FALSE)</f>
        <v>1378091</v>
      </c>
    </row>
    <row r="171" spans="1:11" x14ac:dyDescent="0.2">
      <c r="A171" t="s">
        <v>28</v>
      </c>
      <c r="B171">
        <v>2018</v>
      </c>
      <c r="C171">
        <f>HLOOKUP(A171,Fertility!$B$1:$BA$133,36,FALSE)</f>
        <v>10138</v>
      </c>
      <c r="D171">
        <f>HLOOKUP(A171,AverageHouseHoldSize!$B$2:$BA$71,20,FALSE)</f>
        <v>2.56</v>
      </c>
      <c r="E171">
        <f>HLOOKUP(A171,Financial!$B$2:$BA$83,23,FALSE)</f>
        <v>267000</v>
      </c>
      <c r="F171">
        <f>HLOOKUP(A171,Financial!$B$2:$BA$83,24,FALSE)</f>
        <v>87168</v>
      </c>
      <c r="G171">
        <f>HLOOKUP(A171,Financial!$B$2:$BA$83,25,FALSE)</f>
        <v>1566</v>
      </c>
      <c r="H171">
        <f>HLOOKUP(A171,Financial!$B$2:$BA$83,26,FALSE)</f>
        <v>1632</v>
      </c>
      <c r="I171">
        <f>VLOOKUP(A171,zillow_price!$A$2:$N$52,10,FALSE)</f>
        <v>260626.36459817601</v>
      </c>
      <c r="J171">
        <f>VLOOKUP(A171,zillow_price!$A$2:$O$52,15,FALSE)</f>
        <v>13</v>
      </c>
      <c r="K171">
        <f>VLOOKUP(A171,Supply!$B$3:$N$54,5,FALSE)</f>
        <v>367671</v>
      </c>
    </row>
    <row r="172" spans="1:11" x14ac:dyDescent="0.2">
      <c r="A172" t="s">
        <v>29</v>
      </c>
      <c r="B172">
        <v>2018</v>
      </c>
      <c r="C172">
        <f>HLOOKUP(A172,Fertility!$B$1:$BA$133,36,FALSE)</f>
        <v>8651</v>
      </c>
      <c r="D172">
        <f>HLOOKUP(A172,AverageHouseHoldSize!$B$2:$BA$71,20,FALSE)</f>
        <v>2.31</v>
      </c>
      <c r="E172">
        <f>HLOOKUP(A172,Financial!$B$2:$BA$83,23,FALSE)</f>
        <v>627000</v>
      </c>
      <c r="F172">
        <f>HLOOKUP(A172,Financial!$B$2:$BA$83,24,FALSE)</f>
        <v>151147</v>
      </c>
      <c r="G172">
        <f>HLOOKUP(A172,Financial!$B$2:$BA$83,25,FALSE)</f>
        <v>2506</v>
      </c>
      <c r="H172">
        <f>HLOOKUP(A172,Financial!$B$2:$BA$83,26,FALSE)</f>
        <v>3691</v>
      </c>
      <c r="I172">
        <f>VLOOKUP(A172,zillow_price!$A$2:$N$52,10,FALSE)</f>
        <v>565111.69318683003</v>
      </c>
      <c r="J172">
        <f>VLOOKUP(A172,zillow_price!$A$2:$O$52,15,FALSE)</f>
        <v>12</v>
      </c>
      <c r="K172">
        <f>VLOOKUP(A172,Supply!$B$3:$N$54,5,FALSE)</f>
        <v>287476</v>
      </c>
    </row>
    <row r="173" spans="1:11" x14ac:dyDescent="0.2">
      <c r="A173" t="s">
        <v>30</v>
      </c>
      <c r="B173">
        <v>2018</v>
      </c>
      <c r="C173">
        <f>HLOOKUP(A173,Fertility!$B$1:$BA$133,36,FALSE)</f>
        <v>230832</v>
      </c>
      <c r="D173">
        <f>HLOOKUP(A173,AverageHouseHoldSize!$B$2:$BA$71,20,FALSE)</f>
        <v>2.67</v>
      </c>
      <c r="E173">
        <f>HLOOKUP(A173,Financial!$B$2:$BA$83,23,FALSE)</f>
        <v>247000</v>
      </c>
      <c r="F173">
        <f>HLOOKUP(A173,Financial!$B$2:$BA$83,24,FALSE)</f>
        <v>80372</v>
      </c>
      <c r="G173">
        <f>HLOOKUP(A173,Financial!$B$2:$BA$83,25,FALSE)</f>
        <v>1471</v>
      </c>
      <c r="H173">
        <f>HLOOKUP(A173,Financial!$B$2:$BA$83,26,FALSE)</f>
        <v>2151</v>
      </c>
      <c r="I173">
        <f>VLOOKUP(A173,zillow_price!$A$2:$N$52,10,FALSE)</f>
        <v>234241.27590259601</v>
      </c>
      <c r="J173">
        <f>VLOOKUP(A173,zillow_price!$A$2:$O$52,15,FALSE)</f>
        <v>14</v>
      </c>
      <c r="K173">
        <f>VLOOKUP(A173,Supply!$B$3:$N$54,5,FALSE)</f>
        <v>7809358</v>
      </c>
    </row>
    <row r="174" spans="1:11" x14ac:dyDescent="0.2">
      <c r="A174" t="s">
        <v>31</v>
      </c>
      <c r="B174">
        <v>2018</v>
      </c>
      <c r="C174">
        <f>HLOOKUP(A174,Fertility!$B$1:$BA$133,36,FALSE)</f>
        <v>122525</v>
      </c>
      <c r="D174">
        <f>HLOOKUP(A174,AverageHouseHoldSize!$B$2:$BA$71,20,FALSE)</f>
        <v>2.7</v>
      </c>
      <c r="E174">
        <f>HLOOKUP(A174,Financial!$B$2:$BA$83,23,FALSE)</f>
        <v>208800</v>
      </c>
      <c r="F174">
        <f>HLOOKUP(A174,Financial!$B$2:$BA$83,24,FALSE)</f>
        <v>88772</v>
      </c>
      <c r="G174">
        <f>HLOOKUP(A174,Financial!$B$2:$BA$83,25,FALSE)</f>
        <v>1395</v>
      </c>
      <c r="H174">
        <f>HLOOKUP(A174,Financial!$B$2:$BA$83,26,FALSE)</f>
        <v>1970</v>
      </c>
      <c r="I174">
        <f>VLOOKUP(A174,zillow_price!$A$2:$N$52,10,FALSE)</f>
        <v>192827.53243075599</v>
      </c>
      <c r="J174">
        <f>VLOOKUP(A174,zillow_price!$A$2:$O$52,15,FALSE)</f>
        <v>16</v>
      </c>
      <c r="K174">
        <f>VLOOKUP(A174,Supply!$B$3:$N$54,5,FALSE)</f>
        <v>3803012</v>
      </c>
    </row>
    <row r="175" spans="1:11" x14ac:dyDescent="0.2">
      <c r="A175" t="s">
        <v>32</v>
      </c>
      <c r="B175">
        <v>2018</v>
      </c>
      <c r="C175">
        <f>HLOOKUP(A175,Fertility!$B$1:$BA$133,36,FALSE)</f>
        <v>18527</v>
      </c>
      <c r="D175">
        <f>HLOOKUP(A175,AverageHouseHoldSize!$B$2:$BA$71,20,FALSE)</f>
        <v>3.02</v>
      </c>
      <c r="E175">
        <f>HLOOKUP(A175,Financial!$B$2:$BA$83,23,FALSE)</f>
        <v>643100</v>
      </c>
      <c r="F175">
        <f>HLOOKUP(A175,Financial!$B$2:$BA$83,24,FALSE)</f>
        <v>113390</v>
      </c>
      <c r="G175">
        <f>HLOOKUP(A175,Financial!$B$2:$BA$83,25,FALSE)</f>
        <v>2354</v>
      </c>
      <c r="H175">
        <f>HLOOKUP(A175,Financial!$B$2:$BA$83,26,FALSE)</f>
        <v>1807</v>
      </c>
      <c r="I175">
        <f>VLOOKUP(A175,zillow_price!$A$2:$N$52,10,FALSE)</f>
        <v>610671.86413211597</v>
      </c>
      <c r="J175">
        <f>VLOOKUP(A175,zillow_price!$A$2:$O$52,15,FALSE)</f>
        <v>18</v>
      </c>
      <c r="K175">
        <f>VLOOKUP(A175,Supply!$B$3:$N$54,5,FALSE)</f>
        <v>455309</v>
      </c>
    </row>
    <row r="176" spans="1:11" x14ac:dyDescent="0.2">
      <c r="A176" t="s">
        <v>33</v>
      </c>
      <c r="B176">
        <v>2018</v>
      </c>
      <c r="C176">
        <f>HLOOKUP(A176,Fertility!$B$1:$BA$133,36,FALSE)</f>
        <v>23502</v>
      </c>
      <c r="D176">
        <f>HLOOKUP(A176,AverageHouseHoldSize!$B$2:$BA$71,20,FALSE)</f>
        <v>2.69</v>
      </c>
      <c r="E176">
        <f>HLOOKUP(A176,Financial!$B$2:$BA$83,23,FALSE)</f>
        <v>243800</v>
      </c>
      <c r="F176">
        <f>HLOOKUP(A176,Financial!$B$2:$BA$83,24,FALSE)</f>
        <v>75554</v>
      </c>
      <c r="G176">
        <f>HLOOKUP(A176,Financial!$B$2:$BA$83,25,FALSE)</f>
        <v>1249</v>
      </c>
      <c r="H176">
        <f>HLOOKUP(A176,Financial!$B$2:$BA$83,26,FALSE)</f>
        <v>1538</v>
      </c>
      <c r="I176">
        <f>VLOOKUP(A176,zillow_price!$A$2:$N$52,10,FALSE)</f>
        <v>256955.81800196899</v>
      </c>
      <c r="J176">
        <f>VLOOKUP(A176,zillow_price!$A$2:$O$52,15,FALSE)</f>
        <v>20</v>
      </c>
      <c r="K176">
        <f>VLOOKUP(A176,Supply!$B$3:$N$54,5,FALSE)</f>
        <v>640270</v>
      </c>
    </row>
    <row r="177" spans="1:11" x14ac:dyDescent="0.2">
      <c r="A177" t="s">
        <v>34</v>
      </c>
      <c r="B177">
        <v>2018</v>
      </c>
      <c r="C177">
        <f>HLOOKUP(A177,Fertility!$B$1:$BA$133,36,FALSE)</f>
        <v>158848</v>
      </c>
      <c r="D177">
        <f>HLOOKUP(A177,AverageHouseHoldSize!$B$2:$BA$71,20,FALSE)</f>
        <v>2.56</v>
      </c>
      <c r="E177">
        <f>HLOOKUP(A177,Financial!$B$2:$BA$83,23,FALSE)</f>
        <v>219400</v>
      </c>
      <c r="F177">
        <f>HLOOKUP(A177,Financial!$B$2:$BA$83,24,FALSE)</f>
        <v>96714</v>
      </c>
      <c r="G177">
        <f>HLOOKUP(A177,Financial!$B$2:$BA$83,25,FALSE)</f>
        <v>1665</v>
      </c>
      <c r="H177">
        <f>HLOOKUP(A177,Financial!$B$2:$BA$83,26,FALSE)</f>
        <v>4900</v>
      </c>
      <c r="I177">
        <f>VLOOKUP(A177,zillow_price!$A$2:$N$52,10,FALSE)</f>
        <v>184731.72468041201</v>
      </c>
      <c r="J177">
        <f>VLOOKUP(A177,zillow_price!$A$2:$O$52,15,FALSE)</f>
        <v>21</v>
      </c>
      <c r="K177">
        <f>VLOOKUP(A177,Supply!$B$3:$N$54,5,FALSE)</f>
        <v>4864864</v>
      </c>
    </row>
    <row r="178" spans="1:11" x14ac:dyDescent="0.2">
      <c r="A178" t="s">
        <v>35</v>
      </c>
      <c r="B178">
        <v>2018</v>
      </c>
      <c r="C178">
        <f>HLOOKUP(A178,Fertility!$B$1:$BA$133,36,FALSE)</f>
        <v>89630</v>
      </c>
      <c r="D178">
        <f>HLOOKUP(A178,AverageHouseHoldSize!$B$2:$BA$71,20,FALSE)</f>
        <v>2.5</v>
      </c>
      <c r="E178">
        <f>HLOOKUP(A178,Financial!$B$2:$BA$83,23,FALSE)</f>
        <v>153800</v>
      </c>
      <c r="F178">
        <f>HLOOKUP(A178,Financial!$B$2:$BA$83,24,FALSE)</f>
        <v>78796</v>
      </c>
      <c r="G178">
        <f>HLOOKUP(A178,Financial!$B$2:$BA$83,25,FALSE)</f>
        <v>1118</v>
      </c>
      <c r="H178">
        <f>HLOOKUP(A178,Financial!$B$2:$BA$83,26,FALSE)</f>
        <v>1273</v>
      </c>
      <c r="I178">
        <f>VLOOKUP(A178,zillow_price!$A$2:$N$52,10,FALSE)</f>
        <v>148767.01763713601</v>
      </c>
      <c r="J178">
        <f>VLOOKUP(A178,zillow_price!$A$2:$O$52,15,FALSE)</f>
        <v>22</v>
      </c>
      <c r="K178">
        <f>VLOOKUP(A178,Supply!$B$3:$N$54,5,FALSE)</f>
        <v>2599169</v>
      </c>
    </row>
    <row r="179" spans="1:11" x14ac:dyDescent="0.2">
      <c r="A179" t="s">
        <v>36</v>
      </c>
      <c r="B179">
        <v>2018</v>
      </c>
      <c r="C179">
        <f>HLOOKUP(A179,Fertility!$B$1:$BA$133,36,FALSE)</f>
        <v>40916</v>
      </c>
      <c r="D179">
        <f>HLOOKUP(A179,AverageHouseHoldSize!$B$2:$BA$71,20,FALSE)</f>
        <v>2.41</v>
      </c>
      <c r="E179">
        <f>HLOOKUP(A179,Financial!$B$2:$BA$83,23,FALSE)</f>
        <v>160700</v>
      </c>
      <c r="F179">
        <f>HLOOKUP(A179,Financial!$B$2:$BA$83,24,FALSE)</f>
        <v>83998</v>
      </c>
      <c r="G179">
        <f>HLOOKUP(A179,Financial!$B$2:$BA$83,25,FALSE)</f>
        <v>1234</v>
      </c>
      <c r="H179">
        <f>HLOOKUP(A179,Financial!$B$2:$BA$83,26,FALSE)</f>
        <v>2527</v>
      </c>
      <c r="I179">
        <f>VLOOKUP(A179,zillow_price!$A$2:$N$52,10,FALSE)</f>
        <v>151148.106844283</v>
      </c>
      <c r="J179">
        <f>VLOOKUP(A179,zillow_price!$A$2:$O$52,15,FALSE)</f>
        <v>19</v>
      </c>
      <c r="K179">
        <f>VLOOKUP(A179,Supply!$B$3:$N$54,5,FALSE)</f>
        <v>1267873</v>
      </c>
    </row>
    <row r="180" spans="1:11" x14ac:dyDescent="0.2">
      <c r="A180" t="s">
        <v>37</v>
      </c>
      <c r="B180">
        <v>2018</v>
      </c>
      <c r="C180">
        <f>HLOOKUP(A180,Fertility!$B$1:$BA$133,36,FALSE)</f>
        <v>41218</v>
      </c>
      <c r="D180">
        <f>HLOOKUP(A180,AverageHouseHoldSize!$B$2:$BA$71,20,FALSE)</f>
        <v>2.5</v>
      </c>
      <c r="E180">
        <f>HLOOKUP(A180,Financial!$B$2:$BA$83,23,FALSE)</f>
        <v>173800</v>
      </c>
      <c r="F180">
        <f>HLOOKUP(A180,Financial!$B$2:$BA$83,24,FALSE)</f>
        <v>86395</v>
      </c>
      <c r="G180">
        <f>HLOOKUP(A180,Financial!$B$2:$BA$83,25,FALSE)</f>
        <v>1364</v>
      </c>
      <c r="H180">
        <f>HLOOKUP(A180,Financial!$B$2:$BA$83,26,FALSE)</f>
        <v>2395</v>
      </c>
      <c r="I180">
        <f>VLOOKUP(A180,zillow_price!$A$2:$N$52,10,FALSE)</f>
        <v>144923.06526515499</v>
      </c>
      <c r="J180">
        <f>VLOOKUP(A180,zillow_price!$A$2:$O$52,15,FALSE)</f>
        <v>23</v>
      </c>
      <c r="K180">
        <f>VLOOKUP(A180,Supply!$B$3:$N$54,5,FALSE)</f>
        <v>1133408</v>
      </c>
    </row>
    <row r="181" spans="1:11" x14ac:dyDescent="0.2">
      <c r="A181" t="s">
        <v>38</v>
      </c>
      <c r="B181">
        <v>2018</v>
      </c>
      <c r="C181">
        <f>HLOOKUP(A181,Fertility!$B$1:$BA$133,36,FALSE)</f>
        <v>56995</v>
      </c>
      <c r="D181">
        <f>HLOOKUP(A181,AverageHouseHoldSize!$B$2:$BA$71,20,FALSE)</f>
        <v>2.5</v>
      </c>
      <c r="E181">
        <f>HLOOKUP(A181,Financial!$B$2:$BA$83,23,FALSE)</f>
        <v>162800</v>
      </c>
      <c r="F181">
        <f>HLOOKUP(A181,Financial!$B$2:$BA$83,24,FALSE)</f>
        <v>77340</v>
      </c>
      <c r="G181">
        <f>HLOOKUP(A181,Financial!$B$2:$BA$83,25,FALSE)</f>
        <v>1164</v>
      </c>
      <c r="H181">
        <f>HLOOKUP(A181,Financial!$B$2:$BA$83,26,FALSE)</f>
        <v>1418</v>
      </c>
      <c r="I181">
        <f>VLOOKUP(A181,zillow_price!$A$2:$N$52,10,FALSE)</f>
        <v>132218.64049571301</v>
      </c>
      <c r="J181">
        <f>VLOOKUP(A181,zillow_price!$A$2:$O$52,15,FALSE)</f>
        <v>24</v>
      </c>
      <c r="K181">
        <f>VLOOKUP(A181,Supply!$B$3:$N$54,5,FALSE)</f>
        <v>1732713</v>
      </c>
    </row>
    <row r="182" spans="1:11" x14ac:dyDescent="0.2">
      <c r="A182" t="s">
        <v>39</v>
      </c>
      <c r="B182">
        <v>2018</v>
      </c>
      <c r="C182">
        <f>HLOOKUP(A182,Fertility!$B$1:$BA$133,36,FALSE)</f>
        <v>62709</v>
      </c>
      <c r="D182">
        <f>HLOOKUP(A182,AverageHouseHoldSize!$B$2:$BA$71,20,FALSE)</f>
        <v>2.61</v>
      </c>
      <c r="E182">
        <f>HLOOKUP(A182,Financial!$B$2:$BA$83,23,FALSE)</f>
        <v>184900</v>
      </c>
      <c r="F182">
        <f>HLOOKUP(A182,Financial!$B$2:$BA$83,24,FALSE)</f>
        <v>81863</v>
      </c>
      <c r="G182">
        <f>HLOOKUP(A182,Financial!$B$2:$BA$83,25,FALSE)</f>
        <v>1254</v>
      </c>
      <c r="H182">
        <f>HLOOKUP(A182,Financial!$B$2:$BA$83,26,FALSE)</f>
        <v>1107</v>
      </c>
      <c r="I182">
        <f>VLOOKUP(A182,zillow_price!$A$2:$N$52,10,FALSE)</f>
        <v>169162.66541352801</v>
      </c>
      <c r="J182">
        <f>VLOOKUP(A182,zillow_price!$A$2:$O$52,15,FALSE)</f>
        <v>25</v>
      </c>
      <c r="K182">
        <f>VLOOKUP(A182,Supply!$B$3:$N$54,5,FALSE)</f>
        <v>1737220</v>
      </c>
    </row>
    <row r="183" spans="1:11" x14ac:dyDescent="0.2">
      <c r="A183" t="s">
        <v>40</v>
      </c>
      <c r="B183">
        <v>2018</v>
      </c>
      <c r="C183">
        <f>HLOOKUP(A183,Fertility!$B$1:$BA$133,36,FALSE)</f>
        <v>14372</v>
      </c>
      <c r="D183">
        <f>HLOOKUP(A183,AverageHouseHoldSize!$B$2:$BA$71,20,FALSE)</f>
        <v>2.2799999999999998</v>
      </c>
      <c r="E183">
        <f>HLOOKUP(A183,Financial!$B$2:$BA$83,23,FALSE)</f>
        <v>208300</v>
      </c>
      <c r="F183">
        <f>HLOOKUP(A183,Financial!$B$2:$BA$83,24,FALSE)</f>
        <v>81392</v>
      </c>
      <c r="G183">
        <f>HLOOKUP(A183,Financial!$B$2:$BA$83,25,FALSE)</f>
        <v>1349</v>
      </c>
      <c r="H183">
        <f>HLOOKUP(A183,Financial!$B$2:$BA$83,26,FALSE)</f>
        <v>2714</v>
      </c>
      <c r="I183">
        <f>VLOOKUP(A183,zillow_price!$A$2:$N$52,10,FALSE)</f>
        <v>223889.28569146901</v>
      </c>
      <c r="J183">
        <f>VLOOKUP(A183,zillow_price!$A$2:$O$52,15,FALSE)</f>
        <v>28</v>
      </c>
      <c r="K183">
        <f>VLOOKUP(A183,Supply!$B$3:$N$54,5,FALSE)</f>
        <v>570307</v>
      </c>
    </row>
    <row r="184" spans="1:11" x14ac:dyDescent="0.2">
      <c r="A184" t="s">
        <v>41</v>
      </c>
      <c r="B184">
        <v>2018</v>
      </c>
      <c r="C184">
        <f>HLOOKUP(A184,Fertility!$B$1:$BA$133,36,FALSE)</f>
        <v>72172</v>
      </c>
      <c r="D184">
        <f>HLOOKUP(A184,AverageHouseHoldSize!$B$2:$BA$71,20,FALSE)</f>
        <v>2.66</v>
      </c>
      <c r="E184">
        <f>HLOOKUP(A184,Financial!$B$2:$BA$83,23,FALSE)</f>
        <v>331600</v>
      </c>
      <c r="F184">
        <f>HLOOKUP(A184,Financial!$B$2:$BA$83,24,FALSE)</f>
        <v>115283</v>
      </c>
      <c r="G184">
        <f>HLOOKUP(A184,Financial!$B$2:$BA$83,25,FALSE)</f>
        <v>1955</v>
      </c>
      <c r="H184">
        <f>HLOOKUP(A184,Financial!$B$2:$BA$83,26,FALSE)</f>
        <v>3530</v>
      </c>
      <c r="I184">
        <f>VLOOKUP(A184,zillow_price!$A$2:$N$52,10,FALSE)</f>
        <v>304284.37158940401</v>
      </c>
      <c r="J184">
        <f>VLOOKUP(A184,zillow_price!$A$2:$O$52,15,FALSE)</f>
        <v>27</v>
      </c>
      <c r="K184">
        <f>VLOOKUP(A184,Supply!$B$3:$N$54,5,FALSE)</f>
        <v>2215935</v>
      </c>
    </row>
    <row r="185" spans="1:11" x14ac:dyDescent="0.2">
      <c r="A185" t="s">
        <v>42</v>
      </c>
      <c r="B185">
        <v>2018</v>
      </c>
      <c r="C185">
        <f>HLOOKUP(A185,Fertility!$B$1:$BA$133,36,FALSE)</f>
        <v>74345</v>
      </c>
      <c r="D185">
        <f>HLOOKUP(A185,AverageHouseHoldSize!$B$2:$BA$71,20,FALSE)</f>
        <v>2.54</v>
      </c>
      <c r="E185">
        <f>HLOOKUP(A185,Financial!$B$2:$BA$83,23,FALSE)</f>
        <v>406900</v>
      </c>
      <c r="F185">
        <f>HLOOKUP(A185,Financial!$B$2:$BA$83,24,FALSE)</f>
        <v>121565</v>
      </c>
      <c r="G185">
        <f>HLOOKUP(A185,Financial!$B$2:$BA$83,25,FALSE)</f>
        <v>2207</v>
      </c>
      <c r="H185">
        <f>HLOOKUP(A185,Financial!$B$2:$BA$83,26,FALSE)</f>
        <v>4801</v>
      </c>
      <c r="I185">
        <f>VLOOKUP(A185,zillow_price!$A$2:$N$52,10,FALSE)</f>
        <v>410801.74819134199</v>
      </c>
      <c r="J185">
        <f>VLOOKUP(A185,zillow_price!$A$2:$O$52,15,FALSE)</f>
        <v>26</v>
      </c>
      <c r="K185">
        <f>VLOOKUP(A185,Supply!$B$3:$N$54,5,FALSE)</f>
        <v>2624294</v>
      </c>
    </row>
    <row r="186" spans="1:11" x14ac:dyDescent="0.2">
      <c r="A186" t="s">
        <v>43</v>
      </c>
      <c r="B186">
        <v>2018</v>
      </c>
      <c r="C186">
        <f>HLOOKUP(A186,Fertility!$B$1:$BA$133,36,FALSE)</f>
        <v>115629</v>
      </c>
      <c r="D186">
        <f>HLOOKUP(A186,AverageHouseHoldSize!$B$2:$BA$71,20,FALSE)</f>
        <v>2.4700000000000002</v>
      </c>
      <c r="E186">
        <f>HLOOKUP(A186,Financial!$B$2:$BA$83,23,FALSE)</f>
        <v>175400</v>
      </c>
      <c r="F186">
        <f>HLOOKUP(A186,Financial!$B$2:$BA$83,24,FALSE)</f>
        <v>83258</v>
      </c>
      <c r="G186">
        <f>HLOOKUP(A186,Financial!$B$2:$BA$83,25,FALSE)</f>
        <v>1270</v>
      </c>
      <c r="H186">
        <f>HLOOKUP(A186,Financial!$B$2:$BA$83,26,FALSE)</f>
        <v>2574</v>
      </c>
      <c r="I186">
        <f>VLOOKUP(A186,zillow_price!$A$2:$N$52,10,FALSE)</f>
        <v>157936.657636352</v>
      </c>
      <c r="J186">
        <f>VLOOKUP(A186,zillow_price!$A$2:$O$52,15,FALSE)</f>
        <v>30</v>
      </c>
      <c r="K186">
        <f>VLOOKUP(A186,Supply!$B$3:$N$54,5,FALSE)</f>
        <v>3957466</v>
      </c>
    </row>
    <row r="187" spans="1:11" x14ac:dyDescent="0.2">
      <c r="A187" t="s">
        <v>44</v>
      </c>
      <c r="B187">
        <v>2018</v>
      </c>
      <c r="C187">
        <f>HLOOKUP(A187,Fertility!$B$1:$BA$133,36,FALSE)</f>
        <v>76157</v>
      </c>
      <c r="D187">
        <f>HLOOKUP(A187,AverageHouseHoldSize!$B$2:$BA$71,20,FALSE)</f>
        <v>2.5</v>
      </c>
      <c r="E187">
        <f>HLOOKUP(A187,Financial!$B$2:$BA$83,23,FALSE)</f>
        <v>244800</v>
      </c>
      <c r="F187">
        <f>HLOOKUP(A187,Financial!$B$2:$BA$83,24,FALSE)</f>
        <v>98831</v>
      </c>
      <c r="G187">
        <f>HLOOKUP(A187,Financial!$B$2:$BA$83,25,FALSE)</f>
        <v>1559</v>
      </c>
      <c r="H187">
        <f>HLOOKUP(A187,Financial!$B$2:$BA$83,26,FALSE)</f>
        <v>2639</v>
      </c>
      <c r="I187">
        <f>VLOOKUP(A187,zillow_price!$A$2:$N$52,10,FALSE)</f>
        <v>239042.20741763999</v>
      </c>
      <c r="J187">
        <f>VLOOKUP(A187,zillow_price!$A$2:$O$52,15,FALSE)</f>
        <v>31</v>
      </c>
      <c r="K187">
        <f>VLOOKUP(A187,Supply!$B$3:$N$54,5,FALSE)</f>
        <v>2194452</v>
      </c>
    </row>
    <row r="188" spans="1:11" x14ac:dyDescent="0.2">
      <c r="A188" t="s">
        <v>45</v>
      </c>
      <c r="B188">
        <v>2018</v>
      </c>
      <c r="C188">
        <f>HLOOKUP(A188,Fertility!$B$1:$BA$133,36,FALSE)</f>
        <v>35639</v>
      </c>
      <c r="D188">
        <f>HLOOKUP(A188,AverageHouseHoldSize!$B$2:$BA$71,20,FALSE)</f>
        <v>2.61</v>
      </c>
      <c r="E188">
        <f>HLOOKUP(A188,Financial!$B$2:$BA$83,23,FALSE)</f>
        <v>151200</v>
      </c>
      <c r="F188">
        <f>HLOOKUP(A188,Financial!$B$2:$BA$83,24,FALSE)</f>
        <v>72006</v>
      </c>
      <c r="G188">
        <f>HLOOKUP(A188,Financial!$B$2:$BA$83,25,FALSE)</f>
        <v>1132</v>
      </c>
      <c r="H188">
        <f>HLOOKUP(A188,Financial!$B$2:$BA$83,26,FALSE)</f>
        <v>1225</v>
      </c>
      <c r="I188">
        <f>VLOOKUP(A188,zillow_price!$A$2:$N$52,10,FALSE)</f>
        <v>130845.771732084</v>
      </c>
      <c r="J188">
        <f>VLOOKUP(A188,zillow_price!$A$2:$O$52,15,FALSE)</f>
        <v>34</v>
      </c>
      <c r="K188">
        <f>VLOOKUP(A188,Supply!$B$3:$N$54,5,FALSE)</f>
        <v>1108630</v>
      </c>
    </row>
    <row r="189" spans="1:11" x14ac:dyDescent="0.2">
      <c r="A189" t="s">
        <v>46</v>
      </c>
      <c r="B189">
        <v>2018</v>
      </c>
      <c r="C189">
        <f>HLOOKUP(A189,Fertility!$B$1:$BA$133,36,FALSE)</f>
        <v>80307</v>
      </c>
      <c r="D189">
        <f>HLOOKUP(A189,AverageHouseHoldSize!$B$2:$BA$71,20,FALSE)</f>
        <v>2.44</v>
      </c>
      <c r="E189">
        <f>HLOOKUP(A189,Financial!$B$2:$BA$83,23,FALSE)</f>
        <v>170800</v>
      </c>
      <c r="F189">
        <f>HLOOKUP(A189,Financial!$B$2:$BA$83,24,FALSE)</f>
        <v>81877</v>
      </c>
      <c r="G189">
        <f>HLOOKUP(A189,Financial!$B$2:$BA$83,25,FALSE)</f>
        <v>1249</v>
      </c>
      <c r="H189">
        <f>HLOOKUP(A189,Financial!$B$2:$BA$83,26,FALSE)</f>
        <v>1710</v>
      </c>
      <c r="I189">
        <f>VLOOKUP(A189,zillow_price!$A$2:$N$52,10,FALSE)</f>
        <v>157620.133292082</v>
      </c>
      <c r="J189">
        <f>VLOOKUP(A189,zillow_price!$A$2:$O$52,15,FALSE)</f>
        <v>32</v>
      </c>
      <c r="K189">
        <f>VLOOKUP(A189,Supply!$B$3:$N$54,5,FALSE)</f>
        <v>2434806</v>
      </c>
    </row>
    <row r="190" spans="1:11" x14ac:dyDescent="0.2">
      <c r="A190" t="s">
        <v>47</v>
      </c>
      <c r="B190">
        <v>2018</v>
      </c>
      <c r="C190">
        <f>HLOOKUP(A190,Fertility!$B$1:$BA$133,36,FALSE)</f>
        <v>11388</v>
      </c>
      <c r="D190">
        <f>HLOOKUP(A190,AverageHouseHoldSize!$B$2:$BA$71,20,FALSE)</f>
        <v>2.4</v>
      </c>
      <c r="E190">
        <f>HLOOKUP(A190,Financial!$B$2:$BA$83,23,FALSE)</f>
        <v>262400</v>
      </c>
      <c r="F190">
        <f>HLOOKUP(A190,Financial!$B$2:$BA$83,24,FALSE)</f>
        <v>77282</v>
      </c>
      <c r="G190">
        <f>HLOOKUP(A190,Financial!$B$2:$BA$83,25,FALSE)</f>
        <v>1413</v>
      </c>
      <c r="H190">
        <f>HLOOKUP(A190,Financial!$B$2:$BA$83,26,FALSE)</f>
        <v>2172</v>
      </c>
      <c r="I190">
        <f>VLOOKUP(A190,zillow_price!$A$2:$N$52,10,FALSE)</f>
        <v>260166.89421601899</v>
      </c>
      <c r="J190">
        <f>VLOOKUP(A190,zillow_price!$A$2:$O$52,15,FALSE)</f>
        <v>35</v>
      </c>
      <c r="K190">
        <f>VLOOKUP(A190,Supply!$B$3:$N$54,5,FALSE)</f>
        <v>431421</v>
      </c>
    </row>
    <row r="191" spans="1:11" x14ac:dyDescent="0.2">
      <c r="A191" t="s">
        <v>48</v>
      </c>
      <c r="B191">
        <v>2018</v>
      </c>
      <c r="C191">
        <f>HLOOKUP(A191,Fertility!$B$1:$BA$133,36,FALSE)</f>
        <v>25692</v>
      </c>
      <c r="D191">
        <f>HLOOKUP(A191,AverageHouseHoldSize!$B$2:$BA$71,20,FALSE)</f>
        <v>2.4500000000000002</v>
      </c>
      <c r="E191">
        <f>HLOOKUP(A191,Financial!$B$2:$BA$83,23,FALSE)</f>
        <v>172500</v>
      </c>
      <c r="F191">
        <f>HLOOKUP(A191,Financial!$B$2:$BA$83,24,FALSE)</f>
        <v>90685</v>
      </c>
      <c r="G191">
        <f>HLOOKUP(A191,Financial!$B$2:$BA$83,25,FALSE)</f>
        <v>1353</v>
      </c>
      <c r="H191">
        <f>HLOOKUP(A191,Financial!$B$2:$BA$83,26,FALSE)</f>
        <v>2903</v>
      </c>
      <c r="I191">
        <f>VLOOKUP(A191,zillow_price!$A$2:$N$52,10,FALSE)</f>
        <v>169165.02869608899</v>
      </c>
      <c r="J191">
        <f>VLOOKUP(A191,zillow_price!$A$2:$O$52,15,FALSE)</f>
        <v>38</v>
      </c>
      <c r="K191">
        <f>VLOOKUP(A191,Supply!$B$3:$N$54,5,FALSE)</f>
        <v>765490</v>
      </c>
    </row>
    <row r="192" spans="1:11" x14ac:dyDescent="0.2">
      <c r="A192" t="s">
        <v>49</v>
      </c>
      <c r="B192">
        <v>2018</v>
      </c>
      <c r="C192">
        <f>HLOOKUP(A192,Fertility!$B$1:$BA$133,36,FALSE)</f>
        <v>36733</v>
      </c>
      <c r="D192">
        <f>HLOOKUP(A192,AverageHouseHoldSize!$B$2:$BA$71,20,FALSE)</f>
        <v>2.65</v>
      </c>
      <c r="E192">
        <f>HLOOKUP(A192,Financial!$B$2:$BA$83,23,FALSE)</f>
        <v>301100</v>
      </c>
      <c r="F192">
        <f>HLOOKUP(A192,Financial!$B$2:$BA$83,24,FALSE)</f>
        <v>86294</v>
      </c>
      <c r="G192">
        <f>HLOOKUP(A192,Financial!$B$2:$BA$83,25,FALSE)</f>
        <v>1528</v>
      </c>
      <c r="H192">
        <f>HLOOKUP(A192,Financial!$B$2:$BA$83,26,FALSE)</f>
        <v>1707</v>
      </c>
      <c r="I192">
        <f>VLOOKUP(A192,zillow_price!$A$2:$N$52,10,FALSE)</f>
        <v>294026.67085426103</v>
      </c>
      <c r="J192">
        <f>VLOOKUP(A192,zillow_price!$A$2:$O$52,15,FALSE)</f>
        <v>42</v>
      </c>
      <c r="K192">
        <f>VLOOKUP(A192,Supply!$B$3:$N$54,5,FALSE)</f>
        <v>1129810</v>
      </c>
    </row>
    <row r="193" spans="1:11" x14ac:dyDescent="0.2">
      <c r="A193" t="s">
        <v>50</v>
      </c>
      <c r="B193">
        <v>2018</v>
      </c>
      <c r="C193">
        <f>HLOOKUP(A193,Fertility!$B$1:$BA$133,36,FALSE)</f>
        <v>13925</v>
      </c>
      <c r="D193">
        <f>HLOOKUP(A193,AverageHouseHoldSize!$B$2:$BA$71,20,FALSE)</f>
        <v>2.4700000000000002</v>
      </c>
      <c r="E193">
        <f>HLOOKUP(A193,Financial!$B$2:$BA$83,23,FALSE)</f>
        <v>278600</v>
      </c>
      <c r="F193">
        <f>HLOOKUP(A193,Financial!$B$2:$BA$83,24,FALSE)</f>
        <v>105339</v>
      </c>
      <c r="G193">
        <f>HLOOKUP(A193,Financial!$B$2:$BA$83,25,FALSE)</f>
        <v>1892</v>
      </c>
      <c r="H193">
        <f>HLOOKUP(A193,Financial!$B$2:$BA$83,26,FALSE)</f>
        <v>5841</v>
      </c>
      <c r="I193">
        <f>VLOOKUP(A193,zillow_price!$A$2:$N$52,10,FALSE)</f>
        <v>271497.32382646098</v>
      </c>
      <c r="J193">
        <f>VLOOKUP(A193,zillow_price!$A$2:$O$52,15,FALSE)</f>
        <v>39</v>
      </c>
      <c r="K193">
        <f>VLOOKUP(A193,Supply!$B$3:$N$54,5,FALSE)</f>
        <v>531212</v>
      </c>
    </row>
    <row r="194" spans="1:11" x14ac:dyDescent="0.2">
      <c r="A194" t="s">
        <v>51</v>
      </c>
      <c r="B194">
        <v>2018</v>
      </c>
      <c r="C194">
        <f>HLOOKUP(A194,Fertility!$B$1:$BA$133,36,FALSE)</f>
        <v>105146</v>
      </c>
      <c r="D194">
        <f>HLOOKUP(A194,AverageHouseHoldSize!$B$2:$BA$71,20,FALSE)</f>
        <v>2.69</v>
      </c>
      <c r="E194">
        <f>HLOOKUP(A194,Financial!$B$2:$BA$83,23,FALSE)</f>
        <v>352700</v>
      </c>
      <c r="F194">
        <f>HLOOKUP(A194,Financial!$B$2:$BA$83,24,FALSE)</f>
        <v>121642</v>
      </c>
      <c r="G194">
        <f>HLOOKUP(A194,Financial!$B$2:$BA$83,25,FALSE)</f>
        <v>2398</v>
      </c>
      <c r="H194">
        <f>HLOOKUP(A194,Financial!$B$2:$BA$83,26,FALSE)</f>
        <v>8521</v>
      </c>
      <c r="I194">
        <f>VLOOKUP(A194,zillow_price!$A$2:$N$52,10,FALSE)</f>
        <v>334240.1903818</v>
      </c>
      <c r="J194">
        <f>VLOOKUP(A194,zillow_price!$A$2:$O$52,15,FALSE)</f>
        <v>40</v>
      </c>
      <c r="K194">
        <f>VLOOKUP(A194,Supply!$B$3:$N$54,5,FALSE)</f>
        <v>3249567</v>
      </c>
    </row>
    <row r="195" spans="1:11" x14ac:dyDescent="0.2">
      <c r="A195" t="s">
        <v>52</v>
      </c>
      <c r="B195">
        <v>2018</v>
      </c>
      <c r="C195">
        <f>HLOOKUP(A195,Fertility!$B$1:$BA$133,36,FALSE)</f>
        <v>23984</v>
      </c>
      <c r="D195">
        <f>HLOOKUP(A195,AverageHouseHoldSize!$B$2:$BA$71,20,FALSE)</f>
        <v>2.58</v>
      </c>
      <c r="E195">
        <f>HLOOKUP(A195,Financial!$B$2:$BA$83,23,FALSE)</f>
        <v>193300</v>
      </c>
      <c r="F195">
        <f>HLOOKUP(A195,Financial!$B$2:$BA$83,24,FALSE)</f>
        <v>72549</v>
      </c>
      <c r="G195">
        <f>HLOOKUP(A195,Financial!$B$2:$BA$83,25,FALSE)</f>
        <v>1234</v>
      </c>
      <c r="H195">
        <f>HLOOKUP(A195,Financial!$B$2:$BA$83,26,FALSE)</f>
        <v>1561</v>
      </c>
      <c r="I195">
        <f>VLOOKUP(A195,zillow_price!$A$2:$N$52,10,FALSE)</f>
        <v>185733.90149740901</v>
      </c>
      <c r="J195">
        <f>VLOOKUP(A195,zillow_price!$A$2:$O$52,15,FALSE)</f>
        <v>41</v>
      </c>
      <c r="K195">
        <f>VLOOKUP(A195,Supply!$B$3:$N$54,5,FALSE)</f>
        <v>794093</v>
      </c>
    </row>
    <row r="196" spans="1:11" x14ac:dyDescent="0.2">
      <c r="A196" t="s">
        <v>53</v>
      </c>
      <c r="B196">
        <v>2018</v>
      </c>
      <c r="C196">
        <f>HLOOKUP(A196,Fertility!$B$1:$BA$133,36,FALSE)</f>
        <v>216046</v>
      </c>
      <c r="D196">
        <f>HLOOKUP(A196,AverageHouseHoldSize!$B$2:$BA$71,20,FALSE)</f>
        <v>2.57</v>
      </c>
      <c r="E196">
        <f>HLOOKUP(A196,Financial!$B$2:$BA$83,23,FALSE)</f>
        <v>341900</v>
      </c>
      <c r="F196">
        <f>HLOOKUP(A196,Financial!$B$2:$BA$83,24,FALSE)</f>
        <v>108546</v>
      </c>
      <c r="G196">
        <f>HLOOKUP(A196,Financial!$B$2:$BA$83,25,FALSE)</f>
        <v>2098</v>
      </c>
      <c r="H196">
        <f>HLOOKUP(A196,Financial!$B$2:$BA$83,26,FALSE)</f>
        <v>5837</v>
      </c>
      <c r="I196">
        <f>VLOOKUP(A196,zillow_price!$A$2:$N$52,10,FALSE)</f>
        <v>330470.44539332797</v>
      </c>
      <c r="J196">
        <f>VLOOKUP(A196,zillow_price!$A$2:$O$52,15,FALSE)</f>
        <v>43</v>
      </c>
      <c r="K196">
        <f>VLOOKUP(A196,Supply!$B$3:$N$54,5,FALSE)</f>
        <v>7367015</v>
      </c>
    </row>
    <row r="197" spans="1:11" x14ac:dyDescent="0.2">
      <c r="A197" t="s">
        <v>54</v>
      </c>
      <c r="B197">
        <v>2018</v>
      </c>
      <c r="C197">
        <f>HLOOKUP(A197,Fertility!$B$1:$BA$133,36,FALSE)</f>
        <v>119280</v>
      </c>
      <c r="D197">
        <f>HLOOKUP(A197,AverageHouseHoldSize!$B$2:$BA$71,20,FALSE)</f>
        <v>2.52</v>
      </c>
      <c r="E197">
        <f>HLOOKUP(A197,Financial!$B$2:$BA$83,23,FALSE)</f>
        <v>199600</v>
      </c>
      <c r="F197">
        <f>HLOOKUP(A197,Financial!$B$2:$BA$83,24,FALSE)</f>
        <v>81504</v>
      </c>
      <c r="G197">
        <f>HLOOKUP(A197,Financial!$B$2:$BA$83,25,FALSE)</f>
        <v>1284</v>
      </c>
      <c r="H197">
        <f>HLOOKUP(A197,Financial!$B$2:$BA$83,26,FALSE)</f>
        <v>1625</v>
      </c>
      <c r="I197">
        <f>VLOOKUP(A197,zillow_price!$A$2:$N$52,10,FALSE)</f>
        <v>195620.064097372</v>
      </c>
      <c r="J197">
        <f>VLOOKUP(A197,zillow_price!$A$2:$O$52,15,FALSE)</f>
        <v>36</v>
      </c>
      <c r="K197">
        <f>VLOOKUP(A197,Supply!$B$3:$N$54,5,FALSE)</f>
        <v>4011462</v>
      </c>
    </row>
    <row r="198" spans="1:11" x14ac:dyDescent="0.2">
      <c r="A198" t="s">
        <v>55</v>
      </c>
      <c r="B198">
        <v>2018</v>
      </c>
      <c r="C198">
        <f>HLOOKUP(A198,Fertility!$B$1:$BA$133,36,FALSE)</f>
        <v>11264</v>
      </c>
      <c r="D198">
        <f>HLOOKUP(A198,AverageHouseHoldSize!$B$2:$BA$71,20,FALSE)</f>
        <v>2.2999999999999998</v>
      </c>
      <c r="E198">
        <f>HLOOKUP(A198,Financial!$B$2:$BA$83,23,FALSE)</f>
        <v>226000</v>
      </c>
      <c r="F198">
        <f>HLOOKUP(A198,Financial!$B$2:$BA$83,24,FALSE)</f>
        <v>97677</v>
      </c>
      <c r="G198">
        <f>HLOOKUP(A198,Financial!$B$2:$BA$83,25,FALSE)</f>
        <v>1425</v>
      </c>
      <c r="H198">
        <f>HLOOKUP(A198,Financial!$B$2:$BA$83,26,FALSE)</f>
        <v>2325</v>
      </c>
      <c r="I198">
        <f>VLOOKUP(A198,zillow_price!$A$2:$N$52,10,FALSE)</f>
        <v>210446.19885639701</v>
      </c>
      <c r="J198">
        <f>VLOOKUP(A198,zillow_price!$A$2:$O$52,15,FALSE)</f>
        <v>37</v>
      </c>
      <c r="K198">
        <f>VLOOKUP(A198,Supply!$B$3:$N$54,5,FALSE)</f>
        <v>319355</v>
      </c>
    </row>
    <row r="199" spans="1:11" x14ac:dyDescent="0.2">
      <c r="A199" t="s">
        <v>56</v>
      </c>
      <c r="B199">
        <v>2018</v>
      </c>
      <c r="C199">
        <f>HLOOKUP(A199,Fertility!$B$1:$BA$133,36,FALSE)</f>
        <v>146391</v>
      </c>
      <c r="D199">
        <f>HLOOKUP(A199,AverageHouseHoldSize!$B$2:$BA$71,20,FALSE)</f>
        <v>2.4300000000000002</v>
      </c>
      <c r="E199">
        <f>HLOOKUP(A199,Financial!$B$2:$BA$83,23,FALSE)</f>
        <v>160800</v>
      </c>
      <c r="F199">
        <f>HLOOKUP(A199,Financial!$B$2:$BA$83,24,FALSE)</f>
        <v>83629</v>
      </c>
      <c r="G199">
        <f>HLOOKUP(A199,Financial!$B$2:$BA$83,25,FALSE)</f>
        <v>1248</v>
      </c>
      <c r="H199">
        <f>HLOOKUP(A199,Financial!$B$2:$BA$83,26,FALSE)</f>
        <v>2518</v>
      </c>
      <c r="I199">
        <f>VLOOKUP(A199,zillow_price!$A$2:$N$52,10,FALSE)</f>
        <v>144357.972412748</v>
      </c>
      <c r="J199">
        <f>VLOOKUP(A199,zillow_price!$A$2:$O$52,15,FALSE)</f>
        <v>44</v>
      </c>
      <c r="K199">
        <f>VLOOKUP(A199,Supply!$B$3:$N$54,5,FALSE)</f>
        <v>4685447</v>
      </c>
    </row>
    <row r="200" spans="1:11" x14ac:dyDescent="0.2">
      <c r="A200" t="s">
        <v>57</v>
      </c>
      <c r="B200">
        <v>2018</v>
      </c>
      <c r="C200">
        <f>HLOOKUP(A200,Fertility!$B$1:$BA$133,36,FALSE)</f>
        <v>51095</v>
      </c>
      <c r="D200">
        <f>HLOOKUP(A200,AverageHouseHoldSize!$B$2:$BA$71,20,FALSE)</f>
        <v>2.58</v>
      </c>
      <c r="E200">
        <f>HLOOKUP(A200,Financial!$B$2:$BA$83,23,FALSE)</f>
        <v>156000</v>
      </c>
      <c r="F200">
        <f>HLOOKUP(A200,Financial!$B$2:$BA$83,24,FALSE)</f>
        <v>80386</v>
      </c>
      <c r="G200">
        <f>HLOOKUP(A200,Financial!$B$2:$BA$83,25,FALSE)</f>
        <v>1214</v>
      </c>
      <c r="H200">
        <f>HLOOKUP(A200,Financial!$B$2:$BA$83,26,FALSE)</f>
        <v>1470</v>
      </c>
      <c r="I200">
        <f>VLOOKUP(A200,zillow_price!$A$2:$N$52,10,FALSE)</f>
        <v>131765.130347339</v>
      </c>
      <c r="J200">
        <f>VLOOKUP(A200,zillow_price!$A$2:$O$52,15,FALSE)</f>
        <v>45</v>
      </c>
      <c r="K200">
        <f>VLOOKUP(A200,Supply!$B$3:$N$54,5,FALSE)</f>
        <v>1485310</v>
      </c>
    </row>
    <row r="201" spans="1:11" x14ac:dyDescent="0.2">
      <c r="A201" t="s">
        <v>58</v>
      </c>
      <c r="B201">
        <v>2018</v>
      </c>
      <c r="C201">
        <f>HLOOKUP(A201,Fertility!$B$1:$BA$133,36,FALSE)</f>
        <v>45820</v>
      </c>
      <c r="D201">
        <f>HLOOKUP(A201,AverageHouseHoldSize!$B$2:$BA$71,20,FALSE)</f>
        <v>2.5</v>
      </c>
      <c r="E201">
        <f>HLOOKUP(A201,Financial!$B$2:$BA$83,23,FALSE)</f>
        <v>355800</v>
      </c>
      <c r="F201">
        <f>HLOOKUP(A201,Financial!$B$2:$BA$83,24,FALSE)</f>
        <v>91517</v>
      </c>
      <c r="G201">
        <f>HLOOKUP(A201,Financial!$B$2:$BA$83,25,FALSE)</f>
        <v>1690</v>
      </c>
      <c r="H201">
        <f>HLOOKUP(A201,Financial!$B$2:$BA$83,26,FALSE)</f>
        <v>3265</v>
      </c>
      <c r="I201">
        <f>VLOOKUP(A201,zillow_price!$A$2:$N$52,10,FALSE)</f>
        <v>347481.96261039103</v>
      </c>
      <c r="J201">
        <f>VLOOKUP(A201,zillow_price!$A$2:$O$52,15,FALSE)</f>
        <v>46</v>
      </c>
      <c r="K201">
        <f>VLOOKUP(A201,Supply!$B$3:$N$54,5,FALSE)</f>
        <v>1639970</v>
      </c>
    </row>
    <row r="202" spans="1:11" x14ac:dyDescent="0.2">
      <c r="A202" t="s">
        <v>59</v>
      </c>
      <c r="B202">
        <v>2018</v>
      </c>
      <c r="C202">
        <f>HLOOKUP(A202,Fertility!$B$1:$BA$133,36,FALSE)</f>
        <v>147829</v>
      </c>
      <c r="D202">
        <f>HLOOKUP(A202,AverageHouseHoldSize!$B$2:$BA$71,20,FALSE)</f>
        <v>2.44</v>
      </c>
      <c r="E202">
        <f>HLOOKUP(A202,Financial!$B$2:$BA$83,23,FALSE)</f>
        <v>202000</v>
      </c>
      <c r="F202">
        <f>HLOOKUP(A202,Financial!$B$2:$BA$83,24,FALSE)</f>
        <v>90755</v>
      </c>
      <c r="G202">
        <f>HLOOKUP(A202,Financial!$B$2:$BA$83,25,FALSE)</f>
        <v>1451</v>
      </c>
      <c r="H202">
        <f>HLOOKUP(A202,Financial!$B$2:$BA$83,26,FALSE)</f>
        <v>3189</v>
      </c>
      <c r="I202">
        <f>VLOOKUP(A202,zillow_price!$A$2:$N$52,10,FALSE)</f>
        <v>177504.375627214</v>
      </c>
      <c r="J202">
        <f>VLOOKUP(A202,zillow_price!$A$2:$O$52,15,FALSE)</f>
        <v>47</v>
      </c>
      <c r="K202">
        <f>VLOOKUP(A202,Supply!$B$3:$N$54,5,FALSE)</f>
        <v>5070931</v>
      </c>
    </row>
    <row r="203" spans="1:11" x14ac:dyDescent="0.2">
      <c r="A203" t="s">
        <v>60</v>
      </c>
      <c r="B203">
        <v>2018</v>
      </c>
      <c r="C203">
        <f>HLOOKUP(A203,Fertility!$B$1:$BA$133,36,FALSE)</f>
        <v>10910</v>
      </c>
      <c r="D203">
        <f>HLOOKUP(A203,AverageHouseHoldSize!$B$2:$BA$71,20,FALSE)</f>
        <v>2.5</v>
      </c>
      <c r="E203">
        <f>HLOOKUP(A203,Financial!$B$2:$BA$83,23,FALSE)</f>
        <v>274200</v>
      </c>
      <c r="F203">
        <f>HLOOKUP(A203,Financial!$B$2:$BA$83,24,FALSE)</f>
        <v>98266</v>
      </c>
      <c r="G203">
        <f>HLOOKUP(A203,Financial!$B$2:$BA$83,25,FALSE)</f>
        <v>1830</v>
      </c>
      <c r="H203">
        <f>HLOOKUP(A203,Financial!$B$2:$BA$83,26,FALSE)</f>
        <v>4361</v>
      </c>
      <c r="I203">
        <f>VLOOKUP(A203,zillow_price!$A$2:$N$52,10,FALSE)</f>
        <v>282925.81684003299</v>
      </c>
      <c r="J203">
        <f>VLOOKUP(A203,zillow_price!$A$2:$O$52,15,FALSE)</f>
        <v>50</v>
      </c>
      <c r="K203">
        <f>VLOOKUP(A203,Supply!$B$3:$N$54,5,FALSE)</f>
        <v>406573</v>
      </c>
    </row>
    <row r="204" spans="1:11" x14ac:dyDescent="0.2">
      <c r="A204" t="s">
        <v>61</v>
      </c>
      <c r="B204">
        <v>2018</v>
      </c>
      <c r="C204">
        <f>HLOOKUP(A204,Fertility!$B$1:$BA$133,36,FALSE)</f>
        <v>63951</v>
      </c>
      <c r="D204">
        <f>HLOOKUP(A204,AverageHouseHoldSize!$B$2:$BA$71,20,FALSE)</f>
        <v>2.57</v>
      </c>
      <c r="E204">
        <f>HLOOKUP(A204,Financial!$B$2:$BA$83,23,FALSE)</f>
        <v>194100</v>
      </c>
      <c r="F204">
        <f>HLOOKUP(A204,Financial!$B$2:$BA$83,24,FALSE)</f>
        <v>77141</v>
      </c>
      <c r="G204">
        <f>HLOOKUP(A204,Financial!$B$2:$BA$83,25,FALSE)</f>
        <v>1225</v>
      </c>
      <c r="H204">
        <f>HLOOKUP(A204,Financial!$B$2:$BA$83,26,FALSE)</f>
        <v>1106</v>
      </c>
      <c r="I204">
        <f>VLOOKUP(A204,zillow_price!$A$2:$N$52,10,FALSE)</f>
        <v>180692.97509075099</v>
      </c>
      <c r="J204">
        <f>VLOOKUP(A204,zillow_price!$A$2:$O$52,15,FALSE)</f>
        <v>51</v>
      </c>
      <c r="K204">
        <f>VLOOKUP(A204,Supply!$B$3:$N$54,5,FALSE)</f>
        <v>1927991</v>
      </c>
    </row>
    <row r="205" spans="1:11" x14ac:dyDescent="0.2">
      <c r="A205" t="s">
        <v>62</v>
      </c>
      <c r="B205">
        <v>2018</v>
      </c>
      <c r="C205">
        <f>HLOOKUP(A205,Fertility!$B$1:$BA$133,36,FALSE)</f>
        <v>11346</v>
      </c>
      <c r="D205">
        <f>HLOOKUP(A205,AverageHouseHoldSize!$B$2:$BA$71,20,FALSE)</f>
        <v>2.46</v>
      </c>
      <c r="E205">
        <f>HLOOKUP(A205,Financial!$B$2:$BA$83,23,FALSE)</f>
        <v>188800</v>
      </c>
      <c r="F205">
        <f>HLOOKUP(A205,Financial!$B$2:$BA$83,24,FALSE)</f>
        <v>83662</v>
      </c>
      <c r="G205">
        <f>HLOOKUP(A205,Financial!$B$2:$BA$83,25,FALSE)</f>
        <v>1301</v>
      </c>
      <c r="H205">
        <f>HLOOKUP(A205,Financial!$B$2:$BA$83,26,FALSE)</f>
        <v>2350</v>
      </c>
      <c r="I205">
        <f>VLOOKUP(A205,zillow_price!$A$2:$N$52,10,FALSE)</f>
        <v>196219.430325692</v>
      </c>
      <c r="J205">
        <f>VLOOKUP(A205,zillow_price!$A$2:$O$52,15,FALSE)</f>
        <v>52</v>
      </c>
      <c r="K205">
        <f>VLOOKUP(A205,Supply!$B$3:$N$54,5,FALSE)</f>
        <v>345449</v>
      </c>
    </row>
    <row r="206" spans="1:11" x14ac:dyDescent="0.2">
      <c r="A206" t="s">
        <v>63</v>
      </c>
      <c r="B206">
        <v>2018</v>
      </c>
      <c r="C206">
        <f>HLOOKUP(A206,Fertility!$B$1:$BA$133,36,FALSE)</f>
        <v>83897</v>
      </c>
      <c r="D206">
        <f>HLOOKUP(A206,AverageHouseHoldSize!$B$2:$BA$71,20,FALSE)</f>
        <v>2.54</v>
      </c>
      <c r="E206">
        <f>HLOOKUP(A206,Financial!$B$2:$BA$83,23,FALSE)</f>
        <v>192600</v>
      </c>
      <c r="F206">
        <f>HLOOKUP(A206,Financial!$B$2:$BA$83,24,FALSE)</f>
        <v>78713</v>
      </c>
      <c r="G206">
        <f>HLOOKUP(A206,Financial!$B$2:$BA$83,25,FALSE)</f>
        <v>1228</v>
      </c>
      <c r="H206">
        <f>HLOOKUP(A206,Financial!$B$2:$BA$83,26,FALSE)</f>
        <v>1319</v>
      </c>
      <c r="I206">
        <f>VLOOKUP(A206,zillow_price!$A$2:$N$52,10,FALSE)</f>
        <v>187990.800988982</v>
      </c>
      <c r="J206">
        <f>VLOOKUP(A206,zillow_price!$A$2:$O$52,15,FALSE)</f>
        <v>53</v>
      </c>
      <c r="K206">
        <f>VLOOKUP(A206,Supply!$B$3:$N$54,5,FALSE)</f>
        <v>2603140</v>
      </c>
    </row>
    <row r="207" spans="1:11" x14ac:dyDescent="0.2">
      <c r="A207" t="s">
        <v>64</v>
      </c>
      <c r="B207">
        <v>2018</v>
      </c>
      <c r="C207">
        <f>HLOOKUP(A207,Fertility!$B$1:$BA$133,36,FALSE)</f>
        <v>383580</v>
      </c>
      <c r="D207">
        <f>HLOOKUP(A207,AverageHouseHoldSize!$B$2:$BA$71,20,FALSE)</f>
        <v>2.87</v>
      </c>
      <c r="E207">
        <f>HLOOKUP(A207,Financial!$B$2:$BA$83,23,FALSE)</f>
        <v>216700</v>
      </c>
      <c r="F207">
        <f>HLOOKUP(A207,Financial!$B$2:$BA$83,24,FALSE)</f>
        <v>95822</v>
      </c>
      <c r="G207">
        <f>HLOOKUP(A207,Financial!$B$2:$BA$83,25,FALSE)</f>
        <v>1603</v>
      </c>
      <c r="H207">
        <f>HLOOKUP(A207,Financial!$B$2:$BA$83,26,FALSE)</f>
        <v>4008</v>
      </c>
      <c r="I207">
        <f>VLOOKUP(A207,zillow_price!$A$2:$N$52,10,FALSE)</f>
        <v>204269.40840281101</v>
      </c>
      <c r="J207">
        <f>VLOOKUP(A207,zillow_price!$A$2:$O$52,15,FALSE)</f>
        <v>54</v>
      </c>
      <c r="K207">
        <f>VLOOKUP(A207,Supply!$B$3:$N$54,5,FALSE)</f>
        <v>9776083</v>
      </c>
    </row>
    <row r="208" spans="1:11" x14ac:dyDescent="0.2">
      <c r="A208" t="s">
        <v>65</v>
      </c>
      <c r="B208">
        <v>2018</v>
      </c>
      <c r="C208">
        <f>HLOOKUP(A208,Fertility!$B$1:$BA$133,36,FALSE)</f>
        <v>52085</v>
      </c>
      <c r="D208">
        <f>HLOOKUP(A208,AverageHouseHoldSize!$B$2:$BA$71,20,FALSE)</f>
        <v>3.12</v>
      </c>
      <c r="E208">
        <f>HLOOKUP(A208,Financial!$B$2:$BA$83,23,FALSE)</f>
        <v>310000</v>
      </c>
      <c r="F208">
        <f>HLOOKUP(A208,Financial!$B$2:$BA$83,24,FALSE)</f>
        <v>93060</v>
      </c>
      <c r="G208">
        <f>HLOOKUP(A208,Financial!$B$2:$BA$83,25,FALSE)</f>
        <v>1531</v>
      </c>
      <c r="H208">
        <f>HLOOKUP(A208,Financial!$B$2:$BA$83,26,FALSE)</f>
        <v>1788</v>
      </c>
      <c r="I208">
        <f>VLOOKUP(A208,zillow_price!$A$2:$N$52,10,FALSE)</f>
        <v>320766.67027264897</v>
      </c>
      <c r="J208">
        <f>VLOOKUP(A208,zillow_price!$A$2:$O$52,15,FALSE)</f>
        <v>55</v>
      </c>
      <c r="K208">
        <f>VLOOKUP(A208,Supply!$B$3:$N$54,5,FALSE)</f>
        <v>998891</v>
      </c>
    </row>
    <row r="209" spans="1:11" x14ac:dyDescent="0.2">
      <c r="A209" t="s">
        <v>66</v>
      </c>
      <c r="B209">
        <v>2018</v>
      </c>
      <c r="C209">
        <f>HLOOKUP(A209,Fertility!$B$1:$BA$133,36,FALSE)</f>
        <v>5767</v>
      </c>
      <c r="D209">
        <f>HLOOKUP(A209,AverageHouseHoldSize!$B$2:$BA$71,20,FALSE)</f>
        <v>2.2999999999999998</v>
      </c>
      <c r="E209">
        <f>HLOOKUP(A209,Financial!$B$2:$BA$83,23,FALSE)</f>
        <v>239000</v>
      </c>
      <c r="F209">
        <f>HLOOKUP(A209,Financial!$B$2:$BA$83,24,FALSE)</f>
        <v>87472</v>
      </c>
      <c r="G209">
        <f>HLOOKUP(A209,Financial!$B$2:$BA$83,25,FALSE)</f>
        <v>1560</v>
      </c>
      <c r="H209">
        <f>HLOOKUP(A209,Financial!$B$2:$BA$83,26,FALSE)</f>
        <v>4366</v>
      </c>
      <c r="I209">
        <f>VLOOKUP(A209,zillow_price!$A$2:$N$52,10,FALSE)</f>
        <v>248108.51512454401</v>
      </c>
      <c r="J209">
        <f>VLOOKUP(A209,zillow_price!$A$2:$O$52,15,FALSE)</f>
        <v>58</v>
      </c>
      <c r="K209">
        <f>VLOOKUP(A209,Supply!$B$3:$N$54,5,FALSE)</f>
        <v>261373</v>
      </c>
    </row>
    <row r="210" spans="1:11" x14ac:dyDescent="0.2">
      <c r="A210" t="s">
        <v>67</v>
      </c>
      <c r="B210">
        <v>2018</v>
      </c>
      <c r="C210">
        <f>HLOOKUP(A210,Fertility!$B$1:$BA$133,36,FALSE)</f>
        <v>99351</v>
      </c>
      <c r="D210">
        <f>HLOOKUP(A210,AverageHouseHoldSize!$B$2:$BA$71,20,FALSE)</f>
        <v>2.61</v>
      </c>
      <c r="E210">
        <f>HLOOKUP(A210,Financial!$B$2:$BA$83,23,FALSE)</f>
        <v>302700</v>
      </c>
      <c r="F210">
        <f>HLOOKUP(A210,Financial!$B$2:$BA$83,24,FALSE)</f>
        <v>104322</v>
      </c>
      <c r="G210">
        <f>HLOOKUP(A210,Financial!$B$2:$BA$83,25,FALSE)</f>
        <v>1752</v>
      </c>
      <c r="H210">
        <f>HLOOKUP(A210,Financial!$B$2:$BA$83,26,FALSE)</f>
        <v>2509</v>
      </c>
      <c r="I210">
        <f>VLOOKUP(A210,zillow_price!$A$2:$N$52,10,FALSE)</f>
        <v>263703.378158034</v>
      </c>
      <c r="J210">
        <f>VLOOKUP(A210,zillow_price!$A$2:$O$52,15,FALSE)</f>
        <v>56</v>
      </c>
      <c r="K210">
        <f>VLOOKUP(A210,Supply!$B$3:$N$54,5,FALSE)</f>
        <v>3175524</v>
      </c>
    </row>
    <row r="211" spans="1:11" x14ac:dyDescent="0.2">
      <c r="A211" t="s">
        <v>68</v>
      </c>
      <c r="B211">
        <v>2018</v>
      </c>
      <c r="C211">
        <f>HLOOKUP(A211,Fertility!$B$1:$BA$133,36,FALSE)</f>
        <v>92209</v>
      </c>
      <c r="D211">
        <f>HLOOKUP(A211,AverageHouseHoldSize!$B$2:$BA$71,20,FALSE)</f>
        <v>2.5499999999999998</v>
      </c>
      <c r="E211">
        <f>HLOOKUP(A211,Financial!$B$2:$BA$83,23,FALSE)</f>
        <v>385000</v>
      </c>
      <c r="F211">
        <f>HLOOKUP(A211,Financial!$B$2:$BA$83,24,FALSE)</f>
        <v>104432</v>
      </c>
      <c r="G211">
        <f>HLOOKUP(A211,Financial!$B$2:$BA$83,25,FALSE)</f>
        <v>1883</v>
      </c>
      <c r="H211">
        <f>HLOOKUP(A211,Financial!$B$2:$BA$83,26,FALSE)</f>
        <v>3659</v>
      </c>
      <c r="I211">
        <f>VLOOKUP(A211,zillow_price!$A$2:$N$52,10,FALSE)</f>
        <v>384841.91927814402</v>
      </c>
      <c r="J211">
        <f>VLOOKUP(A211,zillow_price!$A$2:$O$52,15,FALSE)</f>
        <v>59</v>
      </c>
      <c r="K211">
        <f>VLOOKUP(A211,Supply!$B$3:$N$54,5,FALSE)</f>
        <v>2895575</v>
      </c>
    </row>
    <row r="212" spans="1:11" x14ac:dyDescent="0.2">
      <c r="A212" t="s">
        <v>69</v>
      </c>
      <c r="B212">
        <v>2018</v>
      </c>
      <c r="C212">
        <f>HLOOKUP(A212,Fertility!$B$1:$BA$133,36,FALSE)</f>
        <v>18926</v>
      </c>
      <c r="D212">
        <f>HLOOKUP(A212,AverageHouseHoldSize!$B$2:$BA$71,20,FALSE)</f>
        <v>2.39</v>
      </c>
      <c r="E212">
        <f>HLOOKUP(A212,Financial!$B$2:$BA$83,23,FALSE)</f>
        <v>147100</v>
      </c>
      <c r="F212">
        <f>HLOOKUP(A212,Financial!$B$2:$BA$83,24,FALSE)</f>
        <v>70059</v>
      </c>
      <c r="G212">
        <f>HLOOKUP(A212,Financial!$B$2:$BA$83,25,FALSE)</f>
        <v>1001</v>
      </c>
      <c r="H212">
        <f>HLOOKUP(A212,Financial!$B$2:$BA$83,26,FALSE)</f>
        <v>870</v>
      </c>
      <c r="I212">
        <f>VLOOKUP(A212,zillow_price!$A$2:$N$52,10,FALSE)</f>
        <v>113948.036661219</v>
      </c>
      <c r="J212">
        <f>VLOOKUP(A212,zillow_price!$A$2:$O$52,15,FALSE)</f>
        <v>61</v>
      </c>
      <c r="K212">
        <f>VLOOKUP(A212,Supply!$B$3:$N$54,5,FALSE)</f>
        <v>734703</v>
      </c>
    </row>
    <row r="213" spans="1:11" x14ac:dyDescent="0.2">
      <c r="A213" t="s">
        <v>70</v>
      </c>
      <c r="B213">
        <v>2018</v>
      </c>
      <c r="C213">
        <f>HLOOKUP(A213,Fertility!$B$1:$BA$133,36,FALSE)</f>
        <v>68743</v>
      </c>
      <c r="D213">
        <f>HLOOKUP(A213,AverageHouseHoldSize!$B$2:$BA$71,20,FALSE)</f>
        <v>2.39</v>
      </c>
      <c r="E213">
        <f>HLOOKUP(A213,Financial!$B$2:$BA$83,23,FALSE)</f>
        <v>195900</v>
      </c>
      <c r="F213">
        <f>HLOOKUP(A213,Financial!$B$2:$BA$83,24,FALSE)</f>
        <v>87899</v>
      </c>
      <c r="G213">
        <f>HLOOKUP(A213,Financial!$B$2:$BA$83,25,FALSE)</f>
        <v>1387</v>
      </c>
      <c r="H213">
        <f>HLOOKUP(A213,Financial!$B$2:$BA$83,26,FALSE)</f>
        <v>3368</v>
      </c>
      <c r="I213">
        <f>VLOOKUP(A213,zillow_price!$A$2:$N$52,10,FALSE)</f>
        <v>191639.275406361</v>
      </c>
      <c r="J213">
        <f>VLOOKUP(A213,zillow_price!$A$2:$O$52,15,FALSE)</f>
        <v>60</v>
      </c>
      <c r="K213">
        <f>VLOOKUP(A213,Supply!$B$3:$N$54,5,FALSE)</f>
        <v>2371960</v>
      </c>
    </row>
    <row r="214" spans="1:11" x14ac:dyDescent="0.2">
      <c r="A214" t="s">
        <v>71</v>
      </c>
      <c r="B214">
        <v>2018</v>
      </c>
      <c r="C214">
        <f>HLOOKUP(A214,Fertility!$B$1:$BA$133,36,FALSE)</f>
        <v>8297</v>
      </c>
      <c r="D214">
        <f>HLOOKUP(A214,AverageHouseHoldSize!$B$2:$BA$71,20,FALSE)</f>
        <v>2.4500000000000002</v>
      </c>
      <c r="E214">
        <f>HLOOKUP(A214,Financial!$B$2:$BA$83,23,FALSE)</f>
        <v>240100</v>
      </c>
      <c r="F214">
        <f>HLOOKUP(A214,Financial!$B$2:$BA$83,24,FALSE)</f>
        <v>88588</v>
      </c>
      <c r="G214">
        <f>HLOOKUP(A214,Financial!$B$2:$BA$83,25,FALSE)</f>
        <v>1440</v>
      </c>
      <c r="H214">
        <f>HLOOKUP(A214,Financial!$B$2:$BA$83,26,FALSE)</f>
        <v>1406</v>
      </c>
      <c r="I214">
        <f>VLOOKUP(A214,zillow_price!$A$2:$N$52,10,FALSE)</f>
        <v>237719.00760878</v>
      </c>
      <c r="J214">
        <f>VLOOKUP(A214,zillow_price!$A$2:$O$52,15,FALSE)</f>
        <v>62</v>
      </c>
      <c r="K214">
        <f>VLOOKUP(A214,Supply!$B$3:$N$54,5,FALSE)</f>
        <v>230252</v>
      </c>
    </row>
    <row r="215" spans="1:11" x14ac:dyDescent="0.2">
      <c r="A215" t="s">
        <v>72</v>
      </c>
      <c r="B215">
        <v>2018</v>
      </c>
      <c r="C215">
        <f>HLOOKUP(A215,Fertility!$B$1:$BA$133,36,FALSE)</f>
        <v>21107</v>
      </c>
      <c r="D215">
        <f>HLOOKUP(A215,AverageHouseHoldSize!$B$2:$BA$71,20,FALSE)</f>
        <v>2.68</v>
      </c>
      <c r="E215">
        <f>HLOOKUP(A215,Financial!$B$2:$BA$83,23,FALSE)</f>
        <v>130600</v>
      </c>
      <c r="F215">
        <f>HLOOKUP(A215,Financial!$B$2:$BA$83,24,FALSE)</f>
        <v>39275</v>
      </c>
      <c r="G215">
        <f>HLOOKUP(A215,Financial!$B$2:$BA$83,25,FALSE)</f>
        <v>851</v>
      </c>
      <c r="H215">
        <f>HLOOKUP(A215,Financial!$B$2:$BA$83,26,FALSE)</f>
        <v>718</v>
      </c>
      <c r="I215" t="e">
        <f>VLOOKUP(A215,zillow_price!$A$2:$N$52,10,FALSE)</f>
        <v>#N/A</v>
      </c>
      <c r="J215" t="e">
        <f>VLOOKUP(A215,zillow_price!$A$2:$O$52,15,FALSE)</f>
        <v>#N/A</v>
      </c>
      <c r="K215">
        <f>VLOOKUP(A215,Supply!$B$3:$N$54,5,FALSE)</f>
        <v>1179637</v>
      </c>
    </row>
    <row r="218" spans="1:11" x14ac:dyDescent="0.2">
      <c r="A218" t="s">
        <v>21</v>
      </c>
      <c r="B218">
        <v>2017</v>
      </c>
      <c r="C218">
        <f>HLOOKUP(A218,Fertility!$B$1:$BA$133,47,FALSE)</f>
        <v>59028</v>
      </c>
      <c r="D218">
        <f>HLOOKUP(A218,AverageHouseHoldSize!$B$2:$BA$71,26,FALSE)</f>
        <v>2.58</v>
      </c>
      <c r="E218">
        <f>HLOOKUP(A218,Financial!$B$2:$BA$83,30,FALSE)</f>
        <v>158000</v>
      </c>
      <c r="F218">
        <f>HLOOKUP(A218,Financial!$B$2:$BA$83,31,FALSE)</f>
        <v>74553</v>
      </c>
      <c r="G218">
        <f>HLOOKUP(A218,Financial!$B$2:$BA$83,32,FALSE)</f>
        <v>1123</v>
      </c>
      <c r="H218">
        <f>HLOOKUP(A218,Financial!$B$2:$BA$83,33,FALSE)</f>
        <v>664</v>
      </c>
      <c r="I218">
        <f>VLOOKUP(A218,zillow_price!$A$2:$N$52,9,FALSE)</f>
        <v>144048.59013529899</v>
      </c>
      <c r="J218">
        <f>VLOOKUP(A218,zillow_price!$A$2:$O$52,15,FALSE)</f>
        <v>4</v>
      </c>
      <c r="K218">
        <f>VLOOKUP(A218,Supply!$B$3:$N$54,6,FALSE)</f>
        <v>1841665</v>
      </c>
    </row>
    <row r="219" spans="1:11" x14ac:dyDescent="0.2">
      <c r="A219" t="s">
        <v>22</v>
      </c>
      <c r="B219">
        <v>2017</v>
      </c>
      <c r="C219">
        <f>HLOOKUP(A219,Fertility!$B$1:$BA$133,47,FALSE)</f>
        <v>9961</v>
      </c>
      <c r="D219">
        <f>HLOOKUP(A219,AverageHouseHoldSize!$B$2:$BA$71,26,FALSE)</f>
        <v>2.84</v>
      </c>
      <c r="E219">
        <f>HLOOKUP(A219,Financial!$B$2:$BA$83,30,FALSE)</f>
        <v>286900</v>
      </c>
      <c r="F219">
        <f>HLOOKUP(A219,Financial!$B$2:$BA$83,31,FALSE)</f>
        <v>103942</v>
      </c>
      <c r="G219">
        <f>HLOOKUP(A219,Financial!$B$2:$BA$83,32,FALSE)</f>
        <v>1844</v>
      </c>
      <c r="H219">
        <f>HLOOKUP(A219,Financial!$B$2:$BA$83,33,FALSE)</f>
        <v>3411</v>
      </c>
      <c r="I219">
        <f>VLOOKUP(A219,zillow_price!$A$2:$N$52,9,FALSE)</f>
        <v>277654.36435572902</v>
      </c>
      <c r="J219">
        <f>VLOOKUP(A219,zillow_price!$A$2:$O$52,15,FALSE)</f>
        <v>3</v>
      </c>
      <c r="K219">
        <f>VLOOKUP(A219,Supply!$B$3:$N$54,6,FALSE)</f>
        <v>250741</v>
      </c>
    </row>
    <row r="220" spans="1:11" x14ac:dyDescent="0.2">
      <c r="A220" t="s">
        <v>23</v>
      </c>
      <c r="B220">
        <v>2017</v>
      </c>
      <c r="C220">
        <f>HLOOKUP(A220,Fertility!$B$1:$BA$133,47,FALSE)</f>
        <v>88721</v>
      </c>
      <c r="D220">
        <f>HLOOKUP(A220,AverageHouseHoldSize!$B$2:$BA$71,26,FALSE)</f>
        <v>2.69</v>
      </c>
      <c r="E220">
        <f>HLOOKUP(A220,Financial!$B$2:$BA$83,30,FALSE)</f>
        <v>238800</v>
      </c>
      <c r="F220">
        <f>HLOOKUP(A220,Financial!$B$2:$BA$83,31,FALSE)</f>
        <v>80853</v>
      </c>
      <c r="G220">
        <f>HLOOKUP(A220,Financial!$B$2:$BA$83,32,FALSE)</f>
        <v>1365</v>
      </c>
      <c r="H220">
        <f>HLOOKUP(A220,Financial!$B$2:$BA$83,33,FALSE)</f>
        <v>1510</v>
      </c>
      <c r="I220">
        <f>VLOOKUP(A220,zillow_price!$A$2:$N$52,9,FALSE)</f>
        <v>239248.61119846799</v>
      </c>
      <c r="J220">
        <f>VLOOKUP(A220,zillow_price!$A$2:$O$52,15,FALSE)</f>
        <v>8</v>
      </c>
      <c r="K220">
        <f>VLOOKUP(A220,Supply!$B$3:$N$54,6,FALSE)</f>
        <v>2552972</v>
      </c>
    </row>
    <row r="221" spans="1:11" x14ac:dyDescent="0.2">
      <c r="A221" t="s">
        <v>24</v>
      </c>
      <c r="B221">
        <v>2017</v>
      </c>
      <c r="C221">
        <f>HLOOKUP(A221,Fertility!$B$1:$BA$133,47,FALSE)</f>
        <v>41016</v>
      </c>
      <c r="D221">
        <f>HLOOKUP(A221,AverageHouseHoldSize!$B$2:$BA$71,26,FALSE)</f>
        <v>2.5299999999999998</v>
      </c>
      <c r="E221">
        <f>HLOOKUP(A221,Financial!$B$2:$BA$83,30,FALSE)</f>
        <v>142800</v>
      </c>
      <c r="F221">
        <f>HLOOKUP(A221,Financial!$B$2:$BA$83,31,FALSE)</f>
        <v>71081</v>
      </c>
      <c r="G221">
        <f>HLOOKUP(A221,Financial!$B$2:$BA$83,32,FALSE)</f>
        <v>1025</v>
      </c>
      <c r="H221">
        <f>HLOOKUP(A221,Financial!$B$2:$BA$83,33,FALSE)</f>
        <v>903</v>
      </c>
      <c r="I221">
        <f>VLOOKUP(A221,zillow_price!$A$2:$N$52,9,FALSE)</f>
        <v>135533.793337896</v>
      </c>
      <c r="J221">
        <f>VLOOKUP(A221,zillow_price!$A$2:$O$52,15,FALSE)</f>
        <v>6</v>
      </c>
      <c r="K221">
        <f>VLOOKUP(A221,Supply!$B$3:$N$54,6,FALSE)</f>
        <v>1153082</v>
      </c>
    </row>
    <row r="222" spans="1:11" x14ac:dyDescent="0.2">
      <c r="A222" t="s">
        <v>25</v>
      </c>
      <c r="B222">
        <v>2017</v>
      </c>
      <c r="C222">
        <f>HLOOKUP(A222,Fertility!$B$1:$BA$133,47,FALSE)</f>
        <v>468957</v>
      </c>
      <c r="D222">
        <f>HLOOKUP(A222,AverageHouseHoldSize!$B$2:$BA$71,26,FALSE)</f>
        <v>2.98</v>
      </c>
      <c r="E222">
        <f>HLOOKUP(A222,Financial!$B$2:$BA$83,30,FALSE)</f>
        <v>529000</v>
      </c>
      <c r="F222">
        <f>HLOOKUP(A222,Financial!$B$2:$BA$83,31,FALSE)</f>
        <v>108609</v>
      </c>
      <c r="G222">
        <f>HLOOKUP(A222,Financial!$B$2:$BA$83,32,FALSE)</f>
        <v>2269</v>
      </c>
      <c r="H222">
        <f>HLOOKUP(A222,Financial!$B$2:$BA$83,33,FALSE)</f>
        <v>4174</v>
      </c>
      <c r="I222">
        <f>VLOOKUP(A222,zillow_price!$A$2:$N$52,9,FALSE)</f>
        <v>500927.45944168599</v>
      </c>
      <c r="J222">
        <f>VLOOKUP(A222,zillow_price!$A$2:$O$52,15,FALSE)</f>
        <v>9</v>
      </c>
      <c r="K222">
        <f>VLOOKUP(A222,Supply!$B$3:$N$54,6,FALSE)</f>
        <v>13005097</v>
      </c>
    </row>
    <row r="223" spans="1:11" x14ac:dyDescent="0.2">
      <c r="A223" t="s">
        <v>26</v>
      </c>
      <c r="B223">
        <v>2017</v>
      </c>
      <c r="C223">
        <f>HLOOKUP(A223,Fertility!$B$1:$BA$133,47,FALSE)</f>
        <v>70949</v>
      </c>
      <c r="D223">
        <f>HLOOKUP(A223,AverageHouseHoldSize!$B$2:$BA$71,26,FALSE)</f>
        <v>2.57</v>
      </c>
      <c r="E223">
        <f>HLOOKUP(A223,Financial!$B$2:$BA$83,30,FALSE)</f>
        <v>357700</v>
      </c>
      <c r="F223">
        <f>HLOOKUP(A223,Financial!$B$2:$BA$83,31,FALSE)</f>
        <v>97207</v>
      </c>
      <c r="G223">
        <f>HLOOKUP(A223,Financial!$B$2:$BA$83,32,FALSE)</f>
        <v>1681</v>
      </c>
      <c r="H223">
        <f>HLOOKUP(A223,Financial!$B$2:$BA$83,33,FALSE)</f>
        <v>1819</v>
      </c>
      <c r="I223">
        <f>VLOOKUP(A223,zillow_price!$A$2:$N$52,9,FALSE)</f>
        <v>356431.46662670502</v>
      </c>
      <c r="J223">
        <f>VLOOKUP(A223,zillow_price!$A$2:$O$52,15,FALSE)</f>
        <v>10</v>
      </c>
      <c r="K223">
        <f>VLOOKUP(A223,Supply!$B$3:$N$54,6,FALSE)</f>
        <v>2139207</v>
      </c>
    </row>
    <row r="224" spans="1:11" x14ac:dyDescent="0.2">
      <c r="A224" t="s">
        <v>27</v>
      </c>
      <c r="B224">
        <v>2017</v>
      </c>
      <c r="C224">
        <f>HLOOKUP(A224,Fertility!$B$1:$BA$133,47,FALSE)</f>
        <v>33995</v>
      </c>
      <c r="D224">
        <f>HLOOKUP(A224,AverageHouseHoldSize!$B$2:$BA$71,26,FALSE)</f>
        <v>2.56</v>
      </c>
      <c r="E224">
        <f>HLOOKUP(A224,Financial!$B$2:$BA$83,30,FALSE)</f>
        <v>277900</v>
      </c>
      <c r="F224">
        <f>HLOOKUP(A224,Financial!$B$2:$BA$83,31,FALSE)</f>
        <v>109560</v>
      </c>
      <c r="G224">
        <f>HLOOKUP(A224,Financial!$B$2:$BA$83,32,FALSE)</f>
        <v>1976</v>
      </c>
      <c r="H224">
        <f>HLOOKUP(A224,Financial!$B$2:$BA$83,33,FALSE)</f>
        <v>5806</v>
      </c>
      <c r="I224">
        <f>VLOOKUP(A224,zillow_price!$A$2:$N$52,9,FALSE)</f>
        <v>246239.244328317</v>
      </c>
      <c r="J224">
        <f>VLOOKUP(A224,zillow_price!$A$2:$O$52,15,FALSE)</f>
        <v>11</v>
      </c>
      <c r="K224">
        <f>VLOOKUP(A224,Supply!$B$3:$N$54,6,FALSE)</f>
        <v>1356762</v>
      </c>
    </row>
    <row r="225" spans="1:11" x14ac:dyDescent="0.2">
      <c r="A225" t="s">
        <v>28</v>
      </c>
      <c r="B225">
        <v>2017</v>
      </c>
      <c r="C225">
        <f>HLOOKUP(A225,Fertility!$B$1:$BA$133,47,FALSE)</f>
        <v>9580</v>
      </c>
      <c r="D225">
        <f>HLOOKUP(A225,AverageHouseHoldSize!$B$2:$BA$71,26,FALSE)</f>
        <v>2.62</v>
      </c>
      <c r="E225">
        <f>HLOOKUP(A225,Financial!$B$2:$BA$83,30,FALSE)</f>
        <v>258900</v>
      </c>
      <c r="F225">
        <f>HLOOKUP(A225,Financial!$B$2:$BA$83,31,FALSE)</f>
        <v>87389</v>
      </c>
      <c r="G225">
        <f>HLOOKUP(A225,Financial!$B$2:$BA$83,32,FALSE)</f>
        <v>1507</v>
      </c>
      <c r="H225">
        <f>HLOOKUP(A225,Financial!$B$2:$BA$83,33,FALSE)</f>
        <v>1544</v>
      </c>
      <c r="I225">
        <f>VLOOKUP(A225,zillow_price!$A$2:$N$52,9,FALSE)</f>
        <v>253722.33428852499</v>
      </c>
      <c r="J225">
        <f>VLOOKUP(A225,zillow_price!$A$2:$O$52,15,FALSE)</f>
        <v>13</v>
      </c>
      <c r="K225">
        <f>VLOOKUP(A225,Supply!$B$3:$N$54,6,FALSE)</f>
        <v>357937</v>
      </c>
    </row>
    <row r="226" spans="1:11" x14ac:dyDescent="0.2">
      <c r="A226" t="s">
        <v>29</v>
      </c>
      <c r="B226">
        <v>2017</v>
      </c>
      <c r="C226">
        <f>HLOOKUP(A226,Fertility!$B$1:$BA$133,47,FALSE)</f>
        <v>9007</v>
      </c>
      <c r="D226">
        <f>HLOOKUP(A226,AverageHouseHoldSize!$B$2:$BA$71,26,FALSE)</f>
        <v>2.3199999999999998</v>
      </c>
      <c r="E226">
        <f>HLOOKUP(A226,Financial!$B$2:$BA$83,30,FALSE)</f>
        <v>609900</v>
      </c>
      <c r="F226">
        <f>HLOOKUP(A226,Financial!$B$2:$BA$83,31,FALSE)</f>
        <v>138977</v>
      </c>
      <c r="G226">
        <f>HLOOKUP(A226,Financial!$B$2:$BA$83,32,FALSE)</f>
        <v>2432</v>
      </c>
      <c r="H226">
        <f>HLOOKUP(A226,Financial!$B$2:$BA$83,33,FALSE)</f>
        <v>3421</v>
      </c>
      <c r="I226">
        <f>VLOOKUP(A226,zillow_price!$A$2:$N$52,9,FALSE)</f>
        <v>535361.47520916804</v>
      </c>
      <c r="J226">
        <f>VLOOKUP(A226,zillow_price!$A$2:$O$52,15,FALSE)</f>
        <v>12</v>
      </c>
      <c r="K226">
        <f>VLOOKUP(A226,Supply!$B$3:$N$54,6,FALSE)</f>
        <v>281475</v>
      </c>
    </row>
    <row r="227" spans="1:11" x14ac:dyDescent="0.2">
      <c r="A227" t="s">
        <v>30</v>
      </c>
      <c r="B227">
        <v>2017</v>
      </c>
      <c r="C227">
        <f>HLOOKUP(A227,Fertility!$B$1:$BA$133,47,FALSE)</f>
        <v>231116</v>
      </c>
      <c r="D227">
        <f>HLOOKUP(A227,AverageHouseHoldSize!$B$2:$BA$71,26,FALSE)</f>
        <v>2.67</v>
      </c>
      <c r="E227">
        <f>HLOOKUP(A227,Financial!$B$2:$BA$83,30,FALSE)</f>
        <v>232100</v>
      </c>
      <c r="F227">
        <f>HLOOKUP(A227,Financial!$B$2:$BA$83,31,FALSE)</f>
        <v>76655</v>
      </c>
      <c r="G227">
        <f>HLOOKUP(A227,Financial!$B$2:$BA$83,32,FALSE)</f>
        <v>1423</v>
      </c>
      <c r="H227">
        <f>HLOOKUP(A227,Financial!$B$2:$BA$83,33,FALSE)</f>
        <v>2040</v>
      </c>
      <c r="I227">
        <f>VLOOKUP(A227,zillow_price!$A$2:$N$52,9,FALSE)</f>
        <v>219021.884377304</v>
      </c>
      <c r="J227">
        <f>VLOOKUP(A227,zillow_price!$A$2:$O$52,15,FALSE)</f>
        <v>14</v>
      </c>
      <c r="K227">
        <f>VLOOKUP(A227,Supply!$B$3:$N$54,6,FALSE)</f>
        <v>7689964</v>
      </c>
    </row>
    <row r="228" spans="1:11" x14ac:dyDescent="0.2">
      <c r="A228" t="s">
        <v>31</v>
      </c>
      <c r="B228">
        <v>2017</v>
      </c>
      <c r="C228">
        <f>HLOOKUP(A228,Fertility!$B$1:$BA$133,47,FALSE)</f>
        <v>141334</v>
      </c>
      <c r="D228">
        <f>HLOOKUP(A228,AverageHouseHoldSize!$B$2:$BA$71,26,FALSE)</f>
        <v>2.72</v>
      </c>
      <c r="E228">
        <f>HLOOKUP(A228,Financial!$B$2:$BA$83,30,FALSE)</f>
        <v>191100</v>
      </c>
      <c r="F228">
        <f>HLOOKUP(A228,Financial!$B$2:$BA$83,31,FALSE)</f>
        <v>84284</v>
      </c>
      <c r="G228">
        <f>HLOOKUP(A228,Financial!$B$2:$BA$83,32,FALSE)</f>
        <v>1341</v>
      </c>
      <c r="H228">
        <f>HLOOKUP(A228,Financial!$B$2:$BA$83,33,FALSE)</f>
        <v>1843</v>
      </c>
      <c r="I228">
        <f>VLOOKUP(A228,zillow_price!$A$2:$N$52,9,FALSE)</f>
        <v>177323.67482623999</v>
      </c>
      <c r="J228">
        <f>VLOOKUP(A228,zillow_price!$A$2:$O$52,15,FALSE)</f>
        <v>16</v>
      </c>
      <c r="K228">
        <f>VLOOKUP(A228,Supply!$B$3:$N$54,6,FALSE)</f>
        <v>3745074</v>
      </c>
    </row>
    <row r="229" spans="1:11" x14ac:dyDescent="0.2">
      <c r="A229" t="s">
        <v>32</v>
      </c>
      <c r="B229">
        <v>2017</v>
      </c>
      <c r="C229">
        <f>HLOOKUP(A229,Fertility!$B$1:$BA$133,47,FALSE)</f>
        <v>19672</v>
      </c>
      <c r="D229">
        <f>HLOOKUP(A229,AverageHouseHoldSize!$B$2:$BA$71,26,FALSE)</f>
        <v>3.02</v>
      </c>
      <c r="E229">
        <f>HLOOKUP(A229,Financial!$B$2:$BA$83,30,FALSE)</f>
        <v>628300</v>
      </c>
      <c r="F229">
        <f>HLOOKUP(A229,Financial!$B$2:$BA$83,31,FALSE)</f>
        <v>112506</v>
      </c>
      <c r="G229">
        <f>HLOOKUP(A229,Financial!$B$2:$BA$83,32,FALSE)</f>
        <v>2337</v>
      </c>
      <c r="H229">
        <f>HLOOKUP(A229,Financial!$B$2:$BA$83,33,FALSE)</f>
        <v>1761</v>
      </c>
      <c r="I229">
        <f>VLOOKUP(A229,zillow_price!$A$2:$N$52,9,FALSE)</f>
        <v>588955.75199936004</v>
      </c>
      <c r="J229">
        <f>VLOOKUP(A229,zillow_price!$A$2:$O$52,15,FALSE)</f>
        <v>18</v>
      </c>
      <c r="K229">
        <f>VLOOKUP(A229,Supply!$B$3:$N$54,6,FALSE)</f>
        <v>458078</v>
      </c>
    </row>
    <row r="230" spans="1:11" x14ac:dyDescent="0.2">
      <c r="A230" t="s">
        <v>33</v>
      </c>
      <c r="B230">
        <v>2017</v>
      </c>
      <c r="C230">
        <f>HLOOKUP(A230,Fertility!$B$1:$BA$133,47,FALSE)</f>
        <v>24723</v>
      </c>
      <c r="D230">
        <f>HLOOKUP(A230,AverageHouseHoldSize!$B$2:$BA$71,26,FALSE)</f>
        <v>2.7</v>
      </c>
      <c r="E230">
        <f>HLOOKUP(A230,Financial!$B$2:$BA$83,30,FALSE)</f>
        <v>214200</v>
      </c>
      <c r="F230">
        <f>HLOOKUP(A230,Financial!$B$2:$BA$83,31,FALSE)</f>
        <v>70758</v>
      </c>
      <c r="G230">
        <f>HLOOKUP(A230,Financial!$B$2:$BA$83,32,FALSE)</f>
        <v>1213</v>
      </c>
      <c r="H230">
        <f>HLOOKUP(A230,Financial!$B$2:$BA$83,33,FALSE)</f>
        <v>1440</v>
      </c>
      <c r="I230">
        <f>VLOOKUP(A230,zillow_price!$A$2:$N$52,9,FALSE)</f>
        <v>226577.80102131399</v>
      </c>
      <c r="J230">
        <f>VLOOKUP(A230,zillow_price!$A$2:$O$52,15,FALSE)</f>
        <v>20</v>
      </c>
      <c r="K230">
        <f>VLOOKUP(A230,Supply!$B$3:$N$54,6,FALSE)</f>
        <v>625135</v>
      </c>
    </row>
    <row r="231" spans="1:11" x14ac:dyDescent="0.2">
      <c r="A231" t="s">
        <v>34</v>
      </c>
      <c r="B231">
        <v>2017</v>
      </c>
      <c r="C231">
        <f>HLOOKUP(A231,Fertility!$B$1:$BA$133,47,FALSE)</f>
        <v>153400</v>
      </c>
      <c r="D231">
        <f>HLOOKUP(A231,AverageHouseHoldSize!$B$2:$BA$71,26,FALSE)</f>
        <v>2.6</v>
      </c>
      <c r="E231">
        <f>HLOOKUP(A231,Financial!$B$2:$BA$83,30,FALSE)</f>
        <v>208800</v>
      </c>
      <c r="F231">
        <f>HLOOKUP(A231,Financial!$B$2:$BA$83,31,FALSE)</f>
        <v>92291</v>
      </c>
      <c r="G231">
        <f>HLOOKUP(A231,Financial!$B$2:$BA$83,32,FALSE)</f>
        <v>1603</v>
      </c>
      <c r="H231">
        <f>HLOOKUP(A231,Financial!$B$2:$BA$83,33,FALSE)</f>
        <v>4692</v>
      </c>
      <c r="I231">
        <f>VLOOKUP(A231,zillow_price!$A$2:$N$52,9,FALSE)</f>
        <v>179479.78875897199</v>
      </c>
      <c r="J231">
        <f>VLOOKUP(A231,zillow_price!$A$2:$O$52,15,FALSE)</f>
        <v>21</v>
      </c>
      <c r="K231">
        <f>VLOOKUP(A231,Supply!$B$3:$N$54,6,FALSE)</f>
        <v>4808672</v>
      </c>
    </row>
    <row r="232" spans="1:11" x14ac:dyDescent="0.2">
      <c r="A232" t="s">
        <v>35</v>
      </c>
      <c r="B232">
        <v>2017</v>
      </c>
      <c r="C232">
        <f>HLOOKUP(A232,Fertility!$B$1:$BA$133,47,FALSE)</f>
        <v>77269</v>
      </c>
      <c r="D232">
        <f>HLOOKUP(A232,AverageHouseHoldSize!$B$2:$BA$71,26,FALSE)</f>
        <v>2.5299999999999998</v>
      </c>
      <c r="E232">
        <f>HLOOKUP(A232,Financial!$B$2:$BA$83,30,FALSE)</f>
        <v>148000</v>
      </c>
      <c r="F232">
        <f>HLOOKUP(A232,Financial!$B$2:$BA$83,31,FALSE)</f>
        <v>77197</v>
      </c>
      <c r="G232">
        <f>HLOOKUP(A232,Financial!$B$2:$BA$83,32,FALSE)</f>
        <v>1089</v>
      </c>
      <c r="H232">
        <f>HLOOKUP(A232,Financial!$B$2:$BA$83,33,FALSE)</f>
        <v>1252</v>
      </c>
      <c r="I232">
        <f>VLOOKUP(A232,zillow_price!$A$2:$N$52,9,FALSE)</f>
        <v>138864.487748015</v>
      </c>
      <c r="J232">
        <f>VLOOKUP(A232,zillow_price!$A$2:$O$52,15,FALSE)</f>
        <v>22</v>
      </c>
      <c r="K232">
        <f>VLOOKUP(A232,Supply!$B$3:$N$54,6,FALSE)</f>
        <v>2557299</v>
      </c>
    </row>
    <row r="233" spans="1:11" x14ac:dyDescent="0.2">
      <c r="A233" t="s">
        <v>36</v>
      </c>
      <c r="B233">
        <v>2017</v>
      </c>
      <c r="C233">
        <f>HLOOKUP(A233,Fertility!$B$1:$BA$133,47,FALSE)</f>
        <v>41142</v>
      </c>
      <c r="D233">
        <f>HLOOKUP(A233,AverageHouseHoldSize!$B$2:$BA$71,26,FALSE)</f>
        <v>2.42</v>
      </c>
      <c r="E233">
        <f>HLOOKUP(A233,Financial!$B$2:$BA$83,30,FALSE)</f>
        <v>157900</v>
      </c>
      <c r="F233">
        <f>HLOOKUP(A233,Financial!$B$2:$BA$83,31,FALSE)</f>
        <v>82626</v>
      </c>
      <c r="G233">
        <f>HLOOKUP(A233,Financial!$B$2:$BA$83,32,FALSE)</f>
        <v>1205</v>
      </c>
      <c r="H233">
        <f>HLOOKUP(A233,Financial!$B$2:$BA$83,33,FALSE)</f>
        <v>2496</v>
      </c>
      <c r="I233">
        <f>VLOOKUP(A233,zillow_price!$A$2:$N$52,9,FALSE)</f>
        <v>144914.55914834701</v>
      </c>
      <c r="J233">
        <f>VLOOKUP(A233,zillow_price!$A$2:$O$52,15,FALSE)</f>
        <v>19</v>
      </c>
      <c r="K233">
        <f>VLOOKUP(A233,Supply!$B$3:$N$54,6,FALSE)</f>
        <v>1257505</v>
      </c>
    </row>
    <row r="234" spans="1:11" x14ac:dyDescent="0.2">
      <c r="A234" t="s">
        <v>37</v>
      </c>
      <c r="B234">
        <v>2017</v>
      </c>
      <c r="C234">
        <f>HLOOKUP(A234,Fertility!$B$1:$BA$133,47,FALSE)</f>
        <v>38940</v>
      </c>
      <c r="D234">
        <f>HLOOKUP(A234,AverageHouseHoldSize!$B$2:$BA$71,26,FALSE)</f>
        <v>2.5099999999999998</v>
      </c>
      <c r="E234">
        <f>HLOOKUP(A234,Financial!$B$2:$BA$83,30,FALSE)</f>
        <v>165300</v>
      </c>
      <c r="F234">
        <f>HLOOKUP(A234,Financial!$B$2:$BA$83,31,FALSE)</f>
        <v>85462</v>
      </c>
      <c r="G234">
        <f>HLOOKUP(A234,Financial!$B$2:$BA$83,32,FALSE)</f>
        <v>1314</v>
      </c>
      <c r="H234">
        <f>HLOOKUP(A234,Financial!$B$2:$BA$83,33,FALSE)</f>
        <v>2275</v>
      </c>
      <c r="I234">
        <f>VLOOKUP(A234,zillow_price!$A$2:$N$52,9,FALSE)</f>
        <v>137783.32059811</v>
      </c>
      <c r="J234">
        <f>VLOOKUP(A234,zillow_price!$A$2:$O$52,15,FALSE)</f>
        <v>23</v>
      </c>
      <c r="K234">
        <f>VLOOKUP(A234,Supply!$B$3:$N$54,6,FALSE)</f>
        <v>1128983</v>
      </c>
    </row>
    <row r="235" spans="1:11" x14ac:dyDescent="0.2">
      <c r="A235" t="s">
        <v>38</v>
      </c>
      <c r="B235">
        <v>2017</v>
      </c>
      <c r="C235">
        <f>HLOOKUP(A235,Fertility!$B$1:$BA$133,47,FALSE)</f>
        <v>53444</v>
      </c>
      <c r="D235">
        <f>HLOOKUP(A235,AverageHouseHoldSize!$B$2:$BA$71,26,FALSE)</f>
        <v>2.5099999999999998</v>
      </c>
      <c r="E235">
        <f>HLOOKUP(A235,Financial!$B$2:$BA$83,30,FALSE)</f>
        <v>155600</v>
      </c>
      <c r="F235">
        <f>HLOOKUP(A235,Financial!$B$2:$BA$83,31,FALSE)</f>
        <v>76392</v>
      </c>
      <c r="G235">
        <f>HLOOKUP(A235,Financial!$B$2:$BA$83,32,FALSE)</f>
        <v>1123</v>
      </c>
      <c r="H235">
        <f>HLOOKUP(A235,Financial!$B$2:$BA$83,33,FALSE)</f>
        <v>1376</v>
      </c>
      <c r="I235">
        <f>VLOOKUP(A235,zillow_price!$A$2:$N$52,9,FALSE)</f>
        <v>124458.22206989399</v>
      </c>
      <c r="J235">
        <f>VLOOKUP(A235,zillow_price!$A$2:$O$52,15,FALSE)</f>
        <v>24</v>
      </c>
      <c r="K235">
        <f>VLOOKUP(A235,Supply!$B$3:$N$54,6,FALSE)</f>
        <v>1725034</v>
      </c>
    </row>
    <row r="236" spans="1:11" x14ac:dyDescent="0.2">
      <c r="A236" t="s">
        <v>39</v>
      </c>
      <c r="B236">
        <v>2017</v>
      </c>
      <c r="C236">
        <f>HLOOKUP(A236,Fertility!$B$1:$BA$133,47,FALSE)</f>
        <v>58623</v>
      </c>
      <c r="D236">
        <f>HLOOKUP(A236,AverageHouseHoldSize!$B$2:$BA$71,26,FALSE)</f>
        <v>2.62</v>
      </c>
      <c r="E236">
        <f>HLOOKUP(A236,Financial!$B$2:$BA$83,30,FALSE)</f>
        <v>179700</v>
      </c>
      <c r="F236">
        <f>HLOOKUP(A236,Financial!$B$2:$BA$83,31,FALSE)</f>
        <v>79133</v>
      </c>
      <c r="G236">
        <f>HLOOKUP(A236,Financial!$B$2:$BA$83,32,FALSE)</f>
        <v>1233</v>
      </c>
      <c r="H236">
        <f>HLOOKUP(A236,Financial!$B$2:$BA$83,33,FALSE)</f>
        <v>1059</v>
      </c>
      <c r="I236">
        <f>VLOOKUP(A236,zillow_price!$A$2:$N$52,9,FALSE)</f>
        <v>168347.29292351499</v>
      </c>
      <c r="J236">
        <f>VLOOKUP(A236,zillow_price!$A$2:$O$52,15,FALSE)</f>
        <v>25</v>
      </c>
      <c r="K236">
        <f>VLOOKUP(A236,Supply!$B$3:$N$54,6,FALSE)</f>
        <v>1737123</v>
      </c>
    </row>
    <row r="237" spans="1:11" x14ac:dyDescent="0.2">
      <c r="A237" t="s">
        <v>40</v>
      </c>
      <c r="B237">
        <v>2017</v>
      </c>
      <c r="C237">
        <f>HLOOKUP(A237,Fertility!$B$1:$BA$133,47,FALSE)</f>
        <v>14945</v>
      </c>
      <c r="D237">
        <f>HLOOKUP(A237,AverageHouseHoldSize!$B$2:$BA$71,26,FALSE)</f>
        <v>2.4</v>
      </c>
      <c r="E237">
        <f>HLOOKUP(A237,Financial!$B$2:$BA$83,30,FALSE)</f>
        <v>201200</v>
      </c>
      <c r="F237">
        <f>HLOOKUP(A237,Financial!$B$2:$BA$83,31,FALSE)</f>
        <v>80029</v>
      </c>
      <c r="G237">
        <f>HLOOKUP(A237,Financial!$B$2:$BA$83,32,FALSE)</f>
        <v>1313</v>
      </c>
      <c r="H237">
        <f>HLOOKUP(A237,Financial!$B$2:$BA$83,33,FALSE)</f>
        <v>2712</v>
      </c>
      <c r="I237">
        <f>VLOOKUP(A237,zillow_price!$A$2:$N$52,9,FALSE)</f>
        <v>210374.016181491</v>
      </c>
      <c r="J237">
        <f>VLOOKUP(A237,zillow_price!$A$2:$O$52,15,FALSE)</f>
        <v>28</v>
      </c>
      <c r="K237">
        <f>VLOOKUP(A237,Supply!$B$3:$N$54,6,FALSE)</f>
        <v>540959</v>
      </c>
    </row>
    <row r="238" spans="1:11" x14ac:dyDescent="0.2">
      <c r="A238" t="s">
        <v>41</v>
      </c>
      <c r="B238">
        <v>2017</v>
      </c>
      <c r="C238">
        <f>HLOOKUP(A238,Fertility!$B$1:$BA$133,47,FALSE)</f>
        <v>74868</v>
      </c>
      <c r="D238">
        <f>HLOOKUP(A238,AverageHouseHoldSize!$B$2:$BA$71,26,FALSE)</f>
        <v>2.68</v>
      </c>
      <c r="E238">
        <f>HLOOKUP(A238,Financial!$B$2:$BA$83,30,FALSE)</f>
        <v>323400</v>
      </c>
      <c r="F238">
        <f>HLOOKUP(A238,Financial!$B$2:$BA$83,31,FALSE)</f>
        <v>111824</v>
      </c>
      <c r="G238">
        <f>HLOOKUP(A238,Financial!$B$2:$BA$83,32,FALSE)</f>
        <v>1915</v>
      </c>
      <c r="H238">
        <f>HLOOKUP(A238,Financial!$B$2:$BA$83,33,FALSE)</f>
        <v>3431</v>
      </c>
      <c r="I238">
        <f>VLOOKUP(A238,zillow_price!$A$2:$N$52,9,FALSE)</f>
        <v>295002.45499612001</v>
      </c>
      <c r="J238">
        <f>VLOOKUP(A238,zillow_price!$A$2:$O$52,15,FALSE)</f>
        <v>27</v>
      </c>
      <c r="K238">
        <f>VLOOKUP(A238,Supply!$B$3:$N$54,6,FALSE)</f>
        <v>2207343</v>
      </c>
    </row>
    <row r="239" spans="1:11" x14ac:dyDescent="0.2">
      <c r="A239" t="s">
        <v>42</v>
      </c>
      <c r="B239">
        <v>2017</v>
      </c>
      <c r="C239">
        <f>HLOOKUP(A239,Fertility!$B$1:$BA$133,47,FALSE)</f>
        <v>76690</v>
      </c>
      <c r="D239">
        <f>HLOOKUP(A239,AverageHouseHoldSize!$B$2:$BA$71,26,FALSE)</f>
        <v>2.54</v>
      </c>
      <c r="E239">
        <f>HLOOKUP(A239,Financial!$B$2:$BA$83,30,FALSE)</f>
        <v>391500</v>
      </c>
      <c r="F239">
        <f>HLOOKUP(A239,Financial!$B$2:$BA$83,31,FALSE)</f>
        <v>117542</v>
      </c>
      <c r="G239">
        <f>HLOOKUP(A239,Financial!$B$2:$BA$83,32,FALSE)</f>
        <v>2108</v>
      </c>
      <c r="H239">
        <f>HLOOKUP(A239,Financial!$B$2:$BA$83,33,FALSE)</f>
        <v>4556</v>
      </c>
      <c r="I239">
        <f>VLOOKUP(A239,zillow_price!$A$2:$N$52,9,FALSE)</f>
        <v>390791.55829670199</v>
      </c>
      <c r="J239">
        <f>VLOOKUP(A239,zillow_price!$A$2:$O$52,15,FALSE)</f>
        <v>26</v>
      </c>
      <c r="K239">
        <f>VLOOKUP(A239,Supply!$B$3:$N$54,6,FALSE)</f>
        <v>2604954</v>
      </c>
    </row>
    <row r="240" spans="1:11" x14ac:dyDescent="0.2">
      <c r="A240" t="s">
        <v>43</v>
      </c>
      <c r="B240">
        <v>2017</v>
      </c>
      <c r="C240">
        <f>HLOOKUP(A240,Fertility!$B$1:$BA$133,47,FALSE)</f>
        <v>117528</v>
      </c>
      <c r="D240">
        <f>HLOOKUP(A240,AverageHouseHoldSize!$B$2:$BA$71,26,FALSE)</f>
        <v>2.48</v>
      </c>
      <c r="E240">
        <f>HLOOKUP(A240,Financial!$B$2:$BA$83,30,FALSE)</f>
        <v>168100</v>
      </c>
      <c r="F240">
        <f>HLOOKUP(A240,Financial!$B$2:$BA$83,31,FALSE)</f>
        <v>80952</v>
      </c>
      <c r="G240">
        <f>HLOOKUP(A240,Financial!$B$2:$BA$83,32,FALSE)</f>
        <v>1231</v>
      </c>
      <c r="H240">
        <f>HLOOKUP(A240,Financial!$B$2:$BA$83,33,FALSE)</f>
        <v>2546</v>
      </c>
      <c r="I240">
        <f>VLOOKUP(A240,zillow_price!$A$2:$N$52,9,FALSE)</f>
        <v>148133.79443560701</v>
      </c>
      <c r="J240">
        <f>VLOOKUP(A240,zillow_price!$A$2:$O$52,15,FALSE)</f>
        <v>30</v>
      </c>
      <c r="K240">
        <f>VLOOKUP(A240,Supply!$B$3:$N$54,6,FALSE)</f>
        <v>3930017</v>
      </c>
    </row>
    <row r="241" spans="1:11" x14ac:dyDescent="0.2">
      <c r="A241" t="s">
        <v>44</v>
      </c>
      <c r="B241">
        <v>2017</v>
      </c>
      <c r="C241">
        <f>HLOOKUP(A241,Fertility!$B$1:$BA$133,47,FALSE)</f>
        <v>70957</v>
      </c>
      <c r="D241">
        <f>HLOOKUP(A241,AverageHouseHoldSize!$B$2:$BA$71,26,FALSE)</f>
        <v>2.52</v>
      </c>
      <c r="E241">
        <f>HLOOKUP(A241,Financial!$B$2:$BA$83,30,FALSE)</f>
        <v>232700</v>
      </c>
      <c r="F241">
        <f>HLOOKUP(A241,Financial!$B$2:$BA$83,31,FALSE)</f>
        <v>95372</v>
      </c>
      <c r="G241">
        <f>HLOOKUP(A241,Financial!$B$2:$BA$83,32,FALSE)</f>
        <v>1500</v>
      </c>
      <c r="H241">
        <f>HLOOKUP(A241,Financial!$B$2:$BA$83,33,FALSE)</f>
        <v>2537</v>
      </c>
      <c r="I241">
        <f>VLOOKUP(A241,zillow_price!$A$2:$N$52,9,FALSE)</f>
        <v>224945.92820677301</v>
      </c>
      <c r="J241">
        <f>VLOOKUP(A241,zillow_price!$A$2:$O$52,15,FALSE)</f>
        <v>31</v>
      </c>
      <c r="K241">
        <f>VLOOKUP(A241,Supply!$B$3:$N$54,6,FALSE)</f>
        <v>2162211</v>
      </c>
    </row>
    <row r="242" spans="1:11" x14ac:dyDescent="0.2">
      <c r="A242" t="s">
        <v>45</v>
      </c>
      <c r="B242">
        <v>2017</v>
      </c>
      <c r="C242">
        <f>HLOOKUP(A242,Fertility!$B$1:$BA$133,47,FALSE)</f>
        <v>38333</v>
      </c>
      <c r="D242">
        <f>HLOOKUP(A242,AverageHouseHoldSize!$B$2:$BA$71,26,FALSE)</f>
        <v>2.65</v>
      </c>
      <c r="E242">
        <f>HLOOKUP(A242,Financial!$B$2:$BA$83,30,FALSE)</f>
        <v>143400</v>
      </c>
      <c r="F242">
        <f>HLOOKUP(A242,Financial!$B$2:$BA$83,31,FALSE)</f>
        <v>70491</v>
      </c>
      <c r="G242">
        <f>HLOOKUP(A242,Financial!$B$2:$BA$83,32,FALSE)</f>
        <v>1090</v>
      </c>
      <c r="H242">
        <f>HLOOKUP(A242,Financial!$B$2:$BA$83,33,FALSE)</f>
        <v>1154</v>
      </c>
      <c r="I242">
        <f>VLOOKUP(A242,zillow_price!$A$2:$N$52,9,FALSE)</f>
        <v>127383.142705815</v>
      </c>
      <c r="J242">
        <f>VLOOKUP(A242,zillow_price!$A$2:$O$52,15,FALSE)</f>
        <v>34</v>
      </c>
      <c r="K242">
        <f>VLOOKUP(A242,Supply!$B$3:$N$54,6,FALSE)</f>
        <v>1091980</v>
      </c>
    </row>
    <row r="243" spans="1:11" x14ac:dyDescent="0.2">
      <c r="A243" t="s">
        <v>46</v>
      </c>
      <c r="B243">
        <v>2017</v>
      </c>
      <c r="C243">
        <f>HLOOKUP(A243,Fertility!$B$1:$BA$133,47,FALSE)</f>
        <v>80273</v>
      </c>
      <c r="D243">
        <f>HLOOKUP(A243,AverageHouseHoldSize!$B$2:$BA$71,26,FALSE)</f>
        <v>2.4900000000000002</v>
      </c>
      <c r="E243">
        <f>HLOOKUP(A243,Financial!$B$2:$BA$83,30,FALSE)</f>
        <v>165600</v>
      </c>
      <c r="F243">
        <f>HLOOKUP(A243,Financial!$B$2:$BA$83,31,FALSE)</f>
        <v>79793</v>
      </c>
      <c r="G243">
        <f>HLOOKUP(A243,Financial!$B$2:$BA$83,32,FALSE)</f>
        <v>1207</v>
      </c>
      <c r="H243">
        <f>HLOOKUP(A243,Financial!$B$2:$BA$83,33,FALSE)</f>
        <v>1646</v>
      </c>
      <c r="I243">
        <f>VLOOKUP(A243,zillow_price!$A$2:$N$52,9,FALSE)</f>
        <v>149401.318954463</v>
      </c>
      <c r="J243">
        <f>VLOOKUP(A243,zillow_price!$A$2:$O$52,15,FALSE)</f>
        <v>32</v>
      </c>
      <c r="K243">
        <f>VLOOKUP(A243,Supply!$B$3:$N$54,6,FALSE)</f>
        <v>2385135</v>
      </c>
    </row>
    <row r="244" spans="1:11" x14ac:dyDescent="0.2">
      <c r="A244" t="s">
        <v>47</v>
      </c>
      <c r="B244">
        <v>2017</v>
      </c>
      <c r="C244">
        <f>HLOOKUP(A244,Fertility!$B$1:$BA$133,47,FALSE)</f>
        <v>13055</v>
      </c>
      <c r="D244">
        <f>HLOOKUP(A244,AverageHouseHoldSize!$B$2:$BA$71,26,FALSE)</f>
        <v>2.41</v>
      </c>
      <c r="E244">
        <f>HLOOKUP(A244,Financial!$B$2:$BA$83,30,FALSE)</f>
        <v>248100</v>
      </c>
      <c r="F244">
        <f>HLOOKUP(A244,Financial!$B$2:$BA$83,31,FALSE)</f>
        <v>78460</v>
      </c>
      <c r="G244">
        <f>HLOOKUP(A244,Financial!$B$2:$BA$83,32,FALSE)</f>
        <v>1367</v>
      </c>
      <c r="H244">
        <f>HLOOKUP(A244,Financial!$B$2:$BA$83,33,FALSE)</f>
        <v>2000</v>
      </c>
      <c r="I244">
        <f>VLOOKUP(A244,zillow_price!$A$2:$N$52,9,FALSE)</f>
        <v>245987.61607494199</v>
      </c>
      <c r="J244">
        <f>VLOOKUP(A244,zillow_price!$A$2:$O$52,15,FALSE)</f>
        <v>35</v>
      </c>
      <c r="K244">
        <f>VLOOKUP(A244,Supply!$B$3:$N$54,6,FALSE)</f>
        <v>423091</v>
      </c>
    </row>
    <row r="245" spans="1:11" x14ac:dyDescent="0.2">
      <c r="A245" t="s">
        <v>48</v>
      </c>
      <c r="B245">
        <v>2017</v>
      </c>
      <c r="C245">
        <f>HLOOKUP(A245,Fertility!$B$1:$BA$133,47,FALSE)</f>
        <v>29620</v>
      </c>
      <c r="D245">
        <f>HLOOKUP(A245,AverageHouseHoldSize!$B$2:$BA$71,26,FALSE)</f>
        <v>2.48</v>
      </c>
      <c r="E245">
        <f>HLOOKUP(A245,Financial!$B$2:$BA$83,30,FALSE)</f>
        <v>165800</v>
      </c>
      <c r="F245">
        <f>HLOOKUP(A245,Financial!$B$2:$BA$83,31,FALSE)</f>
        <v>86212</v>
      </c>
      <c r="G245">
        <f>HLOOKUP(A245,Financial!$B$2:$BA$83,32,FALSE)</f>
        <v>1334</v>
      </c>
      <c r="H245">
        <f>HLOOKUP(A245,Financial!$B$2:$BA$83,33,FALSE)</f>
        <v>2844</v>
      </c>
      <c r="I245">
        <f>VLOOKUP(A245,zillow_price!$A$2:$N$52,9,FALSE)</f>
        <v>160053.773799955</v>
      </c>
      <c r="J245">
        <f>VLOOKUP(A245,zillow_price!$A$2:$O$52,15,FALSE)</f>
        <v>38</v>
      </c>
      <c r="K245">
        <f>VLOOKUP(A245,Supply!$B$3:$N$54,6,FALSE)</f>
        <v>754490</v>
      </c>
    </row>
    <row r="246" spans="1:11" x14ac:dyDescent="0.2">
      <c r="A246" t="s">
        <v>49</v>
      </c>
      <c r="B246">
        <v>2017</v>
      </c>
      <c r="C246">
        <f>HLOOKUP(A246,Fertility!$B$1:$BA$133,47,FALSE)</f>
        <v>37802</v>
      </c>
      <c r="D246">
        <f>HLOOKUP(A246,AverageHouseHoldSize!$B$2:$BA$71,26,FALSE)</f>
        <v>2.7</v>
      </c>
      <c r="E246">
        <f>HLOOKUP(A246,Financial!$B$2:$BA$83,30,FALSE)</f>
        <v>266000</v>
      </c>
      <c r="F246">
        <f>HLOOKUP(A246,Financial!$B$2:$BA$83,31,FALSE)</f>
        <v>81726</v>
      </c>
      <c r="G246">
        <f>HLOOKUP(A246,Financial!$B$2:$BA$83,32,FALSE)</f>
        <v>1428</v>
      </c>
      <c r="H246">
        <f>HLOOKUP(A246,Financial!$B$2:$BA$83,33,FALSE)</f>
        <v>1582</v>
      </c>
      <c r="I246">
        <f>VLOOKUP(A246,zillow_price!$A$2:$N$52,9,FALSE)</f>
        <v>260371.98227057001</v>
      </c>
      <c r="J246">
        <f>VLOOKUP(A246,zillow_price!$A$2:$O$52,15,FALSE)</f>
        <v>42</v>
      </c>
      <c r="K246">
        <f>VLOOKUP(A246,Supply!$B$3:$N$54,6,FALSE)</f>
        <v>1094613</v>
      </c>
    </row>
    <row r="247" spans="1:11" x14ac:dyDescent="0.2">
      <c r="A247" t="s">
        <v>50</v>
      </c>
      <c r="B247">
        <v>2017</v>
      </c>
      <c r="C247">
        <f>HLOOKUP(A247,Fertility!$B$1:$BA$133,47,FALSE)</f>
        <v>13862</v>
      </c>
      <c r="D247">
        <f>HLOOKUP(A247,AverageHouseHoldSize!$B$2:$BA$71,26,FALSE)</f>
        <v>2.46</v>
      </c>
      <c r="E247">
        <f>HLOOKUP(A247,Financial!$B$2:$BA$83,30,FALSE)</f>
        <v>270200</v>
      </c>
      <c r="F247">
        <f>HLOOKUP(A247,Financial!$B$2:$BA$83,31,FALSE)</f>
        <v>105010</v>
      </c>
      <c r="G247">
        <f>HLOOKUP(A247,Financial!$B$2:$BA$83,32,FALSE)</f>
        <v>1874</v>
      </c>
      <c r="H247">
        <f>HLOOKUP(A247,Financial!$B$2:$BA$83,33,FALSE)</f>
        <v>5807</v>
      </c>
      <c r="I247">
        <f>VLOOKUP(A247,zillow_price!$A$2:$N$52,9,FALSE)</f>
        <v>256514.564297009</v>
      </c>
      <c r="J247">
        <f>VLOOKUP(A247,zillow_price!$A$2:$O$52,15,FALSE)</f>
        <v>39</v>
      </c>
      <c r="K247">
        <f>VLOOKUP(A247,Supply!$B$3:$N$54,6,FALSE)</f>
        <v>528700</v>
      </c>
    </row>
    <row r="248" spans="1:11" x14ac:dyDescent="0.2">
      <c r="A248" t="s">
        <v>51</v>
      </c>
      <c r="B248">
        <v>2017</v>
      </c>
      <c r="C248">
        <f>HLOOKUP(A248,Fertility!$B$1:$BA$133,47,FALSE)</f>
        <v>98578</v>
      </c>
      <c r="D248">
        <f>HLOOKUP(A248,AverageHouseHoldSize!$B$2:$BA$71,26,FALSE)</f>
        <v>2.74</v>
      </c>
      <c r="E248">
        <f>HLOOKUP(A248,Financial!$B$2:$BA$83,30,FALSE)</f>
        <v>341300</v>
      </c>
      <c r="F248">
        <f>HLOOKUP(A248,Financial!$B$2:$BA$83,31,FALSE)</f>
        <v>119221</v>
      </c>
      <c r="G248">
        <f>HLOOKUP(A248,Financial!$B$2:$BA$83,32,FALSE)</f>
        <v>2348</v>
      </c>
      <c r="H248">
        <f>HLOOKUP(A248,Financial!$B$2:$BA$83,33,FALSE)</f>
        <v>8250</v>
      </c>
      <c r="I248">
        <f>VLOOKUP(A248,zillow_price!$A$2:$N$52,9,FALSE)</f>
        <v>321492.22227803897</v>
      </c>
      <c r="J248">
        <f>VLOOKUP(A248,zillow_price!$A$2:$O$52,15,FALSE)</f>
        <v>40</v>
      </c>
      <c r="K248">
        <f>VLOOKUP(A248,Supply!$B$3:$N$54,6,FALSE)</f>
        <v>3218798</v>
      </c>
    </row>
    <row r="249" spans="1:11" x14ac:dyDescent="0.2">
      <c r="A249" t="s">
        <v>52</v>
      </c>
      <c r="B249">
        <v>2017</v>
      </c>
      <c r="C249">
        <f>HLOOKUP(A249,Fertility!$B$1:$BA$133,47,FALSE)</f>
        <v>28338</v>
      </c>
      <c r="D249">
        <f>HLOOKUP(A249,AverageHouseHoldSize!$B$2:$BA$71,26,FALSE)</f>
        <v>2.66</v>
      </c>
      <c r="E249">
        <f>HLOOKUP(A249,Financial!$B$2:$BA$83,30,FALSE)</f>
        <v>189300</v>
      </c>
      <c r="F249">
        <f>HLOOKUP(A249,Financial!$B$2:$BA$83,31,FALSE)</f>
        <v>71319</v>
      </c>
      <c r="G249">
        <f>HLOOKUP(A249,Financial!$B$2:$BA$83,32,FALSE)</f>
        <v>1244</v>
      </c>
      <c r="H249">
        <f>HLOOKUP(A249,Financial!$B$2:$BA$83,33,FALSE)</f>
        <v>1602</v>
      </c>
      <c r="I249">
        <f>VLOOKUP(A249,zillow_price!$A$2:$N$52,9,FALSE)</f>
        <v>177575.48569506401</v>
      </c>
      <c r="J249">
        <f>VLOOKUP(A249,zillow_price!$A$2:$O$52,15,FALSE)</f>
        <v>41</v>
      </c>
      <c r="K249">
        <f>VLOOKUP(A249,Supply!$B$3:$N$54,6,FALSE)</f>
        <v>767705</v>
      </c>
    </row>
    <row r="250" spans="1:11" x14ac:dyDescent="0.2">
      <c r="A250" t="s">
        <v>53</v>
      </c>
      <c r="B250">
        <v>2017</v>
      </c>
      <c r="C250">
        <f>HLOOKUP(A250,Fertility!$B$1:$BA$133,47,FALSE)</f>
        <v>219214</v>
      </c>
      <c r="D250">
        <f>HLOOKUP(A250,AverageHouseHoldSize!$B$2:$BA$71,26,FALSE)</f>
        <v>2.64</v>
      </c>
      <c r="E250">
        <f>HLOOKUP(A250,Financial!$B$2:$BA$83,30,FALSE)</f>
        <v>331500</v>
      </c>
      <c r="F250">
        <f>HLOOKUP(A250,Financial!$B$2:$BA$83,31,FALSE)</f>
        <v>103477</v>
      </c>
      <c r="G250">
        <f>HLOOKUP(A250,Financial!$B$2:$BA$83,32,FALSE)</f>
        <v>2036</v>
      </c>
      <c r="H250">
        <f>HLOOKUP(A250,Financial!$B$2:$BA$83,33,FALSE)</f>
        <v>5658</v>
      </c>
      <c r="I250">
        <f>VLOOKUP(A250,zillow_price!$A$2:$N$52,9,FALSE)</f>
        <v>310004.16344806302</v>
      </c>
      <c r="J250">
        <f>VLOOKUP(A250,zillow_price!$A$2:$O$52,15,FALSE)</f>
        <v>43</v>
      </c>
      <c r="K250">
        <f>VLOOKUP(A250,Supply!$B$3:$N$54,6,FALSE)</f>
        <v>7304332</v>
      </c>
    </row>
    <row r="251" spans="1:11" x14ac:dyDescent="0.2">
      <c r="A251" t="s">
        <v>54</v>
      </c>
      <c r="B251">
        <v>2017</v>
      </c>
      <c r="C251">
        <f>HLOOKUP(A251,Fertility!$B$1:$BA$133,47,FALSE)</f>
        <v>127760</v>
      </c>
      <c r="D251">
        <f>HLOOKUP(A251,AverageHouseHoldSize!$B$2:$BA$71,26,FALSE)</f>
        <v>2.5299999999999998</v>
      </c>
      <c r="E251">
        <f>HLOOKUP(A251,Financial!$B$2:$BA$83,30,FALSE)</f>
        <v>190300</v>
      </c>
      <c r="F251">
        <f>HLOOKUP(A251,Financial!$B$2:$BA$83,31,FALSE)</f>
        <v>79783</v>
      </c>
      <c r="G251">
        <f>HLOOKUP(A251,Financial!$B$2:$BA$83,32,FALSE)</f>
        <v>1242</v>
      </c>
      <c r="H251">
        <f>HLOOKUP(A251,Financial!$B$2:$BA$83,33,FALSE)</f>
        <v>1615</v>
      </c>
      <c r="I251">
        <f>VLOOKUP(A251,zillow_price!$A$2:$N$52,9,FALSE)</f>
        <v>183696.14345916401</v>
      </c>
      <c r="J251">
        <f>VLOOKUP(A251,zillow_price!$A$2:$O$52,15,FALSE)</f>
        <v>36</v>
      </c>
      <c r="K251">
        <f>VLOOKUP(A251,Supply!$B$3:$N$54,6,FALSE)</f>
        <v>3955069</v>
      </c>
    </row>
    <row r="252" spans="1:11" x14ac:dyDescent="0.2">
      <c r="A252" t="s">
        <v>55</v>
      </c>
      <c r="B252">
        <v>2017</v>
      </c>
      <c r="C252">
        <f>HLOOKUP(A252,Fertility!$B$1:$BA$133,47,FALSE)</f>
        <v>10777</v>
      </c>
      <c r="D252">
        <f>HLOOKUP(A252,AverageHouseHoldSize!$B$2:$BA$71,26,FALSE)</f>
        <v>2.31</v>
      </c>
      <c r="E252">
        <f>HLOOKUP(A252,Financial!$B$2:$BA$83,30,FALSE)</f>
        <v>221700</v>
      </c>
      <c r="F252">
        <f>HLOOKUP(A252,Financial!$B$2:$BA$83,31,FALSE)</f>
        <v>92387</v>
      </c>
      <c r="G252">
        <f>HLOOKUP(A252,Financial!$B$2:$BA$83,32,FALSE)</f>
        <v>1356</v>
      </c>
      <c r="H252">
        <f>HLOOKUP(A252,Financial!$B$2:$BA$83,33,FALSE)</f>
        <v>2088</v>
      </c>
      <c r="I252">
        <f>VLOOKUP(A252,zillow_price!$A$2:$N$52,9,FALSE)</f>
        <v>214077.02114004601</v>
      </c>
      <c r="J252">
        <f>VLOOKUP(A252,zillow_price!$A$2:$O$52,15,FALSE)</f>
        <v>37</v>
      </c>
      <c r="K252">
        <f>VLOOKUP(A252,Supply!$B$3:$N$54,6,FALSE)</f>
        <v>316306</v>
      </c>
    </row>
    <row r="253" spans="1:11" x14ac:dyDescent="0.2">
      <c r="A253" t="s">
        <v>56</v>
      </c>
      <c r="B253">
        <v>2017</v>
      </c>
      <c r="C253">
        <f>HLOOKUP(A253,Fertility!$B$1:$BA$133,47,FALSE)</f>
        <v>151068</v>
      </c>
      <c r="D253">
        <f>HLOOKUP(A253,AverageHouseHoldSize!$B$2:$BA$71,26,FALSE)</f>
        <v>2.4300000000000002</v>
      </c>
      <c r="E253">
        <f>HLOOKUP(A253,Financial!$B$2:$BA$83,30,FALSE)</f>
        <v>153500</v>
      </c>
      <c r="F253">
        <f>HLOOKUP(A253,Financial!$B$2:$BA$83,31,FALSE)</f>
        <v>81672</v>
      </c>
      <c r="G253">
        <f>HLOOKUP(A253,Financial!$B$2:$BA$83,32,FALSE)</f>
        <v>1214</v>
      </c>
      <c r="H253">
        <f>HLOOKUP(A253,Financial!$B$2:$BA$83,33,FALSE)</f>
        <v>2446</v>
      </c>
      <c r="I253">
        <f>VLOOKUP(A253,zillow_price!$A$2:$N$52,9,FALSE)</f>
        <v>135636.269043493</v>
      </c>
      <c r="J253">
        <f>VLOOKUP(A253,zillow_price!$A$2:$O$52,15,FALSE)</f>
        <v>44</v>
      </c>
      <c r="K253">
        <f>VLOOKUP(A253,Supply!$B$3:$N$54,6,FALSE)</f>
        <v>4667192</v>
      </c>
    </row>
    <row r="254" spans="1:11" x14ac:dyDescent="0.2">
      <c r="A254" t="s">
        <v>57</v>
      </c>
      <c r="B254">
        <v>2017</v>
      </c>
      <c r="C254">
        <f>HLOOKUP(A254,Fertility!$B$1:$BA$133,47,FALSE)</f>
        <v>59955</v>
      </c>
      <c r="D254">
        <f>HLOOKUP(A254,AverageHouseHoldSize!$B$2:$BA$71,26,FALSE)</f>
        <v>2.6</v>
      </c>
      <c r="E254">
        <f>HLOOKUP(A254,Financial!$B$2:$BA$83,30,FALSE)</f>
        <v>152200</v>
      </c>
      <c r="F254">
        <f>HLOOKUP(A254,Financial!$B$2:$BA$83,31,FALSE)</f>
        <v>76338</v>
      </c>
      <c r="G254">
        <f>HLOOKUP(A254,Financial!$B$2:$BA$83,32,FALSE)</f>
        <v>1183</v>
      </c>
      <c r="H254">
        <f>HLOOKUP(A254,Financial!$B$2:$BA$83,33,FALSE)</f>
        <v>1449</v>
      </c>
      <c r="I254">
        <f>VLOOKUP(A254,zillow_price!$A$2:$N$52,9,FALSE)</f>
        <v>126905.046403803</v>
      </c>
      <c r="J254">
        <f>VLOOKUP(A254,zillow_price!$A$2:$O$52,15,FALSE)</f>
        <v>45</v>
      </c>
      <c r="K254">
        <f>VLOOKUP(A254,Supply!$B$3:$N$54,6,FALSE)</f>
        <v>1470364</v>
      </c>
    </row>
    <row r="255" spans="1:11" x14ac:dyDescent="0.2">
      <c r="A255" t="s">
        <v>58</v>
      </c>
      <c r="B255">
        <v>2017</v>
      </c>
      <c r="C255">
        <f>HLOOKUP(A255,Fertility!$B$1:$BA$133,47,FALSE)</f>
        <v>48087</v>
      </c>
      <c r="D255">
        <f>HLOOKUP(A255,AverageHouseHoldSize!$B$2:$BA$71,26,FALSE)</f>
        <v>2.5299999999999998</v>
      </c>
      <c r="E255">
        <f>HLOOKUP(A255,Financial!$B$2:$BA$83,30,FALSE)</f>
        <v>332400</v>
      </c>
      <c r="F255">
        <f>HLOOKUP(A255,Financial!$B$2:$BA$83,31,FALSE)</f>
        <v>87879</v>
      </c>
      <c r="G255">
        <f>HLOOKUP(A255,Financial!$B$2:$BA$83,32,FALSE)</f>
        <v>1629</v>
      </c>
      <c r="H255">
        <f>HLOOKUP(A255,Financial!$B$2:$BA$83,33,FALSE)</f>
        <v>3088</v>
      </c>
      <c r="I255">
        <f>VLOOKUP(A255,zillow_price!$A$2:$N$52,9,FALSE)</f>
        <v>328946.71902114898</v>
      </c>
      <c r="J255">
        <f>VLOOKUP(A255,zillow_price!$A$2:$O$52,15,FALSE)</f>
        <v>46</v>
      </c>
      <c r="K255">
        <f>VLOOKUP(A255,Supply!$B$3:$N$54,6,FALSE)</f>
        <v>1603635</v>
      </c>
    </row>
    <row r="256" spans="1:11" x14ac:dyDescent="0.2">
      <c r="A256" t="s">
        <v>59</v>
      </c>
      <c r="B256">
        <v>2017</v>
      </c>
      <c r="C256">
        <f>HLOOKUP(A256,Fertility!$B$1:$BA$133,47,FALSE)</f>
        <v>143272</v>
      </c>
      <c r="D256">
        <f>HLOOKUP(A256,AverageHouseHoldSize!$B$2:$BA$71,26,FALSE)</f>
        <v>2.4700000000000002</v>
      </c>
      <c r="E256">
        <f>HLOOKUP(A256,Financial!$B$2:$BA$83,30,FALSE)</f>
        <v>198800</v>
      </c>
      <c r="F256">
        <f>HLOOKUP(A256,Financial!$B$2:$BA$83,31,FALSE)</f>
        <v>89170</v>
      </c>
      <c r="G256">
        <f>HLOOKUP(A256,Financial!$B$2:$BA$83,32,FALSE)</f>
        <v>1438</v>
      </c>
      <c r="H256">
        <f>HLOOKUP(A256,Financial!$B$2:$BA$83,33,FALSE)</f>
        <v>3181</v>
      </c>
      <c r="I256">
        <f>VLOOKUP(A256,zillow_price!$A$2:$N$52,9,FALSE)</f>
        <v>170865.14477067901</v>
      </c>
      <c r="J256">
        <f>VLOOKUP(A256,zillow_price!$A$2:$O$52,15,FALSE)</f>
        <v>47</v>
      </c>
      <c r="K256">
        <f>VLOOKUP(A256,Supply!$B$3:$N$54,6,FALSE)</f>
        <v>5008751</v>
      </c>
    </row>
    <row r="257" spans="1:11" x14ac:dyDescent="0.2">
      <c r="A257" t="s">
        <v>60</v>
      </c>
      <c r="B257">
        <v>2017</v>
      </c>
      <c r="C257">
        <f>HLOOKUP(A257,Fertility!$B$1:$BA$133,47,FALSE)</f>
        <v>11713</v>
      </c>
      <c r="D257">
        <f>HLOOKUP(A257,AverageHouseHoldSize!$B$2:$BA$71,26,FALSE)</f>
        <v>2.4900000000000002</v>
      </c>
      <c r="E257">
        <f>HLOOKUP(A257,Financial!$B$2:$BA$83,30,FALSE)</f>
        <v>259500</v>
      </c>
      <c r="F257">
        <f>HLOOKUP(A257,Financial!$B$2:$BA$83,31,FALSE)</f>
        <v>95844</v>
      </c>
      <c r="G257">
        <f>HLOOKUP(A257,Financial!$B$2:$BA$83,32,FALSE)</f>
        <v>1782</v>
      </c>
      <c r="H257">
        <f>HLOOKUP(A257,Financial!$B$2:$BA$83,33,FALSE)</f>
        <v>4254</v>
      </c>
      <c r="I257">
        <f>VLOOKUP(A257,zillow_price!$A$2:$N$52,9,FALSE)</f>
        <v>267774.20073144202</v>
      </c>
      <c r="J257">
        <f>VLOOKUP(A257,zillow_price!$A$2:$O$52,15,FALSE)</f>
        <v>50</v>
      </c>
      <c r="K257">
        <f>VLOOKUP(A257,Supply!$B$3:$N$54,6,FALSE)</f>
        <v>408748</v>
      </c>
    </row>
    <row r="258" spans="1:11" x14ac:dyDescent="0.2">
      <c r="A258" t="s">
        <v>61</v>
      </c>
      <c r="B258">
        <v>2017</v>
      </c>
      <c r="C258">
        <f>HLOOKUP(A258,Fertility!$B$1:$BA$133,47,FALSE)</f>
        <v>66875</v>
      </c>
      <c r="D258">
        <f>HLOOKUP(A258,AverageHouseHoldSize!$B$2:$BA$71,26,FALSE)</f>
        <v>2.57</v>
      </c>
      <c r="E258">
        <f>HLOOKUP(A258,Financial!$B$2:$BA$83,30,FALSE)</f>
        <v>181400</v>
      </c>
      <c r="F258">
        <f>HLOOKUP(A258,Financial!$B$2:$BA$83,31,FALSE)</f>
        <v>76610</v>
      </c>
      <c r="G258">
        <f>HLOOKUP(A258,Financial!$B$2:$BA$83,32,FALSE)</f>
        <v>1195</v>
      </c>
      <c r="H258">
        <f>HLOOKUP(A258,Financial!$B$2:$BA$83,33,FALSE)</f>
        <v>1052</v>
      </c>
      <c r="I258">
        <f>VLOOKUP(A258,zillow_price!$A$2:$N$52,9,FALSE)</f>
        <v>171327.7031944</v>
      </c>
      <c r="J258">
        <f>VLOOKUP(A258,zillow_price!$A$2:$O$52,15,FALSE)</f>
        <v>51</v>
      </c>
      <c r="K258">
        <f>VLOOKUP(A258,Supply!$B$3:$N$54,6,FALSE)</f>
        <v>1905100</v>
      </c>
    </row>
    <row r="259" spans="1:11" x14ac:dyDescent="0.2">
      <c r="A259" t="s">
        <v>62</v>
      </c>
      <c r="B259">
        <v>2017</v>
      </c>
      <c r="C259">
        <f>HLOOKUP(A259,Fertility!$B$1:$BA$133,47,FALSE)</f>
        <v>12915</v>
      </c>
      <c r="D259">
        <f>HLOOKUP(A259,AverageHouseHoldSize!$B$2:$BA$71,26,FALSE)</f>
        <v>2.4300000000000002</v>
      </c>
      <c r="E259">
        <f>HLOOKUP(A259,Financial!$B$2:$BA$83,30,FALSE)</f>
        <v>185000</v>
      </c>
      <c r="F259">
        <f>HLOOKUP(A259,Financial!$B$2:$BA$83,31,FALSE)</f>
        <v>82017</v>
      </c>
      <c r="G259">
        <f>HLOOKUP(A259,Financial!$B$2:$BA$83,32,FALSE)</f>
        <v>1283</v>
      </c>
      <c r="H259">
        <f>HLOOKUP(A259,Financial!$B$2:$BA$83,33,FALSE)</f>
        <v>2335</v>
      </c>
      <c r="I259">
        <f>VLOOKUP(A259,zillow_price!$A$2:$N$52,9,FALSE)</f>
        <v>188132.70776462101</v>
      </c>
      <c r="J259">
        <f>VLOOKUP(A259,zillow_price!$A$2:$O$52,15,FALSE)</f>
        <v>52</v>
      </c>
      <c r="K259">
        <f>VLOOKUP(A259,Supply!$B$3:$N$54,6,FALSE)</f>
        <v>344260</v>
      </c>
    </row>
    <row r="260" spans="1:11" x14ac:dyDescent="0.2">
      <c r="A260" t="s">
        <v>63</v>
      </c>
      <c r="B260">
        <v>2017</v>
      </c>
      <c r="C260">
        <f>HLOOKUP(A260,Fertility!$B$1:$BA$133,47,FALSE)</f>
        <v>76574</v>
      </c>
      <c r="D260">
        <f>HLOOKUP(A260,AverageHouseHoldSize!$B$2:$BA$71,26,FALSE)</f>
        <v>2.5299999999999998</v>
      </c>
      <c r="E260">
        <f>HLOOKUP(A260,Financial!$B$2:$BA$83,30,FALSE)</f>
        <v>178400</v>
      </c>
      <c r="F260">
        <f>HLOOKUP(A260,Financial!$B$2:$BA$83,31,FALSE)</f>
        <v>75616</v>
      </c>
      <c r="G260">
        <f>HLOOKUP(A260,Financial!$B$2:$BA$83,32,FALSE)</f>
        <v>1184</v>
      </c>
      <c r="H260">
        <f>HLOOKUP(A260,Financial!$B$2:$BA$83,33,FALSE)</f>
        <v>1263</v>
      </c>
      <c r="I260">
        <f>VLOOKUP(A260,zillow_price!$A$2:$N$52,9,FALSE)</f>
        <v>176756.88628136399</v>
      </c>
      <c r="J260">
        <f>VLOOKUP(A260,zillow_price!$A$2:$O$52,15,FALSE)</f>
        <v>53</v>
      </c>
      <c r="K260">
        <f>VLOOKUP(A260,Supply!$B$3:$N$54,6,FALSE)</f>
        <v>2588655</v>
      </c>
    </row>
    <row r="261" spans="1:11" x14ac:dyDescent="0.2">
      <c r="A261" t="s">
        <v>64</v>
      </c>
      <c r="B261">
        <v>2017</v>
      </c>
      <c r="C261">
        <f>HLOOKUP(A261,Fertility!$B$1:$BA$133,47,FALSE)</f>
        <v>395121</v>
      </c>
      <c r="D261">
        <f>HLOOKUP(A261,AverageHouseHoldSize!$B$2:$BA$71,26,FALSE)</f>
        <v>2.88</v>
      </c>
      <c r="E261">
        <f>HLOOKUP(A261,Financial!$B$2:$BA$83,30,FALSE)</f>
        <v>198500</v>
      </c>
      <c r="F261">
        <f>HLOOKUP(A261,Financial!$B$2:$BA$83,31,FALSE)</f>
        <v>92899</v>
      </c>
      <c r="G261">
        <f>HLOOKUP(A261,Financial!$B$2:$BA$83,32,FALSE)</f>
        <v>1513</v>
      </c>
      <c r="H261">
        <f>HLOOKUP(A261,Financial!$B$2:$BA$83,33,FALSE)</f>
        <v>3724</v>
      </c>
      <c r="I261">
        <f>VLOOKUP(A261,zillow_price!$A$2:$N$52,9,FALSE)</f>
        <v>192831.38898070899</v>
      </c>
      <c r="J261">
        <f>VLOOKUP(A261,zillow_price!$A$2:$O$52,15,FALSE)</f>
        <v>54</v>
      </c>
      <c r="K261">
        <f>VLOOKUP(A261,Supply!$B$3:$N$54,6,FALSE)</f>
        <v>9623874</v>
      </c>
    </row>
    <row r="262" spans="1:11" x14ac:dyDescent="0.2">
      <c r="A262" t="s">
        <v>65</v>
      </c>
      <c r="B262">
        <v>2017</v>
      </c>
      <c r="C262">
        <f>HLOOKUP(A262,Fertility!$B$1:$BA$133,47,FALSE)</f>
        <v>51456</v>
      </c>
      <c r="D262">
        <f>HLOOKUP(A262,AverageHouseHoldSize!$B$2:$BA$71,26,FALSE)</f>
        <v>3.13</v>
      </c>
      <c r="E262">
        <f>HLOOKUP(A262,Financial!$B$2:$BA$83,30,FALSE)</f>
        <v>279100</v>
      </c>
      <c r="F262">
        <f>HLOOKUP(A262,Financial!$B$2:$BA$83,31,FALSE)</f>
        <v>89342</v>
      </c>
      <c r="G262">
        <f>HLOOKUP(A262,Financial!$B$2:$BA$83,32,FALSE)</f>
        <v>1467</v>
      </c>
      <c r="H262">
        <f>HLOOKUP(A262,Financial!$B$2:$BA$83,33,FALSE)</f>
        <v>1716</v>
      </c>
      <c r="I262">
        <f>VLOOKUP(A262,zillow_price!$A$2:$N$52,9,FALSE)</f>
        <v>293655.99276716798</v>
      </c>
      <c r="J262">
        <f>VLOOKUP(A262,zillow_price!$A$2:$O$52,15,FALSE)</f>
        <v>55</v>
      </c>
      <c r="K262">
        <f>VLOOKUP(A262,Supply!$B$3:$N$54,6,FALSE)</f>
        <v>975448</v>
      </c>
    </row>
    <row r="263" spans="1:11" x14ac:dyDescent="0.2">
      <c r="A263" t="s">
        <v>66</v>
      </c>
      <c r="B263">
        <v>2017</v>
      </c>
      <c r="C263">
        <f>HLOOKUP(A263,Fertility!$B$1:$BA$133,47,FALSE)</f>
        <v>5096</v>
      </c>
      <c r="D263">
        <f>HLOOKUP(A263,AverageHouseHoldSize!$B$2:$BA$71,26,FALSE)</f>
        <v>2.33</v>
      </c>
      <c r="E263">
        <f>HLOOKUP(A263,Financial!$B$2:$BA$83,30,FALSE)</f>
        <v>233200</v>
      </c>
      <c r="F263">
        <f>HLOOKUP(A263,Financial!$B$2:$BA$83,31,FALSE)</f>
        <v>81746</v>
      </c>
      <c r="G263">
        <f>HLOOKUP(A263,Financial!$B$2:$BA$83,32,FALSE)</f>
        <v>1527</v>
      </c>
      <c r="H263">
        <f>HLOOKUP(A263,Financial!$B$2:$BA$83,33,FALSE)</f>
        <v>4317</v>
      </c>
      <c r="I263">
        <f>VLOOKUP(A263,zillow_price!$A$2:$N$52,9,FALSE)</f>
        <v>239686.91841009201</v>
      </c>
      <c r="J263">
        <f>VLOOKUP(A263,zillow_price!$A$2:$O$52,15,FALSE)</f>
        <v>58</v>
      </c>
      <c r="K263">
        <f>VLOOKUP(A263,Supply!$B$3:$N$54,6,FALSE)</f>
        <v>256629</v>
      </c>
    </row>
    <row r="264" spans="1:11" x14ac:dyDescent="0.2">
      <c r="A264" t="s">
        <v>67</v>
      </c>
      <c r="B264">
        <v>2017</v>
      </c>
      <c r="C264">
        <f>HLOOKUP(A264,Fertility!$B$1:$BA$133,47,FALSE)</f>
        <v>100976</v>
      </c>
      <c r="D264">
        <f>HLOOKUP(A264,AverageHouseHoldSize!$B$2:$BA$71,26,FALSE)</f>
        <v>2.64</v>
      </c>
      <c r="E264">
        <f>HLOOKUP(A264,Financial!$B$2:$BA$83,30,FALSE)</f>
        <v>297000</v>
      </c>
      <c r="F264">
        <f>HLOOKUP(A264,Financial!$B$2:$BA$83,31,FALSE)</f>
        <v>101119</v>
      </c>
      <c r="G264">
        <f>HLOOKUP(A264,Financial!$B$2:$BA$83,32,FALSE)</f>
        <v>1718</v>
      </c>
      <c r="H264">
        <f>HLOOKUP(A264,Financial!$B$2:$BA$83,33,FALSE)</f>
        <v>2451</v>
      </c>
      <c r="I264">
        <f>VLOOKUP(A264,zillow_price!$A$2:$N$52,9,FALSE)</f>
        <v>255125.807882728</v>
      </c>
      <c r="J264">
        <f>VLOOKUP(A264,zillow_price!$A$2:$O$52,15,FALSE)</f>
        <v>56</v>
      </c>
      <c r="K264">
        <f>VLOOKUP(A264,Supply!$B$3:$N$54,6,FALSE)</f>
        <v>3120880</v>
      </c>
    </row>
    <row r="265" spans="1:11" x14ac:dyDescent="0.2">
      <c r="A265" t="s">
        <v>68</v>
      </c>
      <c r="B265">
        <v>2017</v>
      </c>
      <c r="C265">
        <f>HLOOKUP(A265,Fertility!$B$1:$BA$133,47,FALSE)</f>
        <v>97643</v>
      </c>
      <c r="D265">
        <f>HLOOKUP(A265,AverageHouseHoldSize!$B$2:$BA$71,26,FALSE)</f>
        <v>2.56</v>
      </c>
      <c r="E265">
        <f>HLOOKUP(A265,Financial!$B$2:$BA$83,30,FALSE)</f>
        <v>352100</v>
      </c>
      <c r="F265">
        <f>HLOOKUP(A265,Financial!$B$2:$BA$83,31,FALSE)</f>
        <v>100562</v>
      </c>
      <c r="G265">
        <f>HLOOKUP(A265,Financial!$B$2:$BA$83,32,FALSE)</f>
        <v>1806</v>
      </c>
      <c r="H265">
        <f>HLOOKUP(A265,Financial!$B$2:$BA$83,33,FALSE)</f>
        <v>3309</v>
      </c>
      <c r="I265">
        <f>VLOOKUP(A265,zillow_price!$A$2:$N$52,9,FALSE)</f>
        <v>354231.15155422199</v>
      </c>
      <c r="J265">
        <f>VLOOKUP(A265,zillow_price!$A$2:$O$52,15,FALSE)</f>
        <v>59</v>
      </c>
      <c r="K265">
        <f>VLOOKUP(A265,Supply!$B$3:$N$54,6,FALSE)</f>
        <v>2840377</v>
      </c>
    </row>
    <row r="266" spans="1:11" x14ac:dyDescent="0.2">
      <c r="A266" t="s">
        <v>69</v>
      </c>
      <c r="B266">
        <v>2017</v>
      </c>
      <c r="C266">
        <f>HLOOKUP(A266,Fertility!$B$1:$BA$133,47,FALSE)</f>
        <v>18881</v>
      </c>
      <c r="D266">
        <f>HLOOKUP(A266,AverageHouseHoldSize!$B$2:$BA$71,26,FALSE)</f>
        <v>2.4700000000000002</v>
      </c>
      <c r="E266">
        <f>HLOOKUP(A266,Financial!$B$2:$BA$83,30,FALSE)</f>
        <v>147900</v>
      </c>
      <c r="F266">
        <f>HLOOKUP(A266,Financial!$B$2:$BA$83,31,FALSE)</f>
        <v>70452</v>
      </c>
      <c r="G266">
        <f>HLOOKUP(A266,Financial!$B$2:$BA$83,32,FALSE)</f>
        <v>984</v>
      </c>
      <c r="H266">
        <f>HLOOKUP(A266,Financial!$B$2:$BA$83,33,FALSE)</f>
        <v>841</v>
      </c>
      <c r="I266">
        <f>VLOOKUP(A266,zillow_price!$A$2:$N$52,9,FALSE)</f>
        <v>109954.034415755</v>
      </c>
      <c r="J266">
        <f>VLOOKUP(A266,zillow_price!$A$2:$O$52,15,FALSE)</f>
        <v>61</v>
      </c>
      <c r="K266">
        <f>VLOOKUP(A266,Supply!$B$3:$N$54,6,FALSE)</f>
        <v>715308</v>
      </c>
    </row>
    <row r="267" spans="1:11" x14ac:dyDescent="0.2">
      <c r="A267" t="s">
        <v>70</v>
      </c>
      <c r="B267">
        <v>2017</v>
      </c>
      <c r="C267">
        <f>HLOOKUP(A267,Fertility!$B$1:$BA$133,47,FALSE)</f>
        <v>67283</v>
      </c>
      <c r="D267">
        <f>HLOOKUP(A267,AverageHouseHoldSize!$B$2:$BA$71,26,FALSE)</f>
        <v>2.4</v>
      </c>
      <c r="E267">
        <f>HLOOKUP(A267,Financial!$B$2:$BA$83,30,FALSE)</f>
        <v>186100</v>
      </c>
      <c r="F267">
        <f>HLOOKUP(A267,Financial!$B$2:$BA$83,31,FALSE)</f>
        <v>85681</v>
      </c>
      <c r="G267">
        <f>HLOOKUP(A267,Financial!$B$2:$BA$83,32,FALSE)</f>
        <v>1358</v>
      </c>
      <c r="H267">
        <f>HLOOKUP(A267,Financial!$B$2:$BA$83,33,FALSE)</f>
        <v>3351</v>
      </c>
      <c r="I267">
        <f>VLOOKUP(A267,zillow_price!$A$2:$N$52,9,FALSE)</f>
        <v>180743.10283888099</v>
      </c>
      <c r="J267">
        <f>VLOOKUP(A267,zillow_price!$A$2:$O$52,15,FALSE)</f>
        <v>60</v>
      </c>
      <c r="K267">
        <f>VLOOKUP(A267,Supply!$B$3:$N$54,6,FALSE)</f>
        <v>2350293</v>
      </c>
    </row>
    <row r="268" spans="1:11" x14ac:dyDescent="0.2">
      <c r="A268" t="s">
        <v>71</v>
      </c>
      <c r="B268">
        <v>2017</v>
      </c>
      <c r="C268">
        <f>HLOOKUP(A268,Fertility!$B$1:$BA$133,47,FALSE)</f>
        <v>7002</v>
      </c>
      <c r="D268">
        <f>HLOOKUP(A268,AverageHouseHoldSize!$B$2:$BA$71,26,FALSE)</f>
        <v>2.5</v>
      </c>
      <c r="E268">
        <f>HLOOKUP(A268,Financial!$B$2:$BA$83,30,FALSE)</f>
        <v>226800</v>
      </c>
      <c r="F268">
        <f>HLOOKUP(A268,Financial!$B$2:$BA$83,31,FALSE)</f>
        <v>85603</v>
      </c>
      <c r="G268">
        <f>HLOOKUP(A268,Financial!$B$2:$BA$83,32,FALSE)</f>
        <v>1386</v>
      </c>
      <c r="H268">
        <f>HLOOKUP(A268,Financial!$B$2:$BA$83,33,FALSE)</f>
        <v>1365</v>
      </c>
      <c r="I268">
        <f>VLOOKUP(A268,zillow_price!$A$2:$N$52,9,FALSE)</f>
        <v>232200.29737249401</v>
      </c>
      <c r="J268">
        <f>VLOOKUP(A268,zillow_price!$A$2:$O$52,15,FALSE)</f>
        <v>62</v>
      </c>
      <c r="K268">
        <f>VLOOKUP(A268,Supply!$B$3:$N$54,6,FALSE)</f>
        <v>225796</v>
      </c>
    </row>
    <row r="269" spans="1:11" x14ac:dyDescent="0.2">
      <c r="A269" t="s">
        <v>72</v>
      </c>
      <c r="B269">
        <v>2017</v>
      </c>
      <c r="C269">
        <f>HLOOKUP(A269,Fertility!$B$1:$BA$133,47,FALSE)</f>
        <v>22160</v>
      </c>
      <c r="D269">
        <f>HLOOKUP(A269,AverageHouseHoldSize!$B$2:$BA$71,26,FALSE)</f>
        <v>2.77</v>
      </c>
      <c r="E269">
        <f>HLOOKUP(A269,Financial!$B$2:$BA$83,30,FALSE)</f>
        <v>130200</v>
      </c>
      <c r="F269">
        <f>HLOOKUP(A269,Financial!$B$2:$BA$83,31,FALSE)</f>
        <v>38982</v>
      </c>
      <c r="G269">
        <f>HLOOKUP(A269,Financial!$B$2:$BA$83,32,FALSE)</f>
        <v>828</v>
      </c>
      <c r="H269">
        <f>HLOOKUP(A269,Financial!$B$2:$BA$83,33,FALSE)</f>
        <v>644</v>
      </c>
      <c r="I269" t="e">
        <f>VLOOKUP(A269,zillow_price!$A$2:$N$52,9,FALSE)</f>
        <v>#N/A</v>
      </c>
      <c r="J269" t="e">
        <f>VLOOKUP(A269,zillow_price!$A$2:$O$52,15,FALSE)</f>
        <v>#N/A</v>
      </c>
      <c r="K269">
        <f>VLOOKUP(A269,Supply!$B$3:$N$54,6,FALSE)</f>
        <v>1191305</v>
      </c>
    </row>
    <row r="272" spans="1:11" x14ac:dyDescent="0.2">
      <c r="A272" t="s">
        <v>21</v>
      </c>
      <c r="B272">
        <v>2016</v>
      </c>
      <c r="C272">
        <f>HLOOKUP(A272,Fertility!$B$1:$BA$133,58,FALSE)</f>
        <v>57191</v>
      </c>
      <c r="D272">
        <f>HLOOKUP(A272,AverageHouseHoldSize!$B$2:$BA$71,32,FALSE)</f>
        <v>2.56</v>
      </c>
      <c r="E272">
        <f>HLOOKUP(A272,Financial!$B$2:$BA$83,37,FALSE)</f>
        <v>153900</v>
      </c>
      <c r="F272">
        <f>HLOOKUP(A272,Financial!$B$2:$BA$83,38,FALSE)</f>
        <v>73126</v>
      </c>
      <c r="G272">
        <f>HLOOKUP(A272,Financial!$B$2:$BA$83,39,FALSE)</f>
        <v>1126</v>
      </c>
      <c r="H272">
        <f>HLOOKUP(A272,Financial!$B$2:$BA$83,40,FALSE)</f>
        <v>639</v>
      </c>
      <c r="I272">
        <f>VLOOKUP(A272,zillow_price!$A$2:$N$52,8,FALSE)</f>
        <v>139520.203597694</v>
      </c>
      <c r="J272">
        <f>VLOOKUP(A272,zillow_price!$A$2:$O$52,15,FALSE)</f>
        <v>4</v>
      </c>
      <c r="K272">
        <f>VLOOKUP(A272,Supply!$B$3:$N$54,7,FALSE)</f>
        <v>1852518</v>
      </c>
    </row>
    <row r="273" spans="1:11" x14ac:dyDescent="0.2">
      <c r="A273" t="s">
        <v>22</v>
      </c>
      <c r="B273">
        <v>2016</v>
      </c>
      <c r="C273">
        <f>HLOOKUP(A273,Fertility!$B$1:$BA$133,58,FALSE)</f>
        <v>9728</v>
      </c>
      <c r="D273">
        <f>HLOOKUP(A273,AverageHouseHoldSize!$B$2:$BA$71,32,FALSE)</f>
        <v>2.87</v>
      </c>
      <c r="E273">
        <f>HLOOKUP(A273,Financial!$B$2:$BA$83,37,FALSE)</f>
        <v>286600</v>
      </c>
      <c r="F273">
        <f>HLOOKUP(A273,Financial!$B$2:$BA$83,38,FALSE)</f>
        <v>106840</v>
      </c>
      <c r="G273">
        <f>HLOOKUP(A273,Financial!$B$2:$BA$83,39,FALSE)</f>
        <v>1851</v>
      </c>
      <c r="H273">
        <f>HLOOKUP(A273,Financial!$B$2:$BA$83,40,FALSE)</f>
        <v>3436</v>
      </c>
      <c r="I273">
        <f>VLOOKUP(A273,zillow_price!$A$2:$N$52,8,FALSE)</f>
        <v>274266.23543124902</v>
      </c>
      <c r="J273">
        <f>VLOOKUP(A273,zillow_price!$A$2:$O$52,15,FALSE)</f>
        <v>3</v>
      </c>
      <c r="K273">
        <f>VLOOKUP(A273,Supply!$B$3:$N$54,7,FALSE)</f>
        <v>248468</v>
      </c>
    </row>
    <row r="274" spans="1:11" x14ac:dyDescent="0.2">
      <c r="A274" t="s">
        <v>23</v>
      </c>
      <c r="B274">
        <v>2016</v>
      </c>
      <c r="C274">
        <f>HLOOKUP(A274,Fertility!$B$1:$BA$133,58,FALSE)</f>
        <v>81297</v>
      </c>
      <c r="D274">
        <f>HLOOKUP(A274,AverageHouseHoldSize!$B$2:$BA$71,32,FALSE)</f>
        <v>2.69</v>
      </c>
      <c r="E274">
        <f>HLOOKUP(A274,Financial!$B$2:$BA$83,37,FALSE)</f>
        <v>222900</v>
      </c>
      <c r="F274">
        <f>HLOOKUP(A274,Financial!$B$2:$BA$83,38,FALSE)</f>
        <v>77219</v>
      </c>
      <c r="G274">
        <f>HLOOKUP(A274,Financial!$B$2:$BA$83,39,FALSE)</f>
        <v>1328</v>
      </c>
      <c r="H274">
        <f>HLOOKUP(A274,Financial!$B$2:$BA$83,40,FALSE)</f>
        <v>1494</v>
      </c>
      <c r="I274">
        <f>VLOOKUP(A274,zillow_price!$A$2:$N$52,8,FALSE)</f>
        <v>222918.57706537799</v>
      </c>
      <c r="J274">
        <f>VLOOKUP(A274,zillow_price!$A$2:$O$52,15,FALSE)</f>
        <v>8</v>
      </c>
      <c r="K274">
        <f>VLOOKUP(A274,Supply!$B$3:$N$54,7,FALSE)</f>
        <v>2519052</v>
      </c>
    </row>
    <row r="275" spans="1:11" x14ac:dyDescent="0.2">
      <c r="A275" t="s">
        <v>24</v>
      </c>
      <c r="B275">
        <v>2016</v>
      </c>
      <c r="C275">
        <f>HLOOKUP(A275,Fertility!$B$1:$BA$133,58,FALSE)</f>
        <v>38583</v>
      </c>
      <c r="D275">
        <f>HLOOKUP(A275,AverageHouseHoldSize!$B$2:$BA$71,32,FALSE)</f>
        <v>2.54</v>
      </c>
      <c r="E275">
        <f>HLOOKUP(A275,Financial!$B$2:$BA$83,37,FALSE)</f>
        <v>139700</v>
      </c>
      <c r="F275">
        <f>HLOOKUP(A275,Financial!$B$2:$BA$83,38,FALSE)</f>
        <v>69016</v>
      </c>
      <c r="G275">
        <f>HLOOKUP(A275,Financial!$B$2:$BA$83,39,FALSE)</f>
        <v>1017</v>
      </c>
      <c r="H275">
        <f>HLOOKUP(A275,Financial!$B$2:$BA$83,40,FALSE)</f>
        <v>927</v>
      </c>
      <c r="I275">
        <f>VLOOKUP(A275,zillow_price!$A$2:$N$52,8,FALSE)</f>
        <v>130758.61547522699</v>
      </c>
      <c r="J275">
        <f>VLOOKUP(A275,zillow_price!$A$2:$O$52,15,FALSE)</f>
        <v>6</v>
      </c>
      <c r="K275">
        <f>VLOOKUP(A275,Supply!$B$3:$N$54,7,FALSE)</f>
        <v>1142718</v>
      </c>
    </row>
    <row r="276" spans="1:11" x14ac:dyDescent="0.2">
      <c r="A276" t="s">
        <v>25</v>
      </c>
      <c r="B276">
        <v>2016</v>
      </c>
      <c r="C276">
        <f>HLOOKUP(A276,Fertility!$B$1:$BA$133,58,FALSE)</f>
        <v>471829</v>
      </c>
      <c r="D276">
        <f>HLOOKUP(A276,AverageHouseHoldSize!$B$2:$BA$71,32,FALSE)</f>
        <v>2.97</v>
      </c>
      <c r="E276">
        <f>HLOOKUP(A276,Financial!$B$2:$BA$83,37,FALSE)</f>
        <v>491100</v>
      </c>
      <c r="F276">
        <f>HLOOKUP(A276,Financial!$B$2:$BA$83,38,FALSE)</f>
        <v>103266</v>
      </c>
      <c r="G276">
        <f>HLOOKUP(A276,Financial!$B$2:$BA$83,39,FALSE)</f>
        <v>2188</v>
      </c>
      <c r="H276">
        <f>HLOOKUP(A276,Financial!$B$2:$BA$83,40,FALSE)</f>
        <v>3962</v>
      </c>
      <c r="I276">
        <f>VLOOKUP(A276,zillow_price!$A$2:$N$52,8,FALSE)</f>
        <v>452600.84668161598</v>
      </c>
      <c r="J276">
        <f>VLOOKUP(A276,zillow_price!$A$2:$O$52,15,FALSE)</f>
        <v>9</v>
      </c>
      <c r="K276">
        <f>VLOOKUP(A276,Supply!$B$3:$N$54,7,FALSE)</f>
        <v>12944178</v>
      </c>
    </row>
    <row r="277" spans="1:11" x14ac:dyDescent="0.2">
      <c r="A277" t="s">
        <v>26</v>
      </c>
      <c r="B277">
        <v>2016</v>
      </c>
      <c r="C277">
        <f>HLOOKUP(A277,Fertility!$B$1:$BA$133,58,FALSE)</f>
        <v>68259</v>
      </c>
      <c r="D277">
        <f>HLOOKUP(A277,AverageHouseHoldSize!$B$2:$BA$71,32,FALSE)</f>
        <v>2.57</v>
      </c>
      <c r="E277">
        <f>HLOOKUP(A277,Financial!$B$2:$BA$83,37,FALSE)</f>
        <v>322100</v>
      </c>
      <c r="F277">
        <f>HLOOKUP(A277,Financial!$B$2:$BA$83,38,FALSE)</f>
        <v>91592</v>
      </c>
      <c r="G277">
        <f>HLOOKUP(A277,Financial!$B$2:$BA$83,39,FALSE)</f>
        <v>1597</v>
      </c>
      <c r="H277">
        <f>HLOOKUP(A277,Financial!$B$2:$BA$83,40,FALSE)</f>
        <v>1671</v>
      </c>
      <c r="I277">
        <f>VLOOKUP(A277,zillow_price!$A$2:$N$52,8,FALSE)</f>
        <v>329419.94582118001</v>
      </c>
      <c r="J277">
        <f>VLOOKUP(A277,zillow_price!$A$2:$O$52,15,FALSE)</f>
        <v>10</v>
      </c>
      <c r="K277">
        <f>VLOOKUP(A277,Supply!$B$3:$N$54,7,FALSE)</f>
        <v>2108992</v>
      </c>
    </row>
    <row r="278" spans="1:11" x14ac:dyDescent="0.2">
      <c r="A278" t="s">
        <v>27</v>
      </c>
      <c r="B278">
        <v>2016</v>
      </c>
      <c r="C278">
        <f>HLOOKUP(A278,Fertility!$B$1:$BA$133,58,FALSE)</f>
        <v>33725</v>
      </c>
      <c r="D278">
        <f>HLOOKUP(A278,AverageHouseHoldSize!$B$2:$BA$71,32,FALSE)</f>
        <v>2.5499999999999998</v>
      </c>
      <c r="E278">
        <f>HLOOKUP(A278,Financial!$B$2:$BA$83,37,FALSE)</f>
        <v>281800</v>
      </c>
      <c r="F278">
        <f>HLOOKUP(A278,Financial!$B$2:$BA$83,38,FALSE)</f>
        <v>109821</v>
      </c>
      <c r="G278">
        <f>HLOOKUP(A278,Financial!$B$2:$BA$83,39,FALSE)</f>
        <v>1997</v>
      </c>
      <c r="H278">
        <f>HLOOKUP(A278,Financial!$B$2:$BA$83,40,FALSE)</f>
        <v>5803</v>
      </c>
      <c r="I278">
        <f>VLOOKUP(A278,zillow_price!$A$2:$N$52,8,FALSE)</f>
        <v>238815.308078631</v>
      </c>
      <c r="J278">
        <f>VLOOKUP(A278,zillow_price!$A$2:$O$52,15,FALSE)</f>
        <v>11</v>
      </c>
      <c r="K278">
        <f>VLOOKUP(A278,Supply!$B$3:$N$54,7,FALSE)</f>
        <v>1357269</v>
      </c>
    </row>
    <row r="279" spans="1:11" x14ac:dyDescent="0.2">
      <c r="A279" t="s">
        <v>28</v>
      </c>
      <c r="B279">
        <v>2016</v>
      </c>
      <c r="C279">
        <f>HLOOKUP(A279,Fertility!$B$1:$BA$133,58,FALSE)</f>
        <v>9823</v>
      </c>
      <c r="D279">
        <f>HLOOKUP(A279,AverageHouseHoldSize!$B$2:$BA$71,32,FALSE)</f>
        <v>2.64</v>
      </c>
      <c r="E279">
        <f>HLOOKUP(A279,Financial!$B$2:$BA$83,37,FALSE)</f>
        <v>246500</v>
      </c>
      <c r="F279">
        <f>HLOOKUP(A279,Financial!$B$2:$BA$83,38,FALSE)</f>
        <v>85415</v>
      </c>
      <c r="G279">
        <f>HLOOKUP(A279,Financial!$B$2:$BA$83,39,FALSE)</f>
        <v>1463</v>
      </c>
      <c r="H279">
        <f>HLOOKUP(A279,Financial!$B$2:$BA$83,40,FALSE)</f>
        <v>1437</v>
      </c>
      <c r="I279">
        <f>VLOOKUP(A279,zillow_price!$A$2:$N$52,8,FALSE)</f>
        <v>246290.00966425799</v>
      </c>
      <c r="J279">
        <f>VLOOKUP(A279,zillow_price!$A$2:$O$52,15,FALSE)</f>
        <v>13</v>
      </c>
      <c r="K279">
        <f>VLOOKUP(A279,Supply!$B$3:$N$54,7,FALSE)</f>
        <v>351085</v>
      </c>
    </row>
    <row r="280" spans="1:11" x14ac:dyDescent="0.2">
      <c r="A280" t="s">
        <v>29</v>
      </c>
      <c r="B280">
        <v>2016</v>
      </c>
      <c r="C280">
        <f>HLOOKUP(A280,Fertility!$B$1:$BA$133,58,FALSE)</f>
        <v>9372</v>
      </c>
      <c r="D280">
        <f>HLOOKUP(A280,AverageHouseHoldSize!$B$2:$BA$71,32,FALSE)</f>
        <v>2.2799999999999998</v>
      </c>
      <c r="E280">
        <f>HLOOKUP(A280,Financial!$B$2:$BA$83,37,FALSE)</f>
        <v>602700</v>
      </c>
      <c r="F280">
        <f>HLOOKUP(A280,Financial!$B$2:$BA$83,38,FALSE)</f>
        <v>143414</v>
      </c>
      <c r="G280">
        <f>HLOOKUP(A280,Financial!$B$2:$BA$83,39,FALSE)</f>
        <v>2422</v>
      </c>
      <c r="H280">
        <f>HLOOKUP(A280,Financial!$B$2:$BA$83,40,FALSE)</f>
        <v>3492</v>
      </c>
      <c r="I280">
        <f>VLOOKUP(A280,zillow_price!$A$2:$N$52,8,FALSE)</f>
        <v>516531.19590050698</v>
      </c>
      <c r="J280">
        <f>VLOOKUP(A280,zillow_price!$A$2:$O$52,15,FALSE)</f>
        <v>12</v>
      </c>
      <c r="K280">
        <f>VLOOKUP(A280,Supply!$B$3:$N$54,7,FALSE)</f>
        <v>281241</v>
      </c>
    </row>
    <row r="281" spans="1:11" x14ac:dyDescent="0.2">
      <c r="A281" t="s">
        <v>30</v>
      </c>
      <c r="B281">
        <v>2016</v>
      </c>
      <c r="C281">
        <f>HLOOKUP(A281,Fertility!$B$1:$BA$133,58,FALSE)</f>
        <v>217513</v>
      </c>
      <c r="D281">
        <f>HLOOKUP(A281,AverageHouseHoldSize!$B$2:$BA$71,32,FALSE)</f>
        <v>2.66</v>
      </c>
      <c r="E281">
        <f>HLOOKUP(A281,Financial!$B$2:$BA$83,37,FALSE)</f>
        <v>213800</v>
      </c>
      <c r="F281">
        <f>HLOOKUP(A281,Financial!$B$2:$BA$83,38,FALSE)</f>
        <v>74005</v>
      </c>
      <c r="G281">
        <f>HLOOKUP(A281,Financial!$B$2:$BA$83,39,FALSE)</f>
        <v>1410</v>
      </c>
      <c r="H281">
        <f>HLOOKUP(A281,Financial!$B$2:$BA$83,40,FALSE)</f>
        <v>1944</v>
      </c>
      <c r="I281">
        <f>VLOOKUP(A281,zillow_price!$A$2:$N$52,8,FALSE)</f>
        <v>202823.25668706701</v>
      </c>
      <c r="J281">
        <f>VLOOKUP(A281,zillow_price!$A$2:$O$52,15,FALSE)</f>
        <v>14</v>
      </c>
      <c r="K281">
        <f>VLOOKUP(A281,Supply!$B$3:$N$54,7,FALSE)</f>
        <v>7573456</v>
      </c>
    </row>
    <row r="282" spans="1:11" x14ac:dyDescent="0.2">
      <c r="A282" t="s">
        <v>31</v>
      </c>
      <c r="B282">
        <v>2016</v>
      </c>
      <c r="C282">
        <f>HLOOKUP(A282,Fertility!$B$1:$BA$133,58,FALSE)</f>
        <v>142813</v>
      </c>
      <c r="D282">
        <f>HLOOKUP(A282,AverageHouseHoldSize!$B$2:$BA$71,32,FALSE)</f>
        <v>2.73</v>
      </c>
      <c r="E282">
        <f>HLOOKUP(A282,Financial!$B$2:$BA$83,37,FALSE)</f>
        <v>179600</v>
      </c>
      <c r="F282">
        <f>HLOOKUP(A282,Financial!$B$2:$BA$83,38,FALSE)</f>
        <v>81035</v>
      </c>
      <c r="G282">
        <f>HLOOKUP(A282,Financial!$B$2:$BA$83,39,FALSE)</f>
        <v>1336</v>
      </c>
      <c r="H282">
        <f>HLOOKUP(A282,Financial!$B$2:$BA$83,40,FALSE)</f>
        <v>1725</v>
      </c>
      <c r="I282">
        <f>VLOOKUP(A282,zillow_price!$A$2:$N$52,8,FALSE)</f>
        <v>164660.06742609901</v>
      </c>
      <c r="J282">
        <f>VLOOKUP(A282,zillow_price!$A$2:$O$52,15,FALSE)</f>
        <v>16</v>
      </c>
      <c r="K282">
        <f>VLOOKUP(A282,Supply!$B$3:$N$54,7,FALSE)</f>
        <v>3686135</v>
      </c>
    </row>
    <row r="283" spans="1:11" x14ac:dyDescent="0.2">
      <c r="A283" t="s">
        <v>32</v>
      </c>
      <c r="B283">
        <v>2016</v>
      </c>
      <c r="C283">
        <f>HLOOKUP(A283,Fertility!$B$1:$BA$133,58,FALSE)</f>
        <v>21614</v>
      </c>
      <c r="D283">
        <f>HLOOKUP(A283,AverageHouseHoldSize!$B$2:$BA$71,32,FALSE)</f>
        <v>3.04</v>
      </c>
      <c r="E283">
        <f>HLOOKUP(A283,Financial!$B$2:$BA$83,37,FALSE)</f>
        <v>592700</v>
      </c>
      <c r="F283">
        <f>HLOOKUP(A283,Financial!$B$2:$BA$83,38,FALSE)</f>
        <v>106629</v>
      </c>
      <c r="G283">
        <f>HLOOKUP(A283,Financial!$B$2:$BA$83,39,FALSE)</f>
        <v>2239</v>
      </c>
      <c r="H283">
        <f>HLOOKUP(A283,Financial!$B$2:$BA$83,40,FALSE)</f>
        <v>1654</v>
      </c>
      <c r="I283">
        <f>VLOOKUP(A283,zillow_price!$A$2:$N$52,8,FALSE)</f>
        <v>557154.72979422403</v>
      </c>
      <c r="J283">
        <f>VLOOKUP(A283,zillow_price!$A$2:$O$52,15,FALSE)</f>
        <v>18</v>
      </c>
      <c r="K283">
        <f>VLOOKUP(A283,Supply!$B$3:$N$54,7,FALSE)</f>
        <v>455868</v>
      </c>
    </row>
    <row r="284" spans="1:11" x14ac:dyDescent="0.2">
      <c r="A284" t="s">
        <v>33</v>
      </c>
      <c r="B284">
        <v>2016</v>
      </c>
      <c r="C284">
        <f>HLOOKUP(A284,Fertility!$B$1:$BA$133,58,FALSE)</f>
        <v>23210</v>
      </c>
      <c r="D284">
        <f>HLOOKUP(A284,AverageHouseHoldSize!$B$2:$BA$71,32,FALSE)</f>
        <v>2.71</v>
      </c>
      <c r="E284">
        <f>HLOOKUP(A284,Financial!$B$2:$BA$83,37,FALSE)</f>
        <v>196800</v>
      </c>
      <c r="F284">
        <f>HLOOKUP(A284,Financial!$B$2:$BA$83,38,FALSE)</f>
        <v>70991</v>
      </c>
      <c r="G284">
        <f>HLOOKUP(A284,Financial!$B$2:$BA$83,39,FALSE)</f>
        <v>1168</v>
      </c>
      <c r="H284">
        <f>HLOOKUP(A284,Financial!$B$2:$BA$83,40,FALSE)</f>
        <v>1430</v>
      </c>
      <c r="I284">
        <f>VLOOKUP(A284,zillow_price!$A$2:$N$52,8,FALSE)</f>
        <v>207110.26936655599</v>
      </c>
      <c r="J284">
        <f>VLOOKUP(A284,zillow_price!$A$2:$O$52,15,FALSE)</f>
        <v>20</v>
      </c>
      <c r="K284">
        <f>VLOOKUP(A284,Supply!$B$3:$N$54,7,FALSE)</f>
        <v>610872</v>
      </c>
    </row>
    <row r="285" spans="1:11" x14ac:dyDescent="0.2">
      <c r="A285" t="s">
        <v>34</v>
      </c>
      <c r="B285">
        <v>2016</v>
      </c>
      <c r="C285">
        <f>HLOOKUP(A285,Fertility!$B$1:$BA$133,58,FALSE)</f>
        <v>152395</v>
      </c>
      <c r="D285">
        <f>HLOOKUP(A285,AverageHouseHoldSize!$B$2:$BA$71,32,FALSE)</f>
        <v>2.59</v>
      </c>
      <c r="E285">
        <f>HLOOKUP(A285,Financial!$B$2:$BA$83,37,FALSE)</f>
        <v>200000</v>
      </c>
      <c r="F285">
        <f>HLOOKUP(A285,Financial!$B$2:$BA$83,38,FALSE)</f>
        <v>90533</v>
      </c>
      <c r="G285">
        <f>HLOOKUP(A285,Financial!$B$2:$BA$83,39,FALSE)</f>
        <v>1588</v>
      </c>
      <c r="H285">
        <f>HLOOKUP(A285,Financial!$B$2:$BA$83,40,FALSE)</f>
        <v>4572</v>
      </c>
      <c r="I285">
        <f>VLOOKUP(A285,zillow_price!$A$2:$N$52,8,FALSE)</f>
        <v>170889.565902912</v>
      </c>
      <c r="J285">
        <f>VLOOKUP(A285,zillow_price!$A$2:$O$52,15,FALSE)</f>
        <v>21</v>
      </c>
      <c r="K285">
        <f>VLOOKUP(A285,Supply!$B$3:$N$54,7,FALSE)</f>
        <v>4822046</v>
      </c>
    </row>
    <row r="286" spans="1:11" x14ac:dyDescent="0.2">
      <c r="A286" t="s">
        <v>35</v>
      </c>
      <c r="B286">
        <v>2016</v>
      </c>
      <c r="C286">
        <f>HLOOKUP(A286,Fertility!$B$1:$BA$133,58,FALSE)</f>
        <v>87507</v>
      </c>
      <c r="D286">
        <f>HLOOKUP(A286,AverageHouseHoldSize!$B$2:$BA$71,32,FALSE)</f>
        <v>2.54</v>
      </c>
      <c r="E286">
        <f>HLOOKUP(A286,Financial!$B$2:$BA$83,37,FALSE)</f>
        <v>142900</v>
      </c>
      <c r="F286">
        <f>HLOOKUP(A286,Financial!$B$2:$BA$83,38,FALSE)</f>
        <v>75390</v>
      </c>
      <c r="G286">
        <f>HLOOKUP(A286,Financial!$B$2:$BA$83,39,FALSE)</f>
        <v>1070</v>
      </c>
      <c r="H286">
        <f>HLOOKUP(A286,Financial!$B$2:$BA$83,40,FALSE)</f>
        <v>1228</v>
      </c>
      <c r="I286">
        <f>VLOOKUP(A286,zillow_price!$A$2:$N$52,8,FALSE)</f>
        <v>130757.714099159</v>
      </c>
      <c r="J286">
        <f>VLOOKUP(A286,zillow_price!$A$2:$O$52,15,FALSE)</f>
        <v>22</v>
      </c>
      <c r="K286">
        <f>VLOOKUP(A286,Supply!$B$3:$N$54,7,FALSE)</f>
        <v>2533270</v>
      </c>
    </row>
    <row r="287" spans="1:11" x14ac:dyDescent="0.2">
      <c r="A287" t="s">
        <v>36</v>
      </c>
      <c r="B287">
        <v>2016</v>
      </c>
      <c r="C287">
        <f>HLOOKUP(A287,Fertility!$B$1:$BA$133,58,FALSE)</f>
        <v>41605</v>
      </c>
      <c r="D287">
        <f>HLOOKUP(A287,AverageHouseHoldSize!$B$2:$BA$71,32,FALSE)</f>
        <v>2.4300000000000002</v>
      </c>
      <c r="E287">
        <f>HLOOKUP(A287,Financial!$B$2:$BA$83,37,FALSE)</f>
        <v>152200</v>
      </c>
      <c r="F287">
        <f>HLOOKUP(A287,Financial!$B$2:$BA$83,38,FALSE)</f>
        <v>81234</v>
      </c>
      <c r="G287">
        <f>HLOOKUP(A287,Financial!$B$2:$BA$83,39,FALSE)</f>
        <v>1186</v>
      </c>
      <c r="H287">
        <f>HLOOKUP(A287,Financial!$B$2:$BA$83,40,FALSE)</f>
        <v>2382</v>
      </c>
      <c r="I287">
        <f>VLOOKUP(A287,zillow_price!$A$2:$N$52,8,FALSE)</f>
        <v>139967.211531888</v>
      </c>
      <c r="J287">
        <f>VLOOKUP(A287,zillow_price!$A$2:$O$52,15,FALSE)</f>
        <v>19</v>
      </c>
      <c r="K287">
        <f>VLOOKUP(A287,Supply!$B$3:$N$54,7,FALSE)</f>
        <v>1247932</v>
      </c>
    </row>
    <row r="288" spans="1:11" x14ac:dyDescent="0.2">
      <c r="A288" t="s">
        <v>37</v>
      </c>
      <c r="B288">
        <v>2016</v>
      </c>
      <c r="C288">
        <f>HLOOKUP(A288,Fertility!$B$1:$BA$133,58,FALSE)</f>
        <v>35762</v>
      </c>
      <c r="D288">
        <f>HLOOKUP(A288,AverageHouseHoldSize!$B$2:$BA$71,32,FALSE)</f>
        <v>2.5499999999999998</v>
      </c>
      <c r="E288">
        <f>HLOOKUP(A288,Financial!$B$2:$BA$83,37,FALSE)</f>
        <v>158700</v>
      </c>
      <c r="F288">
        <f>HLOOKUP(A288,Financial!$B$2:$BA$83,38,FALSE)</f>
        <v>81296</v>
      </c>
      <c r="G288">
        <f>HLOOKUP(A288,Financial!$B$2:$BA$83,39,FALSE)</f>
        <v>1264</v>
      </c>
      <c r="H288">
        <f>HLOOKUP(A288,Financial!$B$2:$BA$83,40,FALSE)</f>
        <v>2196</v>
      </c>
      <c r="I288">
        <f>VLOOKUP(A288,zillow_price!$A$2:$N$52,8,FALSE)</f>
        <v>132431.472595662</v>
      </c>
      <c r="J288">
        <f>VLOOKUP(A288,zillow_price!$A$2:$O$52,15,FALSE)</f>
        <v>23</v>
      </c>
      <c r="K288">
        <f>VLOOKUP(A288,Supply!$B$3:$N$54,7,FALSE)</f>
        <v>1110407</v>
      </c>
    </row>
    <row r="289" spans="1:11" x14ac:dyDescent="0.2">
      <c r="A289" t="s">
        <v>38</v>
      </c>
      <c r="B289">
        <v>2016</v>
      </c>
      <c r="C289">
        <f>HLOOKUP(A289,Fertility!$B$1:$BA$133,58,FALSE)</f>
        <v>54853</v>
      </c>
      <c r="D289">
        <f>HLOOKUP(A289,AverageHouseHoldSize!$B$2:$BA$71,32,FALSE)</f>
        <v>2.5099999999999998</v>
      </c>
      <c r="E289">
        <f>HLOOKUP(A289,Financial!$B$2:$BA$83,37,FALSE)</f>
        <v>149100</v>
      </c>
      <c r="F289">
        <f>HLOOKUP(A289,Financial!$B$2:$BA$83,38,FALSE)</f>
        <v>73377</v>
      </c>
      <c r="G289">
        <f>HLOOKUP(A289,Financial!$B$2:$BA$83,39,FALSE)</f>
        <v>1111</v>
      </c>
      <c r="H289">
        <f>HLOOKUP(A289,Financial!$B$2:$BA$83,40,FALSE)</f>
        <v>1325</v>
      </c>
      <c r="I289">
        <f>VLOOKUP(A289,zillow_price!$A$2:$N$52,8,FALSE)</f>
        <v>118486.242150404</v>
      </c>
      <c r="J289">
        <f>VLOOKUP(A289,zillow_price!$A$2:$O$52,15,FALSE)</f>
        <v>24</v>
      </c>
      <c r="K289">
        <f>VLOOKUP(A289,Supply!$B$3:$N$54,7,FALSE)</f>
        <v>1717706</v>
      </c>
    </row>
    <row r="290" spans="1:11" x14ac:dyDescent="0.2">
      <c r="A290" t="s">
        <v>39</v>
      </c>
      <c r="B290">
        <v>2016</v>
      </c>
      <c r="C290">
        <f>HLOOKUP(A290,Fertility!$B$1:$BA$133,58,FALSE)</f>
        <v>61893</v>
      </c>
      <c r="D290">
        <f>HLOOKUP(A290,AverageHouseHoldSize!$B$2:$BA$71,32,FALSE)</f>
        <v>2.65</v>
      </c>
      <c r="E290">
        <f>HLOOKUP(A290,Financial!$B$2:$BA$83,37,FALSE)</f>
        <v>173200</v>
      </c>
      <c r="F290">
        <f>HLOOKUP(A290,Financial!$B$2:$BA$83,38,FALSE)</f>
        <v>77908</v>
      </c>
      <c r="G290">
        <f>HLOOKUP(A290,Financial!$B$2:$BA$83,39,FALSE)</f>
        <v>1214</v>
      </c>
      <c r="H290">
        <f>HLOOKUP(A290,Financial!$B$2:$BA$83,40,FALSE)</f>
        <v>1081</v>
      </c>
      <c r="I290">
        <f>VLOOKUP(A290,zillow_price!$A$2:$N$52,8,FALSE)</f>
        <v>167724.45835295401</v>
      </c>
      <c r="J290">
        <f>VLOOKUP(A290,zillow_price!$A$2:$O$52,15,FALSE)</f>
        <v>25</v>
      </c>
      <c r="K290">
        <f>VLOOKUP(A290,Supply!$B$3:$N$54,7,FALSE)</f>
        <v>1720801</v>
      </c>
    </row>
    <row r="291" spans="1:11" x14ac:dyDescent="0.2">
      <c r="A291" t="s">
        <v>40</v>
      </c>
      <c r="B291">
        <v>2016</v>
      </c>
      <c r="C291">
        <f>HLOOKUP(A291,Fertility!$B$1:$BA$133,58,FALSE)</f>
        <v>12952</v>
      </c>
      <c r="D291">
        <f>HLOOKUP(A291,AverageHouseHoldSize!$B$2:$BA$71,32,FALSE)</f>
        <v>2.44</v>
      </c>
      <c r="E291">
        <f>HLOOKUP(A291,Financial!$B$2:$BA$83,37,FALSE)</f>
        <v>199200</v>
      </c>
      <c r="F291">
        <f>HLOOKUP(A291,Financial!$B$2:$BA$83,38,FALSE)</f>
        <v>77452</v>
      </c>
      <c r="G291">
        <f>HLOOKUP(A291,Financial!$B$2:$BA$83,39,FALSE)</f>
        <v>1328</v>
      </c>
      <c r="H291">
        <f>HLOOKUP(A291,Financial!$B$2:$BA$83,40,FALSE)</f>
        <v>2686</v>
      </c>
      <c r="I291">
        <f>VLOOKUP(A291,zillow_price!$A$2:$N$52,8,FALSE)</f>
        <v>197116.215382328</v>
      </c>
      <c r="J291">
        <f>VLOOKUP(A291,zillow_price!$A$2:$O$52,15,FALSE)</f>
        <v>28</v>
      </c>
      <c r="K291">
        <f>VLOOKUP(A291,Supply!$B$3:$N$54,7,FALSE)</f>
        <v>531660</v>
      </c>
    </row>
    <row r="292" spans="1:11" x14ac:dyDescent="0.2">
      <c r="A292" t="s">
        <v>41</v>
      </c>
      <c r="B292">
        <v>2016</v>
      </c>
      <c r="C292">
        <f>HLOOKUP(A292,Fertility!$B$1:$BA$133,58,FALSE)</f>
        <v>74020</v>
      </c>
      <c r="D292">
        <f>HLOOKUP(A292,AverageHouseHoldSize!$B$2:$BA$71,32,FALSE)</f>
        <v>2.68</v>
      </c>
      <c r="E292">
        <f>HLOOKUP(A292,Financial!$B$2:$BA$83,37,FALSE)</f>
        <v>315600</v>
      </c>
      <c r="F292">
        <f>HLOOKUP(A292,Financial!$B$2:$BA$83,38,FALSE)</f>
        <v>108107</v>
      </c>
      <c r="G292">
        <f>HLOOKUP(A292,Financial!$B$2:$BA$83,39,FALSE)</f>
        <v>1918</v>
      </c>
      <c r="H292">
        <f>HLOOKUP(A292,Financial!$B$2:$BA$83,40,FALSE)</f>
        <v>3379</v>
      </c>
      <c r="I292">
        <f>VLOOKUP(A292,zillow_price!$A$2:$N$52,8,FALSE)</f>
        <v>284113.77383529302</v>
      </c>
      <c r="J292">
        <f>VLOOKUP(A292,zillow_price!$A$2:$O$52,15,FALSE)</f>
        <v>27</v>
      </c>
      <c r="K292">
        <f>VLOOKUP(A292,Supply!$B$3:$N$54,7,FALSE)</f>
        <v>2194657</v>
      </c>
    </row>
    <row r="293" spans="1:11" x14ac:dyDescent="0.2">
      <c r="A293" t="s">
        <v>42</v>
      </c>
      <c r="B293">
        <v>2016</v>
      </c>
      <c r="C293">
        <f>HLOOKUP(A293,Fertility!$B$1:$BA$133,58,FALSE)</f>
        <v>73911</v>
      </c>
      <c r="D293">
        <f>HLOOKUP(A293,AverageHouseHoldSize!$B$2:$BA$71,32,FALSE)</f>
        <v>2.54</v>
      </c>
      <c r="E293">
        <f>HLOOKUP(A293,Financial!$B$2:$BA$83,37,FALSE)</f>
        <v>373300</v>
      </c>
      <c r="F293">
        <f>HLOOKUP(A293,Financial!$B$2:$BA$83,38,FALSE)</f>
        <v>113106</v>
      </c>
      <c r="G293">
        <f>HLOOKUP(A293,Financial!$B$2:$BA$83,39,FALSE)</f>
        <v>2069</v>
      </c>
      <c r="H293">
        <f>HLOOKUP(A293,Financial!$B$2:$BA$83,40,FALSE)</f>
        <v>4484</v>
      </c>
      <c r="I293">
        <f>VLOOKUP(A293,zillow_price!$A$2:$N$52,8,FALSE)</f>
        <v>366466.45503927802</v>
      </c>
      <c r="J293">
        <f>VLOOKUP(A293,zillow_price!$A$2:$O$52,15,FALSE)</f>
        <v>26</v>
      </c>
      <c r="K293">
        <f>VLOOKUP(A293,Supply!$B$3:$N$54,7,FALSE)</f>
        <v>2579398</v>
      </c>
    </row>
    <row r="294" spans="1:11" x14ac:dyDescent="0.2">
      <c r="A294" t="s">
        <v>43</v>
      </c>
      <c r="B294">
        <v>2016</v>
      </c>
      <c r="C294">
        <f>HLOOKUP(A294,Fertility!$B$1:$BA$133,58,FALSE)</f>
        <v>120163</v>
      </c>
      <c r="D294">
        <f>HLOOKUP(A294,AverageHouseHoldSize!$B$2:$BA$71,32,FALSE)</f>
        <v>2.5</v>
      </c>
      <c r="E294">
        <f>HLOOKUP(A294,Financial!$B$2:$BA$83,37,FALSE)</f>
        <v>159700</v>
      </c>
      <c r="F294">
        <f>HLOOKUP(A294,Financial!$B$2:$BA$83,38,FALSE)</f>
        <v>78235</v>
      </c>
      <c r="G294">
        <f>HLOOKUP(A294,Financial!$B$2:$BA$83,39,FALSE)</f>
        <v>1215</v>
      </c>
      <c r="H294">
        <f>HLOOKUP(A294,Financial!$B$2:$BA$83,40,FALSE)</f>
        <v>2451</v>
      </c>
      <c r="I294">
        <f>VLOOKUP(A294,zillow_price!$A$2:$N$52,8,FALSE)</f>
        <v>137101.583328924</v>
      </c>
      <c r="J294">
        <f>VLOOKUP(A294,zillow_price!$A$2:$O$52,15,FALSE)</f>
        <v>30</v>
      </c>
      <c r="K294">
        <f>VLOOKUP(A294,Supply!$B$3:$N$54,7,FALSE)</f>
        <v>3884153</v>
      </c>
    </row>
    <row r="295" spans="1:11" x14ac:dyDescent="0.2">
      <c r="A295" t="s">
        <v>44</v>
      </c>
      <c r="B295">
        <v>2016</v>
      </c>
      <c r="C295">
        <f>HLOOKUP(A295,Fertility!$B$1:$BA$133,58,FALSE)</f>
        <v>69156</v>
      </c>
      <c r="D295">
        <f>HLOOKUP(A295,AverageHouseHoldSize!$B$2:$BA$71,32,FALSE)</f>
        <v>2.5099999999999998</v>
      </c>
      <c r="E295">
        <f>HLOOKUP(A295,Financial!$B$2:$BA$83,37,FALSE)</f>
        <v>221700</v>
      </c>
      <c r="F295">
        <f>HLOOKUP(A295,Financial!$B$2:$BA$83,38,FALSE)</f>
        <v>91862</v>
      </c>
      <c r="G295">
        <f>HLOOKUP(A295,Financial!$B$2:$BA$83,39,FALSE)</f>
        <v>1472</v>
      </c>
      <c r="H295">
        <f>HLOOKUP(A295,Financial!$B$2:$BA$83,40,FALSE)</f>
        <v>2468</v>
      </c>
      <c r="I295">
        <f>VLOOKUP(A295,zillow_price!$A$2:$N$52,8,FALSE)</f>
        <v>210405.95879149501</v>
      </c>
      <c r="J295">
        <f>VLOOKUP(A295,zillow_price!$A$2:$O$52,15,FALSE)</f>
        <v>31</v>
      </c>
      <c r="K295">
        <f>VLOOKUP(A295,Supply!$B$3:$N$54,7,FALSE)</f>
        <v>2148725</v>
      </c>
    </row>
    <row r="296" spans="1:11" x14ac:dyDescent="0.2">
      <c r="A296" t="s">
        <v>45</v>
      </c>
      <c r="B296">
        <v>2016</v>
      </c>
      <c r="C296">
        <f>HLOOKUP(A296,Fertility!$B$1:$BA$133,58,FALSE)</f>
        <v>37566</v>
      </c>
      <c r="D296">
        <f>HLOOKUP(A296,AverageHouseHoldSize!$B$2:$BA$71,32,FALSE)</f>
        <v>2.65</v>
      </c>
      <c r="E296">
        <f>HLOOKUP(A296,Financial!$B$2:$BA$83,37,FALSE)</f>
        <v>137300</v>
      </c>
      <c r="F296">
        <f>HLOOKUP(A296,Financial!$B$2:$BA$83,38,FALSE)</f>
        <v>68744</v>
      </c>
      <c r="G296">
        <f>HLOOKUP(A296,Financial!$B$2:$BA$83,39,FALSE)</f>
        <v>1087</v>
      </c>
      <c r="H296">
        <f>HLOOKUP(A296,Financial!$B$2:$BA$83,40,FALSE)</f>
        <v>1092</v>
      </c>
      <c r="I296">
        <f>VLOOKUP(A296,zillow_price!$A$2:$N$52,8,FALSE)</f>
        <v>125427.81603100699</v>
      </c>
      <c r="J296">
        <f>VLOOKUP(A296,zillow_price!$A$2:$O$52,15,FALSE)</f>
        <v>34</v>
      </c>
      <c r="K296">
        <f>VLOOKUP(A296,Supply!$B$3:$N$54,7,FALSE)</f>
        <v>1091245</v>
      </c>
    </row>
    <row r="297" spans="1:11" x14ac:dyDescent="0.2">
      <c r="A297" t="s">
        <v>46</v>
      </c>
      <c r="B297">
        <v>2016</v>
      </c>
      <c r="C297">
        <f>HLOOKUP(A297,Fertility!$B$1:$BA$133,58,FALSE)</f>
        <v>75581</v>
      </c>
      <c r="D297">
        <f>HLOOKUP(A297,AverageHouseHoldSize!$B$2:$BA$71,32,FALSE)</f>
        <v>2.4900000000000002</v>
      </c>
      <c r="E297">
        <f>HLOOKUP(A297,Financial!$B$2:$BA$83,37,FALSE)</f>
        <v>161700</v>
      </c>
      <c r="F297">
        <f>HLOOKUP(A297,Financial!$B$2:$BA$83,38,FALSE)</f>
        <v>77479</v>
      </c>
      <c r="G297">
        <f>HLOOKUP(A297,Financial!$B$2:$BA$83,39,FALSE)</f>
        <v>1210</v>
      </c>
      <c r="H297">
        <f>HLOOKUP(A297,Financial!$B$2:$BA$83,40,FALSE)</f>
        <v>1590</v>
      </c>
      <c r="I297">
        <f>VLOOKUP(A297,zillow_price!$A$2:$N$52,8,FALSE)</f>
        <v>141634.45294174601</v>
      </c>
      <c r="J297">
        <f>VLOOKUP(A297,zillow_price!$A$2:$O$52,15,FALSE)</f>
        <v>32</v>
      </c>
      <c r="K297">
        <f>VLOOKUP(A297,Supply!$B$3:$N$54,7,FALSE)</f>
        <v>2372190</v>
      </c>
    </row>
    <row r="298" spans="1:11" x14ac:dyDescent="0.2">
      <c r="A298" t="s">
        <v>47</v>
      </c>
      <c r="B298">
        <v>2016</v>
      </c>
      <c r="C298">
        <f>HLOOKUP(A298,Fertility!$B$1:$BA$133,58,FALSE)</f>
        <v>10625</v>
      </c>
      <c r="D298">
        <f>HLOOKUP(A298,AverageHouseHoldSize!$B$2:$BA$71,32,FALSE)</f>
        <v>2.44</v>
      </c>
      <c r="E298">
        <f>HLOOKUP(A298,Financial!$B$2:$BA$83,37,FALSE)</f>
        <v>233300</v>
      </c>
      <c r="F298">
        <f>HLOOKUP(A298,Financial!$B$2:$BA$83,38,FALSE)</f>
        <v>72303</v>
      </c>
      <c r="G298">
        <f>HLOOKUP(A298,Financial!$B$2:$BA$83,39,FALSE)</f>
        <v>1327</v>
      </c>
      <c r="H298">
        <f>HLOOKUP(A298,Financial!$B$2:$BA$83,40,FALSE)</f>
        <v>1934</v>
      </c>
      <c r="I298">
        <f>VLOOKUP(A298,zillow_price!$A$2:$N$52,8,FALSE)</f>
        <v>231776.94862623501</v>
      </c>
      <c r="J298">
        <f>VLOOKUP(A298,zillow_price!$A$2:$O$52,15,FALSE)</f>
        <v>35</v>
      </c>
      <c r="K298">
        <f>VLOOKUP(A298,Supply!$B$3:$N$54,7,FALSE)</f>
        <v>416125</v>
      </c>
    </row>
    <row r="299" spans="1:11" x14ac:dyDescent="0.2">
      <c r="A299" t="s">
        <v>48</v>
      </c>
      <c r="B299">
        <v>2016</v>
      </c>
      <c r="C299">
        <f>HLOOKUP(A299,Fertility!$B$1:$BA$133,58,FALSE)</f>
        <v>26962</v>
      </c>
      <c r="D299">
        <f>HLOOKUP(A299,AverageHouseHoldSize!$B$2:$BA$71,32,FALSE)</f>
        <v>2.48</v>
      </c>
      <c r="E299">
        <f>HLOOKUP(A299,Financial!$B$2:$BA$83,37,FALSE)</f>
        <v>158000</v>
      </c>
      <c r="F299">
        <f>HLOOKUP(A299,Financial!$B$2:$BA$83,38,FALSE)</f>
        <v>85963</v>
      </c>
      <c r="G299">
        <f>HLOOKUP(A299,Financial!$B$2:$BA$83,39,FALSE)</f>
        <v>1290</v>
      </c>
      <c r="H299">
        <f>HLOOKUP(A299,Financial!$B$2:$BA$83,40,FALSE)</f>
        <v>2778</v>
      </c>
      <c r="I299">
        <f>VLOOKUP(A299,zillow_price!$A$2:$N$52,8,FALSE)</f>
        <v>150732.30425693601</v>
      </c>
      <c r="J299">
        <f>VLOOKUP(A299,zillow_price!$A$2:$O$52,15,FALSE)</f>
        <v>38</v>
      </c>
      <c r="K299">
        <f>VLOOKUP(A299,Supply!$B$3:$N$54,7,FALSE)</f>
        <v>747562</v>
      </c>
    </row>
    <row r="300" spans="1:11" x14ac:dyDescent="0.2">
      <c r="A300" t="s">
        <v>49</v>
      </c>
      <c r="B300">
        <v>2016</v>
      </c>
      <c r="C300">
        <f>HLOOKUP(A300,Fertility!$B$1:$BA$133,58,FALSE)</f>
        <v>34172</v>
      </c>
      <c r="D300">
        <f>HLOOKUP(A300,AverageHouseHoldSize!$B$2:$BA$71,32,FALSE)</f>
        <v>2.75</v>
      </c>
      <c r="E300">
        <f>HLOOKUP(A300,Financial!$B$2:$BA$83,37,FALSE)</f>
        <v>246700</v>
      </c>
      <c r="F300">
        <f>HLOOKUP(A300,Financial!$B$2:$BA$83,38,FALSE)</f>
        <v>78642</v>
      </c>
      <c r="G300">
        <f>HLOOKUP(A300,Financial!$B$2:$BA$83,39,FALSE)</f>
        <v>1401</v>
      </c>
      <c r="H300">
        <f>HLOOKUP(A300,Financial!$B$2:$BA$83,40,FALSE)</f>
        <v>1590</v>
      </c>
      <c r="I300">
        <f>VLOOKUP(A300,zillow_price!$A$2:$N$52,8,FALSE)</f>
        <v>229809.479446696</v>
      </c>
      <c r="J300">
        <f>VLOOKUP(A300,zillow_price!$A$2:$O$52,15,FALSE)</f>
        <v>42</v>
      </c>
      <c r="K300">
        <f>VLOOKUP(A300,Supply!$B$3:$N$54,7,FALSE)</f>
        <v>1055158</v>
      </c>
    </row>
    <row r="301" spans="1:11" x14ac:dyDescent="0.2">
      <c r="A301" t="s">
        <v>50</v>
      </c>
      <c r="B301">
        <v>2016</v>
      </c>
      <c r="C301">
        <f>HLOOKUP(A301,Fertility!$B$1:$BA$133,58,FALSE)</f>
        <v>14643</v>
      </c>
      <c r="D301">
        <f>HLOOKUP(A301,AverageHouseHoldSize!$B$2:$BA$71,32,FALSE)</f>
        <v>2.48</v>
      </c>
      <c r="E301">
        <f>HLOOKUP(A301,Financial!$B$2:$BA$83,37,FALSE)</f>
        <v>259600</v>
      </c>
      <c r="F301">
        <f>HLOOKUP(A301,Financial!$B$2:$BA$83,38,FALSE)</f>
        <v>99597</v>
      </c>
      <c r="G301">
        <f>HLOOKUP(A301,Financial!$B$2:$BA$83,39,FALSE)</f>
        <v>1821</v>
      </c>
      <c r="H301">
        <f>HLOOKUP(A301,Financial!$B$2:$BA$83,40,FALSE)</f>
        <v>5688</v>
      </c>
      <c r="I301">
        <f>VLOOKUP(A301,zillow_price!$A$2:$N$52,8,FALSE)</f>
        <v>239483.61101033399</v>
      </c>
      <c r="J301">
        <f>VLOOKUP(A301,zillow_price!$A$2:$O$52,15,FALSE)</f>
        <v>39</v>
      </c>
      <c r="K301">
        <f>VLOOKUP(A301,Supply!$B$3:$N$54,7,FALSE)</f>
        <v>520643</v>
      </c>
    </row>
    <row r="302" spans="1:11" x14ac:dyDescent="0.2">
      <c r="A302" t="s">
        <v>51</v>
      </c>
      <c r="B302">
        <v>2016</v>
      </c>
      <c r="C302">
        <f>HLOOKUP(A302,Fertility!$B$1:$BA$133,58,FALSE)</f>
        <v>96916</v>
      </c>
      <c r="D302">
        <f>HLOOKUP(A302,AverageHouseHoldSize!$B$2:$BA$71,32,FALSE)</f>
        <v>2.74</v>
      </c>
      <c r="E302">
        <f>HLOOKUP(A302,Financial!$B$2:$BA$83,37,FALSE)</f>
        <v>335700</v>
      </c>
      <c r="F302">
        <f>HLOOKUP(A302,Financial!$B$2:$BA$83,38,FALSE)</f>
        <v>115384</v>
      </c>
      <c r="G302">
        <f>HLOOKUP(A302,Financial!$B$2:$BA$83,39,FALSE)</f>
        <v>2343</v>
      </c>
      <c r="H302">
        <f>HLOOKUP(A302,Financial!$B$2:$BA$83,40,FALSE)</f>
        <v>8116</v>
      </c>
      <c r="I302">
        <f>VLOOKUP(A302,zillow_price!$A$2:$N$52,8,FALSE)</f>
        <v>308468.48799513798</v>
      </c>
      <c r="J302">
        <f>VLOOKUP(A302,zillow_price!$A$2:$O$52,15,FALSE)</f>
        <v>40</v>
      </c>
      <c r="K302">
        <f>VLOOKUP(A302,Supply!$B$3:$N$54,7,FALSE)</f>
        <v>3194519</v>
      </c>
    </row>
    <row r="303" spans="1:11" x14ac:dyDescent="0.2">
      <c r="A303" t="s">
        <v>52</v>
      </c>
      <c r="B303">
        <v>2016</v>
      </c>
      <c r="C303">
        <f>HLOOKUP(A303,Fertility!$B$1:$BA$133,58,FALSE)</f>
        <v>23853</v>
      </c>
      <c r="D303">
        <f>HLOOKUP(A303,AverageHouseHoldSize!$B$2:$BA$71,32,FALSE)</f>
        <v>2.69</v>
      </c>
      <c r="E303">
        <f>HLOOKUP(A303,Financial!$B$2:$BA$83,37,FALSE)</f>
        <v>179800</v>
      </c>
      <c r="F303">
        <f>HLOOKUP(A303,Financial!$B$2:$BA$83,38,FALSE)</f>
        <v>68849</v>
      </c>
      <c r="G303">
        <f>HLOOKUP(A303,Financial!$B$2:$BA$83,39,FALSE)</f>
        <v>1210</v>
      </c>
      <c r="H303">
        <f>HLOOKUP(A303,Financial!$B$2:$BA$83,40,FALSE)</f>
        <v>1478</v>
      </c>
      <c r="I303">
        <f>VLOOKUP(A303,zillow_price!$A$2:$N$52,8,FALSE)</f>
        <v>172415.18689018901</v>
      </c>
      <c r="J303">
        <f>VLOOKUP(A303,zillow_price!$A$2:$O$52,15,FALSE)</f>
        <v>41</v>
      </c>
      <c r="K303">
        <f>VLOOKUP(A303,Supply!$B$3:$N$54,7,FALSE)</f>
        <v>758364</v>
      </c>
    </row>
    <row r="304" spans="1:11" x14ac:dyDescent="0.2">
      <c r="A304" t="s">
        <v>53</v>
      </c>
      <c r="B304">
        <v>2016</v>
      </c>
      <c r="C304">
        <f>HLOOKUP(A304,Fertility!$B$1:$BA$133,58,FALSE)</f>
        <v>225830</v>
      </c>
      <c r="D304">
        <f>HLOOKUP(A304,AverageHouseHoldSize!$B$2:$BA$71,32,FALSE)</f>
        <v>2.66</v>
      </c>
      <c r="E304">
        <f>HLOOKUP(A304,Financial!$B$2:$BA$83,37,FALSE)</f>
        <v>321800</v>
      </c>
      <c r="F304">
        <f>HLOOKUP(A304,Financial!$B$2:$BA$83,38,FALSE)</f>
        <v>101607</v>
      </c>
      <c r="G304">
        <f>HLOOKUP(A304,Financial!$B$2:$BA$83,39,FALSE)</f>
        <v>2020</v>
      </c>
      <c r="H304">
        <f>HLOOKUP(A304,Financial!$B$2:$BA$83,40,FALSE)</f>
        <v>5423</v>
      </c>
      <c r="I304">
        <f>VLOOKUP(A304,zillow_price!$A$2:$N$52,8,FALSE)</f>
        <v>291583.64558871498</v>
      </c>
      <c r="J304">
        <f>VLOOKUP(A304,zillow_price!$A$2:$O$52,15,FALSE)</f>
        <v>43</v>
      </c>
      <c r="K304">
        <f>VLOOKUP(A304,Supply!$B$3:$N$54,7,FALSE)</f>
        <v>7209054</v>
      </c>
    </row>
    <row r="305" spans="1:11" x14ac:dyDescent="0.2">
      <c r="A305" t="s">
        <v>54</v>
      </c>
      <c r="B305">
        <v>2016</v>
      </c>
      <c r="C305">
        <f>HLOOKUP(A305,Fertility!$B$1:$BA$133,58,FALSE)</f>
        <v>120067</v>
      </c>
      <c r="D305">
        <f>HLOOKUP(A305,AverageHouseHoldSize!$B$2:$BA$71,32,FALSE)</f>
        <v>2.5499999999999998</v>
      </c>
      <c r="E305">
        <f>HLOOKUP(A305,Financial!$B$2:$BA$83,37,FALSE)</f>
        <v>179100</v>
      </c>
      <c r="F305">
        <f>HLOOKUP(A305,Financial!$B$2:$BA$83,38,FALSE)</f>
        <v>76171</v>
      </c>
      <c r="G305">
        <f>HLOOKUP(A305,Financial!$B$2:$BA$83,39,FALSE)</f>
        <v>1225</v>
      </c>
      <c r="H305">
        <f>HLOOKUP(A305,Financial!$B$2:$BA$83,40,FALSE)</f>
        <v>1537</v>
      </c>
      <c r="I305">
        <f>VLOOKUP(A305,zillow_price!$A$2:$N$52,8,FALSE)</f>
        <v>172642.64738677201</v>
      </c>
      <c r="J305">
        <f>VLOOKUP(A305,zillow_price!$A$2:$O$52,15,FALSE)</f>
        <v>36</v>
      </c>
      <c r="K305">
        <f>VLOOKUP(A305,Supply!$B$3:$N$54,7,FALSE)</f>
        <v>3882423</v>
      </c>
    </row>
    <row r="306" spans="1:11" x14ac:dyDescent="0.2">
      <c r="A306" t="s">
        <v>55</v>
      </c>
      <c r="B306">
        <v>2016</v>
      </c>
      <c r="C306">
        <f>HLOOKUP(A306,Fertility!$B$1:$BA$133,58,FALSE)</f>
        <v>11633</v>
      </c>
      <c r="D306">
        <f>HLOOKUP(A306,AverageHouseHoldSize!$B$2:$BA$71,32,FALSE)</f>
        <v>2.3199999999999998</v>
      </c>
      <c r="E306">
        <f>HLOOKUP(A306,Financial!$B$2:$BA$83,37,FALSE)</f>
        <v>207000</v>
      </c>
      <c r="F306">
        <f>HLOOKUP(A306,Financial!$B$2:$BA$83,38,FALSE)</f>
        <v>90238</v>
      </c>
      <c r="G306">
        <f>HLOOKUP(A306,Financial!$B$2:$BA$83,39,FALSE)</f>
        <v>1318</v>
      </c>
      <c r="H306">
        <f>HLOOKUP(A306,Financial!$B$2:$BA$83,40,FALSE)</f>
        <v>2019</v>
      </c>
      <c r="I306">
        <f>VLOOKUP(A306,zillow_price!$A$2:$N$52,8,FALSE)</f>
        <v>216698.99895416401</v>
      </c>
      <c r="J306">
        <f>VLOOKUP(A306,zillow_price!$A$2:$O$52,15,FALSE)</f>
        <v>37</v>
      </c>
      <c r="K306">
        <f>VLOOKUP(A306,Supply!$B$3:$N$54,7,FALSE)</f>
        <v>315134</v>
      </c>
    </row>
    <row r="307" spans="1:11" x14ac:dyDescent="0.2">
      <c r="A307" t="s">
        <v>56</v>
      </c>
      <c r="B307">
        <v>2016</v>
      </c>
      <c r="C307">
        <f>HLOOKUP(A307,Fertility!$B$1:$BA$133,58,FALSE)</f>
        <v>145033</v>
      </c>
      <c r="D307">
        <f>HLOOKUP(A307,AverageHouseHoldSize!$B$2:$BA$71,32,FALSE)</f>
        <v>2.44</v>
      </c>
      <c r="E307">
        <f>HLOOKUP(A307,Financial!$B$2:$BA$83,37,FALSE)</f>
        <v>149400</v>
      </c>
      <c r="F307">
        <f>HLOOKUP(A307,Financial!$B$2:$BA$83,38,FALSE)</f>
        <v>78868</v>
      </c>
      <c r="G307">
        <f>HLOOKUP(A307,Financial!$B$2:$BA$83,39,FALSE)</f>
        <v>1211</v>
      </c>
      <c r="H307">
        <f>HLOOKUP(A307,Financial!$B$2:$BA$83,40,FALSE)</f>
        <v>2374</v>
      </c>
      <c r="I307">
        <f>VLOOKUP(A307,zillow_price!$A$2:$N$52,8,FALSE)</f>
        <v>128314.42903680301</v>
      </c>
      <c r="J307">
        <f>VLOOKUP(A307,zillow_price!$A$2:$O$52,15,FALSE)</f>
        <v>44</v>
      </c>
      <c r="K307">
        <f>VLOOKUP(A307,Supply!$B$3:$N$54,7,FALSE)</f>
        <v>4624669</v>
      </c>
    </row>
    <row r="308" spans="1:11" x14ac:dyDescent="0.2">
      <c r="A308" t="s">
        <v>57</v>
      </c>
      <c r="B308">
        <v>2016</v>
      </c>
      <c r="C308">
        <f>HLOOKUP(A308,Fertility!$B$1:$BA$133,58,FALSE)</f>
        <v>53821</v>
      </c>
      <c r="D308">
        <f>HLOOKUP(A308,AverageHouseHoldSize!$B$2:$BA$71,32,FALSE)</f>
        <v>2.6</v>
      </c>
      <c r="E308">
        <f>HLOOKUP(A308,Financial!$B$2:$BA$83,37,FALSE)</f>
        <v>148900</v>
      </c>
      <c r="F308">
        <f>HLOOKUP(A308,Financial!$B$2:$BA$83,38,FALSE)</f>
        <v>76096</v>
      </c>
      <c r="G308">
        <f>HLOOKUP(A308,Financial!$B$2:$BA$83,39,FALSE)</f>
        <v>1168</v>
      </c>
      <c r="H308">
        <f>HLOOKUP(A308,Financial!$B$2:$BA$83,40,FALSE)</f>
        <v>1409</v>
      </c>
      <c r="I308">
        <f>VLOOKUP(A308,zillow_price!$A$2:$N$52,8,FALSE)</f>
        <v>123333.683997805</v>
      </c>
      <c r="J308">
        <f>VLOOKUP(A308,zillow_price!$A$2:$O$52,15,FALSE)</f>
        <v>45</v>
      </c>
      <c r="K308">
        <f>VLOOKUP(A308,Supply!$B$3:$N$54,7,FALSE)</f>
        <v>1469342</v>
      </c>
    </row>
    <row r="309" spans="1:11" x14ac:dyDescent="0.2">
      <c r="A309" t="s">
        <v>58</v>
      </c>
      <c r="B309">
        <v>2016</v>
      </c>
      <c r="C309">
        <f>HLOOKUP(A309,Fertility!$B$1:$BA$133,58,FALSE)</f>
        <v>42136</v>
      </c>
      <c r="D309">
        <f>HLOOKUP(A309,AverageHouseHoldSize!$B$2:$BA$71,32,FALSE)</f>
        <v>2.5499999999999998</v>
      </c>
      <c r="E309">
        <f>HLOOKUP(A309,Financial!$B$2:$BA$83,37,FALSE)</f>
        <v>301200</v>
      </c>
      <c r="F309">
        <f>HLOOKUP(A309,Financial!$B$2:$BA$83,38,FALSE)</f>
        <v>85793</v>
      </c>
      <c r="G309">
        <f>HLOOKUP(A309,Financial!$B$2:$BA$83,39,FALSE)</f>
        <v>1572</v>
      </c>
      <c r="H309">
        <f>HLOOKUP(A309,Financial!$B$2:$BA$83,40,FALSE)</f>
        <v>2951</v>
      </c>
      <c r="I309">
        <f>VLOOKUP(A309,zillow_price!$A$2:$N$52,8,FALSE)</f>
        <v>304951.255998882</v>
      </c>
      <c r="J309">
        <f>VLOOKUP(A309,zillow_price!$A$2:$O$52,15,FALSE)</f>
        <v>46</v>
      </c>
      <c r="K309">
        <f>VLOOKUP(A309,Supply!$B$3:$N$54,7,FALSE)</f>
        <v>1571678</v>
      </c>
    </row>
    <row r="310" spans="1:11" x14ac:dyDescent="0.2">
      <c r="A310" t="s">
        <v>59</v>
      </c>
      <c r="B310">
        <v>2016</v>
      </c>
      <c r="C310">
        <f>HLOOKUP(A310,Fertility!$B$1:$BA$133,58,FALSE)</f>
        <v>144768</v>
      </c>
      <c r="D310">
        <f>HLOOKUP(A310,AverageHouseHoldSize!$B$2:$BA$71,32,FALSE)</f>
        <v>2.5</v>
      </c>
      <c r="E310">
        <f>HLOOKUP(A310,Financial!$B$2:$BA$83,37,FALSE)</f>
        <v>191700</v>
      </c>
      <c r="F310">
        <f>HLOOKUP(A310,Financial!$B$2:$BA$83,38,FALSE)</f>
        <v>86032</v>
      </c>
      <c r="G310">
        <f>HLOOKUP(A310,Financial!$B$2:$BA$83,39,FALSE)</f>
        <v>1416</v>
      </c>
      <c r="H310">
        <f>HLOOKUP(A310,Financial!$B$2:$BA$83,40,FALSE)</f>
        <v>3088</v>
      </c>
      <c r="I310">
        <f>VLOOKUP(A310,zillow_price!$A$2:$N$52,8,FALSE)</f>
        <v>163773.08856207199</v>
      </c>
      <c r="J310">
        <f>VLOOKUP(A310,zillow_price!$A$2:$O$52,15,FALSE)</f>
        <v>47</v>
      </c>
      <c r="K310">
        <f>VLOOKUP(A310,Supply!$B$3:$N$54,7,FALSE)</f>
        <v>4937771</v>
      </c>
    </row>
    <row r="311" spans="1:11" x14ac:dyDescent="0.2">
      <c r="A311" t="s">
        <v>60</v>
      </c>
      <c r="B311">
        <v>2016</v>
      </c>
      <c r="C311">
        <f>HLOOKUP(A311,Fertility!$B$1:$BA$133,58,FALSE)</f>
        <v>11348</v>
      </c>
      <c r="D311">
        <f>HLOOKUP(A311,AverageHouseHoldSize!$B$2:$BA$71,32,FALSE)</f>
        <v>2.48</v>
      </c>
      <c r="E311">
        <f>HLOOKUP(A311,Financial!$B$2:$BA$83,37,FALSE)</f>
        <v>246400</v>
      </c>
      <c r="F311">
        <f>HLOOKUP(A311,Financial!$B$2:$BA$83,38,FALSE)</f>
        <v>94233</v>
      </c>
      <c r="G311">
        <f>HLOOKUP(A311,Financial!$B$2:$BA$83,39,FALSE)</f>
        <v>1740</v>
      </c>
      <c r="H311">
        <f>HLOOKUP(A311,Financial!$B$2:$BA$83,40,FALSE)</f>
        <v>4066</v>
      </c>
      <c r="I311">
        <f>VLOOKUP(A311,zillow_price!$A$2:$N$52,8,FALSE)</f>
        <v>248895.926743852</v>
      </c>
      <c r="J311">
        <f>VLOOKUP(A311,zillow_price!$A$2:$O$52,15,FALSE)</f>
        <v>50</v>
      </c>
      <c r="K311">
        <f>VLOOKUP(A311,Supply!$B$3:$N$54,7,FALSE)</f>
        <v>408239</v>
      </c>
    </row>
    <row r="312" spans="1:11" x14ac:dyDescent="0.2">
      <c r="A312" t="s">
        <v>61</v>
      </c>
      <c r="B312">
        <v>2016</v>
      </c>
      <c r="C312">
        <f>HLOOKUP(A312,Fertility!$B$1:$BA$133,58,FALSE)</f>
        <v>60080</v>
      </c>
      <c r="D312">
        <f>HLOOKUP(A312,AverageHouseHoldSize!$B$2:$BA$71,32,FALSE)</f>
        <v>2.57</v>
      </c>
      <c r="E312">
        <f>HLOOKUP(A312,Financial!$B$2:$BA$83,37,FALSE)</f>
        <v>170500</v>
      </c>
      <c r="F312">
        <f>HLOOKUP(A312,Financial!$B$2:$BA$83,38,FALSE)</f>
        <v>72908</v>
      </c>
      <c r="G312">
        <f>HLOOKUP(A312,Financial!$B$2:$BA$83,39,FALSE)</f>
        <v>1182</v>
      </c>
      <c r="H312">
        <f>HLOOKUP(A312,Financial!$B$2:$BA$83,40,FALSE)</f>
        <v>1002</v>
      </c>
      <c r="I312">
        <f>VLOOKUP(A312,zillow_price!$A$2:$N$52,8,FALSE)</f>
        <v>163080.158775761</v>
      </c>
      <c r="J312">
        <f>VLOOKUP(A312,zillow_price!$A$2:$O$52,15,FALSE)</f>
        <v>51</v>
      </c>
      <c r="K312">
        <f>VLOOKUP(A312,Supply!$B$3:$N$54,7,FALSE)</f>
        <v>1877887</v>
      </c>
    </row>
    <row r="313" spans="1:11" x14ac:dyDescent="0.2">
      <c r="A313" t="s">
        <v>62</v>
      </c>
      <c r="B313">
        <v>2016</v>
      </c>
      <c r="C313">
        <f>HLOOKUP(A313,Fertility!$B$1:$BA$133,58,FALSE)</f>
        <v>13050</v>
      </c>
      <c r="D313">
        <f>HLOOKUP(A313,AverageHouseHoldSize!$B$2:$BA$71,32,FALSE)</f>
        <v>2.4900000000000002</v>
      </c>
      <c r="E313">
        <f>HLOOKUP(A313,Financial!$B$2:$BA$83,37,FALSE)</f>
        <v>171000</v>
      </c>
      <c r="F313">
        <f>HLOOKUP(A313,Financial!$B$2:$BA$83,38,FALSE)</f>
        <v>81363</v>
      </c>
      <c r="G313">
        <f>HLOOKUP(A313,Financial!$B$2:$BA$83,39,FALSE)</f>
        <v>1239</v>
      </c>
      <c r="H313">
        <f>HLOOKUP(A313,Financial!$B$2:$BA$83,40,FALSE)</f>
        <v>2279</v>
      </c>
      <c r="I313">
        <f>VLOOKUP(A313,zillow_price!$A$2:$N$52,8,FALSE)</f>
        <v>179440.88197304399</v>
      </c>
      <c r="J313">
        <f>VLOOKUP(A313,zillow_price!$A$2:$O$52,15,FALSE)</f>
        <v>52</v>
      </c>
      <c r="K313">
        <f>VLOOKUP(A313,Supply!$B$3:$N$54,7,FALSE)</f>
        <v>334003</v>
      </c>
    </row>
    <row r="314" spans="1:11" x14ac:dyDescent="0.2">
      <c r="A314" t="s">
        <v>63</v>
      </c>
      <c r="B314">
        <v>2016</v>
      </c>
      <c r="C314">
        <f>HLOOKUP(A314,Fertility!$B$1:$BA$133,58,FALSE)</f>
        <v>78019</v>
      </c>
      <c r="D314">
        <f>HLOOKUP(A314,AverageHouseHoldSize!$B$2:$BA$71,32,FALSE)</f>
        <v>2.54</v>
      </c>
      <c r="E314">
        <f>HLOOKUP(A314,Financial!$B$2:$BA$83,37,FALSE)</f>
        <v>166700</v>
      </c>
      <c r="F314">
        <f>HLOOKUP(A314,Financial!$B$2:$BA$83,38,FALSE)</f>
        <v>72255</v>
      </c>
      <c r="G314">
        <f>HLOOKUP(A314,Financial!$B$2:$BA$83,39,FALSE)</f>
        <v>1172</v>
      </c>
      <c r="H314">
        <f>HLOOKUP(A314,Financial!$B$2:$BA$83,40,FALSE)</f>
        <v>1241</v>
      </c>
      <c r="I314">
        <f>VLOOKUP(A314,zillow_price!$A$2:$N$52,8,FALSE)</f>
        <v>164641.55716214699</v>
      </c>
      <c r="J314">
        <f>VLOOKUP(A314,zillow_price!$A$2:$O$52,15,FALSE)</f>
        <v>53</v>
      </c>
      <c r="K314">
        <f>VLOOKUP(A314,Supply!$B$3:$N$54,7,FALSE)</f>
        <v>2556332</v>
      </c>
    </row>
    <row r="315" spans="1:11" x14ac:dyDescent="0.2">
      <c r="A315" t="s">
        <v>64</v>
      </c>
      <c r="B315">
        <v>2016</v>
      </c>
      <c r="C315">
        <f>HLOOKUP(A315,Fertility!$B$1:$BA$133,58,FALSE)</f>
        <v>403366</v>
      </c>
      <c r="D315">
        <f>HLOOKUP(A315,AverageHouseHoldSize!$B$2:$BA$71,32,FALSE)</f>
        <v>2.86</v>
      </c>
      <c r="E315">
        <f>HLOOKUP(A315,Financial!$B$2:$BA$83,37,FALSE)</f>
        <v>183300</v>
      </c>
      <c r="F315">
        <f>HLOOKUP(A315,Financial!$B$2:$BA$83,38,FALSE)</f>
        <v>90109</v>
      </c>
      <c r="G315">
        <f>HLOOKUP(A315,Financial!$B$2:$BA$83,39,FALSE)</f>
        <v>1469</v>
      </c>
      <c r="H315">
        <f>HLOOKUP(A315,Financial!$B$2:$BA$83,40,FALSE)</f>
        <v>3555</v>
      </c>
      <c r="I315">
        <f>VLOOKUP(A315,zillow_price!$A$2:$N$52,8,FALSE)</f>
        <v>181506.480838241</v>
      </c>
      <c r="J315">
        <f>VLOOKUP(A315,zillow_price!$A$2:$O$52,15,FALSE)</f>
        <v>54</v>
      </c>
      <c r="K315">
        <f>VLOOKUP(A315,Supply!$B$3:$N$54,7,FALSE)</f>
        <v>9535612</v>
      </c>
    </row>
    <row r="316" spans="1:11" x14ac:dyDescent="0.2">
      <c r="A316" t="s">
        <v>65</v>
      </c>
      <c r="B316">
        <v>2016</v>
      </c>
      <c r="C316">
        <f>HLOOKUP(A316,Fertility!$B$1:$BA$133,58,FALSE)</f>
        <v>52956</v>
      </c>
      <c r="D316">
        <f>HLOOKUP(A316,AverageHouseHoldSize!$B$2:$BA$71,32,FALSE)</f>
        <v>3.19</v>
      </c>
      <c r="E316">
        <f>HLOOKUP(A316,Financial!$B$2:$BA$83,37,FALSE)</f>
        <v>253200</v>
      </c>
      <c r="F316">
        <f>HLOOKUP(A316,Financial!$B$2:$BA$83,38,FALSE)</f>
        <v>85961</v>
      </c>
      <c r="G316">
        <f>HLOOKUP(A316,Financial!$B$2:$BA$83,39,FALSE)</f>
        <v>1437</v>
      </c>
      <c r="H316">
        <f>HLOOKUP(A316,Financial!$B$2:$BA$83,40,FALSE)</f>
        <v>1635</v>
      </c>
      <c r="I316">
        <f>VLOOKUP(A316,zillow_price!$A$2:$N$52,8,FALSE)</f>
        <v>268728.997362939</v>
      </c>
      <c r="J316">
        <f>VLOOKUP(A316,zillow_price!$A$2:$O$52,15,FALSE)</f>
        <v>55</v>
      </c>
      <c r="K316">
        <f>VLOOKUP(A316,Supply!$B$3:$N$54,7,FALSE)</f>
        <v>943147</v>
      </c>
    </row>
    <row r="317" spans="1:11" x14ac:dyDescent="0.2">
      <c r="A317" t="s">
        <v>66</v>
      </c>
      <c r="B317">
        <v>2016</v>
      </c>
      <c r="C317">
        <f>HLOOKUP(A317,Fertility!$B$1:$BA$133,58,FALSE)</f>
        <v>5712</v>
      </c>
      <c r="D317">
        <f>HLOOKUP(A317,AverageHouseHoldSize!$B$2:$BA$71,32,FALSE)</f>
        <v>2.35</v>
      </c>
      <c r="E317">
        <f>HLOOKUP(A317,Financial!$B$2:$BA$83,37,FALSE)</f>
        <v>228800</v>
      </c>
      <c r="F317">
        <f>HLOOKUP(A317,Financial!$B$2:$BA$83,38,FALSE)</f>
        <v>81958</v>
      </c>
      <c r="G317">
        <f>HLOOKUP(A317,Financial!$B$2:$BA$83,39,FALSE)</f>
        <v>1507</v>
      </c>
      <c r="H317">
        <f>HLOOKUP(A317,Financial!$B$2:$BA$83,40,FALSE)</f>
        <v>4231</v>
      </c>
      <c r="I317">
        <f>VLOOKUP(A317,zillow_price!$A$2:$N$52,8,FALSE)</f>
        <v>227674.91135687201</v>
      </c>
      <c r="J317">
        <f>VLOOKUP(A317,zillow_price!$A$2:$O$52,15,FALSE)</f>
        <v>58</v>
      </c>
      <c r="K317">
        <f>VLOOKUP(A317,Supply!$B$3:$N$54,7,FALSE)</f>
        <v>254851</v>
      </c>
    </row>
    <row r="318" spans="1:11" x14ac:dyDescent="0.2">
      <c r="A318" t="s">
        <v>67</v>
      </c>
      <c r="B318">
        <v>2016</v>
      </c>
      <c r="C318">
        <f>HLOOKUP(A318,Fertility!$B$1:$BA$133,58,FALSE)</f>
        <v>100200</v>
      </c>
      <c r="D318">
        <f>HLOOKUP(A318,AverageHouseHoldSize!$B$2:$BA$71,32,FALSE)</f>
        <v>2.62</v>
      </c>
      <c r="E318">
        <f>HLOOKUP(A318,Financial!$B$2:$BA$83,37,FALSE)</f>
        <v>285800</v>
      </c>
      <c r="F318">
        <f>HLOOKUP(A318,Financial!$B$2:$BA$83,38,FALSE)</f>
        <v>98918</v>
      </c>
      <c r="G318">
        <f>HLOOKUP(A318,Financial!$B$2:$BA$83,39,FALSE)</f>
        <v>1692</v>
      </c>
      <c r="H318">
        <f>HLOOKUP(A318,Financial!$B$2:$BA$83,40,FALSE)</f>
        <v>2346</v>
      </c>
      <c r="I318">
        <f>VLOOKUP(A318,zillow_price!$A$2:$N$52,8,FALSE)</f>
        <v>245658.18233182901</v>
      </c>
      <c r="J318">
        <f>VLOOKUP(A318,zillow_price!$A$2:$O$52,15,FALSE)</f>
        <v>56</v>
      </c>
      <c r="K318">
        <f>VLOOKUP(A318,Supply!$B$3:$N$54,7,FALSE)</f>
        <v>3120692</v>
      </c>
    </row>
    <row r="319" spans="1:11" x14ac:dyDescent="0.2">
      <c r="A319" t="s">
        <v>68</v>
      </c>
      <c r="B319">
        <v>2016</v>
      </c>
      <c r="C319">
        <f>HLOOKUP(A319,Fertility!$B$1:$BA$133,58,FALSE)</f>
        <v>90150</v>
      </c>
      <c r="D319">
        <f>HLOOKUP(A319,AverageHouseHoldSize!$B$2:$BA$71,32,FALSE)</f>
        <v>2.58</v>
      </c>
      <c r="E319">
        <f>HLOOKUP(A319,Financial!$B$2:$BA$83,37,FALSE)</f>
        <v>320100</v>
      </c>
      <c r="F319">
        <f>HLOOKUP(A319,Financial!$B$2:$BA$83,38,FALSE)</f>
        <v>95645</v>
      </c>
      <c r="G319">
        <f>HLOOKUP(A319,Financial!$B$2:$BA$83,39,FALSE)</f>
        <v>1727</v>
      </c>
      <c r="H319">
        <f>HLOOKUP(A319,Financial!$B$2:$BA$83,40,FALSE)</f>
        <v>3145</v>
      </c>
      <c r="I319">
        <f>VLOOKUP(A319,zillow_price!$A$2:$N$52,8,FALSE)</f>
        <v>318939.25317984098</v>
      </c>
      <c r="J319">
        <f>VLOOKUP(A319,zillow_price!$A$2:$O$52,15,FALSE)</f>
        <v>59</v>
      </c>
      <c r="K319">
        <f>VLOOKUP(A319,Supply!$B$3:$N$54,7,FALSE)</f>
        <v>2768076</v>
      </c>
    </row>
    <row r="320" spans="1:11" x14ac:dyDescent="0.2">
      <c r="A320" t="s">
        <v>69</v>
      </c>
      <c r="B320">
        <v>2016</v>
      </c>
      <c r="C320">
        <f>HLOOKUP(A320,Fertility!$B$1:$BA$133,58,FALSE)</f>
        <v>21550</v>
      </c>
      <c r="D320">
        <f>HLOOKUP(A320,AverageHouseHoldSize!$B$2:$BA$71,32,FALSE)</f>
        <v>2.4700000000000002</v>
      </c>
      <c r="E320">
        <f>HLOOKUP(A320,Financial!$B$2:$BA$83,37,FALSE)</f>
        <v>144500</v>
      </c>
      <c r="F320">
        <f>HLOOKUP(A320,Financial!$B$2:$BA$83,38,FALSE)</f>
        <v>70639</v>
      </c>
      <c r="G320">
        <f>HLOOKUP(A320,Financial!$B$2:$BA$83,39,FALSE)</f>
        <v>997</v>
      </c>
      <c r="H320">
        <f>HLOOKUP(A320,Financial!$B$2:$BA$83,40,FALSE)</f>
        <v>839</v>
      </c>
      <c r="I320">
        <f>VLOOKUP(A320,zillow_price!$A$2:$N$52,8,FALSE)</f>
        <v>107869.255405997</v>
      </c>
      <c r="J320">
        <f>VLOOKUP(A320,zillow_price!$A$2:$O$52,15,FALSE)</f>
        <v>61</v>
      </c>
      <c r="K320">
        <f>VLOOKUP(A320,Supply!$B$3:$N$54,7,FALSE)</f>
        <v>722125</v>
      </c>
    </row>
    <row r="321" spans="1:11" x14ac:dyDescent="0.2">
      <c r="A321" t="s">
        <v>70</v>
      </c>
      <c r="B321">
        <v>2016</v>
      </c>
      <c r="C321">
        <f>HLOOKUP(A321,Fertility!$B$1:$BA$133,58,FALSE)</f>
        <v>70306</v>
      </c>
      <c r="D321">
        <f>HLOOKUP(A321,AverageHouseHoldSize!$B$2:$BA$71,32,FALSE)</f>
        <v>2.42</v>
      </c>
      <c r="E321">
        <f>HLOOKUP(A321,Financial!$B$2:$BA$83,37,FALSE)</f>
        <v>179800</v>
      </c>
      <c r="F321">
        <f>HLOOKUP(A321,Financial!$B$2:$BA$83,38,FALSE)</f>
        <v>82406</v>
      </c>
      <c r="G321">
        <f>HLOOKUP(A321,Financial!$B$2:$BA$83,39,FALSE)</f>
        <v>1348</v>
      </c>
      <c r="H321">
        <f>HLOOKUP(A321,Financial!$B$2:$BA$83,40,FALSE)</f>
        <v>3363</v>
      </c>
      <c r="I321">
        <f>VLOOKUP(A321,zillow_price!$A$2:$N$52,8,FALSE)</f>
        <v>170528.468621287</v>
      </c>
      <c r="J321">
        <f>VLOOKUP(A321,zillow_price!$A$2:$O$52,15,FALSE)</f>
        <v>60</v>
      </c>
      <c r="K321">
        <f>VLOOKUP(A321,Supply!$B$3:$N$54,7,FALSE)</f>
        <v>2326998</v>
      </c>
    </row>
    <row r="322" spans="1:11" x14ac:dyDescent="0.2">
      <c r="A322" t="s">
        <v>71</v>
      </c>
      <c r="B322">
        <v>2016</v>
      </c>
      <c r="C322">
        <f>HLOOKUP(A322,Fertility!$B$1:$BA$133,58,FALSE)</f>
        <v>7386</v>
      </c>
      <c r="D322">
        <f>HLOOKUP(A322,AverageHouseHoldSize!$B$2:$BA$71,32,FALSE)</f>
        <v>2.5499999999999998</v>
      </c>
      <c r="E322">
        <f>HLOOKUP(A322,Financial!$B$2:$BA$83,37,FALSE)</f>
        <v>223900</v>
      </c>
      <c r="F322">
        <f>HLOOKUP(A322,Financial!$B$2:$BA$83,38,FALSE)</f>
        <v>85234</v>
      </c>
      <c r="G322">
        <f>HLOOKUP(A322,Financial!$B$2:$BA$83,39,FALSE)</f>
        <v>1367</v>
      </c>
      <c r="H322">
        <f>HLOOKUP(A322,Financial!$B$2:$BA$83,40,FALSE)</f>
        <v>1348</v>
      </c>
      <c r="I322">
        <f>VLOOKUP(A322,zillow_price!$A$2:$N$52,8,FALSE)</f>
        <v>229713.07423079401</v>
      </c>
      <c r="J322">
        <f>VLOOKUP(A322,zillow_price!$A$2:$O$52,15,FALSE)</f>
        <v>62</v>
      </c>
      <c r="K322">
        <f>VLOOKUP(A322,Supply!$B$3:$N$54,7,FALSE)</f>
        <v>223619</v>
      </c>
    </row>
    <row r="323" spans="1:11" x14ac:dyDescent="0.2">
      <c r="A323" t="s">
        <v>72</v>
      </c>
      <c r="B323">
        <v>2016</v>
      </c>
      <c r="C323">
        <f>HLOOKUP(A323,Fertility!$B$1:$BA$133,58,FALSE)</f>
        <v>28556</v>
      </c>
      <c r="D323">
        <f>HLOOKUP(A323,AverageHouseHoldSize!$B$2:$BA$71,32,FALSE)</f>
        <v>2.79</v>
      </c>
      <c r="E323">
        <f>HLOOKUP(A323,Financial!$B$2:$BA$83,37,FALSE)</f>
        <v>134300</v>
      </c>
      <c r="F323">
        <f>HLOOKUP(A323,Financial!$B$2:$BA$83,38,FALSE)</f>
        <v>38010</v>
      </c>
      <c r="G323">
        <f>HLOOKUP(A323,Financial!$B$2:$BA$83,39,FALSE)</f>
        <v>846</v>
      </c>
      <c r="H323">
        <f>HLOOKUP(A323,Financial!$B$2:$BA$83,40,FALSE)</f>
        <v>695</v>
      </c>
      <c r="I323" t="e">
        <f>VLOOKUP(A323,zillow_price!$A$2:$N$52,8,FALSE)</f>
        <v>#N/A</v>
      </c>
      <c r="J323" t="e">
        <f>VLOOKUP(A323,zillow_price!$A$2:$O$52,15,FALSE)</f>
        <v>#N/A</v>
      </c>
      <c r="K323">
        <f>VLOOKUP(A323,Supply!$B$3:$N$54,7,FALSE)</f>
        <v>1208438</v>
      </c>
    </row>
    <row r="326" spans="1:11" x14ac:dyDescent="0.2">
      <c r="A326" t="s">
        <v>21</v>
      </c>
      <c r="B326">
        <v>2015</v>
      </c>
      <c r="C326">
        <f>HLOOKUP(A326,Fertility!$B$1:$BA$133,69,FALSE)</f>
        <v>59374</v>
      </c>
      <c r="D326">
        <f>HLOOKUP(A326,AverageHouseHoldSize!$B$2:$BA$71,38,FALSE)</f>
        <v>2.57</v>
      </c>
      <c r="E326">
        <f>HLOOKUP(A326,Financial!$B$2:$BA$83,44,FALSE)</f>
        <v>151800</v>
      </c>
      <c r="F326">
        <f>HLOOKUP(A326,Financial!$B$2:$BA$83,45,FALSE)</f>
        <v>70359</v>
      </c>
      <c r="G326">
        <f>HLOOKUP(A326,Financial!$B$2:$BA$83,46,FALSE)</f>
        <v>1124</v>
      </c>
      <c r="H326">
        <f>HLOOKUP(A326,Financial!$B$2:$BA$83,47,FALSE)</f>
        <v>636</v>
      </c>
      <c r="I326">
        <f>VLOOKUP(A326,zillow_price!$A$2:$N$52,7,FALSE)</f>
        <v>134963.50609443701</v>
      </c>
      <c r="J326">
        <f>VLOOKUP(A326,zillow_price!$A$2:$O$52,15,FALSE)</f>
        <v>4</v>
      </c>
      <c r="K326">
        <f>VLOOKUP(A326,Supply!$B$3:$N$54,8,FALSE)</f>
        <v>1846390</v>
      </c>
    </row>
    <row r="327" spans="1:11" x14ac:dyDescent="0.2">
      <c r="A327" t="s">
        <v>22</v>
      </c>
      <c r="B327">
        <v>2015</v>
      </c>
      <c r="C327">
        <f>HLOOKUP(A327,Fertility!$B$1:$BA$133,69,FALSE)</f>
        <v>11144</v>
      </c>
      <c r="D327">
        <f>HLOOKUP(A327,AverageHouseHoldSize!$B$2:$BA$71,38,FALSE)</f>
        <v>2.84</v>
      </c>
      <c r="E327">
        <f>HLOOKUP(A327,Financial!$B$2:$BA$83,44,FALSE)</f>
        <v>276100</v>
      </c>
      <c r="F327">
        <f>HLOOKUP(A327,Financial!$B$2:$BA$83,45,FALSE)</f>
        <v>100776</v>
      </c>
      <c r="G327">
        <f>HLOOKUP(A327,Financial!$B$2:$BA$83,46,FALSE)</f>
        <v>1817</v>
      </c>
      <c r="H327">
        <f>HLOOKUP(A327,Financial!$B$2:$BA$83,47,FALSE)</f>
        <v>3224</v>
      </c>
      <c r="I327">
        <f>VLOOKUP(A327,zillow_price!$A$2:$N$52,7,FALSE)</f>
        <v>271679.58143764298</v>
      </c>
      <c r="J327">
        <f>VLOOKUP(A327,zillow_price!$A$2:$O$52,15,FALSE)</f>
        <v>3</v>
      </c>
      <c r="K327">
        <f>VLOOKUP(A327,Supply!$B$3:$N$54,8,FALSE)</f>
        <v>250185</v>
      </c>
    </row>
    <row r="328" spans="1:11" x14ac:dyDescent="0.2">
      <c r="A328" t="s">
        <v>23</v>
      </c>
      <c r="B328">
        <v>2015</v>
      </c>
      <c r="C328">
        <f>HLOOKUP(A328,Fertility!$B$1:$BA$133,69,FALSE)</f>
        <v>85798</v>
      </c>
      <c r="D328">
        <f>HLOOKUP(A328,AverageHouseHoldSize!$B$2:$BA$71,38,FALSE)</f>
        <v>2.71</v>
      </c>
      <c r="E328">
        <f>HLOOKUP(A328,Financial!$B$2:$BA$83,44,FALSE)</f>
        <v>211600</v>
      </c>
      <c r="F328">
        <f>HLOOKUP(A328,Financial!$B$2:$BA$83,45,FALSE)</f>
        <v>74562</v>
      </c>
      <c r="G328">
        <f>HLOOKUP(A328,Financial!$B$2:$BA$83,46,FALSE)</f>
        <v>1319</v>
      </c>
      <c r="H328">
        <f>HLOOKUP(A328,Financial!$B$2:$BA$83,47,FALSE)</f>
        <v>1447</v>
      </c>
      <c r="I328">
        <f>VLOOKUP(A328,zillow_price!$A$2:$N$52,7,FALSE)</f>
        <v>208837.78092522599</v>
      </c>
      <c r="J328">
        <f>VLOOKUP(A328,zillow_price!$A$2:$O$52,15,FALSE)</f>
        <v>8</v>
      </c>
      <c r="K328">
        <f>VLOOKUP(A328,Supply!$B$3:$N$54,8,FALSE)</f>
        <v>2463008</v>
      </c>
    </row>
    <row r="329" spans="1:11" x14ac:dyDescent="0.2">
      <c r="A329" t="s">
        <v>24</v>
      </c>
      <c r="B329">
        <v>2015</v>
      </c>
      <c r="C329">
        <f>HLOOKUP(A329,Fertility!$B$1:$BA$133,69,FALSE)</f>
        <v>41817</v>
      </c>
      <c r="D329">
        <f>HLOOKUP(A329,AverageHouseHoldSize!$B$2:$BA$71,38,FALSE)</f>
        <v>2.5299999999999998</v>
      </c>
      <c r="E329">
        <f>HLOOKUP(A329,Financial!$B$2:$BA$83,44,FALSE)</f>
        <v>135900</v>
      </c>
      <c r="F329">
        <f>HLOOKUP(A329,Financial!$B$2:$BA$83,45,FALSE)</f>
        <v>65687</v>
      </c>
      <c r="G329">
        <f>HLOOKUP(A329,Financial!$B$2:$BA$83,46,FALSE)</f>
        <v>1029</v>
      </c>
      <c r="H329">
        <f>HLOOKUP(A329,Financial!$B$2:$BA$83,47,FALSE)</f>
        <v>881</v>
      </c>
      <c r="I329">
        <f>VLOOKUP(A329,zillow_price!$A$2:$N$52,7,FALSE)</f>
        <v>126071.294307736</v>
      </c>
      <c r="J329">
        <f>VLOOKUP(A329,zillow_price!$A$2:$O$52,15,FALSE)</f>
        <v>6</v>
      </c>
      <c r="K329">
        <f>VLOOKUP(A329,Supply!$B$3:$N$54,8,FALSE)</f>
        <v>1144663</v>
      </c>
    </row>
    <row r="330" spans="1:11" x14ac:dyDescent="0.2">
      <c r="A330" t="s">
        <v>25</v>
      </c>
      <c r="B330">
        <v>2015</v>
      </c>
      <c r="C330">
        <f>HLOOKUP(A330,Fertility!$B$1:$BA$133,69,FALSE)</f>
        <v>478813</v>
      </c>
      <c r="D330">
        <f>HLOOKUP(A330,AverageHouseHoldSize!$B$2:$BA$71,38,FALSE)</f>
        <v>2.97</v>
      </c>
      <c r="E330">
        <f>HLOOKUP(A330,Financial!$B$2:$BA$83,44,FALSE)</f>
        <v>462000</v>
      </c>
      <c r="F330">
        <f>HLOOKUP(A330,Financial!$B$2:$BA$83,45,FALSE)</f>
        <v>100223</v>
      </c>
      <c r="G330">
        <f>HLOOKUP(A330,Financial!$B$2:$BA$83,46,FALSE)</f>
        <v>2123</v>
      </c>
      <c r="H330">
        <f>HLOOKUP(A330,Financial!$B$2:$BA$83,47,FALSE)</f>
        <v>3772</v>
      </c>
      <c r="I330">
        <f>VLOOKUP(A330,zillow_price!$A$2:$N$52,7,FALSE)</f>
        <v>425268.07763678598</v>
      </c>
      <c r="J330">
        <f>VLOOKUP(A330,zillow_price!$A$2:$O$52,15,FALSE)</f>
        <v>9</v>
      </c>
      <c r="K330">
        <f>VLOOKUP(A330,Supply!$B$3:$N$54,8,FALSE)</f>
        <v>12896357</v>
      </c>
    </row>
    <row r="331" spans="1:11" x14ac:dyDescent="0.2">
      <c r="A331" t="s">
        <v>26</v>
      </c>
      <c r="B331">
        <v>2015</v>
      </c>
      <c r="C331">
        <f>HLOOKUP(A331,Fertility!$B$1:$BA$133,69,FALSE)</f>
        <v>65555</v>
      </c>
      <c r="D331">
        <f>HLOOKUP(A331,AverageHouseHoldSize!$B$2:$BA$71,38,FALSE)</f>
        <v>2.57</v>
      </c>
      <c r="E331">
        <f>HLOOKUP(A331,Financial!$B$2:$BA$83,44,FALSE)</f>
        <v>291000</v>
      </c>
      <c r="F331">
        <f>HLOOKUP(A331,Financial!$B$2:$BA$83,45,FALSE)</f>
        <v>90424</v>
      </c>
      <c r="G331">
        <f>HLOOKUP(A331,Financial!$B$2:$BA$83,46,FALSE)</f>
        <v>1558</v>
      </c>
      <c r="H331">
        <f>HLOOKUP(A331,Financial!$B$2:$BA$83,47,FALSE)</f>
        <v>1604</v>
      </c>
      <c r="I331">
        <f>VLOOKUP(A331,zillow_price!$A$2:$N$52,7,FALSE)</f>
        <v>299960.16261911701</v>
      </c>
      <c r="J331">
        <f>VLOOKUP(A331,zillow_price!$A$2:$O$52,15,FALSE)</f>
        <v>10</v>
      </c>
      <c r="K331">
        <f>VLOOKUP(A331,Supply!$B$3:$N$54,8,FALSE)</f>
        <v>2074735</v>
      </c>
    </row>
    <row r="332" spans="1:11" x14ac:dyDescent="0.2">
      <c r="A332" t="s">
        <v>27</v>
      </c>
      <c r="B332">
        <v>2015</v>
      </c>
      <c r="C332">
        <f>HLOOKUP(A332,Fertility!$B$1:$BA$133,69,FALSE)</f>
        <v>34705</v>
      </c>
      <c r="D332">
        <f>HLOOKUP(A332,AverageHouseHoldSize!$B$2:$BA$71,38,FALSE)</f>
        <v>2.59</v>
      </c>
      <c r="E332">
        <f>HLOOKUP(A332,Financial!$B$2:$BA$83,44,FALSE)</f>
        <v>275800</v>
      </c>
      <c r="F332">
        <f>HLOOKUP(A332,Financial!$B$2:$BA$83,45,FALSE)</f>
        <v>105390</v>
      </c>
      <c r="G332">
        <f>HLOOKUP(A332,Financial!$B$2:$BA$83,46,FALSE)</f>
        <v>2020</v>
      </c>
      <c r="H332">
        <f>HLOOKUP(A332,Financial!$B$2:$BA$83,47,FALSE)</f>
        <v>5674</v>
      </c>
      <c r="I332">
        <f>VLOOKUP(A332,zillow_price!$A$2:$N$52,7,FALSE)</f>
        <v>236049.518071053</v>
      </c>
      <c r="J332">
        <f>VLOOKUP(A332,zillow_price!$A$2:$O$52,15,FALSE)</f>
        <v>11</v>
      </c>
      <c r="K332">
        <f>VLOOKUP(A332,Supply!$B$3:$N$54,8,FALSE)</f>
        <v>1343703</v>
      </c>
    </row>
    <row r="333" spans="1:11" x14ac:dyDescent="0.2">
      <c r="A333" t="s">
        <v>28</v>
      </c>
      <c r="B333">
        <v>2015</v>
      </c>
      <c r="C333">
        <f>HLOOKUP(A333,Fertility!$B$1:$BA$133,69,FALSE)</f>
        <v>9736</v>
      </c>
      <c r="D333">
        <f>HLOOKUP(A333,AverageHouseHoldSize!$B$2:$BA$71,38,FALSE)</f>
        <v>2.61</v>
      </c>
      <c r="E333">
        <f>HLOOKUP(A333,Financial!$B$2:$BA$83,44,FALSE)</f>
        <v>247800</v>
      </c>
      <c r="F333">
        <f>HLOOKUP(A333,Financial!$B$2:$BA$83,45,FALSE)</f>
        <v>85274</v>
      </c>
      <c r="G333">
        <f>HLOOKUP(A333,Financial!$B$2:$BA$83,46,FALSE)</f>
        <v>1506</v>
      </c>
      <c r="H333">
        <f>HLOOKUP(A333,Financial!$B$2:$BA$83,47,FALSE)</f>
        <v>1451</v>
      </c>
      <c r="I333">
        <f>VLOOKUP(A333,zillow_price!$A$2:$N$52,7,FALSE)</f>
        <v>235186.86842657599</v>
      </c>
      <c r="J333">
        <f>VLOOKUP(A333,zillow_price!$A$2:$O$52,15,FALSE)</f>
        <v>13</v>
      </c>
      <c r="K333">
        <f>VLOOKUP(A333,Supply!$B$3:$N$54,8,FALSE)</f>
        <v>352595</v>
      </c>
    </row>
    <row r="334" spans="1:11" x14ac:dyDescent="0.2">
      <c r="A334" t="s">
        <v>29</v>
      </c>
      <c r="B334">
        <v>2015</v>
      </c>
      <c r="C334">
        <f>HLOOKUP(A334,Fertility!$B$1:$BA$133,69,FALSE)</f>
        <v>8575</v>
      </c>
      <c r="D334">
        <f>HLOOKUP(A334,AverageHouseHoldSize!$B$2:$BA$71,38,FALSE)</f>
        <v>2.2400000000000002</v>
      </c>
      <c r="E334">
        <f>HLOOKUP(A334,Financial!$B$2:$BA$83,44,FALSE)</f>
        <v>575200</v>
      </c>
      <c r="F334">
        <f>HLOOKUP(A334,Financial!$B$2:$BA$83,45,FALSE)</f>
        <v>136438</v>
      </c>
      <c r="G334">
        <f>HLOOKUP(A334,Financial!$B$2:$BA$83,46,FALSE)</f>
        <v>2312</v>
      </c>
      <c r="H334">
        <f>HLOOKUP(A334,Financial!$B$2:$BA$83,47,FALSE)</f>
        <v>2955</v>
      </c>
      <c r="I334">
        <f>VLOOKUP(A334,zillow_price!$A$2:$N$52,7,FALSE)</f>
        <v>498035.74156176299</v>
      </c>
      <c r="J334">
        <f>VLOOKUP(A334,zillow_price!$A$2:$O$52,15,FALSE)</f>
        <v>12</v>
      </c>
      <c r="K334">
        <f>VLOOKUP(A334,Supply!$B$3:$N$54,8,FALSE)</f>
        <v>281787</v>
      </c>
    </row>
    <row r="335" spans="1:11" x14ac:dyDescent="0.2">
      <c r="A335" t="s">
        <v>30</v>
      </c>
      <c r="B335">
        <v>2015</v>
      </c>
      <c r="C335">
        <f>HLOOKUP(A335,Fertility!$B$1:$BA$133,69,FALSE)</f>
        <v>208713</v>
      </c>
      <c r="D335">
        <f>HLOOKUP(A335,AverageHouseHoldSize!$B$2:$BA$71,38,FALSE)</f>
        <v>2.66</v>
      </c>
      <c r="E335">
        <f>HLOOKUP(A335,Financial!$B$2:$BA$83,44,FALSE)</f>
        <v>195300</v>
      </c>
      <c r="F335">
        <f>HLOOKUP(A335,Financial!$B$2:$BA$83,45,FALSE)</f>
        <v>71338</v>
      </c>
      <c r="G335">
        <f>HLOOKUP(A335,Financial!$B$2:$BA$83,46,FALSE)</f>
        <v>1394</v>
      </c>
      <c r="H335">
        <f>HLOOKUP(A335,Financial!$B$2:$BA$83,47,FALSE)</f>
        <v>1898</v>
      </c>
      <c r="I335">
        <f>VLOOKUP(A335,zillow_price!$A$2:$N$52,7,FALSE)</f>
        <v>186725.143587061</v>
      </c>
      <c r="J335">
        <f>VLOOKUP(A335,zillow_price!$A$2:$O$52,15,FALSE)</f>
        <v>14</v>
      </c>
      <c r="K335">
        <f>VLOOKUP(A335,Supply!$B$3:$N$54,8,FALSE)</f>
        <v>7463184</v>
      </c>
    </row>
    <row r="336" spans="1:11" x14ac:dyDescent="0.2">
      <c r="A336" t="s">
        <v>31</v>
      </c>
      <c r="B336">
        <v>2015</v>
      </c>
      <c r="C336">
        <f>HLOOKUP(A336,Fertility!$B$1:$BA$133,69,FALSE)</f>
        <v>137866</v>
      </c>
      <c r="D336">
        <f>HLOOKUP(A336,AverageHouseHoldSize!$B$2:$BA$71,38,FALSE)</f>
        <v>2.72</v>
      </c>
      <c r="E336">
        <f>HLOOKUP(A336,Financial!$B$2:$BA$83,44,FALSE)</f>
        <v>170100</v>
      </c>
      <c r="F336">
        <f>HLOOKUP(A336,Financial!$B$2:$BA$83,45,FALSE)</f>
        <v>76644</v>
      </c>
      <c r="G336">
        <f>HLOOKUP(A336,Financial!$B$2:$BA$83,46,FALSE)</f>
        <v>1299</v>
      </c>
      <c r="H336">
        <f>HLOOKUP(A336,Financial!$B$2:$BA$83,47,FALSE)</f>
        <v>1616</v>
      </c>
      <c r="I336">
        <f>VLOOKUP(A336,zillow_price!$A$2:$N$52,7,FALSE)</f>
        <v>155854.12716067099</v>
      </c>
      <c r="J336">
        <f>VLOOKUP(A336,zillow_price!$A$2:$O$52,15,FALSE)</f>
        <v>16</v>
      </c>
      <c r="K336">
        <f>VLOOKUP(A336,Supply!$B$3:$N$54,8,FALSE)</f>
        <v>3656407</v>
      </c>
    </row>
    <row r="337" spans="1:11" x14ac:dyDescent="0.2">
      <c r="A337" t="s">
        <v>32</v>
      </c>
      <c r="B337">
        <v>2015</v>
      </c>
      <c r="C337">
        <f>HLOOKUP(A337,Fertility!$B$1:$BA$133,69,FALSE)</f>
        <v>18465</v>
      </c>
      <c r="D337">
        <f>HLOOKUP(A337,AverageHouseHoldSize!$B$2:$BA$71,38,FALSE)</f>
        <v>3.11</v>
      </c>
      <c r="E337">
        <f>HLOOKUP(A337,Financial!$B$2:$BA$83,44,FALSE)</f>
        <v>575800</v>
      </c>
      <c r="F337">
        <f>HLOOKUP(A337,Financial!$B$2:$BA$83,45,FALSE)</f>
        <v>105395</v>
      </c>
      <c r="G337">
        <f>HLOOKUP(A337,Financial!$B$2:$BA$83,46,FALSE)</f>
        <v>2248</v>
      </c>
      <c r="H337">
        <f>HLOOKUP(A337,Financial!$B$2:$BA$83,47,FALSE)</f>
        <v>1517</v>
      </c>
      <c r="I337">
        <f>VLOOKUP(A337,zillow_price!$A$2:$N$52,7,FALSE)</f>
        <v>528094.74039971398</v>
      </c>
      <c r="J337">
        <f>VLOOKUP(A337,zillow_price!$A$2:$O$52,15,FALSE)</f>
        <v>18</v>
      </c>
      <c r="K337">
        <f>VLOOKUP(A337,Supply!$B$3:$N$54,8,FALSE)</f>
        <v>445936</v>
      </c>
    </row>
    <row r="338" spans="1:11" x14ac:dyDescent="0.2">
      <c r="A338" t="s">
        <v>33</v>
      </c>
      <c r="B338">
        <v>2015</v>
      </c>
      <c r="C338">
        <f>HLOOKUP(A338,Fertility!$B$1:$BA$133,69,FALSE)</f>
        <v>22597</v>
      </c>
      <c r="D338">
        <f>HLOOKUP(A338,AverageHouseHoldSize!$B$2:$BA$71,38,FALSE)</f>
        <v>2.72</v>
      </c>
      <c r="E338">
        <f>HLOOKUP(A338,Financial!$B$2:$BA$83,44,FALSE)</f>
        <v>183600</v>
      </c>
      <c r="F338">
        <f>HLOOKUP(A338,Financial!$B$2:$BA$83,45,FALSE)</f>
        <v>66398</v>
      </c>
      <c r="G338">
        <f>HLOOKUP(A338,Financial!$B$2:$BA$83,46,FALSE)</f>
        <v>1170</v>
      </c>
      <c r="H338">
        <f>HLOOKUP(A338,Financial!$B$2:$BA$83,47,FALSE)</f>
        <v>1347</v>
      </c>
      <c r="I338">
        <f>VLOOKUP(A338,zillow_price!$A$2:$N$52,7,FALSE)</f>
        <v>190313.057086952</v>
      </c>
      <c r="J338">
        <f>VLOOKUP(A338,zillow_price!$A$2:$O$52,15,FALSE)</f>
        <v>20</v>
      </c>
      <c r="K338">
        <f>VLOOKUP(A338,Supply!$B$3:$N$54,8,FALSE)</f>
        <v>597421</v>
      </c>
    </row>
    <row r="339" spans="1:11" x14ac:dyDescent="0.2">
      <c r="A339" t="s">
        <v>34</v>
      </c>
      <c r="B339">
        <v>2015</v>
      </c>
      <c r="C339">
        <f>HLOOKUP(A339,Fertility!$B$1:$BA$133,69,FALSE)</f>
        <v>159167</v>
      </c>
      <c r="D339">
        <f>HLOOKUP(A339,AverageHouseHoldSize!$B$2:$BA$71,38,FALSE)</f>
        <v>2.62</v>
      </c>
      <c r="E339">
        <f>HLOOKUP(A339,Financial!$B$2:$BA$83,44,FALSE)</f>
        <v>193700</v>
      </c>
      <c r="F339">
        <f>HLOOKUP(A339,Financial!$B$2:$BA$83,45,FALSE)</f>
        <v>87377</v>
      </c>
      <c r="G339">
        <f>HLOOKUP(A339,Financial!$B$2:$BA$83,46,FALSE)</f>
        <v>1588</v>
      </c>
      <c r="H339">
        <f>HLOOKUP(A339,Financial!$B$2:$BA$83,47,FALSE)</f>
        <v>4506</v>
      </c>
      <c r="I339">
        <f>VLOOKUP(A339,zillow_price!$A$2:$N$52,7,FALSE)</f>
        <v>163994.25822371099</v>
      </c>
      <c r="J339">
        <f>VLOOKUP(A339,zillow_price!$A$2:$O$52,15,FALSE)</f>
        <v>21</v>
      </c>
      <c r="K339">
        <f>VLOOKUP(A339,Supply!$B$3:$N$54,8,FALSE)</f>
        <v>4794523</v>
      </c>
    </row>
    <row r="340" spans="1:11" x14ac:dyDescent="0.2">
      <c r="A340" t="s">
        <v>35</v>
      </c>
      <c r="B340">
        <v>2015</v>
      </c>
      <c r="C340">
        <f>HLOOKUP(A340,Fertility!$B$1:$BA$133,69,FALSE)</f>
        <v>80320</v>
      </c>
      <c r="D340">
        <f>HLOOKUP(A340,AverageHouseHoldSize!$B$2:$BA$71,38,FALSE)</f>
        <v>2.56</v>
      </c>
      <c r="E340">
        <f>HLOOKUP(A340,Financial!$B$2:$BA$83,44,FALSE)</f>
        <v>137900</v>
      </c>
      <c r="F340">
        <f>HLOOKUP(A340,Financial!$B$2:$BA$83,45,FALSE)</f>
        <v>72158</v>
      </c>
      <c r="G340">
        <f>HLOOKUP(A340,Financial!$B$2:$BA$83,46,FALSE)</f>
        <v>1089</v>
      </c>
      <c r="H340">
        <f>HLOOKUP(A340,Financial!$B$2:$BA$83,47,FALSE)</f>
        <v>1202</v>
      </c>
      <c r="I340">
        <f>VLOOKUP(A340,zillow_price!$A$2:$N$52,7,FALSE)</f>
        <v>123973.89908474901</v>
      </c>
      <c r="J340">
        <f>VLOOKUP(A340,zillow_price!$A$2:$O$52,15,FALSE)</f>
        <v>22</v>
      </c>
      <c r="K340">
        <f>VLOOKUP(A340,Supply!$B$3:$N$54,8,FALSE)</f>
        <v>2515143</v>
      </c>
    </row>
    <row r="341" spans="1:11" x14ac:dyDescent="0.2">
      <c r="A341" t="s">
        <v>36</v>
      </c>
      <c r="B341">
        <v>2015</v>
      </c>
      <c r="C341">
        <f>HLOOKUP(A341,Fertility!$B$1:$BA$133,69,FALSE)</f>
        <v>43263</v>
      </c>
      <c r="D341">
        <f>HLOOKUP(A341,AverageHouseHoldSize!$B$2:$BA$71,38,FALSE)</f>
        <v>2.42</v>
      </c>
      <c r="E341">
        <f>HLOOKUP(A341,Financial!$B$2:$BA$83,44,FALSE)</f>
        <v>145800</v>
      </c>
      <c r="F341">
        <f>HLOOKUP(A341,Financial!$B$2:$BA$83,45,FALSE)</f>
        <v>77515</v>
      </c>
      <c r="G341">
        <f>HLOOKUP(A341,Financial!$B$2:$BA$83,46,FALSE)</f>
        <v>1170</v>
      </c>
      <c r="H341">
        <f>HLOOKUP(A341,Financial!$B$2:$BA$83,47,FALSE)</f>
        <v>2236</v>
      </c>
      <c r="I341">
        <f>VLOOKUP(A341,zillow_price!$A$2:$N$52,7,FALSE)</f>
        <v>135361.31608550501</v>
      </c>
      <c r="J341">
        <f>VLOOKUP(A341,zillow_price!$A$2:$O$52,15,FALSE)</f>
        <v>19</v>
      </c>
      <c r="K341">
        <f>VLOOKUP(A341,Supply!$B$3:$N$54,8,FALSE)</f>
        <v>1247249</v>
      </c>
    </row>
    <row r="342" spans="1:11" x14ac:dyDescent="0.2">
      <c r="A342" t="s">
        <v>37</v>
      </c>
      <c r="B342">
        <v>2015</v>
      </c>
      <c r="C342">
        <f>HLOOKUP(A342,Fertility!$B$1:$BA$133,69,FALSE)</f>
        <v>38186</v>
      </c>
      <c r="D342">
        <f>HLOOKUP(A342,AverageHouseHoldSize!$B$2:$BA$71,38,FALSE)</f>
        <v>2.5499999999999998</v>
      </c>
      <c r="E342">
        <f>HLOOKUP(A342,Financial!$B$2:$BA$83,44,FALSE)</f>
        <v>155400</v>
      </c>
      <c r="F342">
        <f>HLOOKUP(A342,Financial!$B$2:$BA$83,45,FALSE)</f>
        <v>80273</v>
      </c>
      <c r="G342">
        <f>HLOOKUP(A342,Financial!$B$2:$BA$83,46,FALSE)</f>
        <v>1279</v>
      </c>
      <c r="H342">
        <f>HLOOKUP(A342,Financial!$B$2:$BA$83,47,FALSE)</f>
        <v>2147</v>
      </c>
      <c r="I342">
        <f>VLOOKUP(A342,zillow_price!$A$2:$N$52,7,FALSE)</f>
        <v>128548.93284471599</v>
      </c>
      <c r="J342">
        <f>VLOOKUP(A342,zillow_price!$A$2:$O$52,15,FALSE)</f>
        <v>23</v>
      </c>
      <c r="K342">
        <f>VLOOKUP(A342,Supply!$B$3:$N$54,8,FALSE)</f>
        <v>1111582</v>
      </c>
    </row>
    <row r="343" spans="1:11" x14ac:dyDescent="0.2">
      <c r="A343" t="s">
        <v>38</v>
      </c>
      <c r="B343">
        <v>2015</v>
      </c>
      <c r="C343">
        <f>HLOOKUP(A343,Fertility!$B$1:$BA$133,69,FALSE)</f>
        <v>53925</v>
      </c>
      <c r="D343">
        <f>HLOOKUP(A343,AverageHouseHoldSize!$B$2:$BA$71,38,FALSE)</f>
        <v>2.5</v>
      </c>
      <c r="E343">
        <f>HLOOKUP(A343,Financial!$B$2:$BA$83,44,FALSE)</f>
        <v>143100</v>
      </c>
      <c r="F343">
        <f>HLOOKUP(A343,Financial!$B$2:$BA$83,45,FALSE)</f>
        <v>69722</v>
      </c>
      <c r="G343">
        <f>HLOOKUP(A343,Financial!$B$2:$BA$83,46,FALSE)</f>
        <v>1089</v>
      </c>
      <c r="H343">
        <f>HLOOKUP(A343,Financial!$B$2:$BA$83,47,FALSE)</f>
        <v>1250</v>
      </c>
      <c r="I343">
        <f>VLOOKUP(A343,zillow_price!$A$2:$N$52,7,FALSE)</f>
        <v>113009.52665674</v>
      </c>
      <c r="J343">
        <f>VLOOKUP(A343,zillow_price!$A$2:$O$52,15,FALSE)</f>
        <v>24</v>
      </c>
      <c r="K343">
        <f>VLOOKUP(A343,Supply!$B$3:$N$54,8,FALSE)</f>
        <v>1716168</v>
      </c>
    </row>
    <row r="344" spans="1:11" x14ac:dyDescent="0.2">
      <c r="A344" t="s">
        <v>39</v>
      </c>
      <c r="B344">
        <v>2015</v>
      </c>
      <c r="C344">
        <f>HLOOKUP(A344,Fertility!$B$1:$BA$133,69,FALSE)</f>
        <v>62415</v>
      </c>
      <c r="D344">
        <f>HLOOKUP(A344,AverageHouseHoldSize!$B$2:$BA$71,38,FALSE)</f>
        <v>2.61</v>
      </c>
      <c r="E344">
        <f>HLOOKUP(A344,Financial!$B$2:$BA$83,44,FALSE)</f>
        <v>172600</v>
      </c>
      <c r="F344">
        <f>HLOOKUP(A344,Financial!$B$2:$BA$83,45,FALSE)</f>
        <v>77490</v>
      </c>
      <c r="G344">
        <f>HLOOKUP(A344,Financial!$B$2:$BA$83,46,FALSE)</f>
        <v>1219</v>
      </c>
      <c r="H344">
        <f>HLOOKUP(A344,Financial!$B$2:$BA$83,47,FALSE)</f>
        <v>996</v>
      </c>
      <c r="I344">
        <f>VLOOKUP(A344,zillow_price!$A$2:$N$52,7,FALSE)</f>
        <v>166028.111134985</v>
      </c>
      <c r="J344">
        <f>VLOOKUP(A344,zillow_price!$A$2:$O$52,15,FALSE)</f>
        <v>25</v>
      </c>
      <c r="K344">
        <f>VLOOKUP(A344,Supply!$B$3:$N$54,8,FALSE)</f>
        <v>1737908</v>
      </c>
    </row>
    <row r="345" spans="1:11" x14ac:dyDescent="0.2">
      <c r="A345" t="s">
        <v>40</v>
      </c>
      <c r="B345">
        <v>2015</v>
      </c>
      <c r="C345">
        <f>HLOOKUP(A345,Fertility!$B$1:$BA$133,69,FALSE)</f>
        <v>11600</v>
      </c>
      <c r="D345">
        <f>HLOOKUP(A345,AverageHouseHoldSize!$B$2:$BA$71,38,FALSE)</f>
        <v>2.37</v>
      </c>
      <c r="E345">
        <f>HLOOKUP(A345,Financial!$B$2:$BA$83,44,FALSE)</f>
        <v>190900</v>
      </c>
      <c r="F345">
        <f>HLOOKUP(A345,Financial!$B$2:$BA$83,45,FALSE)</f>
        <v>72773</v>
      </c>
      <c r="G345">
        <f>HLOOKUP(A345,Financial!$B$2:$BA$83,46,FALSE)</f>
        <v>1340</v>
      </c>
      <c r="H345">
        <f>HLOOKUP(A345,Financial!$B$2:$BA$83,47,FALSE)</f>
        <v>2573</v>
      </c>
      <c r="I345">
        <f>VLOOKUP(A345,zillow_price!$A$2:$N$52,7,FALSE)</f>
        <v>187493.152096398</v>
      </c>
      <c r="J345">
        <f>VLOOKUP(A345,zillow_price!$A$2:$O$52,15,FALSE)</f>
        <v>28</v>
      </c>
      <c r="K345">
        <f>VLOOKUP(A345,Supply!$B$3:$N$54,8,FALSE)</f>
        <v>545226</v>
      </c>
    </row>
    <row r="346" spans="1:11" x14ac:dyDescent="0.2">
      <c r="A346" t="s">
        <v>41</v>
      </c>
      <c r="B346">
        <v>2015</v>
      </c>
      <c r="C346">
        <f>HLOOKUP(A346,Fertility!$B$1:$BA$133,69,FALSE)</f>
        <v>76129</v>
      </c>
      <c r="D346">
        <f>HLOOKUP(A346,AverageHouseHoldSize!$B$2:$BA$71,38,FALSE)</f>
        <v>2.69</v>
      </c>
      <c r="E346">
        <f>HLOOKUP(A346,Financial!$B$2:$BA$83,44,FALSE)</f>
        <v>307300</v>
      </c>
      <c r="F346">
        <f>HLOOKUP(A346,Financial!$B$2:$BA$83,45,FALSE)</f>
        <v>105362</v>
      </c>
      <c r="G346">
        <f>HLOOKUP(A346,Financial!$B$2:$BA$83,46,FALSE)</f>
        <v>1909</v>
      </c>
      <c r="H346">
        <f>HLOOKUP(A346,Financial!$B$2:$BA$83,47,FALSE)</f>
        <v>3305</v>
      </c>
      <c r="I346">
        <f>VLOOKUP(A346,zillow_price!$A$2:$N$52,7,FALSE)</f>
        <v>276650.68855791498</v>
      </c>
      <c r="J346">
        <f>VLOOKUP(A346,zillow_price!$A$2:$O$52,15,FALSE)</f>
        <v>27</v>
      </c>
      <c r="K346">
        <f>VLOOKUP(A346,Supply!$B$3:$N$54,8,FALSE)</f>
        <v>2177934</v>
      </c>
    </row>
    <row r="347" spans="1:11" x14ac:dyDescent="0.2">
      <c r="A347" t="s">
        <v>42</v>
      </c>
      <c r="B347">
        <v>2015</v>
      </c>
      <c r="C347">
        <f>HLOOKUP(A347,Fertility!$B$1:$BA$133,69,FALSE)</f>
        <v>72160</v>
      </c>
      <c r="D347">
        <f>HLOOKUP(A347,AverageHouseHoldSize!$B$2:$BA$71,38,FALSE)</f>
        <v>2.56</v>
      </c>
      <c r="E347">
        <f>HLOOKUP(A347,Financial!$B$2:$BA$83,44,FALSE)</f>
        <v>355100</v>
      </c>
      <c r="F347">
        <f>HLOOKUP(A347,Financial!$B$2:$BA$83,45,FALSE)</f>
        <v>106387</v>
      </c>
      <c r="G347">
        <f>HLOOKUP(A347,Financial!$B$2:$BA$83,46,FALSE)</f>
        <v>2048</v>
      </c>
      <c r="H347">
        <f>HLOOKUP(A347,Financial!$B$2:$BA$83,47,FALSE)</f>
        <v>4281</v>
      </c>
      <c r="I347">
        <f>VLOOKUP(A347,zillow_price!$A$2:$N$52,7,FALSE)</f>
        <v>345268.074673353</v>
      </c>
      <c r="J347">
        <f>VLOOKUP(A347,zillow_price!$A$2:$O$52,15,FALSE)</f>
        <v>26</v>
      </c>
      <c r="K347">
        <f>VLOOKUP(A347,Supply!$B$3:$N$54,8,FALSE)</f>
        <v>2559951</v>
      </c>
    </row>
    <row r="348" spans="1:11" x14ac:dyDescent="0.2">
      <c r="A348" t="s">
        <v>43</v>
      </c>
      <c r="B348">
        <v>2015</v>
      </c>
      <c r="C348">
        <f>HLOOKUP(A348,Fertility!$B$1:$BA$133,69,FALSE)</f>
        <v>114616</v>
      </c>
      <c r="D348">
        <f>HLOOKUP(A348,AverageHouseHoldSize!$B$2:$BA$71,38,FALSE)</f>
        <v>2.5099999999999998</v>
      </c>
      <c r="E348">
        <f>HLOOKUP(A348,Financial!$B$2:$BA$83,44,FALSE)</f>
        <v>151000</v>
      </c>
      <c r="F348">
        <f>HLOOKUP(A348,Financial!$B$2:$BA$83,45,FALSE)</f>
        <v>75257</v>
      </c>
      <c r="G348">
        <f>HLOOKUP(A348,Financial!$B$2:$BA$83,46,FALSE)</f>
        <v>1220</v>
      </c>
      <c r="H348">
        <f>HLOOKUP(A348,Financial!$B$2:$BA$83,47,FALSE)</f>
        <v>2377</v>
      </c>
      <c r="I348">
        <f>VLOOKUP(A348,zillow_price!$A$2:$N$52,7,FALSE)</f>
        <v>128536.654209189</v>
      </c>
      <c r="J348">
        <f>VLOOKUP(A348,zillow_price!$A$2:$O$52,15,FALSE)</f>
        <v>30</v>
      </c>
      <c r="K348">
        <f>VLOOKUP(A348,Supply!$B$3:$N$54,8,FALSE)</f>
        <v>3858532</v>
      </c>
    </row>
    <row r="349" spans="1:11" x14ac:dyDescent="0.2">
      <c r="A349" t="s">
        <v>44</v>
      </c>
      <c r="B349">
        <v>2015</v>
      </c>
      <c r="C349">
        <f>HLOOKUP(A349,Fertility!$B$1:$BA$133,69,FALSE)</f>
        <v>74614</v>
      </c>
      <c r="D349">
        <f>HLOOKUP(A349,AverageHouseHoldSize!$B$2:$BA$71,38,FALSE)</f>
        <v>2.4900000000000002</v>
      </c>
      <c r="E349">
        <f>HLOOKUP(A349,Financial!$B$2:$BA$83,44,FALSE)</f>
        <v>209300</v>
      </c>
      <c r="F349">
        <f>HLOOKUP(A349,Financial!$B$2:$BA$83,45,FALSE)</f>
        <v>88707</v>
      </c>
      <c r="G349">
        <f>HLOOKUP(A349,Financial!$B$2:$BA$83,46,FALSE)</f>
        <v>1459</v>
      </c>
      <c r="H349">
        <f>HLOOKUP(A349,Financial!$B$2:$BA$83,47,FALSE)</f>
        <v>2337</v>
      </c>
      <c r="I349">
        <f>VLOOKUP(A349,zillow_price!$A$2:$N$52,7,FALSE)</f>
        <v>197695.930991042</v>
      </c>
      <c r="J349">
        <f>VLOOKUP(A349,zillow_price!$A$2:$O$52,15,FALSE)</f>
        <v>31</v>
      </c>
      <c r="K349">
        <f>VLOOKUP(A349,Supply!$B$3:$N$54,8,FALSE)</f>
        <v>2147262</v>
      </c>
    </row>
    <row r="350" spans="1:11" x14ac:dyDescent="0.2">
      <c r="A350" t="s">
        <v>45</v>
      </c>
      <c r="B350">
        <v>2015</v>
      </c>
      <c r="C350">
        <f>HLOOKUP(A350,Fertility!$B$1:$BA$133,69,FALSE)</f>
        <v>34417</v>
      </c>
      <c r="D350">
        <f>HLOOKUP(A350,AverageHouseHoldSize!$B$2:$BA$71,38,FALSE)</f>
        <v>2.62</v>
      </c>
      <c r="E350">
        <f>HLOOKUP(A350,Financial!$B$2:$BA$83,44,FALSE)</f>
        <v>134800</v>
      </c>
      <c r="F350">
        <f>HLOOKUP(A350,Financial!$B$2:$BA$83,45,FALSE)</f>
        <v>65185</v>
      </c>
      <c r="G350">
        <f>HLOOKUP(A350,Financial!$B$2:$BA$83,46,FALSE)</f>
        <v>1083</v>
      </c>
      <c r="H350">
        <f>HLOOKUP(A350,Financial!$B$2:$BA$83,47,FALSE)</f>
        <v>1080</v>
      </c>
      <c r="I350">
        <f>VLOOKUP(A350,zillow_price!$A$2:$N$52,7,FALSE)</f>
        <v>123040.606162671</v>
      </c>
      <c r="J350">
        <f>VLOOKUP(A350,zillow_price!$A$2:$O$52,15,FALSE)</f>
        <v>34</v>
      </c>
      <c r="K350">
        <f>VLOOKUP(A350,Supply!$B$3:$N$54,8,FALSE)</f>
        <v>1104371</v>
      </c>
    </row>
    <row r="351" spans="1:11" x14ac:dyDescent="0.2">
      <c r="A351" t="s">
        <v>46</v>
      </c>
      <c r="B351">
        <v>2015</v>
      </c>
      <c r="C351">
        <f>HLOOKUP(A351,Fertility!$B$1:$BA$133,69,FALSE)</f>
        <v>72010</v>
      </c>
      <c r="D351">
        <f>HLOOKUP(A351,AverageHouseHoldSize!$B$2:$BA$71,38,FALSE)</f>
        <v>2.4900000000000002</v>
      </c>
      <c r="E351">
        <f>HLOOKUP(A351,Financial!$B$2:$BA$83,44,FALSE)</f>
        <v>155600</v>
      </c>
      <c r="F351">
        <f>HLOOKUP(A351,Financial!$B$2:$BA$83,45,FALSE)</f>
        <v>75652</v>
      </c>
      <c r="G351">
        <f>HLOOKUP(A351,Financial!$B$2:$BA$83,46,FALSE)</f>
        <v>1200</v>
      </c>
      <c r="H351">
        <f>HLOOKUP(A351,Financial!$B$2:$BA$83,47,FALSE)</f>
        <v>1568</v>
      </c>
      <c r="I351">
        <f>VLOOKUP(A351,zillow_price!$A$2:$N$52,7,FALSE)</f>
        <v>135003.99451601299</v>
      </c>
      <c r="J351">
        <f>VLOOKUP(A351,zillow_price!$A$2:$O$52,15,FALSE)</f>
        <v>32</v>
      </c>
      <c r="K351">
        <f>VLOOKUP(A351,Supply!$B$3:$N$54,8,FALSE)</f>
        <v>2374180</v>
      </c>
    </row>
    <row r="352" spans="1:11" x14ac:dyDescent="0.2">
      <c r="A352" t="s">
        <v>47</v>
      </c>
      <c r="B352">
        <v>2015</v>
      </c>
      <c r="C352">
        <f>HLOOKUP(A352,Fertility!$B$1:$BA$133,69,FALSE)</f>
        <v>12432</v>
      </c>
      <c r="D352">
        <f>HLOOKUP(A352,AverageHouseHoldSize!$B$2:$BA$71,38,FALSE)</f>
        <v>2.42</v>
      </c>
      <c r="E352">
        <f>HLOOKUP(A352,Financial!$B$2:$BA$83,44,FALSE)</f>
        <v>226000</v>
      </c>
      <c r="F352">
        <f>HLOOKUP(A352,Financial!$B$2:$BA$83,45,FALSE)</f>
        <v>72042</v>
      </c>
      <c r="G352">
        <f>HLOOKUP(A352,Financial!$B$2:$BA$83,46,FALSE)</f>
        <v>1316</v>
      </c>
      <c r="H352">
        <f>HLOOKUP(A352,Financial!$B$2:$BA$83,47,FALSE)</f>
        <v>1853</v>
      </c>
      <c r="I352">
        <f>VLOOKUP(A352,zillow_price!$A$2:$N$52,7,FALSE)</f>
        <v>224697.366910148</v>
      </c>
      <c r="J352">
        <f>VLOOKUP(A352,zillow_price!$A$2:$O$52,15,FALSE)</f>
        <v>35</v>
      </c>
      <c r="K352">
        <f>VLOOKUP(A352,Supply!$B$3:$N$54,8,FALSE)</f>
        <v>414804</v>
      </c>
    </row>
    <row r="353" spans="1:11" x14ac:dyDescent="0.2">
      <c r="A353" t="s">
        <v>48</v>
      </c>
      <c r="B353">
        <v>2015</v>
      </c>
      <c r="C353">
        <f>HLOOKUP(A353,Fertility!$B$1:$BA$133,69,FALSE)</f>
        <v>29431</v>
      </c>
      <c r="D353">
        <f>HLOOKUP(A353,AverageHouseHoldSize!$B$2:$BA$71,38,FALSE)</f>
        <v>2.48</v>
      </c>
      <c r="E353">
        <f>HLOOKUP(A353,Financial!$B$2:$BA$83,44,FALSE)</f>
        <v>149800</v>
      </c>
      <c r="F353">
        <f>HLOOKUP(A353,Financial!$B$2:$BA$83,45,FALSE)</f>
        <v>81394</v>
      </c>
      <c r="G353">
        <f>HLOOKUP(A353,Financial!$B$2:$BA$83,46,FALSE)</f>
        <v>1269</v>
      </c>
      <c r="H353">
        <f>HLOOKUP(A353,Financial!$B$2:$BA$83,47,FALSE)</f>
        <v>2702</v>
      </c>
      <c r="I353">
        <f>VLOOKUP(A353,zillow_price!$A$2:$N$52,7,FALSE)</f>
        <v>143614.345581528</v>
      </c>
      <c r="J353">
        <f>VLOOKUP(A353,zillow_price!$A$2:$O$52,15,FALSE)</f>
        <v>38</v>
      </c>
      <c r="K353">
        <f>VLOOKUP(A353,Supply!$B$3:$N$54,8,FALSE)</f>
        <v>744159</v>
      </c>
    </row>
    <row r="354" spans="1:11" x14ac:dyDescent="0.2">
      <c r="A354" t="s">
        <v>49</v>
      </c>
      <c r="B354">
        <v>2015</v>
      </c>
      <c r="C354">
        <f>HLOOKUP(A354,Fertility!$B$1:$BA$133,69,FALSE)</f>
        <v>33774</v>
      </c>
      <c r="D354">
        <f>HLOOKUP(A354,AverageHouseHoldSize!$B$2:$BA$71,38,FALSE)</f>
        <v>2.74</v>
      </c>
      <c r="E354">
        <f>HLOOKUP(A354,Financial!$B$2:$BA$83,44,FALSE)</f>
        <v>230000</v>
      </c>
      <c r="F354">
        <f>HLOOKUP(A354,Financial!$B$2:$BA$83,45,FALSE)</f>
        <v>76750</v>
      </c>
      <c r="G354">
        <f>HLOOKUP(A354,Financial!$B$2:$BA$83,46,FALSE)</f>
        <v>1396</v>
      </c>
      <c r="H354">
        <f>HLOOKUP(A354,Financial!$B$2:$BA$83,47,FALSE)</f>
        <v>1603</v>
      </c>
      <c r="I354">
        <f>VLOOKUP(A354,zillow_price!$A$2:$N$52,7,FALSE)</f>
        <v>216279.06411019401</v>
      </c>
      <c r="J354">
        <f>VLOOKUP(A354,zillow_price!$A$2:$O$52,15,FALSE)</f>
        <v>42</v>
      </c>
      <c r="K354">
        <f>VLOOKUP(A354,Supply!$B$3:$N$54,8,FALSE)</f>
        <v>1042065</v>
      </c>
    </row>
    <row r="355" spans="1:11" x14ac:dyDescent="0.2">
      <c r="A355" t="s">
        <v>50</v>
      </c>
      <c r="B355">
        <v>2015</v>
      </c>
      <c r="C355">
        <f>HLOOKUP(A355,Fertility!$B$1:$BA$133,69,FALSE)</f>
        <v>15223</v>
      </c>
      <c r="D355">
        <f>HLOOKUP(A355,AverageHouseHoldSize!$B$2:$BA$71,38,FALSE)</f>
        <v>2.4900000000000002</v>
      </c>
      <c r="E355">
        <f>HLOOKUP(A355,Financial!$B$2:$BA$83,44,FALSE)</f>
        <v>252100</v>
      </c>
      <c r="F355">
        <f>HLOOKUP(A355,Financial!$B$2:$BA$83,45,FALSE)</f>
        <v>99351</v>
      </c>
      <c r="G355">
        <f>HLOOKUP(A355,Financial!$B$2:$BA$83,46,FALSE)</f>
        <v>1828</v>
      </c>
      <c r="H355">
        <f>HLOOKUP(A355,Financial!$B$2:$BA$83,47,FALSE)</f>
        <v>5554</v>
      </c>
      <c r="I355">
        <f>VLOOKUP(A355,zillow_price!$A$2:$N$52,7,FALSE)</f>
        <v>230117.31510512601</v>
      </c>
      <c r="J355">
        <f>VLOOKUP(A355,zillow_price!$A$2:$O$52,15,FALSE)</f>
        <v>39</v>
      </c>
      <c r="K355">
        <f>VLOOKUP(A355,Supply!$B$3:$N$54,8,FALSE)</f>
        <v>517615</v>
      </c>
    </row>
    <row r="356" spans="1:11" x14ac:dyDescent="0.2">
      <c r="A356" t="s">
        <v>51</v>
      </c>
      <c r="B356">
        <v>2015</v>
      </c>
      <c r="C356">
        <f>HLOOKUP(A356,Fertility!$B$1:$BA$133,69,FALSE)</f>
        <v>101634</v>
      </c>
      <c r="D356">
        <f>HLOOKUP(A356,AverageHouseHoldSize!$B$2:$BA$71,38,FALSE)</f>
        <v>2.75</v>
      </c>
      <c r="E356">
        <f>HLOOKUP(A356,Financial!$B$2:$BA$83,44,FALSE)</f>
        <v>329100</v>
      </c>
      <c r="F356">
        <f>HLOOKUP(A356,Financial!$B$2:$BA$83,45,FALSE)</f>
        <v>110359</v>
      </c>
      <c r="G356">
        <f>HLOOKUP(A356,Financial!$B$2:$BA$83,46,FALSE)</f>
        <v>2349</v>
      </c>
      <c r="H356">
        <f>HLOOKUP(A356,Financial!$B$2:$BA$83,47,FALSE)</f>
        <v>7905</v>
      </c>
      <c r="I356">
        <f>VLOOKUP(A356,zillow_price!$A$2:$N$52,7,FALSE)</f>
        <v>302193.24272055499</v>
      </c>
      <c r="J356">
        <f>VLOOKUP(A356,zillow_price!$A$2:$O$52,15,FALSE)</f>
        <v>40</v>
      </c>
      <c r="K356">
        <f>VLOOKUP(A356,Supply!$B$3:$N$54,8,FALSE)</f>
        <v>3187963</v>
      </c>
    </row>
    <row r="357" spans="1:11" x14ac:dyDescent="0.2">
      <c r="A357" t="s">
        <v>52</v>
      </c>
      <c r="B357">
        <v>2015</v>
      </c>
      <c r="C357">
        <f>HLOOKUP(A357,Fertility!$B$1:$BA$133,69,FALSE)</f>
        <v>24412</v>
      </c>
      <c r="D357">
        <f>HLOOKUP(A357,AverageHouseHoldSize!$B$2:$BA$71,38,FALSE)</f>
        <v>2.68</v>
      </c>
      <c r="E357">
        <f>HLOOKUP(A357,Financial!$B$2:$BA$83,44,FALSE)</f>
        <v>180200</v>
      </c>
      <c r="F357">
        <f>HLOOKUP(A357,Financial!$B$2:$BA$83,45,FALSE)</f>
        <v>69516</v>
      </c>
      <c r="G357">
        <f>HLOOKUP(A357,Financial!$B$2:$BA$83,46,FALSE)</f>
        <v>1214</v>
      </c>
      <c r="H357">
        <f>HLOOKUP(A357,Financial!$B$2:$BA$83,47,FALSE)</f>
        <v>1450</v>
      </c>
      <c r="I357">
        <f>VLOOKUP(A357,zillow_price!$A$2:$N$52,7,FALSE)</f>
        <v>167938.73317271401</v>
      </c>
      <c r="J357">
        <f>VLOOKUP(A357,zillow_price!$A$2:$O$52,15,FALSE)</f>
        <v>41</v>
      </c>
      <c r="K357">
        <f>VLOOKUP(A357,Supply!$B$3:$N$54,8,FALSE)</f>
        <v>761797</v>
      </c>
    </row>
    <row r="358" spans="1:11" x14ac:dyDescent="0.2">
      <c r="A358" t="s">
        <v>53</v>
      </c>
      <c r="B358">
        <v>2015</v>
      </c>
      <c r="C358">
        <f>HLOOKUP(A358,Fertility!$B$1:$BA$133,69,FALSE)</f>
        <v>219972</v>
      </c>
      <c r="D358">
        <f>HLOOKUP(A358,AverageHouseHoldSize!$B$2:$BA$71,38,FALSE)</f>
        <v>2.66</v>
      </c>
      <c r="E358">
        <f>HLOOKUP(A358,Financial!$B$2:$BA$83,44,FALSE)</f>
        <v>311700</v>
      </c>
      <c r="F358">
        <f>HLOOKUP(A358,Financial!$B$2:$BA$83,45,FALSE)</f>
        <v>97596</v>
      </c>
      <c r="G358">
        <f>HLOOKUP(A358,Financial!$B$2:$BA$83,46,FALSE)</f>
        <v>2009</v>
      </c>
      <c r="H358">
        <f>HLOOKUP(A358,Financial!$B$2:$BA$83,47,FALSE)</f>
        <v>5206</v>
      </c>
      <c r="I358">
        <f>VLOOKUP(A358,zillow_price!$A$2:$N$52,7,FALSE)</f>
        <v>280539.25949379499</v>
      </c>
      <c r="J358">
        <f>VLOOKUP(A358,zillow_price!$A$2:$O$52,15,FALSE)</f>
        <v>43</v>
      </c>
      <c r="K358">
        <f>VLOOKUP(A358,Supply!$B$3:$N$54,8,FALSE)</f>
        <v>7233694</v>
      </c>
    </row>
    <row r="359" spans="1:11" x14ac:dyDescent="0.2">
      <c r="A359" t="s">
        <v>54</v>
      </c>
      <c r="B359">
        <v>2015</v>
      </c>
      <c r="C359">
        <f>HLOOKUP(A359,Fertility!$B$1:$BA$133,69,FALSE)</f>
        <v>119725</v>
      </c>
      <c r="D359">
        <f>HLOOKUP(A359,AverageHouseHoldSize!$B$2:$BA$71,38,FALSE)</f>
        <v>2.5499999999999998</v>
      </c>
      <c r="E359">
        <f>HLOOKUP(A359,Financial!$B$2:$BA$83,44,FALSE)</f>
        <v>172900</v>
      </c>
      <c r="F359">
        <f>HLOOKUP(A359,Financial!$B$2:$BA$83,45,FALSE)</f>
        <v>73118</v>
      </c>
      <c r="G359">
        <f>HLOOKUP(A359,Financial!$B$2:$BA$83,46,FALSE)</f>
        <v>1234</v>
      </c>
      <c r="H359">
        <f>HLOOKUP(A359,Financial!$B$2:$BA$83,47,FALSE)</f>
        <v>1494</v>
      </c>
      <c r="I359">
        <f>VLOOKUP(A359,zillow_price!$A$2:$N$52,7,FALSE)</f>
        <v>163656.79379689301</v>
      </c>
      <c r="J359">
        <f>VLOOKUP(A359,zillow_price!$A$2:$O$52,15,FALSE)</f>
        <v>36</v>
      </c>
      <c r="K359">
        <f>VLOOKUP(A359,Supply!$B$3:$N$54,8,FALSE)</f>
        <v>3843745</v>
      </c>
    </row>
    <row r="360" spans="1:11" x14ac:dyDescent="0.2">
      <c r="A360" t="s">
        <v>55</v>
      </c>
      <c r="B360">
        <v>2015</v>
      </c>
      <c r="C360">
        <f>HLOOKUP(A360,Fertility!$B$1:$BA$133,69,FALSE)</f>
        <v>12118</v>
      </c>
      <c r="D360">
        <f>HLOOKUP(A360,AverageHouseHoldSize!$B$2:$BA$71,38,FALSE)</f>
        <v>2.33</v>
      </c>
      <c r="E360">
        <f>HLOOKUP(A360,Financial!$B$2:$BA$83,44,FALSE)</f>
        <v>207700</v>
      </c>
      <c r="F360">
        <f>HLOOKUP(A360,Financial!$B$2:$BA$83,45,FALSE)</f>
        <v>93014</v>
      </c>
      <c r="G360">
        <f>HLOOKUP(A360,Financial!$B$2:$BA$83,46,FALSE)</f>
        <v>1297</v>
      </c>
      <c r="H360">
        <f>HLOOKUP(A360,Financial!$B$2:$BA$83,47,FALSE)</f>
        <v>1960</v>
      </c>
      <c r="I360">
        <f>VLOOKUP(A360,zillow_price!$A$2:$N$52,7,FALSE)</f>
        <v>220819.381128112</v>
      </c>
      <c r="J360">
        <f>VLOOKUP(A360,zillow_price!$A$2:$O$52,15,FALSE)</f>
        <v>37</v>
      </c>
      <c r="K360">
        <f>VLOOKUP(A360,Supply!$B$3:$N$54,8,FALSE)</f>
        <v>313475</v>
      </c>
    </row>
    <row r="361" spans="1:11" x14ac:dyDescent="0.2">
      <c r="A361" t="s">
        <v>56</v>
      </c>
      <c r="B361">
        <v>2015</v>
      </c>
      <c r="C361">
        <f>HLOOKUP(A361,Fertility!$B$1:$BA$133,69,FALSE)</f>
        <v>141168</v>
      </c>
      <c r="D361">
        <f>HLOOKUP(A361,AverageHouseHoldSize!$B$2:$BA$71,38,FALSE)</f>
        <v>2.4500000000000002</v>
      </c>
      <c r="E361">
        <f>HLOOKUP(A361,Financial!$B$2:$BA$83,44,FALSE)</f>
        <v>145700</v>
      </c>
      <c r="F361">
        <f>HLOOKUP(A361,Financial!$B$2:$BA$83,45,FALSE)</f>
        <v>77045</v>
      </c>
      <c r="G361">
        <f>HLOOKUP(A361,Financial!$B$2:$BA$83,46,FALSE)</f>
        <v>1228</v>
      </c>
      <c r="H361">
        <f>HLOOKUP(A361,Financial!$B$2:$BA$83,47,FALSE)</f>
        <v>2344</v>
      </c>
      <c r="I361">
        <f>VLOOKUP(A361,zillow_price!$A$2:$N$52,7,FALSE)</f>
        <v>122952.695743877</v>
      </c>
      <c r="J361">
        <f>VLOOKUP(A361,zillow_price!$A$2:$O$52,15,FALSE)</f>
        <v>44</v>
      </c>
      <c r="K361">
        <f>VLOOKUP(A361,Supply!$B$3:$N$54,8,FALSE)</f>
        <v>4606655</v>
      </c>
    </row>
    <row r="362" spans="1:11" x14ac:dyDescent="0.2">
      <c r="A362" t="s">
        <v>57</v>
      </c>
      <c r="B362">
        <v>2015</v>
      </c>
      <c r="C362">
        <f>HLOOKUP(A362,Fertility!$B$1:$BA$133,69,FALSE)</f>
        <v>47490</v>
      </c>
      <c r="D362">
        <f>HLOOKUP(A362,AverageHouseHoldSize!$B$2:$BA$71,38,FALSE)</f>
        <v>2.59</v>
      </c>
      <c r="E362">
        <f>HLOOKUP(A362,Financial!$B$2:$BA$83,44,FALSE)</f>
        <v>141500</v>
      </c>
      <c r="F362">
        <f>HLOOKUP(A362,Financial!$B$2:$BA$83,45,FALSE)</f>
        <v>72346</v>
      </c>
      <c r="G362">
        <f>HLOOKUP(A362,Financial!$B$2:$BA$83,46,FALSE)</f>
        <v>1159</v>
      </c>
      <c r="H362">
        <f>HLOOKUP(A362,Financial!$B$2:$BA$83,47,FALSE)</f>
        <v>1341</v>
      </c>
      <c r="I362">
        <f>VLOOKUP(A362,zillow_price!$A$2:$N$52,7,FALSE)</f>
        <v>119034.24150899101</v>
      </c>
      <c r="J362">
        <f>VLOOKUP(A362,zillow_price!$A$2:$O$52,15,FALSE)</f>
        <v>45</v>
      </c>
      <c r="K362">
        <f>VLOOKUP(A362,Supply!$B$3:$N$54,8,FALSE)</f>
        <v>1465951</v>
      </c>
    </row>
    <row r="363" spans="1:11" x14ac:dyDescent="0.2">
      <c r="A363" t="s">
        <v>58</v>
      </c>
      <c r="B363">
        <v>2015</v>
      </c>
      <c r="C363">
        <f>HLOOKUP(A363,Fertility!$B$1:$BA$133,69,FALSE)</f>
        <v>46087</v>
      </c>
      <c r="D363">
        <f>HLOOKUP(A363,AverageHouseHoldSize!$B$2:$BA$71,38,FALSE)</f>
        <v>2.54</v>
      </c>
      <c r="E363">
        <f>HLOOKUP(A363,Financial!$B$2:$BA$83,44,FALSE)</f>
        <v>274900</v>
      </c>
      <c r="F363">
        <f>HLOOKUP(A363,Financial!$B$2:$BA$83,45,FALSE)</f>
        <v>80882</v>
      </c>
      <c r="G363">
        <f>HLOOKUP(A363,Financial!$B$2:$BA$83,46,FALSE)</f>
        <v>1534</v>
      </c>
      <c r="H363">
        <f>HLOOKUP(A363,Financial!$B$2:$BA$83,47,FALSE)</f>
        <v>2868</v>
      </c>
      <c r="I363">
        <f>VLOOKUP(A363,zillow_price!$A$2:$N$52,7,FALSE)</f>
        <v>273386.84335786803</v>
      </c>
      <c r="J363">
        <f>VLOOKUP(A363,zillow_price!$A$2:$O$52,15,FALSE)</f>
        <v>46</v>
      </c>
      <c r="K363">
        <f>VLOOKUP(A363,Supply!$B$3:$N$54,8,FALSE)</f>
        <v>1553205</v>
      </c>
    </row>
    <row r="364" spans="1:11" x14ac:dyDescent="0.2">
      <c r="A364" t="s">
        <v>59</v>
      </c>
      <c r="B364">
        <v>2015</v>
      </c>
      <c r="C364">
        <f>HLOOKUP(A364,Fertility!$B$1:$BA$133,69,FALSE)</f>
        <v>149372</v>
      </c>
      <c r="D364">
        <f>HLOOKUP(A364,AverageHouseHoldSize!$B$2:$BA$71,38,FALSE)</f>
        <v>2.5</v>
      </c>
      <c r="E364">
        <f>HLOOKUP(A364,Financial!$B$2:$BA$83,44,FALSE)</f>
        <v>185100</v>
      </c>
      <c r="F364">
        <f>HLOOKUP(A364,Financial!$B$2:$BA$83,45,FALSE)</f>
        <v>82411</v>
      </c>
      <c r="G364">
        <f>HLOOKUP(A364,Financial!$B$2:$BA$83,46,FALSE)</f>
        <v>1414</v>
      </c>
      <c r="H364">
        <f>HLOOKUP(A364,Financial!$B$2:$BA$83,47,FALSE)</f>
        <v>2963</v>
      </c>
      <c r="I364">
        <f>VLOOKUP(A364,zillow_price!$A$2:$N$52,7,FALSE)</f>
        <v>158994.02047845899</v>
      </c>
      <c r="J364">
        <f>VLOOKUP(A364,zillow_price!$A$2:$O$52,15,FALSE)</f>
        <v>47</v>
      </c>
      <c r="K364">
        <f>VLOOKUP(A364,Supply!$B$3:$N$54,8,FALSE)</f>
        <v>4956037</v>
      </c>
    </row>
    <row r="365" spans="1:11" x14ac:dyDescent="0.2">
      <c r="A365" t="s">
        <v>60</v>
      </c>
      <c r="B365">
        <v>2015</v>
      </c>
      <c r="C365">
        <f>HLOOKUP(A365,Fertility!$B$1:$BA$133,69,FALSE)</f>
        <v>13820</v>
      </c>
      <c r="D365">
        <f>HLOOKUP(A365,AverageHouseHoldSize!$B$2:$BA$71,38,FALSE)</f>
        <v>2.4900000000000002</v>
      </c>
      <c r="E365">
        <f>HLOOKUP(A365,Financial!$B$2:$BA$83,44,FALSE)</f>
        <v>240200</v>
      </c>
      <c r="F365">
        <f>HLOOKUP(A365,Financial!$B$2:$BA$83,45,FALSE)</f>
        <v>91787</v>
      </c>
      <c r="G365">
        <f>HLOOKUP(A365,Financial!$B$2:$BA$83,46,FALSE)</f>
        <v>1730</v>
      </c>
      <c r="H365">
        <f>HLOOKUP(A365,Financial!$B$2:$BA$83,47,FALSE)</f>
        <v>4008</v>
      </c>
      <c r="I365">
        <f>VLOOKUP(A365,zillow_price!$A$2:$N$52,7,FALSE)</f>
        <v>234123.99619643201</v>
      </c>
      <c r="J365">
        <f>VLOOKUP(A365,zillow_price!$A$2:$O$52,15,FALSE)</f>
        <v>50</v>
      </c>
      <c r="K365">
        <f>VLOOKUP(A365,Supply!$B$3:$N$54,8,FALSE)</f>
        <v>407484</v>
      </c>
    </row>
    <row r="366" spans="1:11" x14ac:dyDescent="0.2">
      <c r="A366" t="s">
        <v>61</v>
      </c>
      <c r="B366">
        <v>2015</v>
      </c>
      <c r="C366">
        <f>HLOOKUP(A366,Fertility!$B$1:$BA$133,69,FALSE)</f>
        <v>61316</v>
      </c>
      <c r="D366">
        <f>HLOOKUP(A366,AverageHouseHoldSize!$B$2:$BA$71,38,FALSE)</f>
        <v>2.56</v>
      </c>
      <c r="E366">
        <f>HLOOKUP(A366,Financial!$B$2:$BA$83,44,FALSE)</f>
        <v>162900</v>
      </c>
      <c r="F366">
        <f>HLOOKUP(A366,Financial!$B$2:$BA$83,45,FALSE)</f>
        <v>70285</v>
      </c>
      <c r="G366">
        <f>HLOOKUP(A366,Financial!$B$2:$BA$83,46,FALSE)</f>
        <v>1168</v>
      </c>
      <c r="H366">
        <f>HLOOKUP(A366,Financial!$B$2:$BA$83,47,FALSE)</f>
        <v>963</v>
      </c>
      <c r="I366">
        <f>VLOOKUP(A366,zillow_price!$A$2:$N$52,7,FALSE)</f>
        <v>155088.73829033101</v>
      </c>
      <c r="J366">
        <f>VLOOKUP(A366,zillow_price!$A$2:$O$52,15,FALSE)</f>
        <v>51</v>
      </c>
      <c r="K366">
        <f>VLOOKUP(A366,Supply!$B$3:$N$54,8,FALSE)</f>
        <v>1857768</v>
      </c>
    </row>
    <row r="367" spans="1:11" x14ac:dyDescent="0.2">
      <c r="A367" t="s">
        <v>62</v>
      </c>
      <c r="B367">
        <v>2015</v>
      </c>
      <c r="C367">
        <f>HLOOKUP(A367,Fertility!$B$1:$BA$133,69,FALSE)</f>
        <v>10875</v>
      </c>
      <c r="D367">
        <f>HLOOKUP(A367,AverageHouseHoldSize!$B$2:$BA$71,38,FALSE)</f>
        <v>2.4300000000000002</v>
      </c>
      <c r="E367">
        <f>HLOOKUP(A367,Financial!$B$2:$BA$83,44,FALSE)</f>
        <v>169000</v>
      </c>
      <c r="F367">
        <f>HLOOKUP(A367,Financial!$B$2:$BA$83,45,FALSE)</f>
        <v>77884</v>
      </c>
      <c r="G367">
        <f>HLOOKUP(A367,Financial!$B$2:$BA$83,46,FALSE)</f>
        <v>1225</v>
      </c>
      <c r="H367">
        <f>HLOOKUP(A367,Financial!$B$2:$BA$83,47,FALSE)</f>
        <v>2311</v>
      </c>
      <c r="I367">
        <f>VLOOKUP(A367,zillow_price!$A$2:$N$52,7,FALSE)</f>
        <v>172849.738703218</v>
      </c>
      <c r="J367">
        <f>VLOOKUP(A367,zillow_price!$A$2:$O$52,15,FALSE)</f>
        <v>52</v>
      </c>
      <c r="K367">
        <f>VLOOKUP(A367,Supply!$B$3:$N$54,8,FALSE)</f>
        <v>339437</v>
      </c>
    </row>
    <row r="368" spans="1:11" x14ac:dyDescent="0.2">
      <c r="A368" t="s">
        <v>63</v>
      </c>
      <c r="B368">
        <v>2015</v>
      </c>
      <c r="C368">
        <f>HLOOKUP(A368,Fertility!$B$1:$BA$133,69,FALSE)</f>
        <v>80773</v>
      </c>
      <c r="D368">
        <f>HLOOKUP(A368,AverageHouseHoldSize!$B$2:$BA$71,38,FALSE)</f>
        <v>2.5499999999999998</v>
      </c>
      <c r="E368">
        <f>HLOOKUP(A368,Financial!$B$2:$BA$83,44,FALSE)</f>
        <v>159700</v>
      </c>
      <c r="F368">
        <f>HLOOKUP(A368,Financial!$B$2:$BA$83,45,FALSE)</f>
        <v>70221</v>
      </c>
      <c r="G368">
        <f>HLOOKUP(A368,Financial!$B$2:$BA$83,46,FALSE)</f>
        <v>1167</v>
      </c>
      <c r="H368">
        <f>HLOOKUP(A368,Financial!$B$2:$BA$83,47,FALSE)</f>
        <v>1213</v>
      </c>
      <c r="I368">
        <f>VLOOKUP(A368,zillow_price!$A$2:$N$52,7,FALSE)</f>
        <v>153336.456399221</v>
      </c>
      <c r="J368">
        <f>VLOOKUP(A368,zillow_price!$A$2:$O$52,15,FALSE)</f>
        <v>53</v>
      </c>
      <c r="K368">
        <f>VLOOKUP(A368,Supply!$B$3:$N$54,8,FALSE)</f>
        <v>2530260</v>
      </c>
    </row>
    <row r="369" spans="1:11" x14ac:dyDescent="0.2">
      <c r="A369" t="s">
        <v>64</v>
      </c>
      <c r="B369">
        <v>2015</v>
      </c>
      <c r="C369">
        <f>HLOOKUP(A369,Fertility!$B$1:$BA$133,69,FALSE)</f>
        <v>395878</v>
      </c>
      <c r="D369">
        <f>HLOOKUP(A369,AverageHouseHoldSize!$B$2:$BA$71,38,FALSE)</f>
        <v>2.85</v>
      </c>
      <c r="E369">
        <f>HLOOKUP(A369,Financial!$B$2:$BA$83,44,FALSE)</f>
        <v>169300</v>
      </c>
      <c r="F369">
        <f>HLOOKUP(A369,Financial!$B$2:$BA$83,45,FALSE)</f>
        <v>87121</v>
      </c>
      <c r="G369">
        <f>HLOOKUP(A369,Financial!$B$2:$BA$83,46,FALSE)</f>
        <v>1453</v>
      </c>
      <c r="H369">
        <f>HLOOKUP(A369,Financial!$B$2:$BA$83,47,FALSE)</f>
        <v>3388</v>
      </c>
      <c r="I369">
        <f>VLOOKUP(A369,zillow_price!$A$2:$N$52,7,FALSE)</f>
        <v>169819.92640894101</v>
      </c>
      <c r="J369">
        <f>VLOOKUP(A369,zillow_price!$A$2:$O$52,15,FALSE)</f>
        <v>54</v>
      </c>
      <c r="K369">
        <f>VLOOKUP(A369,Supply!$B$3:$N$54,8,FALSE)</f>
        <v>9421412</v>
      </c>
    </row>
    <row r="370" spans="1:11" x14ac:dyDescent="0.2">
      <c r="A370" t="s">
        <v>65</v>
      </c>
      <c r="B370">
        <v>2015</v>
      </c>
      <c r="C370">
        <f>HLOOKUP(A370,Fertility!$B$1:$BA$133,69,FALSE)</f>
        <v>51060</v>
      </c>
      <c r="D370">
        <f>HLOOKUP(A370,AverageHouseHoldSize!$B$2:$BA$71,38,FALSE)</f>
        <v>3.17</v>
      </c>
      <c r="E370">
        <f>HLOOKUP(A370,Financial!$B$2:$BA$83,44,FALSE)</f>
        <v>237700</v>
      </c>
      <c r="F370">
        <f>HLOOKUP(A370,Financial!$B$2:$BA$83,45,FALSE)</f>
        <v>82235</v>
      </c>
      <c r="G370">
        <f>HLOOKUP(A370,Financial!$B$2:$BA$83,46,FALSE)</f>
        <v>1408</v>
      </c>
      <c r="H370">
        <f>HLOOKUP(A370,Financial!$B$2:$BA$83,47,FALSE)</f>
        <v>1560</v>
      </c>
      <c r="I370">
        <f>VLOOKUP(A370,zillow_price!$A$2:$N$52,7,FALSE)</f>
        <v>248448.81358060901</v>
      </c>
      <c r="J370">
        <f>VLOOKUP(A370,zillow_price!$A$2:$O$52,15,FALSE)</f>
        <v>55</v>
      </c>
      <c r="K370">
        <f>VLOOKUP(A370,Supply!$B$3:$N$54,8,FALSE)</f>
        <v>930980</v>
      </c>
    </row>
    <row r="371" spans="1:11" x14ac:dyDescent="0.2">
      <c r="A371" t="s">
        <v>66</v>
      </c>
      <c r="B371">
        <v>2015</v>
      </c>
      <c r="C371">
        <f>HLOOKUP(A371,Fertility!$B$1:$BA$133,69,FALSE)</f>
        <v>5651</v>
      </c>
      <c r="D371">
        <f>HLOOKUP(A371,AverageHouseHoldSize!$B$2:$BA$71,38,FALSE)</f>
        <v>2.36</v>
      </c>
      <c r="E371">
        <f>HLOOKUP(A371,Financial!$B$2:$BA$83,44,FALSE)</f>
        <v>230600</v>
      </c>
      <c r="F371">
        <f>HLOOKUP(A371,Financial!$B$2:$BA$83,45,FALSE)</f>
        <v>80377</v>
      </c>
      <c r="G371">
        <f>HLOOKUP(A371,Financial!$B$2:$BA$83,46,FALSE)</f>
        <v>1530</v>
      </c>
      <c r="H371">
        <f>HLOOKUP(A371,Financial!$B$2:$BA$83,47,FALSE)</f>
        <v>4260</v>
      </c>
      <c r="I371">
        <f>VLOOKUP(A371,zillow_price!$A$2:$N$52,7,FALSE)</f>
        <v>223763.25041941201</v>
      </c>
      <c r="J371">
        <f>VLOOKUP(A371,zillow_price!$A$2:$O$52,15,FALSE)</f>
        <v>58</v>
      </c>
      <c r="K371">
        <f>VLOOKUP(A371,Supply!$B$3:$N$54,8,FALSE)</f>
        <v>254865</v>
      </c>
    </row>
    <row r="372" spans="1:11" x14ac:dyDescent="0.2">
      <c r="A372" t="s">
        <v>67</v>
      </c>
      <c r="B372">
        <v>2015</v>
      </c>
      <c r="C372">
        <f>HLOOKUP(A372,Fertility!$B$1:$BA$133,69,FALSE)</f>
        <v>102870</v>
      </c>
      <c r="D372">
        <f>HLOOKUP(A372,AverageHouseHoldSize!$B$2:$BA$71,38,FALSE)</f>
        <v>2.62</v>
      </c>
      <c r="E372">
        <f>HLOOKUP(A372,Financial!$B$2:$BA$83,44,FALSE)</f>
        <v>280000</v>
      </c>
      <c r="F372">
        <f>HLOOKUP(A372,Financial!$B$2:$BA$83,45,FALSE)</f>
        <v>95441</v>
      </c>
      <c r="G372">
        <f>HLOOKUP(A372,Financial!$B$2:$BA$83,46,FALSE)</f>
        <v>1692</v>
      </c>
      <c r="H372">
        <f>HLOOKUP(A372,Financial!$B$2:$BA$83,47,FALSE)</f>
        <v>2290</v>
      </c>
      <c r="I372">
        <f>VLOOKUP(A372,zillow_price!$A$2:$N$52,7,FALSE)</f>
        <v>239374.52519411599</v>
      </c>
      <c r="J372">
        <f>VLOOKUP(A372,zillow_price!$A$2:$O$52,15,FALSE)</f>
        <v>56</v>
      </c>
      <c r="K372">
        <f>VLOOKUP(A372,Supply!$B$3:$N$54,8,FALSE)</f>
        <v>3106895</v>
      </c>
    </row>
    <row r="373" spans="1:11" x14ac:dyDescent="0.2">
      <c r="A373" t="s">
        <v>68</v>
      </c>
      <c r="B373">
        <v>2015</v>
      </c>
      <c r="C373">
        <f>HLOOKUP(A373,Fertility!$B$1:$BA$133,69,FALSE)</f>
        <v>86668</v>
      </c>
      <c r="D373">
        <f>HLOOKUP(A373,AverageHouseHoldSize!$B$2:$BA$71,38,FALSE)</f>
        <v>2.58</v>
      </c>
      <c r="E373">
        <f>HLOOKUP(A373,Financial!$B$2:$BA$83,44,FALSE)</f>
        <v>293300</v>
      </c>
      <c r="F373">
        <f>HLOOKUP(A373,Financial!$B$2:$BA$83,45,FALSE)</f>
        <v>91864</v>
      </c>
      <c r="G373">
        <f>HLOOKUP(A373,Financial!$B$2:$BA$83,46,FALSE)</f>
        <v>1704</v>
      </c>
      <c r="H373">
        <f>HLOOKUP(A373,Financial!$B$2:$BA$83,47,FALSE)</f>
        <v>2967</v>
      </c>
      <c r="I373">
        <f>VLOOKUP(A373,zillow_price!$A$2:$N$52,7,FALSE)</f>
        <v>288763.95096005901</v>
      </c>
      <c r="J373">
        <f>VLOOKUP(A373,zillow_price!$A$2:$O$52,15,FALSE)</f>
        <v>59</v>
      </c>
      <c r="K373">
        <f>VLOOKUP(A373,Supply!$B$3:$N$54,8,FALSE)</f>
        <v>2728573</v>
      </c>
    </row>
    <row r="374" spans="1:11" x14ac:dyDescent="0.2">
      <c r="A374" t="s">
        <v>69</v>
      </c>
      <c r="B374">
        <v>2015</v>
      </c>
      <c r="C374">
        <f>HLOOKUP(A374,Fertility!$B$1:$BA$133,69,FALSE)</f>
        <v>19670</v>
      </c>
      <c r="D374">
        <f>HLOOKUP(A374,AverageHouseHoldSize!$B$2:$BA$71,38,FALSE)</f>
        <v>2.44</v>
      </c>
      <c r="E374">
        <f>HLOOKUP(A374,Financial!$B$2:$BA$83,44,FALSE)</f>
        <v>134800</v>
      </c>
      <c r="F374">
        <f>HLOOKUP(A374,Financial!$B$2:$BA$83,45,FALSE)</f>
        <v>67771</v>
      </c>
      <c r="G374">
        <f>HLOOKUP(A374,Financial!$B$2:$BA$83,46,FALSE)</f>
        <v>972</v>
      </c>
      <c r="H374">
        <f>HLOOKUP(A374,Financial!$B$2:$BA$83,47,FALSE)</f>
        <v>754</v>
      </c>
      <c r="I374">
        <f>VLOOKUP(A374,zillow_price!$A$2:$N$52,7,FALSE)</f>
        <v>107904.819930108</v>
      </c>
      <c r="J374">
        <f>VLOOKUP(A374,zillow_price!$A$2:$O$52,15,FALSE)</f>
        <v>61</v>
      </c>
      <c r="K374">
        <f>VLOOKUP(A374,Supply!$B$3:$N$54,8,FALSE)</f>
        <v>734536</v>
      </c>
    </row>
    <row r="375" spans="1:11" x14ac:dyDescent="0.2">
      <c r="A375" t="s">
        <v>70</v>
      </c>
      <c r="B375">
        <v>2015</v>
      </c>
      <c r="C375">
        <f>HLOOKUP(A375,Fertility!$B$1:$BA$133,69,FALSE)</f>
        <v>65927</v>
      </c>
      <c r="D375">
        <f>HLOOKUP(A375,AverageHouseHoldSize!$B$2:$BA$71,38,FALSE)</f>
        <v>2.42</v>
      </c>
      <c r="E375">
        <f>HLOOKUP(A375,Financial!$B$2:$BA$83,44,FALSE)</f>
        <v>173700</v>
      </c>
      <c r="F375">
        <f>HLOOKUP(A375,Financial!$B$2:$BA$83,45,FALSE)</f>
        <v>80520</v>
      </c>
      <c r="G375">
        <f>HLOOKUP(A375,Financial!$B$2:$BA$83,46,FALSE)</f>
        <v>1359</v>
      </c>
      <c r="H375">
        <f>HLOOKUP(A375,Financial!$B$2:$BA$83,47,FALSE)</f>
        <v>3320</v>
      </c>
      <c r="I375">
        <f>VLOOKUP(A375,zillow_price!$A$2:$N$52,7,FALSE)</f>
        <v>161809.58904071699</v>
      </c>
      <c r="J375">
        <f>VLOOKUP(A375,zillow_price!$A$2:$O$52,15,FALSE)</f>
        <v>60</v>
      </c>
      <c r="K375">
        <f>VLOOKUP(A375,Supply!$B$3:$N$54,8,FALSE)</f>
        <v>2319538</v>
      </c>
    </row>
    <row r="376" spans="1:11" x14ac:dyDescent="0.2">
      <c r="A376" t="s">
        <v>71</v>
      </c>
      <c r="B376">
        <v>2015</v>
      </c>
      <c r="C376">
        <f>HLOOKUP(A376,Fertility!$B$1:$BA$133,69,FALSE)</f>
        <v>7727</v>
      </c>
      <c r="D376">
        <f>HLOOKUP(A376,AverageHouseHoldSize!$B$2:$BA$71,38,FALSE)</f>
        <v>2.5</v>
      </c>
      <c r="E376">
        <f>HLOOKUP(A376,Financial!$B$2:$BA$83,44,FALSE)</f>
        <v>225000</v>
      </c>
      <c r="F376">
        <f>HLOOKUP(A376,Financial!$B$2:$BA$83,45,FALSE)</f>
        <v>85149</v>
      </c>
      <c r="G376">
        <f>HLOOKUP(A376,Financial!$B$2:$BA$83,46,FALSE)</f>
        <v>1364</v>
      </c>
      <c r="H376">
        <f>HLOOKUP(A376,Financial!$B$2:$BA$83,47,FALSE)</f>
        <v>1324</v>
      </c>
      <c r="I376">
        <f>VLOOKUP(A376,zillow_price!$A$2:$N$52,7,FALSE)</f>
        <v>229332.427754704</v>
      </c>
      <c r="J376">
        <f>VLOOKUP(A376,zillow_price!$A$2:$O$52,15,FALSE)</f>
        <v>62</v>
      </c>
      <c r="K376">
        <f>VLOOKUP(A376,Supply!$B$3:$N$54,8,FALSE)</f>
        <v>228937</v>
      </c>
    </row>
    <row r="377" spans="1:11" x14ac:dyDescent="0.2">
      <c r="A377" t="s">
        <v>72</v>
      </c>
      <c r="B377">
        <v>2015</v>
      </c>
      <c r="C377">
        <f>HLOOKUP(A377,Fertility!$B$1:$BA$133,69,FALSE)</f>
        <v>28928</v>
      </c>
      <c r="D377">
        <f>HLOOKUP(A377,AverageHouseHoldSize!$B$2:$BA$71,38,FALSE)</f>
        <v>2.81</v>
      </c>
      <c r="E377">
        <f>HLOOKUP(A377,Financial!$B$2:$BA$83,44,FALSE)</f>
        <v>137800</v>
      </c>
      <c r="F377">
        <f>HLOOKUP(A377,Financial!$B$2:$BA$83,45,FALSE)</f>
        <v>38822</v>
      </c>
      <c r="G377">
        <f>HLOOKUP(A377,Financial!$B$2:$BA$83,46,FALSE)</f>
        <v>864</v>
      </c>
      <c r="H377">
        <f>HLOOKUP(A377,Financial!$B$2:$BA$83,47,FALSE)</f>
        <v>658</v>
      </c>
      <c r="I377" t="e">
        <f>VLOOKUP(A377,zillow_price!$A$2:$N$52,7,FALSE)</f>
        <v>#N/A</v>
      </c>
      <c r="J377" t="e">
        <f>VLOOKUP(A377,zillow_price!$A$2:$O$52,15,FALSE)</f>
        <v>#N/A</v>
      </c>
      <c r="K377">
        <f>VLOOKUP(A377,Supply!$B$3:$N$54,8,FALSE)</f>
        <v>1221851</v>
      </c>
    </row>
    <row r="380" spans="1:11" x14ac:dyDescent="0.2">
      <c r="A380" t="s">
        <v>21</v>
      </c>
      <c r="B380">
        <v>2014</v>
      </c>
      <c r="C380">
        <f>HLOOKUP(A380,Fertility!$B$1:$BA$133,80,FALSE)</f>
        <v>58890</v>
      </c>
      <c r="D380">
        <f>HLOOKUP(A380,AverageHouseHoldSize!$B$2:$BA$71,44,FALSE)</f>
        <v>2.57</v>
      </c>
      <c r="E380">
        <f>HLOOKUP(A380,Financial!$B$2:$BA$83,51,FALSE)</f>
        <v>145700</v>
      </c>
      <c r="F380">
        <f>HLOOKUP(A380,Financial!$B$2:$BA$83,52,FALSE)</f>
        <v>66546</v>
      </c>
      <c r="G380">
        <f>HLOOKUP(A380,Financial!$B$2:$BA$83,53,FALSE)</f>
        <v>1119</v>
      </c>
      <c r="H380">
        <f>HLOOKUP(A380,Financial!$B$2:$BA$83,54,FALSE)</f>
        <v>603</v>
      </c>
      <c r="I380">
        <f>VLOOKUP(A380,zillow_price!$A$2:$N$52,6,FALSE)</f>
        <v>131157.290507189</v>
      </c>
      <c r="J380">
        <f>VLOOKUP(A380,zillow_price!$A$2:$O$52,15,FALSE)</f>
        <v>4</v>
      </c>
      <c r="K380">
        <f>VLOOKUP(A380,Supply!$B$3:$N$54,9,FALSE)</f>
        <v>1841217</v>
      </c>
    </row>
    <row r="381" spans="1:11" x14ac:dyDescent="0.2">
      <c r="A381" t="s">
        <v>22</v>
      </c>
      <c r="B381">
        <v>2014</v>
      </c>
      <c r="C381">
        <f>HLOOKUP(A381,Fertility!$B$1:$BA$133,80,FALSE)</f>
        <v>11703</v>
      </c>
      <c r="D381">
        <f>HLOOKUP(A381,AverageHouseHoldSize!$B$2:$BA$71,44,FALSE)</f>
        <v>2.84</v>
      </c>
      <c r="E381">
        <f>HLOOKUP(A381,Financial!$B$2:$BA$83,51,FALSE)</f>
        <v>268700</v>
      </c>
      <c r="F381">
        <f>HLOOKUP(A381,Financial!$B$2:$BA$83,52,FALSE)</f>
        <v>102659</v>
      </c>
      <c r="G381">
        <f>HLOOKUP(A381,Financial!$B$2:$BA$83,53,FALSE)</f>
        <v>1797</v>
      </c>
      <c r="H381">
        <f>HLOOKUP(A381,Financial!$B$2:$BA$83,54,FALSE)</f>
        <v>3260</v>
      </c>
      <c r="I381">
        <f>VLOOKUP(A381,zillow_price!$A$2:$N$52,6,FALSE)</f>
        <v>260859.63886826299</v>
      </c>
      <c r="J381">
        <f>VLOOKUP(A381,zillow_price!$A$2:$O$52,15,FALSE)</f>
        <v>3</v>
      </c>
      <c r="K381">
        <f>VLOOKUP(A381,Supply!$B$3:$N$54,9,FALSE)</f>
        <v>249659</v>
      </c>
    </row>
    <row r="382" spans="1:11" x14ac:dyDescent="0.2">
      <c r="A382" t="s">
        <v>23</v>
      </c>
      <c r="B382">
        <v>2014</v>
      </c>
      <c r="C382">
        <f>HLOOKUP(A382,Fertility!$B$1:$BA$133,80,FALSE)</f>
        <v>82774</v>
      </c>
      <c r="D382">
        <f>HLOOKUP(A382,AverageHouseHoldSize!$B$2:$BA$71,44,FALSE)</f>
        <v>2.71</v>
      </c>
      <c r="E382">
        <f>HLOOKUP(A382,Financial!$B$2:$BA$83,51,FALSE)</f>
        <v>194900</v>
      </c>
      <c r="F382">
        <f>HLOOKUP(A382,Financial!$B$2:$BA$83,52,FALSE)</f>
        <v>72609</v>
      </c>
      <c r="G382">
        <f>HLOOKUP(A382,Financial!$B$2:$BA$83,53,FALSE)</f>
        <v>1273</v>
      </c>
      <c r="H382">
        <f>HLOOKUP(A382,Financial!$B$2:$BA$83,54,FALSE)</f>
        <v>1401</v>
      </c>
      <c r="I382">
        <f>VLOOKUP(A382,zillow_price!$A$2:$N$52,6,FALSE)</f>
        <v>193104.17631304701</v>
      </c>
      <c r="J382">
        <f>VLOOKUP(A382,zillow_price!$A$2:$O$52,15,FALSE)</f>
        <v>8</v>
      </c>
      <c r="K382">
        <f>VLOOKUP(A382,Supply!$B$3:$N$54,9,FALSE)</f>
        <v>2428743</v>
      </c>
    </row>
    <row r="383" spans="1:11" x14ac:dyDescent="0.2">
      <c r="A383" t="s">
        <v>24</v>
      </c>
      <c r="B383">
        <v>2014</v>
      </c>
      <c r="C383">
        <f>HLOOKUP(A383,Fertility!$B$1:$BA$133,80,FALSE)</f>
        <v>40479</v>
      </c>
      <c r="D383">
        <f>HLOOKUP(A383,AverageHouseHoldSize!$B$2:$BA$71,44,FALSE)</f>
        <v>2.5499999999999998</v>
      </c>
      <c r="E383">
        <f>HLOOKUP(A383,Financial!$B$2:$BA$83,51,FALSE)</f>
        <v>128200</v>
      </c>
      <c r="F383">
        <f>HLOOKUP(A383,Financial!$B$2:$BA$83,52,FALSE)</f>
        <v>63705</v>
      </c>
      <c r="G383">
        <f>HLOOKUP(A383,Financial!$B$2:$BA$83,53,FALSE)</f>
        <v>995</v>
      </c>
      <c r="H383">
        <f>HLOOKUP(A383,Financial!$B$2:$BA$83,54,FALSE)</f>
        <v>835</v>
      </c>
      <c r="I383">
        <f>VLOOKUP(A383,zillow_price!$A$2:$N$52,6,FALSE)</f>
        <v>120353.706095096</v>
      </c>
      <c r="J383">
        <f>VLOOKUP(A383,zillow_price!$A$2:$O$52,15,FALSE)</f>
        <v>6</v>
      </c>
      <c r="K383">
        <f>VLOOKUP(A383,Supply!$B$3:$N$54,9,FALSE)</f>
        <v>1131288</v>
      </c>
    </row>
    <row r="384" spans="1:11" x14ac:dyDescent="0.2">
      <c r="A384" t="s">
        <v>25</v>
      </c>
      <c r="B384">
        <v>2014</v>
      </c>
      <c r="C384">
        <f>HLOOKUP(A384,Fertility!$B$1:$BA$133,80,FALSE)</f>
        <v>472565</v>
      </c>
      <c r="D384">
        <f>HLOOKUP(A384,AverageHouseHoldSize!$B$2:$BA$71,44,FALSE)</f>
        <v>2.98</v>
      </c>
      <c r="E384">
        <f>HLOOKUP(A384,Financial!$B$2:$BA$83,51,FALSE)</f>
        <v>427700</v>
      </c>
      <c r="F384">
        <f>HLOOKUP(A384,Financial!$B$2:$BA$83,52,FALSE)</f>
        <v>96305</v>
      </c>
      <c r="G384">
        <f>HLOOKUP(A384,Financial!$B$2:$BA$83,53,FALSE)</f>
        <v>2068</v>
      </c>
      <c r="H384">
        <f>HLOOKUP(A384,Financial!$B$2:$BA$83,54,FALSE)</f>
        <v>3548</v>
      </c>
      <c r="I384">
        <f>VLOOKUP(A384,zillow_price!$A$2:$N$52,6,FALSE)</f>
        <v>404246.96169894299</v>
      </c>
      <c r="J384">
        <f>VLOOKUP(A384,zillow_price!$A$2:$O$52,15,FALSE)</f>
        <v>9</v>
      </c>
      <c r="K384">
        <f>VLOOKUP(A384,Supply!$B$3:$N$54,9,FALSE)</f>
        <v>12758648</v>
      </c>
    </row>
    <row r="385" spans="1:11" x14ac:dyDescent="0.2">
      <c r="A385" t="s">
        <v>26</v>
      </c>
      <c r="B385">
        <v>2014</v>
      </c>
      <c r="C385">
        <f>HLOOKUP(A385,Fertility!$B$1:$BA$133,80,FALSE)</f>
        <v>70525</v>
      </c>
      <c r="D385">
        <f>HLOOKUP(A385,AverageHouseHoldSize!$B$2:$BA$71,44,FALSE)</f>
        <v>2.57</v>
      </c>
      <c r="E385">
        <f>HLOOKUP(A385,Financial!$B$2:$BA$83,51,FALSE)</f>
        <v>263500</v>
      </c>
      <c r="F385">
        <f>HLOOKUP(A385,Financial!$B$2:$BA$83,52,FALSE)</f>
        <v>86219</v>
      </c>
      <c r="G385">
        <f>HLOOKUP(A385,Financial!$B$2:$BA$83,53,FALSE)</f>
        <v>1536</v>
      </c>
      <c r="H385">
        <f>HLOOKUP(A385,Financial!$B$2:$BA$83,54,FALSE)</f>
        <v>1560</v>
      </c>
      <c r="I385">
        <f>VLOOKUP(A385,zillow_price!$A$2:$N$52,6,FALSE)</f>
        <v>264721.462422251</v>
      </c>
      <c r="J385">
        <f>VLOOKUP(A385,zillow_price!$A$2:$O$52,15,FALSE)</f>
        <v>10</v>
      </c>
      <c r="K385">
        <f>VLOOKUP(A385,Supply!$B$3:$N$54,9,FALSE)</f>
        <v>2039592</v>
      </c>
    </row>
    <row r="386" spans="1:11" x14ac:dyDescent="0.2">
      <c r="A386" t="s">
        <v>27</v>
      </c>
      <c r="B386">
        <v>2014</v>
      </c>
      <c r="C386">
        <f>HLOOKUP(A386,Fertility!$B$1:$BA$133,80,FALSE)</f>
        <v>42104</v>
      </c>
      <c r="D386">
        <f>HLOOKUP(A386,AverageHouseHoldSize!$B$2:$BA$71,44,FALSE)</f>
        <v>2.57</v>
      </c>
      <c r="E386">
        <f>HLOOKUP(A386,Financial!$B$2:$BA$83,51,FALSE)</f>
        <v>271000</v>
      </c>
      <c r="F386">
        <f>HLOOKUP(A386,Financial!$B$2:$BA$83,52,FALSE)</f>
        <v>102375</v>
      </c>
      <c r="G386">
        <f>HLOOKUP(A386,Financial!$B$2:$BA$83,53,FALSE)</f>
        <v>1994</v>
      </c>
      <c r="H386">
        <f>HLOOKUP(A386,Financial!$B$2:$BA$83,54,FALSE)</f>
        <v>5472</v>
      </c>
      <c r="I386">
        <f>VLOOKUP(A386,zillow_price!$A$2:$N$52,6,FALSE)</f>
        <v>232431.469833585</v>
      </c>
      <c r="J386">
        <f>VLOOKUP(A386,zillow_price!$A$2:$O$52,15,FALSE)</f>
        <v>11</v>
      </c>
      <c r="K386">
        <f>VLOOKUP(A386,Supply!$B$3:$N$54,9,FALSE)</f>
        <v>1355817</v>
      </c>
    </row>
    <row r="387" spans="1:11" x14ac:dyDescent="0.2">
      <c r="A387" t="s">
        <v>28</v>
      </c>
      <c r="B387">
        <v>2014</v>
      </c>
      <c r="C387">
        <f>HLOOKUP(A387,Fertility!$B$1:$BA$133,80,FALSE)</f>
        <v>10944</v>
      </c>
      <c r="D387">
        <f>HLOOKUP(A387,AverageHouseHoldSize!$B$2:$BA$71,44,FALSE)</f>
        <v>2.6</v>
      </c>
      <c r="E387">
        <f>HLOOKUP(A387,Financial!$B$2:$BA$83,51,FALSE)</f>
        <v>234600</v>
      </c>
      <c r="F387">
        <f>HLOOKUP(A387,Financial!$B$2:$BA$83,52,FALSE)</f>
        <v>81238</v>
      </c>
      <c r="G387">
        <f>HLOOKUP(A387,Financial!$B$2:$BA$83,53,FALSE)</f>
        <v>1460</v>
      </c>
      <c r="H387">
        <f>HLOOKUP(A387,Financial!$B$2:$BA$83,54,FALSE)</f>
        <v>1326</v>
      </c>
      <c r="I387">
        <f>VLOOKUP(A387,zillow_price!$A$2:$N$52,6,FALSE)</f>
        <v>224574.55543714599</v>
      </c>
      <c r="J387">
        <f>VLOOKUP(A387,zillow_price!$A$2:$O$52,15,FALSE)</f>
        <v>13</v>
      </c>
      <c r="K387">
        <f>VLOOKUP(A387,Supply!$B$3:$N$54,9,FALSE)</f>
        <v>349743</v>
      </c>
    </row>
    <row r="388" spans="1:11" x14ac:dyDescent="0.2">
      <c r="A388" t="s">
        <v>29</v>
      </c>
      <c r="B388">
        <v>2014</v>
      </c>
      <c r="C388">
        <f>HLOOKUP(A388,Fertility!$B$1:$BA$133,80,FALSE)</f>
        <v>9901</v>
      </c>
      <c r="D388">
        <f>HLOOKUP(A388,AverageHouseHoldSize!$B$2:$BA$71,44,FALSE)</f>
        <v>2.23</v>
      </c>
      <c r="E388">
        <f>HLOOKUP(A388,Financial!$B$2:$BA$83,51,FALSE)</f>
        <v>497900</v>
      </c>
      <c r="F388">
        <f>HLOOKUP(A388,Financial!$B$2:$BA$83,52,FALSE)</f>
        <v>125870</v>
      </c>
      <c r="G388">
        <f>HLOOKUP(A388,Financial!$B$2:$BA$83,53,FALSE)</f>
        <v>2194</v>
      </c>
      <c r="H388">
        <f>HLOOKUP(A388,Financial!$B$2:$BA$83,54,FALSE)</f>
        <v>2649</v>
      </c>
      <c r="I388">
        <f>VLOOKUP(A388,zillow_price!$A$2:$N$52,6,FALSE)</f>
        <v>468359.30277147202</v>
      </c>
      <c r="J388">
        <f>VLOOKUP(A388,zillow_price!$A$2:$O$52,15,FALSE)</f>
        <v>12</v>
      </c>
      <c r="K388">
        <f>VLOOKUP(A388,Supply!$B$3:$N$54,9,FALSE)</f>
        <v>277378</v>
      </c>
    </row>
    <row r="389" spans="1:11" x14ac:dyDescent="0.2">
      <c r="A389" t="s">
        <v>30</v>
      </c>
      <c r="B389">
        <v>2014</v>
      </c>
      <c r="C389">
        <f>HLOOKUP(A389,Fertility!$B$1:$BA$133,80,FALSE)</f>
        <v>213196</v>
      </c>
      <c r="D389">
        <f>HLOOKUP(A389,AverageHouseHoldSize!$B$2:$BA$71,44,FALSE)</f>
        <v>2.66</v>
      </c>
      <c r="E389">
        <f>HLOOKUP(A389,Financial!$B$2:$BA$83,51,FALSE)</f>
        <v>173500</v>
      </c>
      <c r="F389">
        <f>HLOOKUP(A389,Financial!$B$2:$BA$83,52,FALSE)</f>
        <v>68407</v>
      </c>
      <c r="G389">
        <f>HLOOKUP(A389,Financial!$B$2:$BA$83,53,FALSE)</f>
        <v>1364</v>
      </c>
      <c r="H389">
        <f>HLOOKUP(A389,Financial!$B$2:$BA$83,54,FALSE)</f>
        <v>1808</v>
      </c>
      <c r="I389">
        <f>VLOOKUP(A389,zillow_price!$A$2:$N$52,6,FALSE)</f>
        <v>169982.63183283599</v>
      </c>
      <c r="J389">
        <f>VLOOKUP(A389,zillow_price!$A$2:$O$52,15,FALSE)</f>
        <v>14</v>
      </c>
      <c r="K389">
        <f>VLOOKUP(A389,Supply!$B$3:$N$54,9,FALSE)</f>
        <v>7328046</v>
      </c>
    </row>
    <row r="390" spans="1:11" x14ac:dyDescent="0.2">
      <c r="A390" t="s">
        <v>31</v>
      </c>
      <c r="B390">
        <v>2014</v>
      </c>
      <c r="C390">
        <f>HLOOKUP(A390,Fertility!$B$1:$BA$133,80,FALSE)</f>
        <v>136418</v>
      </c>
      <c r="D390">
        <f>HLOOKUP(A390,AverageHouseHoldSize!$B$2:$BA$71,44,FALSE)</f>
        <v>2.74</v>
      </c>
      <c r="E390">
        <f>HLOOKUP(A390,Financial!$B$2:$BA$83,51,FALSE)</f>
        <v>158800</v>
      </c>
      <c r="F390">
        <f>HLOOKUP(A390,Financial!$B$2:$BA$83,52,FALSE)</f>
        <v>74446</v>
      </c>
      <c r="G390">
        <f>HLOOKUP(A390,Financial!$B$2:$BA$83,53,FALSE)</f>
        <v>1285</v>
      </c>
      <c r="H390">
        <f>HLOOKUP(A390,Financial!$B$2:$BA$83,54,FALSE)</f>
        <v>1506</v>
      </c>
      <c r="I390">
        <f>VLOOKUP(A390,zillow_price!$A$2:$N$52,6,FALSE)</f>
        <v>145757.919710938</v>
      </c>
      <c r="J390">
        <f>VLOOKUP(A390,zillow_price!$A$2:$O$52,15,FALSE)</f>
        <v>16</v>
      </c>
      <c r="K390">
        <f>VLOOKUP(A390,Supply!$B$3:$N$54,9,FALSE)</f>
        <v>3587521</v>
      </c>
    </row>
    <row r="391" spans="1:11" x14ac:dyDescent="0.2">
      <c r="A391" t="s">
        <v>32</v>
      </c>
      <c r="B391">
        <v>2014</v>
      </c>
      <c r="C391">
        <f>HLOOKUP(A391,Fertility!$B$1:$BA$133,80,FALSE)</f>
        <v>20432</v>
      </c>
      <c r="D391">
        <f>HLOOKUP(A391,AverageHouseHoldSize!$B$2:$BA$71,44,FALSE)</f>
        <v>3.05</v>
      </c>
      <c r="E391">
        <f>HLOOKUP(A391,Financial!$B$2:$BA$83,51,FALSE)</f>
        <v>531300</v>
      </c>
      <c r="F391">
        <f>HLOOKUP(A391,Financial!$B$2:$BA$83,52,FALSE)</f>
        <v>100636</v>
      </c>
      <c r="G391">
        <f>HLOOKUP(A391,Financial!$B$2:$BA$83,53,FALSE)</f>
        <v>2173</v>
      </c>
      <c r="H391">
        <f>HLOOKUP(A391,Financial!$B$2:$BA$83,54,FALSE)</f>
        <v>1423</v>
      </c>
      <c r="I391">
        <f>VLOOKUP(A391,zillow_price!$A$2:$N$52,6,FALSE)</f>
        <v>496762.21431965701</v>
      </c>
      <c r="J391">
        <f>VLOOKUP(A391,zillow_price!$A$2:$O$52,15,FALSE)</f>
        <v>18</v>
      </c>
      <c r="K391">
        <f>VLOOKUP(A391,Supply!$B$3:$N$54,9,FALSE)</f>
        <v>450769</v>
      </c>
    </row>
    <row r="392" spans="1:11" x14ac:dyDescent="0.2">
      <c r="A392" t="s">
        <v>33</v>
      </c>
      <c r="B392">
        <v>2014</v>
      </c>
      <c r="C392">
        <f>HLOOKUP(A392,Fertility!$B$1:$BA$133,80,FALSE)</f>
        <v>21912</v>
      </c>
      <c r="D392">
        <f>HLOOKUP(A392,AverageHouseHoldSize!$B$2:$BA$71,44,FALSE)</f>
        <v>2.71</v>
      </c>
      <c r="E392">
        <f>HLOOKUP(A392,Financial!$B$2:$BA$83,51,FALSE)</f>
        <v>172700</v>
      </c>
      <c r="F392">
        <f>HLOOKUP(A392,Financial!$B$2:$BA$83,52,FALSE)</f>
        <v>65438</v>
      </c>
      <c r="G392">
        <f>HLOOKUP(A392,Financial!$B$2:$BA$83,53,FALSE)</f>
        <v>1138</v>
      </c>
      <c r="H392">
        <f>HLOOKUP(A392,Financial!$B$2:$BA$83,54,FALSE)</f>
        <v>1290</v>
      </c>
      <c r="I392">
        <f>VLOOKUP(A392,zillow_price!$A$2:$N$52,6,FALSE)</f>
        <v>177304.389276231</v>
      </c>
      <c r="J392">
        <f>VLOOKUP(A392,zillow_price!$A$2:$O$52,15,FALSE)</f>
        <v>20</v>
      </c>
      <c r="K392">
        <f>VLOOKUP(A392,Supply!$B$3:$N$54,9,FALSE)</f>
        <v>591587</v>
      </c>
    </row>
    <row r="393" spans="1:11" x14ac:dyDescent="0.2">
      <c r="A393" t="s">
        <v>34</v>
      </c>
      <c r="B393">
        <v>2014</v>
      </c>
      <c r="C393">
        <f>HLOOKUP(A393,Fertility!$B$1:$BA$133,80,FALSE)</f>
        <v>152835</v>
      </c>
      <c r="D393">
        <f>HLOOKUP(A393,AverageHouseHoldSize!$B$2:$BA$71,44,FALSE)</f>
        <v>2.64</v>
      </c>
      <c r="E393">
        <f>HLOOKUP(A393,Financial!$B$2:$BA$83,51,FALSE)</f>
        <v>183900</v>
      </c>
      <c r="F393">
        <f>HLOOKUP(A393,Financial!$B$2:$BA$83,52,FALSE)</f>
        <v>85072</v>
      </c>
      <c r="G393">
        <f>HLOOKUP(A393,Financial!$B$2:$BA$83,53,FALSE)</f>
        <v>1584</v>
      </c>
      <c r="H393">
        <f>HLOOKUP(A393,Financial!$B$2:$BA$83,54,FALSE)</f>
        <v>4354</v>
      </c>
      <c r="I393">
        <f>VLOOKUP(A393,zillow_price!$A$2:$N$52,6,FALSE)</f>
        <v>157236.413986898</v>
      </c>
      <c r="J393">
        <f>VLOOKUP(A393,zillow_price!$A$2:$O$52,15,FALSE)</f>
        <v>21</v>
      </c>
      <c r="K393">
        <f>VLOOKUP(A393,Supply!$B$3:$N$54,9,FALSE)</f>
        <v>4772421</v>
      </c>
    </row>
    <row r="394" spans="1:11" x14ac:dyDescent="0.2">
      <c r="A394" t="s">
        <v>35</v>
      </c>
      <c r="B394">
        <v>2014</v>
      </c>
      <c r="C394">
        <f>HLOOKUP(A394,Fertility!$B$1:$BA$133,80,FALSE)</f>
        <v>85078</v>
      </c>
      <c r="D394">
        <f>HLOOKUP(A394,AverageHouseHoldSize!$B$2:$BA$71,44,FALSE)</f>
        <v>2.56</v>
      </c>
      <c r="E394">
        <f>HLOOKUP(A394,Financial!$B$2:$BA$83,51,FALSE)</f>
        <v>132000</v>
      </c>
      <c r="F394">
        <f>HLOOKUP(A394,Financial!$B$2:$BA$83,52,FALSE)</f>
        <v>69207</v>
      </c>
      <c r="G394">
        <f>HLOOKUP(A394,Financial!$B$2:$BA$83,53,FALSE)</f>
        <v>1082</v>
      </c>
      <c r="H394">
        <f>HLOOKUP(A394,Financial!$B$2:$BA$83,54,FALSE)</f>
        <v>1154</v>
      </c>
      <c r="I394">
        <f>VLOOKUP(A394,zillow_price!$A$2:$N$52,6,FALSE)</f>
        <v>119100.085844063</v>
      </c>
      <c r="J394">
        <f>VLOOKUP(A394,zillow_price!$A$2:$O$52,15,FALSE)</f>
        <v>22</v>
      </c>
      <c r="K394">
        <f>VLOOKUP(A394,Supply!$B$3:$N$54,9,FALSE)</f>
        <v>2502739</v>
      </c>
    </row>
    <row r="395" spans="1:11" x14ac:dyDescent="0.2">
      <c r="A395" t="s">
        <v>36</v>
      </c>
      <c r="B395">
        <v>2014</v>
      </c>
      <c r="C395">
        <f>HLOOKUP(A395,Fertility!$B$1:$BA$133,80,FALSE)</f>
        <v>42728</v>
      </c>
      <c r="D395">
        <f>HLOOKUP(A395,AverageHouseHoldSize!$B$2:$BA$71,44,FALSE)</f>
        <v>2.42</v>
      </c>
      <c r="E395">
        <f>HLOOKUP(A395,Financial!$B$2:$BA$83,51,FALSE)</f>
        <v>142700</v>
      </c>
      <c r="F395">
        <f>HLOOKUP(A395,Financial!$B$2:$BA$83,52,FALSE)</f>
        <v>76198</v>
      </c>
      <c r="G395">
        <f>HLOOKUP(A395,Financial!$B$2:$BA$83,53,FALSE)</f>
        <v>1173</v>
      </c>
      <c r="H395">
        <f>HLOOKUP(A395,Financial!$B$2:$BA$83,54,FALSE)</f>
        <v>2118</v>
      </c>
      <c r="I395">
        <f>VLOOKUP(A395,zillow_price!$A$2:$N$52,6,FALSE)</f>
        <v>127586.148496665</v>
      </c>
      <c r="J395">
        <f>VLOOKUP(A395,zillow_price!$A$2:$O$52,15,FALSE)</f>
        <v>19</v>
      </c>
      <c r="K395">
        <f>VLOOKUP(A395,Supply!$B$3:$N$54,9,FALSE)</f>
        <v>1241471</v>
      </c>
    </row>
    <row r="396" spans="1:11" x14ac:dyDescent="0.2">
      <c r="A396" t="s">
        <v>37</v>
      </c>
      <c r="B396">
        <v>2014</v>
      </c>
      <c r="C396">
        <f>HLOOKUP(A396,Fertility!$B$1:$BA$133,80,FALSE)</f>
        <v>37641</v>
      </c>
      <c r="D396">
        <f>HLOOKUP(A396,AverageHouseHoldSize!$B$2:$BA$71,44,FALSE)</f>
        <v>2.5499999999999998</v>
      </c>
      <c r="E396">
        <f>HLOOKUP(A396,Financial!$B$2:$BA$83,51,FALSE)</f>
        <v>147200</v>
      </c>
      <c r="F396">
        <f>HLOOKUP(A396,Financial!$B$2:$BA$83,52,FALSE)</f>
        <v>78366</v>
      </c>
      <c r="G396">
        <f>HLOOKUP(A396,Financial!$B$2:$BA$83,53,FALSE)</f>
        <v>1256</v>
      </c>
      <c r="H396">
        <f>HLOOKUP(A396,Financial!$B$2:$BA$83,54,FALSE)</f>
        <v>2001</v>
      </c>
      <c r="I396">
        <f>VLOOKUP(A396,zillow_price!$A$2:$N$52,6,FALSE)</f>
        <v>121678.298112312</v>
      </c>
      <c r="J396">
        <f>VLOOKUP(A396,zillow_price!$A$2:$O$52,15,FALSE)</f>
        <v>23</v>
      </c>
      <c r="K396">
        <f>VLOOKUP(A396,Supply!$B$3:$N$54,9,FALSE)</f>
        <v>1109280</v>
      </c>
    </row>
    <row r="397" spans="1:11" x14ac:dyDescent="0.2">
      <c r="A397" t="s">
        <v>38</v>
      </c>
      <c r="B397">
        <v>2014</v>
      </c>
      <c r="C397">
        <f>HLOOKUP(A397,Fertility!$B$1:$BA$133,80,FALSE)</f>
        <v>57714</v>
      </c>
      <c r="D397">
        <f>HLOOKUP(A397,AverageHouseHoldSize!$B$2:$BA$71,44,FALSE)</f>
        <v>2.5</v>
      </c>
      <c r="E397">
        <f>HLOOKUP(A397,Financial!$B$2:$BA$83,51,FALSE)</f>
        <v>140300</v>
      </c>
      <c r="F397">
        <f>HLOOKUP(A397,Financial!$B$2:$BA$83,52,FALSE)</f>
        <v>68299</v>
      </c>
      <c r="G397">
        <f>HLOOKUP(A397,Financial!$B$2:$BA$83,53,FALSE)</f>
        <v>1100</v>
      </c>
      <c r="H397">
        <f>HLOOKUP(A397,Financial!$B$2:$BA$83,54,FALSE)</f>
        <v>1233</v>
      </c>
      <c r="I397">
        <f>VLOOKUP(A397,zillow_price!$A$2:$N$52,6,FALSE)</f>
        <v>107916.324364562</v>
      </c>
      <c r="J397">
        <f>VLOOKUP(A397,zillow_price!$A$2:$O$52,15,FALSE)</f>
        <v>24</v>
      </c>
      <c r="K397">
        <f>VLOOKUP(A397,Supply!$B$3:$N$54,9,FALSE)</f>
        <v>1712094</v>
      </c>
    </row>
    <row r="398" spans="1:11" x14ac:dyDescent="0.2">
      <c r="A398" t="s">
        <v>39</v>
      </c>
      <c r="B398">
        <v>2014</v>
      </c>
      <c r="C398">
        <f>HLOOKUP(A398,Fertility!$B$1:$BA$133,80,FALSE)</f>
        <v>55388</v>
      </c>
      <c r="D398">
        <f>HLOOKUP(A398,AverageHouseHoldSize!$B$2:$BA$71,44,FALSE)</f>
        <v>2.63</v>
      </c>
      <c r="E398">
        <f>HLOOKUP(A398,Financial!$B$2:$BA$83,51,FALSE)</f>
        <v>162400</v>
      </c>
      <c r="F398">
        <f>HLOOKUP(A398,Financial!$B$2:$BA$83,52,FALSE)</f>
        <v>73333</v>
      </c>
      <c r="G398">
        <f>HLOOKUP(A398,Financial!$B$2:$BA$83,53,FALSE)</f>
        <v>1178</v>
      </c>
      <c r="H398">
        <f>HLOOKUP(A398,Financial!$B$2:$BA$83,54,FALSE)</f>
        <v>911</v>
      </c>
      <c r="I398">
        <f>VLOOKUP(A398,zillow_price!$A$2:$N$52,6,FALSE)</f>
        <v>157095.05424187999</v>
      </c>
      <c r="J398">
        <f>VLOOKUP(A398,zillow_price!$A$2:$O$52,15,FALSE)</f>
        <v>25</v>
      </c>
      <c r="K398">
        <f>VLOOKUP(A398,Supply!$B$3:$N$54,9,FALSE)</f>
        <v>1718194</v>
      </c>
    </row>
    <row r="399" spans="1:11" x14ac:dyDescent="0.2">
      <c r="A399" t="s">
        <v>40</v>
      </c>
      <c r="B399">
        <v>2014</v>
      </c>
      <c r="C399">
        <f>HLOOKUP(A399,Fertility!$B$1:$BA$133,80,FALSE)</f>
        <v>13951</v>
      </c>
      <c r="D399">
        <f>HLOOKUP(A399,AverageHouseHoldSize!$B$2:$BA$71,44,FALSE)</f>
        <v>2.35</v>
      </c>
      <c r="E399">
        <f>HLOOKUP(A399,Financial!$B$2:$BA$83,51,FALSE)</f>
        <v>186800</v>
      </c>
      <c r="F399">
        <f>HLOOKUP(A399,Financial!$B$2:$BA$83,52,FALSE)</f>
        <v>71874</v>
      </c>
      <c r="G399">
        <f>HLOOKUP(A399,Financial!$B$2:$BA$83,53,FALSE)</f>
        <v>1322</v>
      </c>
      <c r="H399">
        <f>HLOOKUP(A399,Financial!$B$2:$BA$83,54,FALSE)</f>
        <v>2500</v>
      </c>
      <c r="I399">
        <f>VLOOKUP(A399,zillow_price!$A$2:$N$52,6,FALSE)</f>
        <v>178656.83905696901</v>
      </c>
      <c r="J399">
        <f>VLOOKUP(A399,zillow_price!$A$2:$O$52,15,FALSE)</f>
        <v>28</v>
      </c>
      <c r="K399">
        <f>VLOOKUP(A399,Supply!$B$3:$N$54,9,FALSE)</f>
        <v>549841</v>
      </c>
    </row>
    <row r="400" spans="1:11" x14ac:dyDescent="0.2">
      <c r="A400" t="s">
        <v>41</v>
      </c>
      <c r="B400">
        <v>2014</v>
      </c>
      <c r="C400">
        <f>HLOOKUP(A400,Fertility!$B$1:$BA$133,80,FALSE)</f>
        <v>69510</v>
      </c>
      <c r="D400">
        <f>HLOOKUP(A400,AverageHouseHoldSize!$B$2:$BA$71,44,FALSE)</f>
        <v>2.7</v>
      </c>
      <c r="E400">
        <f>HLOOKUP(A400,Financial!$B$2:$BA$83,51,FALSE)</f>
        <v>297900</v>
      </c>
      <c r="F400">
        <f>HLOOKUP(A400,Financial!$B$2:$BA$83,52,FALSE)</f>
        <v>103122</v>
      </c>
      <c r="G400">
        <f>HLOOKUP(A400,Financial!$B$2:$BA$83,53,FALSE)</f>
        <v>1903</v>
      </c>
      <c r="H400">
        <f>HLOOKUP(A400,Financial!$B$2:$BA$83,54,FALSE)</f>
        <v>3267</v>
      </c>
      <c r="I400">
        <f>VLOOKUP(A400,zillow_price!$A$2:$N$52,6,FALSE)</f>
        <v>268913.22934750398</v>
      </c>
      <c r="J400">
        <f>VLOOKUP(A400,zillow_price!$A$2:$O$52,15,FALSE)</f>
        <v>27</v>
      </c>
      <c r="K400">
        <f>VLOOKUP(A400,Supply!$B$3:$N$54,9,FALSE)</f>
        <v>2165438</v>
      </c>
    </row>
    <row r="401" spans="1:11" x14ac:dyDescent="0.2">
      <c r="A401" t="s">
        <v>42</v>
      </c>
      <c r="B401">
        <v>2014</v>
      </c>
      <c r="C401">
        <f>HLOOKUP(A401,Fertility!$B$1:$BA$133,80,FALSE)</f>
        <v>73444</v>
      </c>
      <c r="D401">
        <f>HLOOKUP(A401,AverageHouseHoldSize!$B$2:$BA$71,44,FALSE)</f>
        <v>2.5499999999999998</v>
      </c>
      <c r="E401">
        <f>HLOOKUP(A401,Financial!$B$2:$BA$83,51,FALSE)</f>
        <v>343500</v>
      </c>
      <c r="F401">
        <f>HLOOKUP(A401,Financial!$B$2:$BA$83,52,FALSE)</f>
        <v>105884</v>
      </c>
      <c r="G401">
        <f>HLOOKUP(A401,Financial!$B$2:$BA$83,53,FALSE)</f>
        <v>2014</v>
      </c>
      <c r="H401">
        <f>HLOOKUP(A401,Financial!$B$2:$BA$83,54,FALSE)</f>
        <v>4106</v>
      </c>
      <c r="I401">
        <f>VLOOKUP(A401,zillow_price!$A$2:$N$52,6,FALSE)</f>
        <v>324378.79947974201</v>
      </c>
      <c r="J401">
        <f>VLOOKUP(A401,zillow_price!$A$2:$O$52,15,FALSE)</f>
        <v>26</v>
      </c>
      <c r="K401">
        <f>VLOOKUP(A401,Supply!$B$3:$N$54,9,FALSE)</f>
        <v>2549336</v>
      </c>
    </row>
    <row r="402" spans="1:11" x14ac:dyDescent="0.2">
      <c r="A402" t="s">
        <v>43</v>
      </c>
      <c r="B402">
        <v>2014</v>
      </c>
      <c r="C402">
        <f>HLOOKUP(A402,Fertility!$B$1:$BA$133,80,FALSE)</f>
        <v>125528</v>
      </c>
      <c r="D402">
        <f>HLOOKUP(A402,AverageHouseHoldSize!$B$2:$BA$71,44,FALSE)</f>
        <v>2.5299999999999998</v>
      </c>
      <c r="E402">
        <f>HLOOKUP(A402,Financial!$B$2:$BA$83,51,FALSE)</f>
        <v>140200</v>
      </c>
      <c r="F402">
        <f>HLOOKUP(A402,Financial!$B$2:$BA$83,52,FALSE)</f>
        <v>72702</v>
      </c>
      <c r="G402">
        <f>HLOOKUP(A402,Financial!$B$2:$BA$83,53,FALSE)</f>
        <v>1217</v>
      </c>
      <c r="H402">
        <f>HLOOKUP(A402,Financial!$B$2:$BA$83,54,FALSE)</f>
        <v>2325</v>
      </c>
      <c r="I402">
        <f>VLOOKUP(A402,zillow_price!$A$2:$N$52,6,FALSE)</f>
        <v>119420.040011663</v>
      </c>
      <c r="J402">
        <f>VLOOKUP(A402,zillow_price!$A$2:$O$52,15,FALSE)</f>
        <v>30</v>
      </c>
      <c r="K402">
        <f>VLOOKUP(A402,Supply!$B$3:$N$54,9,FALSE)</f>
        <v>3834574</v>
      </c>
    </row>
    <row r="403" spans="1:11" x14ac:dyDescent="0.2">
      <c r="A403" t="s">
        <v>44</v>
      </c>
      <c r="B403">
        <v>2014</v>
      </c>
      <c r="C403">
        <f>HLOOKUP(A403,Fertility!$B$1:$BA$133,80,FALSE)</f>
        <v>77561</v>
      </c>
      <c r="D403">
        <f>HLOOKUP(A403,AverageHouseHoldSize!$B$2:$BA$71,44,FALSE)</f>
        <v>2.5</v>
      </c>
      <c r="E403">
        <f>HLOOKUP(A403,Financial!$B$2:$BA$83,51,FALSE)</f>
        <v>197200</v>
      </c>
      <c r="F403">
        <f>HLOOKUP(A403,Financial!$B$2:$BA$83,52,FALSE)</f>
        <v>86001</v>
      </c>
      <c r="G403">
        <f>HLOOKUP(A403,Financial!$B$2:$BA$83,53,FALSE)</f>
        <v>1454</v>
      </c>
      <c r="H403">
        <f>HLOOKUP(A403,Financial!$B$2:$BA$83,54,FALSE)</f>
        <v>2266</v>
      </c>
      <c r="I403">
        <f>VLOOKUP(A403,zillow_price!$A$2:$N$52,6,FALSE)</f>
        <v>185873.028092639</v>
      </c>
      <c r="J403">
        <f>VLOOKUP(A403,zillow_price!$A$2:$O$52,15,FALSE)</f>
        <v>31</v>
      </c>
      <c r="K403">
        <f>VLOOKUP(A403,Supply!$B$3:$N$54,9,FALSE)</f>
        <v>2129195</v>
      </c>
    </row>
    <row r="404" spans="1:11" x14ac:dyDescent="0.2">
      <c r="A404" t="s">
        <v>45</v>
      </c>
      <c r="B404">
        <v>2014</v>
      </c>
      <c r="C404">
        <f>HLOOKUP(A404,Fertility!$B$1:$BA$133,80,FALSE)</f>
        <v>36377</v>
      </c>
      <c r="D404">
        <f>HLOOKUP(A404,AverageHouseHoldSize!$B$2:$BA$71,44,FALSE)</f>
        <v>2.64</v>
      </c>
      <c r="E404">
        <f>HLOOKUP(A404,Financial!$B$2:$BA$83,51,FALSE)</f>
        <v>126300</v>
      </c>
      <c r="F404">
        <f>HLOOKUP(A404,Financial!$B$2:$BA$83,52,FALSE)</f>
        <v>62004</v>
      </c>
      <c r="G404">
        <f>HLOOKUP(A404,Financial!$B$2:$BA$83,53,FALSE)</f>
        <v>1079</v>
      </c>
      <c r="H404">
        <f>HLOOKUP(A404,Financial!$B$2:$BA$83,54,FALSE)</f>
        <v>1047</v>
      </c>
      <c r="I404">
        <f>VLOOKUP(A404,zillow_price!$A$2:$N$52,6,FALSE)</f>
        <v>114212.72089823399</v>
      </c>
      <c r="J404">
        <f>VLOOKUP(A404,zillow_price!$A$2:$O$52,15,FALSE)</f>
        <v>34</v>
      </c>
      <c r="K404">
        <f>VLOOKUP(A404,Supply!$B$3:$N$54,9,FALSE)</f>
        <v>1095823</v>
      </c>
    </row>
    <row r="405" spans="1:11" x14ac:dyDescent="0.2">
      <c r="A405" t="s">
        <v>46</v>
      </c>
      <c r="B405">
        <v>2014</v>
      </c>
      <c r="C405">
        <f>HLOOKUP(A405,Fertility!$B$1:$BA$133,80,FALSE)</f>
        <v>72192</v>
      </c>
      <c r="D405">
        <f>HLOOKUP(A405,AverageHouseHoldSize!$B$2:$BA$71,44,FALSE)</f>
        <v>2.5</v>
      </c>
      <c r="E405">
        <f>HLOOKUP(A405,Financial!$B$2:$BA$83,51,FALSE)</f>
        <v>149300</v>
      </c>
      <c r="F405">
        <f>HLOOKUP(A405,Financial!$B$2:$BA$83,52,FALSE)</f>
        <v>71914</v>
      </c>
      <c r="G405">
        <f>HLOOKUP(A405,Financial!$B$2:$BA$83,53,FALSE)</f>
        <v>1187</v>
      </c>
      <c r="H405">
        <f>HLOOKUP(A405,Financial!$B$2:$BA$83,54,FALSE)</f>
        <v>1485</v>
      </c>
      <c r="I405">
        <f>VLOOKUP(A405,zillow_price!$A$2:$N$52,6,FALSE)</f>
        <v>127991.089045103</v>
      </c>
      <c r="J405">
        <f>VLOOKUP(A405,zillow_price!$A$2:$O$52,15,FALSE)</f>
        <v>32</v>
      </c>
      <c r="K405">
        <f>VLOOKUP(A405,Supply!$B$3:$N$54,9,FALSE)</f>
        <v>2354809</v>
      </c>
    </row>
    <row r="406" spans="1:11" x14ac:dyDescent="0.2">
      <c r="A406" t="s">
        <v>47</v>
      </c>
      <c r="B406">
        <v>2014</v>
      </c>
      <c r="C406">
        <f>HLOOKUP(A406,Fertility!$B$1:$BA$133,80,FALSE)</f>
        <v>11493</v>
      </c>
      <c r="D406">
        <f>HLOOKUP(A406,AverageHouseHoldSize!$B$2:$BA$71,44,FALSE)</f>
        <v>2.42</v>
      </c>
      <c r="E406">
        <f>HLOOKUP(A406,Financial!$B$2:$BA$83,51,FALSE)</f>
        <v>215200</v>
      </c>
      <c r="F406">
        <f>HLOOKUP(A406,Financial!$B$2:$BA$83,52,FALSE)</f>
        <v>69249</v>
      </c>
      <c r="G406">
        <f>HLOOKUP(A406,Financial!$B$2:$BA$83,53,FALSE)</f>
        <v>1251</v>
      </c>
      <c r="H406">
        <f>HLOOKUP(A406,Financial!$B$2:$BA$83,54,FALSE)</f>
        <v>1792</v>
      </c>
      <c r="I406">
        <f>VLOOKUP(A406,zillow_price!$A$2:$N$52,6,FALSE)</f>
        <v>209115.10400210001</v>
      </c>
      <c r="J406">
        <f>VLOOKUP(A406,zillow_price!$A$2:$O$52,15,FALSE)</f>
        <v>35</v>
      </c>
      <c r="K406">
        <f>VLOOKUP(A406,Supply!$B$3:$N$54,9,FALSE)</f>
        <v>410962</v>
      </c>
    </row>
    <row r="407" spans="1:11" x14ac:dyDescent="0.2">
      <c r="A407" t="s">
        <v>48</v>
      </c>
      <c r="B407">
        <v>2014</v>
      </c>
      <c r="C407">
        <f>HLOOKUP(A407,Fertility!$B$1:$BA$133,80,FALSE)</f>
        <v>28196</v>
      </c>
      <c r="D407">
        <f>HLOOKUP(A407,AverageHouseHoldSize!$B$2:$BA$71,44,FALSE)</f>
        <v>2.4700000000000002</v>
      </c>
      <c r="E407">
        <f>HLOOKUP(A407,Financial!$B$2:$BA$83,51,FALSE)</f>
        <v>143900</v>
      </c>
      <c r="F407">
        <f>HLOOKUP(A407,Financial!$B$2:$BA$83,52,FALSE)</f>
        <v>78285</v>
      </c>
      <c r="G407">
        <f>HLOOKUP(A407,Financial!$B$2:$BA$83,53,FALSE)</f>
        <v>1261</v>
      </c>
      <c r="H407">
        <f>HLOOKUP(A407,Financial!$B$2:$BA$83,54,FALSE)</f>
        <v>2666</v>
      </c>
      <c r="I407">
        <f>VLOOKUP(A407,zillow_price!$A$2:$N$52,6,FALSE)</f>
        <v>135415.75407201899</v>
      </c>
      <c r="J407">
        <f>VLOOKUP(A407,zillow_price!$A$2:$O$52,15,FALSE)</f>
        <v>38</v>
      </c>
      <c r="K407">
        <f>VLOOKUP(A407,Supply!$B$3:$N$54,9,FALSE)</f>
        <v>740765</v>
      </c>
    </row>
    <row r="408" spans="1:11" x14ac:dyDescent="0.2">
      <c r="A408" t="s">
        <v>49</v>
      </c>
      <c r="B408">
        <v>2014</v>
      </c>
      <c r="C408">
        <f>HLOOKUP(A408,Fertility!$B$1:$BA$133,80,FALSE)</f>
        <v>34794</v>
      </c>
      <c r="D408">
        <f>HLOOKUP(A408,AverageHouseHoldSize!$B$2:$BA$71,44,FALSE)</f>
        <v>2.74</v>
      </c>
      <c r="E408">
        <f>HLOOKUP(A408,Financial!$B$2:$BA$83,51,FALSE)</f>
        <v>199300</v>
      </c>
      <c r="F408">
        <f>HLOOKUP(A408,Financial!$B$2:$BA$83,52,FALSE)</f>
        <v>72219</v>
      </c>
      <c r="G408">
        <f>HLOOKUP(A408,Financial!$B$2:$BA$83,53,FALSE)</f>
        <v>1331</v>
      </c>
      <c r="H408">
        <f>HLOOKUP(A408,Financial!$B$2:$BA$83,54,FALSE)</f>
        <v>1472</v>
      </c>
      <c r="I408">
        <f>VLOOKUP(A408,zillow_price!$A$2:$N$52,6,FALSE)</f>
        <v>197633.57577993601</v>
      </c>
      <c r="J408">
        <f>VLOOKUP(A408,zillow_price!$A$2:$O$52,15,FALSE)</f>
        <v>42</v>
      </c>
      <c r="K408">
        <f>VLOOKUP(A408,Supply!$B$3:$N$54,9,FALSE)</f>
        <v>1021519</v>
      </c>
    </row>
    <row r="409" spans="1:11" x14ac:dyDescent="0.2">
      <c r="A409" t="s">
        <v>50</v>
      </c>
      <c r="B409">
        <v>2014</v>
      </c>
      <c r="C409">
        <f>HLOOKUP(A409,Fertility!$B$1:$BA$133,80,FALSE)</f>
        <v>15202</v>
      </c>
      <c r="D409">
        <f>HLOOKUP(A409,AverageHouseHoldSize!$B$2:$BA$71,44,FALSE)</f>
        <v>2.4700000000000002</v>
      </c>
      <c r="E409">
        <f>HLOOKUP(A409,Financial!$B$2:$BA$83,51,FALSE)</f>
        <v>242400</v>
      </c>
      <c r="F409">
        <f>HLOOKUP(A409,Financial!$B$2:$BA$83,52,FALSE)</f>
        <v>95114</v>
      </c>
      <c r="G409">
        <f>HLOOKUP(A409,Financial!$B$2:$BA$83,53,FALSE)</f>
        <v>1828</v>
      </c>
      <c r="H409">
        <f>HLOOKUP(A409,Financial!$B$2:$BA$83,54,FALSE)</f>
        <v>5408</v>
      </c>
      <c r="I409">
        <f>VLOOKUP(A409,zillow_price!$A$2:$N$52,6,FALSE)</f>
        <v>217513.34534236899</v>
      </c>
      <c r="J409">
        <f>VLOOKUP(A409,zillow_price!$A$2:$O$52,15,FALSE)</f>
        <v>39</v>
      </c>
      <c r="K409">
        <f>VLOOKUP(A409,Supply!$B$3:$N$54,9,FALSE)</f>
        <v>519756</v>
      </c>
    </row>
    <row r="410" spans="1:11" x14ac:dyDescent="0.2">
      <c r="A410" t="s">
        <v>51</v>
      </c>
      <c r="B410">
        <v>2014</v>
      </c>
      <c r="C410">
        <f>HLOOKUP(A410,Fertility!$B$1:$BA$133,80,FALSE)</f>
        <v>101295</v>
      </c>
      <c r="D410">
        <f>HLOOKUP(A410,AverageHouseHoldSize!$B$2:$BA$71,44,FALSE)</f>
        <v>2.74</v>
      </c>
      <c r="E410">
        <f>HLOOKUP(A410,Financial!$B$2:$BA$83,51,FALSE)</f>
        <v>322500</v>
      </c>
      <c r="F410">
        <f>HLOOKUP(A410,Financial!$B$2:$BA$83,52,FALSE)</f>
        <v>107452</v>
      </c>
      <c r="G410">
        <f>HLOOKUP(A410,Financial!$B$2:$BA$83,53,FALSE)</f>
        <v>2313</v>
      </c>
      <c r="H410">
        <f>HLOOKUP(A410,Financial!$B$2:$BA$83,54,FALSE)</f>
        <v>7625</v>
      </c>
      <c r="I410">
        <f>VLOOKUP(A410,zillow_price!$A$2:$N$52,6,FALSE)</f>
        <v>292507.523924137</v>
      </c>
      <c r="J410">
        <f>VLOOKUP(A410,zillow_price!$A$2:$O$52,15,FALSE)</f>
        <v>40</v>
      </c>
      <c r="K410">
        <f>VLOOKUP(A410,Supply!$B$3:$N$54,9,FALSE)</f>
        <v>3194844</v>
      </c>
    </row>
    <row r="411" spans="1:11" x14ac:dyDescent="0.2">
      <c r="A411" t="s">
        <v>52</v>
      </c>
      <c r="B411">
        <v>2014</v>
      </c>
      <c r="C411">
        <f>HLOOKUP(A411,Fertility!$B$1:$BA$133,80,FALSE)</f>
        <v>27963</v>
      </c>
      <c r="D411">
        <f>HLOOKUP(A411,AverageHouseHoldSize!$B$2:$BA$71,44,FALSE)</f>
        <v>2.68</v>
      </c>
      <c r="E411">
        <f>HLOOKUP(A411,Financial!$B$2:$BA$83,51,FALSE)</f>
        <v>172700</v>
      </c>
      <c r="F411">
        <f>HLOOKUP(A411,Financial!$B$2:$BA$83,52,FALSE)</f>
        <v>67616</v>
      </c>
      <c r="G411">
        <f>HLOOKUP(A411,Financial!$B$2:$BA$83,53,FALSE)</f>
        <v>1195</v>
      </c>
      <c r="H411">
        <f>HLOOKUP(A411,Financial!$B$2:$BA$83,54,FALSE)</f>
        <v>1400</v>
      </c>
      <c r="I411">
        <f>VLOOKUP(A411,zillow_price!$A$2:$N$52,6,FALSE)</f>
        <v>163852.155587238</v>
      </c>
      <c r="J411">
        <f>VLOOKUP(A411,zillow_price!$A$2:$O$52,15,FALSE)</f>
        <v>41</v>
      </c>
      <c r="K411">
        <f>VLOOKUP(A411,Supply!$B$3:$N$54,9,FALSE)</f>
        <v>760916</v>
      </c>
    </row>
    <row r="412" spans="1:11" x14ac:dyDescent="0.2">
      <c r="A412" t="s">
        <v>53</v>
      </c>
      <c r="B412">
        <v>2014</v>
      </c>
      <c r="C412">
        <f>HLOOKUP(A412,Fertility!$B$1:$BA$133,80,FALSE)</f>
        <v>223568</v>
      </c>
      <c r="D412">
        <f>HLOOKUP(A412,AverageHouseHoldSize!$B$2:$BA$71,44,FALSE)</f>
        <v>2.63</v>
      </c>
      <c r="E412">
        <f>HLOOKUP(A412,Financial!$B$2:$BA$83,51,FALSE)</f>
        <v>299500</v>
      </c>
      <c r="F412">
        <f>HLOOKUP(A412,Financial!$B$2:$BA$83,52,FALSE)</f>
        <v>94497</v>
      </c>
      <c r="G412">
        <f>HLOOKUP(A412,Financial!$B$2:$BA$83,53,FALSE)</f>
        <v>1982</v>
      </c>
      <c r="H412">
        <f>HLOOKUP(A412,Financial!$B$2:$BA$83,54,FALSE)</f>
        <v>4982</v>
      </c>
      <c r="I412">
        <f>VLOOKUP(A412,zillow_price!$A$2:$N$52,6,FALSE)</f>
        <v>268640.56191200297</v>
      </c>
      <c r="J412">
        <f>VLOOKUP(A412,zillow_price!$A$2:$O$52,15,FALSE)</f>
        <v>43</v>
      </c>
      <c r="K412">
        <f>VLOOKUP(A412,Supply!$B$3:$N$54,9,FALSE)</f>
        <v>7282398</v>
      </c>
    </row>
    <row r="413" spans="1:11" x14ac:dyDescent="0.2">
      <c r="A413" t="s">
        <v>54</v>
      </c>
      <c r="B413">
        <v>2014</v>
      </c>
      <c r="C413">
        <f>HLOOKUP(A413,Fertility!$B$1:$BA$133,80,FALSE)</f>
        <v>121511</v>
      </c>
      <c r="D413">
        <f>HLOOKUP(A413,AverageHouseHoldSize!$B$2:$BA$71,44,FALSE)</f>
        <v>2.56</v>
      </c>
      <c r="E413">
        <f>HLOOKUP(A413,Financial!$B$2:$BA$83,51,FALSE)</f>
        <v>168100</v>
      </c>
      <c r="F413">
        <f>HLOOKUP(A413,Financial!$B$2:$BA$83,52,FALSE)</f>
        <v>71498</v>
      </c>
      <c r="G413">
        <f>HLOOKUP(A413,Financial!$B$2:$BA$83,53,FALSE)</f>
        <v>1224</v>
      </c>
      <c r="H413">
        <f>HLOOKUP(A413,Financial!$B$2:$BA$83,54,FALSE)</f>
        <v>1461</v>
      </c>
      <c r="I413">
        <f>VLOOKUP(A413,zillow_price!$A$2:$N$52,6,FALSE)</f>
        <v>155838.30173494399</v>
      </c>
      <c r="J413">
        <f>VLOOKUP(A413,zillow_price!$A$2:$O$52,15,FALSE)</f>
        <v>36</v>
      </c>
      <c r="K413">
        <f>VLOOKUP(A413,Supply!$B$3:$N$54,9,FALSE)</f>
        <v>3790620</v>
      </c>
    </row>
    <row r="414" spans="1:11" x14ac:dyDescent="0.2">
      <c r="A414" t="s">
        <v>55</v>
      </c>
      <c r="B414">
        <v>2014</v>
      </c>
      <c r="C414">
        <f>HLOOKUP(A414,Fertility!$B$1:$BA$133,80,FALSE)</f>
        <v>11641</v>
      </c>
      <c r="D414">
        <f>HLOOKUP(A414,AverageHouseHoldSize!$B$2:$BA$71,44,FALSE)</f>
        <v>2.33</v>
      </c>
      <c r="E414">
        <f>HLOOKUP(A414,Financial!$B$2:$BA$83,51,FALSE)</f>
        <v>181900</v>
      </c>
      <c r="F414">
        <f>HLOOKUP(A414,Financial!$B$2:$BA$83,52,FALSE)</f>
        <v>87052</v>
      </c>
      <c r="G414">
        <f>HLOOKUP(A414,Financial!$B$2:$BA$83,53,FALSE)</f>
        <v>1267</v>
      </c>
      <c r="H414">
        <f>HLOOKUP(A414,Financial!$B$2:$BA$83,54,FALSE)</f>
        <v>1884</v>
      </c>
      <c r="I414">
        <f>VLOOKUP(A414,zillow_price!$A$2:$N$52,6,FALSE)</f>
        <v>206078.385209806</v>
      </c>
      <c r="J414">
        <f>VLOOKUP(A414,zillow_price!$A$2:$O$52,15,FALSE)</f>
        <v>37</v>
      </c>
      <c r="K414">
        <f>VLOOKUP(A414,Supply!$B$3:$N$54,9,FALSE)</f>
        <v>305431</v>
      </c>
    </row>
    <row r="415" spans="1:11" x14ac:dyDescent="0.2">
      <c r="A415" t="s">
        <v>56</v>
      </c>
      <c r="B415">
        <v>2014</v>
      </c>
      <c r="C415">
        <f>HLOOKUP(A415,Fertility!$B$1:$BA$133,80,FALSE)</f>
        <v>134564</v>
      </c>
      <c r="D415">
        <f>HLOOKUP(A415,AverageHouseHoldSize!$B$2:$BA$71,44,FALSE)</f>
        <v>2.46</v>
      </c>
      <c r="E415">
        <f>HLOOKUP(A415,Financial!$B$2:$BA$83,51,FALSE)</f>
        <v>138600</v>
      </c>
      <c r="F415">
        <f>HLOOKUP(A415,Financial!$B$2:$BA$83,52,FALSE)</f>
        <v>74778</v>
      </c>
      <c r="G415">
        <f>HLOOKUP(A415,Financial!$B$2:$BA$83,53,FALSE)</f>
        <v>1211</v>
      </c>
      <c r="H415">
        <f>HLOOKUP(A415,Financial!$B$2:$BA$83,54,FALSE)</f>
        <v>2250</v>
      </c>
      <c r="I415">
        <f>VLOOKUP(A415,zillow_price!$A$2:$N$52,6,FALSE)</f>
        <v>116478.898405991</v>
      </c>
      <c r="J415">
        <f>VLOOKUP(A415,zillow_price!$A$2:$O$52,15,FALSE)</f>
        <v>44</v>
      </c>
      <c r="K415">
        <f>VLOOKUP(A415,Supply!$B$3:$N$54,9,FALSE)</f>
        <v>4593172</v>
      </c>
    </row>
    <row r="416" spans="1:11" x14ac:dyDescent="0.2">
      <c r="A416" t="s">
        <v>57</v>
      </c>
      <c r="B416">
        <v>2014</v>
      </c>
      <c r="C416">
        <f>HLOOKUP(A416,Fertility!$B$1:$BA$133,80,FALSE)</f>
        <v>52622</v>
      </c>
      <c r="D416">
        <f>HLOOKUP(A416,AverageHouseHoldSize!$B$2:$BA$71,44,FALSE)</f>
        <v>2.58</v>
      </c>
      <c r="E416">
        <f>HLOOKUP(A416,Financial!$B$2:$BA$83,51,FALSE)</f>
        <v>135700</v>
      </c>
      <c r="F416">
        <f>HLOOKUP(A416,Financial!$B$2:$BA$83,52,FALSE)</f>
        <v>71619</v>
      </c>
      <c r="G416">
        <f>HLOOKUP(A416,Financial!$B$2:$BA$83,53,FALSE)</f>
        <v>1143</v>
      </c>
      <c r="H416">
        <f>HLOOKUP(A416,Financial!$B$2:$BA$83,54,FALSE)</f>
        <v>1286</v>
      </c>
      <c r="I416">
        <f>VLOOKUP(A416,zillow_price!$A$2:$N$52,6,FALSE)</f>
        <v>115847.081116047</v>
      </c>
      <c r="J416">
        <f>VLOOKUP(A416,zillow_price!$A$2:$O$52,15,FALSE)</f>
        <v>45</v>
      </c>
      <c r="K416">
        <f>VLOOKUP(A416,Supply!$B$3:$N$54,9,FALSE)</f>
        <v>1459759</v>
      </c>
    </row>
    <row r="417" spans="1:11" x14ac:dyDescent="0.2">
      <c r="A417" t="s">
        <v>58</v>
      </c>
      <c r="B417">
        <v>2014</v>
      </c>
      <c r="C417">
        <f>HLOOKUP(A417,Fertility!$B$1:$BA$133,80,FALSE)</f>
        <v>43919</v>
      </c>
      <c r="D417">
        <f>HLOOKUP(A417,AverageHouseHoldSize!$B$2:$BA$71,44,FALSE)</f>
        <v>2.5299999999999998</v>
      </c>
      <c r="E417">
        <f>HLOOKUP(A417,Financial!$B$2:$BA$83,51,FALSE)</f>
        <v>249600</v>
      </c>
      <c r="F417">
        <f>HLOOKUP(A417,Financial!$B$2:$BA$83,52,FALSE)</f>
        <v>78440</v>
      </c>
      <c r="G417">
        <f>HLOOKUP(A417,Financial!$B$2:$BA$83,53,FALSE)</f>
        <v>1500</v>
      </c>
      <c r="H417">
        <f>HLOOKUP(A417,Financial!$B$2:$BA$83,54,FALSE)</f>
        <v>2710</v>
      </c>
      <c r="I417">
        <f>VLOOKUP(A417,zillow_price!$A$2:$N$52,6,FALSE)</f>
        <v>244566.10315067001</v>
      </c>
      <c r="J417">
        <f>VLOOKUP(A417,zillow_price!$A$2:$O$52,15,FALSE)</f>
        <v>46</v>
      </c>
      <c r="K417">
        <f>VLOOKUP(A417,Supply!$B$3:$N$54,9,FALSE)</f>
        <v>1535511</v>
      </c>
    </row>
    <row r="418" spans="1:11" x14ac:dyDescent="0.2">
      <c r="A418" t="s">
        <v>59</v>
      </c>
      <c r="B418">
        <v>2014</v>
      </c>
      <c r="C418">
        <f>HLOOKUP(A418,Fertility!$B$1:$BA$133,80,FALSE)</f>
        <v>147759</v>
      </c>
      <c r="D418">
        <f>HLOOKUP(A418,AverageHouseHoldSize!$B$2:$BA$71,44,FALSE)</f>
        <v>2.5</v>
      </c>
      <c r="E418">
        <f>HLOOKUP(A418,Financial!$B$2:$BA$83,51,FALSE)</f>
        <v>178800</v>
      </c>
      <c r="F418">
        <f>HLOOKUP(A418,Financial!$B$2:$BA$83,52,FALSE)</f>
        <v>80658</v>
      </c>
      <c r="G418">
        <f>HLOOKUP(A418,Financial!$B$2:$BA$83,53,FALSE)</f>
        <v>1400</v>
      </c>
      <c r="H418">
        <f>HLOOKUP(A418,Financial!$B$2:$BA$83,54,FALSE)</f>
        <v>2856</v>
      </c>
      <c r="I418">
        <f>VLOOKUP(A418,zillow_price!$A$2:$N$52,6,FALSE)</f>
        <v>154014.955021278</v>
      </c>
      <c r="J418">
        <f>VLOOKUP(A418,zillow_price!$A$2:$O$52,15,FALSE)</f>
        <v>47</v>
      </c>
      <c r="K418">
        <f>VLOOKUP(A418,Supply!$B$3:$N$54,9,FALSE)</f>
        <v>4945972</v>
      </c>
    </row>
    <row r="419" spans="1:11" x14ac:dyDescent="0.2">
      <c r="A419" t="s">
        <v>60</v>
      </c>
      <c r="B419">
        <v>2014</v>
      </c>
      <c r="C419">
        <f>HLOOKUP(A419,Fertility!$B$1:$BA$133,80,FALSE)</f>
        <v>10238</v>
      </c>
      <c r="D419">
        <f>HLOOKUP(A419,AverageHouseHoldSize!$B$2:$BA$71,44,FALSE)</f>
        <v>2.4700000000000002</v>
      </c>
      <c r="E419">
        <f>HLOOKUP(A419,Financial!$B$2:$BA$83,51,FALSE)</f>
        <v>237100</v>
      </c>
      <c r="F419">
        <f>HLOOKUP(A419,Financial!$B$2:$BA$83,52,FALSE)</f>
        <v>87161</v>
      </c>
      <c r="G419">
        <f>HLOOKUP(A419,Financial!$B$2:$BA$83,53,FALSE)</f>
        <v>1745</v>
      </c>
      <c r="H419">
        <f>HLOOKUP(A419,Financial!$B$2:$BA$83,54,FALSE)</f>
        <v>3905</v>
      </c>
      <c r="I419">
        <f>VLOOKUP(A419,zillow_price!$A$2:$N$52,6,FALSE)</f>
        <v>222756.78229333999</v>
      </c>
      <c r="J419">
        <f>VLOOKUP(A419,zillow_price!$A$2:$O$52,15,FALSE)</f>
        <v>50</v>
      </c>
      <c r="K419">
        <f>VLOOKUP(A419,Supply!$B$3:$N$54,9,FALSE)</f>
        <v>409654</v>
      </c>
    </row>
    <row r="420" spans="1:11" x14ac:dyDescent="0.2">
      <c r="A420" t="s">
        <v>61</v>
      </c>
      <c r="B420">
        <v>2014</v>
      </c>
      <c r="C420">
        <f>HLOOKUP(A420,Fertility!$B$1:$BA$133,80,FALSE)</f>
        <v>56055</v>
      </c>
      <c r="D420">
        <f>HLOOKUP(A420,AverageHouseHoldSize!$B$2:$BA$71,44,FALSE)</f>
        <v>2.57</v>
      </c>
      <c r="E420">
        <f>HLOOKUP(A420,Financial!$B$2:$BA$83,51,FALSE)</f>
        <v>158300</v>
      </c>
      <c r="F420">
        <f>HLOOKUP(A420,Financial!$B$2:$BA$83,52,FALSE)</f>
        <v>68080</v>
      </c>
      <c r="G420">
        <f>HLOOKUP(A420,Financial!$B$2:$BA$83,53,FALSE)</f>
        <v>1164</v>
      </c>
      <c r="H420">
        <f>HLOOKUP(A420,Financial!$B$2:$BA$83,54,FALSE)</f>
        <v>936</v>
      </c>
      <c r="I420">
        <f>VLOOKUP(A420,zillow_price!$A$2:$N$52,6,FALSE)</f>
        <v>146412.87636643101</v>
      </c>
      <c r="J420">
        <f>VLOOKUP(A420,zillow_price!$A$2:$O$52,15,FALSE)</f>
        <v>51</v>
      </c>
      <c r="K420">
        <f>VLOOKUP(A420,Supply!$B$3:$N$54,9,FALSE)</f>
        <v>1826914</v>
      </c>
    </row>
    <row r="421" spans="1:11" x14ac:dyDescent="0.2">
      <c r="A421" t="s">
        <v>62</v>
      </c>
      <c r="B421">
        <v>2014</v>
      </c>
      <c r="C421">
        <f>HLOOKUP(A421,Fertility!$B$1:$BA$133,80,FALSE)</f>
        <v>10739</v>
      </c>
      <c r="D421">
        <f>HLOOKUP(A421,AverageHouseHoldSize!$B$2:$BA$71,44,FALSE)</f>
        <v>2.4500000000000002</v>
      </c>
      <c r="E421">
        <f>HLOOKUP(A421,Financial!$B$2:$BA$83,51,FALSE)</f>
        <v>158000</v>
      </c>
      <c r="F421">
        <f>HLOOKUP(A421,Financial!$B$2:$BA$83,52,FALSE)</f>
        <v>75138</v>
      </c>
      <c r="G421">
        <f>HLOOKUP(A421,Financial!$B$2:$BA$83,53,FALSE)</f>
        <v>1201</v>
      </c>
      <c r="H421">
        <f>HLOOKUP(A421,Financial!$B$2:$BA$83,54,FALSE)</f>
        <v>2069</v>
      </c>
      <c r="I421">
        <f>VLOOKUP(A421,zillow_price!$A$2:$N$52,6,FALSE)</f>
        <v>163388.76738294199</v>
      </c>
      <c r="J421">
        <f>VLOOKUP(A421,zillow_price!$A$2:$O$52,15,FALSE)</f>
        <v>52</v>
      </c>
      <c r="K421">
        <f>VLOOKUP(A421,Supply!$B$3:$N$54,9,FALSE)</f>
        <v>334475</v>
      </c>
    </row>
    <row r="422" spans="1:11" x14ac:dyDescent="0.2">
      <c r="A422" t="s">
        <v>63</v>
      </c>
      <c r="B422">
        <v>2014</v>
      </c>
      <c r="C422">
        <f>HLOOKUP(A422,Fertility!$B$1:$BA$133,80,FALSE)</f>
        <v>80857</v>
      </c>
      <c r="D422">
        <f>HLOOKUP(A422,AverageHouseHoldSize!$B$2:$BA$71,44,FALSE)</f>
        <v>2.5499999999999998</v>
      </c>
      <c r="E422">
        <f>HLOOKUP(A422,Financial!$B$2:$BA$83,51,FALSE)</f>
        <v>152900</v>
      </c>
      <c r="F422">
        <f>HLOOKUP(A422,Financial!$B$2:$BA$83,52,FALSE)</f>
        <v>66987</v>
      </c>
      <c r="G422">
        <f>HLOOKUP(A422,Financial!$B$2:$BA$83,53,FALSE)</f>
        <v>1167</v>
      </c>
      <c r="H422">
        <f>HLOOKUP(A422,Financial!$B$2:$BA$83,54,FALSE)</f>
        <v>1174</v>
      </c>
      <c r="I422">
        <f>VLOOKUP(A422,zillow_price!$A$2:$N$52,6,FALSE)</f>
        <v>143367.06447468</v>
      </c>
      <c r="J422">
        <f>VLOOKUP(A422,zillow_price!$A$2:$O$52,15,FALSE)</f>
        <v>53</v>
      </c>
      <c r="K422">
        <f>VLOOKUP(A422,Supply!$B$3:$N$54,9,FALSE)</f>
        <v>2509665</v>
      </c>
    </row>
    <row r="423" spans="1:11" x14ac:dyDescent="0.2">
      <c r="A423" t="s">
        <v>64</v>
      </c>
      <c r="B423">
        <v>2014</v>
      </c>
      <c r="C423">
        <f>HLOOKUP(A423,Fertility!$B$1:$BA$133,80,FALSE)</f>
        <v>390196</v>
      </c>
      <c r="D423">
        <f>HLOOKUP(A423,AverageHouseHoldSize!$B$2:$BA$71,44,FALSE)</f>
        <v>2.84</v>
      </c>
      <c r="E423">
        <f>HLOOKUP(A423,Financial!$B$2:$BA$83,51,FALSE)</f>
        <v>158800</v>
      </c>
      <c r="F423">
        <f>HLOOKUP(A423,Financial!$B$2:$BA$83,52,FALSE)</f>
        <v>84347</v>
      </c>
      <c r="G423">
        <f>HLOOKUP(A423,Financial!$B$2:$BA$83,53,FALSE)</f>
        <v>1419</v>
      </c>
      <c r="H423">
        <f>HLOOKUP(A423,Financial!$B$2:$BA$83,54,FALSE)</f>
        <v>3223</v>
      </c>
      <c r="I423">
        <f>VLOOKUP(A423,zillow_price!$A$2:$N$52,6,FALSE)</f>
        <v>156147.16590803099</v>
      </c>
      <c r="J423">
        <f>VLOOKUP(A423,zillow_price!$A$2:$O$52,15,FALSE)</f>
        <v>54</v>
      </c>
      <c r="K423">
        <f>VLOOKUP(A423,Supply!$B$3:$N$54,9,FALSE)</f>
        <v>9277197</v>
      </c>
    </row>
    <row r="424" spans="1:11" x14ac:dyDescent="0.2">
      <c r="A424" t="s">
        <v>65</v>
      </c>
      <c r="B424">
        <v>2014</v>
      </c>
      <c r="C424">
        <f>HLOOKUP(A424,Fertility!$B$1:$BA$133,80,FALSE)</f>
        <v>51060</v>
      </c>
      <c r="D424">
        <f>HLOOKUP(A424,AverageHouseHoldSize!$B$2:$BA$71,44,FALSE)</f>
        <v>3.16</v>
      </c>
      <c r="E424">
        <f>HLOOKUP(A424,Financial!$B$2:$BA$83,51,FALSE)</f>
        <v>226900</v>
      </c>
      <c r="F424">
        <f>HLOOKUP(A424,Financial!$B$2:$BA$83,52,FALSE)</f>
        <v>79053</v>
      </c>
      <c r="G424">
        <f>HLOOKUP(A424,Financial!$B$2:$BA$83,53,FALSE)</f>
        <v>1393</v>
      </c>
      <c r="H424">
        <f>HLOOKUP(A424,Financial!$B$2:$BA$83,54,FALSE)</f>
        <v>1488</v>
      </c>
      <c r="I424">
        <f>VLOOKUP(A424,zillow_price!$A$2:$N$52,6,FALSE)</f>
        <v>227071.671218951</v>
      </c>
      <c r="J424">
        <f>VLOOKUP(A424,zillow_price!$A$2:$O$52,15,FALSE)</f>
        <v>55</v>
      </c>
      <c r="K424">
        <f>VLOOKUP(A424,Supply!$B$3:$N$54,9,FALSE)</f>
        <v>918370</v>
      </c>
    </row>
    <row r="425" spans="1:11" x14ac:dyDescent="0.2">
      <c r="A425" t="s">
        <v>66</v>
      </c>
      <c r="B425">
        <v>2014</v>
      </c>
      <c r="C425">
        <f>HLOOKUP(A425,Fertility!$B$1:$BA$133,80,FALSE)</f>
        <v>6765</v>
      </c>
      <c r="D425">
        <f>HLOOKUP(A425,AverageHouseHoldSize!$B$2:$BA$71,44,FALSE)</f>
        <v>2.34</v>
      </c>
      <c r="E425">
        <f>HLOOKUP(A425,Financial!$B$2:$BA$83,51,FALSE)</f>
        <v>221900</v>
      </c>
      <c r="F425">
        <f>HLOOKUP(A425,Financial!$B$2:$BA$83,52,FALSE)</f>
        <v>76364</v>
      </c>
      <c r="G425">
        <f>HLOOKUP(A425,Financial!$B$2:$BA$83,53,FALSE)</f>
        <v>1504</v>
      </c>
      <c r="H425">
        <f>HLOOKUP(A425,Financial!$B$2:$BA$83,54,FALSE)</f>
        <v>3920</v>
      </c>
      <c r="I425">
        <f>VLOOKUP(A425,zillow_price!$A$2:$N$52,6,FALSE)</f>
        <v>217960.364996169</v>
      </c>
      <c r="J425">
        <f>VLOOKUP(A425,zillow_price!$A$2:$O$52,15,FALSE)</f>
        <v>58</v>
      </c>
      <c r="K425">
        <f>VLOOKUP(A425,Supply!$B$3:$N$54,9,FALSE)</f>
        <v>257229</v>
      </c>
    </row>
    <row r="426" spans="1:11" x14ac:dyDescent="0.2">
      <c r="A426" t="s">
        <v>67</v>
      </c>
      <c r="B426">
        <v>2014</v>
      </c>
      <c r="C426">
        <f>HLOOKUP(A426,Fertility!$B$1:$BA$133,80,FALSE)</f>
        <v>113223</v>
      </c>
      <c r="D426">
        <f>HLOOKUP(A426,AverageHouseHoldSize!$B$2:$BA$71,44,FALSE)</f>
        <v>2.62</v>
      </c>
      <c r="E426">
        <f>HLOOKUP(A426,Financial!$B$2:$BA$83,51,FALSE)</f>
        <v>272600</v>
      </c>
      <c r="F426">
        <f>HLOOKUP(A426,Financial!$B$2:$BA$83,52,FALSE)</f>
        <v>94243</v>
      </c>
      <c r="G426">
        <f>HLOOKUP(A426,Financial!$B$2:$BA$83,53,FALSE)</f>
        <v>1664</v>
      </c>
      <c r="H426">
        <f>HLOOKUP(A426,Financial!$B$2:$BA$83,54,FALSE)</f>
        <v>2209</v>
      </c>
      <c r="I426">
        <f>VLOOKUP(A426,zillow_price!$A$2:$N$52,6,FALSE)</f>
        <v>232302.19281252299</v>
      </c>
      <c r="J426">
        <f>VLOOKUP(A426,zillow_price!$A$2:$O$52,15,FALSE)</f>
        <v>56</v>
      </c>
      <c r="K426">
        <f>VLOOKUP(A426,Supply!$B$3:$N$54,9,FALSE)</f>
        <v>3083820</v>
      </c>
    </row>
    <row r="427" spans="1:11" x14ac:dyDescent="0.2">
      <c r="A427" t="s">
        <v>68</v>
      </c>
      <c r="B427">
        <v>2014</v>
      </c>
      <c r="C427">
        <f>HLOOKUP(A427,Fertility!$B$1:$BA$133,80,FALSE)</f>
        <v>87408</v>
      </c>
      <c r="D427">
        <f>HLOOKUP(A427,AverageHouseHoldSize!$B$2:$BA$71,44,FALSE)</f>
        <v>2.58</v>
      </c>
      <c r="E427">
        <f>HLOOKUP(A427,Financial!$B$2:$BA$83,51,FALSE)</f>
        <v>276200</v>
      </c>
      <c r="F427">
        <f>HLOOKUP(A427,Financial!$B$2:$BA$83,52,FALSE)</f>
        <v>88146</v>
      </c>
      <c r="G427">
        <f>HLOOKUP(A427,Financial!$B$2:$BA$83,53,FALSE)</f>
        <v>1673</v>
      </c>
      <c r="H427">
        <f>HLOOKUP(A427,Financial!$B$2:$BA$83,54,FALSE)</f>
        <v>2867</v>
      </c>
      <c r="I427">
        <f>VLOOKUP(A427,zillow_price!$A$2:$N$52,6,FALSE)</f>
        <v>261010.081168</v>
      </c>
      <c r="J427">
        <f>VLOOKUP(A427,zillow_price!$A$2:$O$52,15,FALSE)</f>
        <v>59</v>
      </c>
      <c r="K427">
        <f>VLOOKUP(A427,Supply!$B$3:$N$54,9,FALSE)</f>
        <v>2679601</v>
      </c>
    </row>
    <row r="428" spans="1:11" x14ac:dyDescent="0.2">
      <c r="A428" t="s">
        <v>69</v>
      </c>
      <c r="B428">
        <v>2014</v>
      </c>
      <c r="C428">
        <f>HLOOKUP(A428,Fertility!$B$1:$BA$133,80,FALSE)</f>
        <v>18843</v>
      </c>
      <c r="D428">
        <f>HLOOKUP(A428,AverageHouseHoldSize!$B$2:$BA$71,44,FALSE)</f>
        <v>2.4500000000000002</v>
      </c>
      <c r="E428">
        <f>HLOOKUP(A428,Financial!$B$2:$BA$83,51,FALSE)</f>
        <v>127200</v>
      </c>
      <c r="F428">
        <f>HLOOKUP(A428,Financial!$B$2:$BA$83,52,FALSE)</f>
        <v>65023</v>
      </c>
      <c r="G428">
        <f>HLOOKUP(A428,Financial!$B$2:$BA$83,53,FALSE)</f>
        <v>945</v>
      </c>
      <c r="H428">
        <f>HLOOKUP(A428,Financial!$B$2:$BA$83,54,FALSE)</f>
        <v>737</v>
      </c>
      <c r="I428">
        <f>VLOOKUP(A428,zillow_price!$A$2:$N$52,6,FALSE)</f>
        <v>101725.73495385599</v>
      </c>
      <c r="J428">
        <f>VLOOKUP(A428,zillow_price!$A$2:$O$52,15,FALSE)</f>
        <v>61</v>
      </c>
      <c r="K428">
        <f>VLOOKUP(A428,Supply!$B$3:$N$54,9,FALSE)</f>
        <v>735375</v>
      </c>
    </row>
    <row r="429" spans="1:11" x14ac:dyDescent="0.2">
      <c r="A429" t="s">
        <v>70</v>
      </c>
      <c r="B429">
        <v>2014</v>
      </c>
      <c r="C429">
        <f>HLOOKUP(A429,Fertility!$B$1:$BA$133,80,FALSE)</f>
        <v>66998</v>
      </c>
      <c r="D429">
        <f>HLOOKUP(A429,AverageHouseHoldSize!$B$2:$BA$71,44,FALSE)</f>
        <v>2.4300000000000002</v>
      </c>
      <c r="E429">
        <f>HLOOKUP(A429,Financial!$B$2:$BA$83,51,FALSE)</f>
        <v>169700</v>
      </c>
      <c r="F429">
        <f>HLOOKUP(A429,Financial!$B$2:$BA$83,52,FALSE)</f>
        <v>77336</v>
      </c>
      <c r="G429">
        <f>HLOOKUP(A429,Financial!$B$2:$BA$83,53,FALSE)</f>
        <v>1373</v>
      </c>
      <c r="H429">
        <f>HLOOKUP(A429,Financial!$B$2:$BA$83,54,FALSE)</f>
        <v>3323</v>
      </c>
      <c r="I429">
        <f>VLOOKUP(A429,zillow_price!$A$2:$N$52,6,FALSE)</f>
        <v>154671.975165262</v>
      </c>
      <c r="J429">
        <f>VLOOKUP(A429,zillow_price!$A$2:$O$52,15,FALSE)</f>
        <v>60</v>
      </c>
      <c r="K429">
        <f>VLOOKUP(A429,Supply!$B$3:$N$54,9,FALSE)</f>
        <v>2307685</v>
      </c>
    </row>
    <row r="430" spans="1:11" x14ac:dyDescent="0.2">
      <c r="A430" t="s">
        <v>71</v>
      </c>
      <c r="B430">
        <v>2014</v>
      </c>
      <c r="C430">
        <f>HLOOKUP(A430,Fertility!$B$1:$BA$133,80,FALSE)</f>
        <v>7529</v>
      </c>
      <c r="D430">
        <f>HLOOKUP(A430,AverageHouseHoldSize!$B$2:$BA$71,44,FALSE)</f>
        <v>2.4500000000000002</v>
      </c>
      <c r="E430">
        <f>HLOOKUP(A430,Financial!$B$2:$BA$83,51,FALSE)</f>
        <v>211900</v>
      </c>
      <c r="F430">
        <f>HLOOKUP(A430,Financial!$B$2:$BA$83,52,FALSE)</f>
        <v>83899</v>
      </c>
      <c r="G430">
        <f>HLOOKUP(A430,Financial!$B$2:$BA$83,53,FALSE)</f>
        <v>1311</v>
      </c>
      <c r="H430">
        <f>HLOOKUP(A430,Financial!$B$2:$BA$83,54,FALSE)</f>
        <v>1277</v>
      </c>
      <c r="I430">
        <f>VLOOKUP(A430,zillow_price!$A$2:$N$52,6,FALSE)</f>
        <v>214609.03150681901</v>
      </c>
      <c r="J430">
        <f>VLOOKUP(A430,zillow_price!$A$2:$O$52,15,FALSE)</f>
        <v>62</v>
      </c>
      <c r="K430">
        <f>VLOOKUP(A430,Supply!$B$3:$N$54,9,FALSE)</f>
        <v>232594</v>
      </c>
    </row>
    <row r="431" spans="1:11" x14ac:dyDescent="0.2">
      <c r="A431" t="s">
        <v>72</v>
      </c>
      <c r="B431">
        <v>2014</v>
      </c>
      <c r="C431">
        <f>HLOOKUP(A431,Fertility!$B$1:$BA$133,80,FALSE)</f>
        <v>36107</v>
      </c>
      <c r="D431">
        <f>HLOOKUP(A431,AverageHouseHoldSize!$B$2:$BA$71,44,FALSE)</f>
        <v>2.84</v>
      </c>
      <c r="E431">
        <f>HLOOKUP(A431,Financial!$B$2:$BA$83,51,FALSE)</f>
        <v>140200</v>
      </c>
      <c r="F431">
        <f>HLOOKUP(A431,Financial!$B$2:$BA$83,52,FALSE)</f>
        <v>37469</v>
      </c>
      <c r="G431">
        <f>HLOOKUP(A431,Financial!$B$2:$BA$83,53,FALSE)</f>
        <v>883</v>
      </c>
      <c r="H431">
        <f>HLOOKUP(A431,Financial!$B$2:$BA$83,54,FALSE)</f>
        <v>723</v>
      </c>
      <c r="I431" t="e">
        <f>VLOOKUP(A431,zillow_price!$A$2:$N$52,6,FALSE)</f>
        <v>#N/A</v>
      </c>
      <c r="J431" t="e">
        <f>VLOOKUP(A431,zillow_price!$A$2:$O$52,15,FALSE)</f>
        <v>#N/A</v>
      </c>
      <c r="K431">
        <f>VLOOKUP(A431,Supply!$B$3:$N$54,9,FALSE)</f>
        <v>1233490</v>
      </c>
    </row>
    <row r="434" spans="1:11" x14ac:dyDescent="0.2">
      <c r="A434" t="s">
        <v>21</v>
      </c>
      <c r="B434">
        <v>2013</v>
      </c>
      <c r="C434">
        <f>HLOOKUP(A434,Fertility!$B$1:$BA$133,91,FALSE)</f>
        <v>58053</v>
      </c>
      <c r="D434">
        <f>HLOOKUP(A434,AverageHouseHoldSize!$B$2:$BA$71,50,FALSE)</f>
        <v>2.59</v>
      </c>
      <c r="E434">
        <f>HLOOKUP(A434,Financial!$B$2:$BA$83,58,FALSE)</f>
        <v>141400</v>
      </c>
      <c r="F434">
        <f>HLOOKUP(A434,Financial!$B$2:$BA$83,59,FALSE)</f>
        <v>65890</v>
      </c>
      <c r="G434">
        <f>HLOOKUP(A434,Financial!$B$2:$BA$83,60,FALSE)</f>
        <v>1093</v>
      </c>
      <c r="H434">
        <f>HLOOKUP(A434,Financial!$B$2:$BA$83,61,FALSE)</f>
        <v>595</v>
      </c>
      <c r="I434">
        <f>VLOOKUP(A434,zillow_price!$A$2:$N$52,5,FALSE)</f>
        <v>128907.963573256</v>
      </c>
      <c r="J434">
        <f>VLOOKUP(A434,zillow_price!$A$2:$O$52,15,FALSE)</f>
        <v>4</v>
      </c>
      <c r="K434">
        <f>VLOOKUP(A434,Supply!$B$3:$N$54,10,FALSE)</f>
        <v>1822439</v>
      </c>
    </row>
    <row r="435" spans="1:11" x14ac:dyDescent="0.2">
      <c r="A435" t="s">
        <v>22</v>
      </c>
      <c r="B435">
        <v>2013</v>
      </c>
      <c r="C435">
        <f>HLOOKUP(A435,Fertility!$B$1:$BA$133,91,FALSE)</f>
        <v>10411</v>
      </c>
      <c r="D435">
        <f>HLOOKUP(A435,AverageHouseHoldSize!$B$2:$BA$71,50,FALSE)</f>
        <v>2.88</v>
      </c>
      <c r="E435">
        <f>HLOOKUP(A435,Financial!$B$2:$BA$83,58,FALSE)</f>
        <v>266800</v>
      </c>
      <c r="F435">
        <f>HLOOKUP(A435,Financial!$B$2:$BA$83,59,FALSE)</f>
        <v>100319</v>
      </c>
      <c r="G435">
        <f>HLOOKUP(A435,Financial!$B$2:$BA$83,60,FALSE)</f>
        <v>1746</v>
      </c>
      <c r="H435">
        <f>HLOOKUP(A435,Financial!$B$2:$BA$83,61,FALSE)</f>
        <v>3175</v>
      </c>
      <c r="I435">
        <f>VLOOKUP(A435,zillow_price!$A$2:$N$52,5,FALSE)</f>
        <v>255487.02852008099</v>
      </c>
      <c r="J435">
        <f>VLOOKUP(A435,zillow_price!$A$2:$O$52,15,FALSE)</f>
        <v>3</v>
      </c>
      <c r="K435">
        <f>VLOOKUP(A435,Supply!$B$3:$N$54,10,FALSE)</f>
        <v>246015</v>
      </c>
    </row>
    <row r="436" spans="1:11" x14ac:dyDescent="0.2">
      <c r="A436" t="s">
        <v>23</v>
      </c>
      <c r="B436">
        <v>2013</v>
      </c>
      <c r="C436">
        <f>HLOOKUP(A436,Fertility!$B$1:$BA$133,91,FALSE)</f>
        <v>83011</v>
      </c>
      <c r="D436">
        <f>HLOOKUP(A436,AverageHouseHoldSize!$B$2:$BA$71,50,FALSE)</f>
        <v>2.7</v>
      </c>
      <c r="E436">
        <f>HLOOKUP(A436,Financial!$B$2:$BA$83,58,FALSE)</f>
        <v>178200</v>
      </c>
      <c r="F436">
        <f>HLOOKUP(A436,Financial!$B$2:$BA$83,59,FALSE)</f>
        <v>71112</v>
      </c>
      <c r="G436">
        <f>HLOOKUP(A436,Financial!$B$2:$BA$83,60,FALSE)</f>
        <v>1277</v>
      </c>
      <c r="H436">
        <f>HLOOKUP(A436,Financial!$B$2:$BA$83,61,FALSE)</f>
        <v>1394</v>
      </c>
      <c r="I436">
        <f>VLOOKUP(A436,zillow_price!$A$2:$N$52,5,FALSE)</f>
        <v>184582.376613373</v>
      </c>
      <c r="J436">
        <f>VLOOKUP(A436,zillow_price!$A$2:$O$52,15,FALSE)</f>
        <v>8</v>
      </c>
      <c r="K436">
        <f>VLOOKUP(A436,Supply!$B$3:$N$54,10,FALSE)</f>
        <v>2400809</v>
      </c>
    </row>
    <row r="437" spans="1:11" x14ac:dyDescent="0.2">
      <c r="A437" t="s">
        <v>24</v>
      </c>
      <c r="B437">
        <v>2013</v>
      </c>
      <c r="C437">
        <f>HLOOKUP(A437,Fertility!$B$1:$BA$133,91,FALSE)</f>
        <v>39228</v>
      </c>
      <c r="D437">
        <f>HLOOKUP(A437,AverageHouseHoldSize!$B$2:$BA$71,50,FALSE)</f>
        <v>2.56</v>
      </c>
      <c r="E437">
        <f>HLOOKUP(A437,Financial!$B$2:$BA$83,58,FALSE)</f>
        <v>124700</v>
      </c>
      <c r="F437">
        <f>HLOOKUP(A437,Financial!$B$2:$BA$83,59,FALSE)</f>
        <v>62241</v>
      </c>
      <c r="G437">
        <f>HLOOKUP(A437,Financial!$B$2:$BA$83,60,FALSE)</f>
        <v>979</v>
      </c>
      <c r="H437">
        <f>HLOOKUP(A437,Financial!$B$2:$BA$83,61,FALSE)</f>
        <v>800</v>
      </c>
      <c r="I437">
        <f>VLOOKUP(A437,zillow_price!$A$2:$N$52,5,FALSE)</f>
        <v>117595.88235290399</v>
      </c>
      <c r="J437">
        <f>VLOOKUP(A437,zillow_price!$A$2:$O$52,15,FALSE)</f>
        <v>6</v>
      </c>
      <c r="K437">
        <f>VLOOKUP(A437,Supply!$B$3:$N$54,10,FALSE)</f>
        <v>1125899</v>
      </c>
    </row>
    <row r="438" spans="1:11" x14ac:dyDescent="0.2">
      <c r="A438" t="s">
        <v>25</v>
      </c>
      <c r="B438">
        <v>2013</v>
      </c>
      <c r="C438">
        <f>HLOOKUP(A438,Fertility!$B$1:$BA$133,91,FALSE)</f>
        <v>477649</v>
      </c>
      <c r="D438">
        <f>HLOOKUP(A438,AverageHouseHoldSize!$B$2:$BA$71,50,FALSE)</f>
        <v>2.97</v>
      </c>
      <c r="E438">
        <f>HLOOKUP(A438,Financial!$B$2:$BA$83,58,FALSE)</f>
        <v>383200</v>
      </c>
      <c r="F438">
        <f>HLOOKUP(A438,Financial!$B$2:$BA$83,59,FALSE)</f>
        <v>93538</v>
      </c>
      <c r="G438">
        <f>HLOOKUP(A438,Financial!$B$2:$BA$83,60,FALSE)</f>
        <v>2059</v>
      </c>
      <c r="H438">
        <f>HLOOKUP(A438,Financial!$B$2:$BA$83,61,FALSE)</f>
        <v>3412</v>
      </c>
      <c r="I438">
        <f>VLOOKUP(A438,zillow_price!$A$2:$N$52,5,FALSE)</f>
        <v>371411.984542399</v>
      </c>
      <c r="J438">
        <f>VLOOKUP(A438,zillow_price!$A$2:$O$52,15,FALSE)</f>
        <v>9</v>
      </c>
      <c r="K438">
        <f>VLOOKUP(A438,Supply!$B$3:$N$54,10,FALSE)</f>
        <v>12650592</v>
      </c>
    </row>
    <row r="439" spans="1:11" x14ac:dyDescent="0.2">
      <c r="A439" t="s">
        <v>26</v>
      </c>
      <c r="B439">
        <v>2013</v>
      </c>
      <c r="C439">
        <f>HLOOKUP(A439,Fertility!$B$1:$BA$133,91,FALSE)</f>
        <v>64982</v>
      </c>
      <c r="D439">
        <f>HLOOKUP(A439,AverageHouseHoldSize!$B$2:$BA$71,50,FALSE)</f>
        <v>2.57</v>
      </c>
      <c r="E439">
        <f>HLOOKUP(A439,Financial!$B$2:$BA$83,58,FALSE)</f>
        <v>246500</v>
      </c>
      <c r="F439">
        <f>HLOOKUP(A439,Financial!$B$2:$BA$83,59,FALSE)</f>
        <v>84267</v>
      </c>
      <c r="G439">
        <f>HLOOKUP(A439,Financial!$B$2:$BA$83,60,FALSE)</f>
        <v>1516</v>
      </c>
      <c r="H439">
        <f>HLOOKUP(A439,Financial!$B$2:$BA$83,61,FALSE)</f>
        <v>1558</v>
      </c>
      <c r="I439">
        <f>VLOOKUP(A439,zillow_price!$A$2:$N$52,5,FALSE)</f>
        <v>244179.25170632399</v>
      </c>
      <c r="J439">
        <f>VLOOKUP(A439,zillow_price!$A$2:$O$52,15,FALSE)</f>
        <v>10</v>
      </c>
      <c r="K439">
        <f>VLOOKUP(A439,Supply!$B$3:$N$54,10,FALSE)</f>
        <v>2002800</v>
      </c>
    </row>
    <row r="440" spans="1:11" x14ac:dyDescent="0.2">
      <c r="A440" t="s">
        <v>27</v>
      </c>
      <c r="B440">
        <v>2013</v>
      </c>
      <c r="C440">
        <f>HLOOKUP(A440,Fertility!$B$1:$BA$133,91,FALSE)</f>
        <v>35904</v>
      </c>
      <c r="D440">
        <f>HLOOKUP(A440,AverageHouseHoldSize!$B$2:$BA$71,50,FALSE)</f>
        <v>2.6</v>
      </c>
      <c r="E440">
        <f>HLOOKUP(A440,Financial!$B$2:$BA$83,58,FALSE)</f>
        <v>272800</v>
      </c>
      <c r="F440">
        <f>HLOOKUP(A440,Financial!$B$2:$BA$83,59,FALSE)</f>
        <v>100866</v>
      </c>
      <c r="G440">
        <f>HLOOKUP(A440,Financial!$B$2:$BA$83,60,FALSE)</f>
        <v>1986</v>
      </c>
      <c r="H440">
        <f>HLOOKUP(A440,Financial!$B$2:$BA$83,61,FALSE)</f>
        <v>5399</v>
      </c>
      <c r="I440">
        <f>VLOOKUP(A440,zillow_price!$A$2:$N$52,5,FALSE)</f>
        <v>231129.937142854</v>
      </c>
      <c r="J440">
        <f>VLOOKUP(A440,zillow_price!$A$2:$O$52,15,FALSE)</f>
        <v>11</v>
      </c>
      <c r="K440">
        <f>VLOOKUP(A440,Supply!$B$3:$N$54,10,FALSE)</f>
        <v>1339860</v>
      </c>
    </row>
    <row r="441" spans="1:11" x14ac:dyDescent="0.2">
      <c r="A441" t="s">
        <v>28</v>
      </c>
      <c r="B441">
        <v>2013</v>
      </c>
      <c r="C441">
        <f>HLOOKUP(A441,Fertility!$B$1:$BA$133,91,FALSE)</f>
        <v>12589</v>
      </c>
      <c r="D441">
        <f>HLOOKUP(A441,AverageHouseHoldSize!$B$2:$BA$71,50,FALSE)</f>
        <v>2.66</v>
      </c>
      <c r="E441">
        <f>HLOOKUP(A441,Financial!$B$2:$BA$83,58,FALSE)</f>
        <v>233900</v>
      </c>
      <c r="F441">
        <f>HLOOKUP(A441,Financial!$B$2:$BA$83,59,FALSE)</f>
        <v>80332</v>
      </c>
      <c r="G441">
        <f>HLOOKUP(A441,Financial!$B$2:$BA$83,60,FALSE)</f>
        <v>1504</v>
      </c>
      <c r="H441">
        <f>HLOOKUP(A441,Financial!$B$2:$BA$83,61,FALSE)</f>
        <v>1366</v>
      </c>
      <c r="I441">
        <f>VLOOKUP(A441,zillow_price!$A$2:$N$52,5,FALSE)</f>
        <v>217657.59984480299</v>
      </c>
      <c r="J441">
        <f>VLOOKUP(A441,zillow_price!$A$2:$O$52,15,FALSE)</f>
        <v>13</v>
      </c>
      <c r="K441">
        <f>VLOOKUP(A441,Supply!$B$3:$N$54,10,FALSE)</f>
        <v>339071</v>
      </c>
    </row>
    <row r="442" spans="1:11" x14ac:dyDescent="0.2">
      <c r="A442" t="s">
        <v>29</v>
      </c>
      <c r="B442">
        <v>2013</v>
      </c>
      <c r="C442">
        <f>HLOOKUP(A442,Fertility!$B$1:$BA$133,91,FALSE)</f>
        <v>9700</v>
      </c>
      <c r="D442">
        <f>HLOOKUP(A442,AverageHouseHoldSize!$B$2:$BA$71,50,FALSE)</f>
        <v>2.23</v>
      </c>
      <c r="E442">
        <f>HLOOKUP(A442,Financial!$B$2:$BA$83,58,FALSE)</f>
        <v>472200</v>
      </c>
      <c r="F442">
        <f>HLOOKUP(A442,Financial!$B$2:$BA$83,59,FALSE)</f>
        <v>123456</v>
      </c>
      <c r="G442">
        <f>HLOOKUP(A442,Financial!$B$2:$BA$83,60,FALSE)</f>
        <v>2236</v>
      </c>
      <c r="H442">
        <f>HLOOKUP(A442,Financial!$B$2:$BA$83,61,FALSE)</f>
        <v>2794</v>
      </c>
      <c r="I442">
        <f>VLOOKUP(A442,zillow_price!$A$2:$N$52,5,FALSE)</f>
        <v>436634.66625825898</v>
      </c>
      <c r="J442">
        <f>VLOOKUP(A442,zillow_price!$A$2:$O$52,15,FALSE)</f>
        <v>12</v>
      </c>
      <c r="K442">
        <f>VLOOKUP(A442,Supply!$B$3:$N$54,10,FALSE)</f>
        <v>271651</v>
      </c>
    </row>
    <row r="443" spans="1:11" x14ac:dyDescent="0.2">
      <c r="A443" t="s">
        <v>30</v>
      </c>
      <c r="B443">
        <v>2013</v>
      </c>
      <c r="C443">
        <f>HLOOKUP(A443,Fertility!$B$1:$BA$133,91,FALSE)</f>
        <v>212782</v>
      </c>
      <c r="D443">
        <f>HLOOKUP(A443,AverageHouseHoldSize!$B$2:$BA$71,50,FALSE)</f>
        <v>2.65</v>
      </c>
      <c r="E443">
        <f>HLOOKUP(A443,Financial!$B$2:$BA$83,58,FALSE)</f>
        <v>163600</v>
      </c>
      <c r="F443">
        <f>HLOOKUP(A443,Financial!$B$2:$BA$83,59,FALSE)</f>
        <v>66386</v>
      </c>
      <c r="G443">
        <f>HLOOKUP(A443,Financial!$B$2:$BA$83,60,FALSE)</f>
        <v>1368</v>
      </c>
      <c r="H443">
        <f>HLOOKUP(A443,Financial!$B$2:$BA$83,61,FALSE)</f>
        <v>1808</v>
      </c>
      <c r="I443">
        <f>VLOOKUP(A443,zillow_price!$A$2:$N$52,5,FALSE)</f>
        <v>155053.83417213301</v>
      </c>
      <c r="J443">
        <f>VLOOKUP(A443,zillow_price!$A$2:$O$52,15,FALSE)</f>
        <v>14</v>
      </c>
      <c r="K443">
        <f>VLOOKUP(A443,Supply!$B$3:$N$54,10,FALSE)</f>
        <v>7211584</v>
      </c>
    </row>
    <row r="444" spans="1:11" x14ac:dyDescent="0.2">
      <c r="A444" t="s">
        <v>31</v>
      </c>
      <c r="B444">
        <v>2013</v>
      </c>
      <c r="C444">
        <f>HLOOKUP(A444,Fertility!$B$1:$BA$133,91,FALSE)</f>
        <v>126637</v>
      </c>
      <c r="D444">
        <f>HLOOKUP(A444,AverageHouseHoldSize!$B$2:$BA$71,50,FALSE)</f>
        <v>2.74</v>
      </c>
      <c r="E444">
        <f>HLOOKUP(A444,Financial!$B$2:$BA$83,58,FALSE)</f>
        <v>152400</v>
      </c>
      <c r="F444">
        <f>HLOOKUP(A444,Financial!$B$2:$BA$83,59,FALSE)</f>
        <v>72247</v>
      </c>
      <c r="G444">
        <f>HLOOKUP(A444,Financial!$B$2:$BA$83,60,FALSE)</f>
        <v>1288</v>
      </c>
      <c r="H444">
        <f>HLOOKUP(A444,Financial!$B$2:$BA$83,61,FALSE)</f>
        <v>1507</v>
      </c>
      <c r="I444">
        <f>VLOOKUP(A444,zillow_price!$A$2:$N$52,5,FALSE)</f>
        <v>135474.268883293</v>
      </c>
      <c r="J444">
        <f>VLOOKUP(A444,zillow_price!$A$2:$O$52,15,FALSE)</f>
        <v>16</v>
      </c>
      <c r="K444">
        <f>VLOOKUP(A444,Supply!$B$3:$N$54,10,FALSE)</f>
        <v>3546965</v>
      </c>
    </row>
    <row r="445" spans="1:11" x14ac:dyDescent="0.2">
      <c r="A445" t="s">
        <v>32</v>
      </c>
      <c r="B445">
        <v>2013</v>
      </c>
      <c r="C445">
        <f>HLOOKUP(A445,Fertility!$B$1:$BA$133,91,FALSE)</f>
        <v>18332</v>
      </c>
      <c r="D445">
        <f>HLOOKUP(A445,AverageHouseHoldSize!$B$2:$BA$71,50,FALSE)</f>
        <v>3.02</v>
      </c>
      <c r="E445">
        <f>HLOOKUP(A445,Financial!$B$2:$BA$83,58,FALSE)</f>
        <v>500400</v>
      </c>
      <c r="F445">
        <f>HLOOKUP(A445,Financial!$B$2:$BA$83,59,FALSE)</f>
        <v>99096</v>
      </c>
      <c r="G445">
        <f>HLOOKUP(A445,Financial!$B$2:$BA$83,60,FALSE)</f>
        <v>2220</v>
      </c>
      <c r="H445">
        <f>HLOOKUP(A445,Financial!$B$2:$BA$83,61,FALSE)</f>
        <v>1435</v>
      </c>
      <c r="I445">
        <f>VLOOKUP(A445,zillow_price!$A$2:$N$52,5,FALSE)</f>
        <v>463399.91883321502</v>
      </c>
      <c r="J445">
        <f>VLOOKUP(A445,zillow_price!$A$2:$O$52,15,FALSE)</f>
        <v>18</v>
      </c>
      <c r="K445">
        <f>VLOOKUP(A445,Supply!$B$3:$N$54,10,FALSE)</f>
        <v>450120</v>
      </c>
    </row>
    <row r="446" spans="1:11" x14ac:dyDescent="0.2">
      <c r="A446" t="s">
        <v>33</v>
      </c>
      <c r="B446">
        <v>2013</v>
      </c>
      <c r="C446">
        <f>HLOOKUP(A446,Fertility!$B$1:$BA$133,91,FALSE)</f>
        <v>21018</v>
      </c>
      <c r="D446">
        <f>HLOOKUP(A446,AverageHouseHoldSize!$B$2:$BA$71,50,FALSE)</f>
        <v>2.69</v>
      </c>
      <c r="E446">
        <f>HLOOKUP(A446,Financial!$B$2:$BA$83,58,FALSE)</f>
        <v>162700</v>
      </c>
      <c r="F446">
        <f>HLOOKUP(A446,Financial!$B$2:$BA$83,59,FALSE)</f>
        <v>63271</v>
      </c>
      <c r="G446">
        <f>HLOOKUP(A446,Financial!$B$2:$BA$83,60,FALSE)</f>
        <v>1142</v>
      </c>
      <c r="H446">
        <f>HLOOKUP(A446,Financial!$B$2:$BA$83,61,FALSE)</f>
        <v>1215</v>
      </c>
      <c r="I446">
        <f>VLOOKUP(A446,zillow_price!$A$2:$N$52,5,FALSE)</f>
        <v>169653.84210103401</v>
      </c>
      <c r="J446">
        <f>VLOOKUP(A446,zillow_price!$A$2:$O$52,15,FALSE)</f>
        <v>20</v>
      </c>
      <c r="K446">
        <f>VLOOKUP(A446,Supply!$B$3:$N$54,10,FALSE)</f>
        <v>588489</v>
      </c>
    </row>
    <row r="447" spans="1:11" x14ac:dyDescent="0.2">
      <c r="A447" t="s">
        <v>34</v>
      </c>
      <c r="B447">
        <v>2013</v>
      </c>
      <c r="C447">
        <f>HLOOKUP(A447,Fertility!$B$1:$BA$133,91,FALSE)</f>
        <v>156818</v>
      </c>
      <c r="D447">
        <f>HLOOKUP(A447,AverageHouseHoldSize!$B$2:$BA$71,50,FALSE)</f>
        <v>2.63</v>
      </c>
      <c r="E447">
        <f>HLOOKUP(A447,Financial!$B$2:$BA$83,58,FALSE)</f>
        <v>179700</v>
      </c>
      <c r="F447">
        <f>HLOOKUP(A447,Financial!$B$2:$BA$83,59,FALSE)</f>
        <v>81661</v>
      </c>
      <c r="G447">
        <f>HLOOKUP(A447,Financial!$B$2:$BA$83,60,FALSE)</f>
        <v>1565</v>
      </c>
      <c r="H447">
        <f>HLOOKUP(A447,Financial!$B$2:$BA$83,61,FALSE)</f>
        <v>4327</v>
      </c>
      <c r="I447">
        <f>VLOOKUP(A447,zillow_price!$A$2:$N$52,5,FALSE)</f>
        <v>148877.723268987</v>
      </c>
      <c r="J447">
        <f>VLOOKUP(A447,zillow_price!$A$2:$O$52,15,FALSE)</f>
        <v>21</v>
      </c>
      <c r="K447">
        <f>VLOOKUP(A447,Supply!$B$3:$N$54,10,FALSE)</f>
        <v>4783421</v>
      </c>
    </row>
    <row r="448" spans="1:11" x14ac:dyDescent="0.2">
      <c r="A448" t="s">
        <v>35</v>
      </c>
      <c r="B448">
        <v>2013</v>
      </c>
      <c r="C448">
        <f>HLOOKUP(A448,Fertility!$B$1:$BA$133,91,FALSE)</f>
        <v>83444</v>
      </c>
      <c r="D448">
        <f>HLOOKUP(A448,AverageHouseHoldSize!$B$2:$BA$71,50,FALSE)</f>
        <v>2.5499999999999998</v>
      </c>
      <c r="E448">
        <f>HLOOKUP(A448,Financial!$B$2:$BA$83,58,FALSE)</f>
        <v>129900</v>
      </c>
      <c r="F448">
        <f>HLOOKUP(A448,Financial!$B$2:$BA$83,59,FALSE)</f>
        <v>68672</v>
      </c>
      <c r="G448">
        <f>HLOOKUP(A448,Financial!$B$2:$BA$83,60,FALSE)</f>
        <v>1062</v>
      </c>
      <c r="H448">
        <f>HLOOKUP(A448,Financial!$B$2:$BA$83,61,FALSE)</f>
        <v>1141</v>
      </c>
      <c r="I448">
        <f>VLOOKUP(A448,zillow_price!$A$2:$N$52,5,FALSE)</f>
        <v>114904.922339018</v>
      </c>
      <c r="J448">
        <f>VLOOKUP(A448,zillow_price!$A$2:$O$52,15,FALSE)</f>
        <v>22</v>
      </c>
      <c r="K448">
        <f>VLOOKUP(A448,Supply!$B$3:$N$54,10,FALSE)</f>
        <v>2498395</v>
      </c>
    </row>
    <row r="449" spans="1:11" x14ac:dyDescent="0.2">
      <c r="A449" t="s">
        <v>36</v>
      </c>
      <c r="B449">
        <v>2013</v>
      </c>
      <c r="C449">
        <f>HLOOKUP(A449,Fertility!$B$1:$BA$133,91,FALSE)</f>
        <v>37894</v>
      </c>
      <c r="D449">
        <f>HLOOKUP(A449,AverageHouseHoldSize!$B$2:$BA$71,50,FALSE)</f>
        <v>2.42</v>
      </c>
      <c r="E449">
        <f>HLOOKUP(A449,Financial!$B$2:$BA$83,58,FALSE)</f>
        <v>136600</v>
      </c>
      <c r="F449">
        <f>HLOOKUP(A449,Financial!$B$2:$BA$83,59,FALSE)</f>
        <v>73661</v>
      </c>
      <c r="G449">
        <f>HLOOKUP(A449,Financial!$B$2:$BA$83,60,FALSE)</f>
        <v>1118</v>
      </c>
      <c r="H449">
        <f>HLOOKUP(A449,Financial!$B$2:$BA$83,61,FALSE)</f>
        <v>2026</v>
      </c>
      <c r="I449">
        <f>VLOOKUP(A449,zillow_price!$A$2:$N$52,5,FALSE)</f>
        <v>124607.33543193</v>
      </c>
      <c r="J449">
        <f>VLOOKUP(A449,zillow_price!$A$2:$O$52,15,FALSE)</f>
        <v>19</v>
      </c>
      <c r="K449">
        <f>VLOOKUP(A449,Supply!$B$3:$N$54,10,FALSE)</f>
        <v>1236209</v>
      </c>
    </row>
    <row r="450" spans="1:11" x14ac:dyDescent="0.2">
      <c r="A450" t="s">
        <v>37</v>
      </c>
      <c r="B450">
        <v>2013</v>
      </c>
      <c r="C450">
        <f>HLOOKUP(A450,Fertility!$B$1:$BA$133,91,FALSE)</f>
        <v>43604</v>
      </c>
      <c r="D450">
        <f>HLOOKUP(A450,AverageHouseHoldSize!$B$2:$BA$71,50,FALSE)</f>
        <v>2.5299999999999998</v>
      </c>
      <c r="E450">
        <f>HLOOKUP(A450,Financial!$B$2:$BA$83,58,FALSE)</f>
        <v>147400</v>
      </c>
      <c r="F450">
        <f>HLOOKUP(A450,Financial!$B$2:$BA$83,59,FALSE)</f>
        <v>76344</v>
      </c>
      <c r="G450">
        <f>HLOOKUP(A450,Financial!$B$2:$BA$83,60,FALSE)</f>
        <v>1241</v>
      </c>
      <c r="H450">
        <f>HLOOKUP(A450,Financial!$B$2:$BA$83,61,FALSE)</f>
        <v>1986</v>
      </c>
      <c r="I450">
        <f>VLOOKUP(A450,zillow_price!$A$2:$N$52,5,FALSE)</f>
        <v>118193.883758849</v>
      </c>
      <c r="J450">
        <f>VLOOKUP(A450,zillow_price!$A$2:$O$52,15,FALSE)</f>
        <v>23</v>
      </c>
      <c r="K450">
        <f>VLOOKUP(A450,Supply!$B$3:$N$54,10,FALSE)</f>
        <v>1113729</v>
      </c>
    </row>
    <row r="451" spans="1:11" x14ac:dyDescent="0.2">
      <c r="A451" t="s">
        <v>38</v>
      </c>
      <c r="B451">
        <v>2013</v>
      </c>
      <c r="C451">
        <f>HLOOKUP(A451,Fertility!$B$1:$BA$133,91,FALSE)</f>
        <v>53643</v>
      </c>
      <c r="D451">
        <f>HLOOKUP(A451,AverageHouseHoldSize!$B$2:$BA$71,50,FALSE)</f>
        <v>2.5</v>
      </c>
      <c r="E451">
        <f>HLOOKUP(A451,Financial!$B$2:$BA$83,58,FALSE)</f>
        <v>137400</v>
      </c>
      <c r="F451">
        <f>HLOOKUP(A451,Financial!$B$2:$BA$83,59,FALSE)</f>
        <v>66230</v>
      </c>
      <c r="G451">
        <f>HLOOKUP(A451,Financial!$B$2:$BA$83,60,FALSE)</f>
        <v>1074</v>
      </c>
      <c r="H451">
        <f>HLOOKUP(A451,Financial!$B$2:$BA$83,61,FALSE)</f>
        <v>1202</v>
      </c>
      <c r="I451">
        <f>VLOOKUP(A451,zillow_price!$A$2:$N$52,5,FALSE)</f>
        <v>105268.692669022</v>
      </c>
      <c r="J451">
        <f>VLOOKUP(A451,zillow_price!$A$2:$O$52,15,FALSE)</f>
        <v>24</v>
      </c>
      <c r="K451">
        <f>VLOOKUP(A451,Supply!$B$3:$N$54,10,FALSE)</f>
        <v>1705623</v>
      </c>
    </row>
    <row r="452" spans="1:11" x14ac:dyDescent="0.2">
      <c r="A452" t="s">
        <v>39</v>
      </c>
      <c r="B452">
        <v>2013</v>
      </c>
      <c r="C452">
        <f>HLOOKUP(A452,Fertility!$B$1:$BA$133,91,FALSE)</f>
        <v>64822</v>
      </c>
      <c r="D452">
        <f>HLOOKUP(A452,AverageHouseHoldSize!$B$2:$BA$71,50,FALSE)</f>
        <v>2.6</v>
      </c>
      <c r="E452">
        <f>HLOOKUP(A452,Financial!$B$2:$BA$83,58,FALSE)</f>
        <v>161400</v>
      </c>
      <c r="F452">
        <f>HLOOKUP(A452,Financial!$B$2:$BA$83,59,FALSE)</f>
        <v>73786</v>
      </c>
      <c r="G452">
        <f>HLOOKUP(A452,Financial!$B$2:$BA$83,60,FALSE)</f>
        <v>1166</v>
      </c>
      <c r="H452">
        <f>HLOOKUP(A452,Financial!$B$2:$BA$83,61,FALSE)</f>
        <v>903</v>
      </c>
      <c r="I452">
        <f>VLOOKUP(A452,zillow_price!$A$2:$N$52,5,FALSE)</f>
        <v>153200.90969724799</v>
      </c>
      <c r="J452">
        <f>VLOOKUP(A452,zillow_price!$A$2:$O$52,15,FALSE)</f>
        <v>25</v>
      </c>
      <c r="K452">
        <f>VLOOKUP(A452,Supply!$B$3:$N$54,10,FALSE)</f>
        <v>1728149</v>
      </c>
    </row>
    <row r="453" spans="1:11" x14ac:dyDescent="0.2">
      <c r="A453" t="s">
        <v>40</v>
      </c>
      <c r="B453">
        <v>2013</v>
      </c>
      <c r="C453">
        <f>HLOOKUP(A453,Fertility!$B$1:$BA$133,91,FALSE)</f>
        <v>13667</v>
      </c>
      <c r="D453">
        <f>HLOOKUP(A453,AverageHouseHoldSize!$B$2:$BA$71,50,FALSE)</f>
        <v>2.36</v>
      </c>
      <c r="E453">
        <f>HLOOKUP(A453,Financial!$B$2:$BA$83,58,FALSE)</f>
        <v>178800</v>
      </c>
      <c r="F453">
        <f>HLOOKUP(A453,Financial!$B$2:$BA$83,59,FALSE)</f>
        <v>70181</v>
      </c>
      <c r="G453">
        <f>HLOOKUP(A453,Financial!$B$2:$BA$83,60,FALSE)</f>
        <v>1268</v>
      </c>
      <c r="H453">
        <f>HLOOKUP(A453,Financial!$B$2:$BA$83,61,FALSE)</f>
        <v>2337</v>
      </c>
      <c r="I453">
        <f>VLOOKUP(A453,zillow_price!$A$2:$N$52,5,FALSE)</f>
        <v>176214.69970748</v>
      </c>
      <c r="J453">
        <f>VLOOKUP(A453,zillow_price!$A$2:$O$52,15,FALSE)</f>
        <v>28</v>
      </c>
      <c r="K453">
        <f>VLOOKUP(A453,Supply!$B$3:$N$54,10,FALSE)</f>
        <v>547686</v>
      </c>
    </row>
    <row r="454" spans="1:11" x14ac:dyDescent="0.2">
      <c r="A454" t="s">
        <v>41</v>
      </c>
      <c r="B454">
        <v>2013</v>
      </c>
      <c r="C454">
        <f>HLOOKUP(A454,Fertility!$B$1:$BA$133,91,FALSE)</f>
        <v>76852</v>
      </c>
      <c r="D454">
        <f>HLOOKUP(A454,AverageHouseHoldSize!$B$2:$BA$71,50,FALSE)</f>
        <v>2.68</v>
      </c>
      <c r="E454">
        <f>HLOOKUP(A454,Financial!$B$2:$BA$83,58,FALSE)</f>
        <v>287600</v>
      </c>
      <c r="F454">
        <f>HLOOKUP(A454,Financial!$B$2:$BA$83,59,FALSE)</f>
        <v>100730</v>
      </c>
      <c r="G454">
        <f>HLOOKUP(A454,Financial!$B$2:$BA$83,60,FALSE)</f>
        <v>1867</v>
      </c>
      <c r="H454">
        <f>HLOOKUP(A454,Financial!$B$2:$BA$83,61,FALSE)</f>
        <v>3193</v>
      </c>
      <c r="I454">
        <f>VLOOKUP(A454,zillow_price!$A$2:$N$52,5,FALSE)</f>
        <v>259063.51844255501</v>
      </c>
      <c r="J454">
        <f>VLOOKUP(A454,zillow_price!$A$2:$O$52,15,FALSE)</f>
        <v>27</v>
      </c>
      <c r="K454">
        <f>VLOOKUP(A454,Supply!$B$3:$N$54,10,FALSE)</f>
        <v>2161680</v>
      </c>
    </row>
    <row r="455" spans="1:11" x14ac:dyDescent="0.2">
      <c r="A455" t="s">
        <v>42</v>
      </c>
      <c r="B455">
        <v>2013</v>
      </c>
      <c r="C455">
        <f>HLOOKUP(A455,Fertility!$B$1:$BA$133,91,FALSE)</f>
        <v>77689</v>
      </c>
      <c r="D455">
        <f>HLOOKUP(A455,AverageHouseHoldSize!$B$2:$BA$71,50,FALSE)</f>
        <v>2.54</v>
      </c>
      <c r="E455">
        <f>HLOOKUP(A455,Financial!$B$2:$BA$83,58,FALSE)</f>
        <v>330600</v>
      </c>
      <c r="F455">
        <f>HLOOKUP(A455,Financial!$B$2:$BA$83,59,FALSE)</f>
        <v>100943</v>
      </c>
      <c r="G455">
        <f>HLOOKUP(A455,Financial!$B$2:$BA$83,60,FALSE)</f>
        <v>1976</v>
      </c>
      <c r="H455">
        <f>HLOOKUP(A455,Financial!$B$2:$BA$83,61,FALSE)</f>
        <v>3971</v>
      </c>
      <c r="I455">
        <f>VLOOKUP(A455,zillow_price!$A$2:$N$52,5,FALSE)</f>
        <v>311221.14683504199</v>
      </c>
      <c r="J455">
        <f>VLOOKUP(A455,zillow_price!$A$2:$O$52,15,FALSE)</f>
        <v>26</v>
      </c>
      <c r="K455">
        <f>VLOOKUP(A455,Supply!$B$3:$N$54,10,FALSE)</f>
        <v>2536321</v>
      </c>
    </row>
    <row r="456" spans="1:11" x14ac:dyDescent="0.2">
      <c r="A456" t="s">
        <v>43</v>
      </c>
      <c r="B456">
        <v>2013</v>
      </c>
      <c r="C456">
        <f>HLOOKUP(A456,Fertility!$B$1:$BA$133,91,FALSE)</f>
        <v>121880</v>
      </c>
      <c r="D456">
        <f>HLOOKUP(A456,AverageHouseHoldSize!$B$2:$BA$71,50,FALSE)</f>
        <v>2.52</v>
      </c>
      <c r="E456">
        <f>HLOOKUP(A456,Financial!$B$2:$BA$83,58,FALSE)</f>
        <v>130200</v>
      </c>
      <c r="F456">
        <f>HLOOKUP(A456,Financial!$B$2:$BA$83,59,FALSE)</f>
        <v>70833</v>
      </c>
      <c r="G456">
        <f>HLOOKUP(A456,Financial!$B$2:$BA$83,60,FALSE)</f>
        <v>1207</v>
      </c>
      <c r="H456">
        <f>HLOOKUP(A456,Financial!$B$2:$BA$83,61,FALSE)</f>
        <v>2277</v>
      </c>
      <c r="I456">
        <f>VLOOKUP(A456,zillow_price!$A$2:$N$52,5,FALSE)</f>
        <v>110938.874289503</v>
      </c>
      <c r="J456">
        <f>VLOOKUP(A456,zillow_price!$A$2:$O$52,15,FALSE)</f>
        <v>30</v>
      </c>
      <c r="K456">
        <f>VLOOKUP(A456,Supply!$B$3:$N$54,10,FALSE)</f>
        <v>3832466</v>
      </c>
    </row>
    <row r="457" spans="1:11" x14ac:dyDescent="0.2">
      <c r="A457" t="s">
        <v>44</v>
      </c>
      <c r="B457">
        <v>2013</v>
      </c>
      <c r="C457">
        <f>HLOOKUP(A457,Fertility!$B$1:$BA$133,91,FALSE)</f>
        <v>71629</v>
      </c>
      <c r="D457">
        <f>HLOOKUP(A457,AverageHouseHoldSize!$B$2:$BA$71,50,FALSE)</f>
        <v>2.4900000000000002</v>
      </c>
      <c r="E457">
        <f>HLOOKUP(A457,Financial!$B$2:$BA$83,58,FALSE)</f>
        <v>188700</v>
      </c>
      <c r="F457">
        <f>HLOOKUP(A457,Financial!$B$2:$BA$83,59,FALSE)</f>
        <v>83418</v>
      </c>
      <c r="G457">
        <f>HLOOKUP(A457,Financial!$B$2:$BA$83,60,FALSE)</f>
        <v>1438</v>
      </c>
      <c r="H457">
        <f>HLOOKUP(A457,Financial!$B$2:$BA$83,61,FALSE)</f>
        <v>2260</v>
      </c>
      <c r="I457">
        <f>VLOOKUP(A457,zillow_price!$A$2:$N$52,5,FALSE)</f>
        <v>178002.445080651</v>
      </c>
      <c r="J457">
        <f>VLOOKUP(A457,zillow_price!$A$2:$O$52,15,FALSE)</f>
        <v>31</v>
      </c>
      <c r="K457">
        <f>VLOOKUP(A457,Supply!$B$3:$N$54,10,FALSE)</f>
        <v>2119954</v>
      </c>
    </row>
    <row r="458" spans="1:11" x14ac:dyDescent="0.2">
      <c r="A458" t="s">
        <v>45</v>
      </c>
      <c r="B458">
        <v>2013</v>
      </c>
      <c r="C458">
        <f>HLOOKUP(A458,Fertility!$B$1:$BA$133,91,FALSE)</f>
        <v>38631</v>
      </c>
      <c r="D458">
        <f>HLOOKUP(A458,AverageHouseHoldSize!$B$2:$BA$71,50,FALSE)</f>
        <v>2.66</v>
      </c>
      <c r="E458">
        <f>HLOOKUP(A458,Financial!$B$2:$BA$83,58,FALSE)</f>
        <v>121700</v>
      </c>
      <c r="F458">
        <f>HLOOKUP(A458,Financial!$B$2:$BA$83,59,FALSE)</f>
        <v>60551</v>
      </c>
      <c r="G458">
        <f>HLOOKUP(A458,Financial!$B$2:$BA$83,60,FALSE)</f>
        <v>1021</v>
      </c>
      <c r="H458">
        <f>HLOOKUP(A458,Financial!$B$2:$BA$83,61,FALSE)</f>
        <v>944</v>
      </c>
      <c r="I458">
        <f>VLOOKUP(A458,zillow_price!$A$2:$N$52,5,FALSE)</f>
        <v>107650.82104337</v>
      </c>
      <c r="J458">
        <f>VLOOKUP(A458,zillow_price!$A$2:$O$52,15,FALSE)</f>
        <v>34</v>
      </c>
      <c r="K458">
        <f>VLOOKUP(A458,Supply!$B$3:$N$54,10,FALSE)</f>
        <v>1091002</v>
      </c>
    </row>
    <row r="459" spans="1:11" x14ac:dyDescent="0.2">
      <c r="A459" t="s">
        <v>46</v>
      </c>
      <c r="B459">
        <v>2013</v>
      </c>
      <c r="C459">
        <f>HLOOKUP(A459,Fertility!$B$1:$BA$133,91,FALSE)</f>
        <v>77139</v>
      </c>
      <c r="D459">
        <f>HLOOKUP(A459,AverageHouseHoldSize!$B$2:$BA$71,50,FALSE)</f>
        <v>2.48</v>
      </c>
      <c r="E459">
        <f>HLOOKUP(A459,Financial!$B$2:$BA$83,58,FALSE)</f>
        <v>144200</v>
      </c>
      <c r="F459">
        <f>HLOOKUP(A459,Financial!$B$2:$BA$83,59,FALSE)</f>
        <v>69881</v>
      </c>
      <c r="G459">
        <f>HLOOKUP(A459,Financial!$B$2:$BA$83,60,FALSE)</f>
        <v>1162</v>
      </c>
      <c r="H459">
        <f>HLOOKUP(A459,Financial!$B$2:$BA$83,61,FALSE)</f>
        <v>1487</v>
      </c>
      <c r="I459">
        <f>VLOOKUP(A459,zillow_price!$A$2:$N$52,5,FALSE)</f>
        <v>124327.052347495</v>
      </c>
      <c r="J459">
        <f>VLOOKUP(A459,zillow_price!$A$2:$O$52,15,FALSE)</f>
        <v>32</v>
      </c>
      <c r="K459">
        <f>VLOOKUP(A459,Supply!$B$3:$N$54,10,FALSE)</f>
        <v>2362853</v>
      </c>
    </row>
    <row r="460" spans="1:11" x14ac:dyDescent="0.2">
      <c r="A460" t="s">
        <v>47</v>
      </c>
      <c r="B460">
        <v>2013</v>
      </c>
      <c r="C460">
        <f>HLOOKUP(A460,Fertility!$B$1:$BA$133,91,FALSE)</f>
        <v>12242</v>
      </c>
      <c r="D460">
        <f>HLOOKUP(A460,AverageHouseHoldSize!$B$2:$BA$71,50,FALSE)</f>
        <v>2.4300000000000002</v>
      </c>
      <c r="E460">
        <f>HLOOKUP(A460,Financial!$B$2:$BA$83,58,FALSE)</f>
        <v>206200</v>
      </c>
      <c r="F460">
        <f>HLOOKUP(A460,Financial!$B$2:$BA$83,59,FALSE)</f>
        <v>69020</v>
      </c>
      <c r="G460">
        <f>HLOOKUP(A460,Financial!$B$2:$BA$83,60,FALSE)</f>
        <v>1259</v>
      </c>
      <c r="H460">
        <f>HLOOKUP(A460,Financial!$B$2:$BA$83,61,FALSE)</f>
        <v>1732</v>
      </c>
      <c r="I460">
        <f>VLOOKUP(A460,zillow_price!$A$2:$N$52,5,FALSE)</f>
        <v>198480.114560141</v>
      </c>
      <c r="J460">
        <f>VLOOKUP(A460,zillow_price!$A$2:$O$52,15,FALSE)</f>
        <v>35</v>
      </c>
      <c r="K460">
        <f>VLOOKUP(A460,Supply!$B$3:$N$54,10,FALSE)</f>
        <v>406288</v>
      </c>
    </row>
    <row r="461" spans="1:11" x14ac:dyDescent="0.2">
      <c r="A461" t="s">
        <v>48</v>
      </c>
      <c r="B461">
        <v>2013</v>
      </c>
      <c r="C461">
        <f>HLOOKUP(A461,Fertility!$B$1:$BA$133,91,FALSE)</f>
        <v>26077</v>
      </c>
      <c r="D461">
        <f>HLOOKUP(A461,AverageHouseHoldSize!$B$2:$BA$71,50,FALSE)</f>
        <v>2.4900000000000002</v>
      </c>
      <c r="E461">
        <f>HLOOKUP(A461,Financial!$B$2:$BA$83,58,FALSE)</f>
        <v>141500</v>
      </c>
      <c r="F461">
        <f>HLOOKUP(A461,Financial!$B$2:$BA$83,59,FALSE)</f>
        <v>75538</v>
      </c>
      <c r="G461">
        <f>HLOOKUP(A461,Financial!$B$2:$BA$83,60,FALSE)</f>
        <v>1226</v>
      </c>
      <c r="H461">
        <f>HLOOKUP(A461,Financial!$B$2:$BA$83,61,FALSE)</f>
        <v>2595</v>
      </c>
      <c r="I461">
        <f>VLOOKUP(A461,zillow_price!$A$2:$N$52,5,FALSE)</f>
        <v>131294.948396817</v>
      </c>
      <c r="J461">
        <f>VLOOKUP(A461,zillow_price!$A$2:$O$52,15,FALSE)</f>
        <v>38</v>
      </c>
      <c r="K461">
        <f>VLOOKUP(A461,Supply!$B$3:$N$54,10,FALSE)</f>
        <v>730579</v>
      </c>
    </row>
    <row r="462" spans="1:11" x14ac:dyDescent="0.2">
      <c r="A462" t="s">
        <v>49</v>
      </c>
      <c r="B462">
        <v>2013</v>
      </c>
      <c r="C462">
        <f>HLOOKUP(A462,Fertility!$B$1:$BA$133,91,FALSE)</f>
        <v>35476</v>
      </c>
      <c r="D462">
        <f>HLOOKUP(A462,AverageHouseHoldSize!$B$2:$BA$71,50,FALSE)</f>
        <v>2.75</v>
      </c>
      <c r="E462">
        <f>HLOOKUP(A462,Financial!$B$2:$BA$83,58,FALSE)</f>
        <v>169000</v>
      </c>
      <c r="F462">
        <f>HLOOKUP(A462,Financial!$B$2:$BA$83,59,FALSE)</f>
        <v>70521</v>
      </c>
      <c r="G462">
        <f>HLOOKUP(A462,Financial!$B$2:$BA$83,60,FALSE)</f>
        <v>1361</v>
      </c>
      <c r="H462">
        <f>HLOOKUP(A462,Financial!$B$2:$BA$83,61,FALSE)</f>
        <v>1474</v>
      </c>
      <c r="I462">
        <f>VLOOKUP(A462,zillow_price!$A$2:$N$52,5,FALSE)</f>
        <v>180542.82272160001</v>
      </c>
      <c r="J462">
        <f>VLOOKUP(A462,zillow_price!$A$2:$O$52,15,FALSE)</f>
        <v>42</v>
      </c>
      <c r="K462">
        <f>VLOOKUP(A462,Supply!$B$3:$N$54,10,FALSE)</f>
        <v>1002571</v>
      </c>
    </row>
    <row r="463" spans="1:11" x14ac:dyDescent="0.2">
      <c r="A463" t="s">
        <v>50</v>
      </c>
      <c r="B463">
        <v>2013</v>
      </c>
      <c r="C463">
        <f>HLOOKUP(A463,Fertility!$B$1:$BA$133,91,FALSE)</f>
        <v>15795</v>
      </c>
      <c r="D463">
        <f>HLOOKUP(A463,AverageHouseHoldSize!$B$2:$BA$71,50,FALSE)</f>
        <v>2.4700000000000002</v>
      </c>
      <c r="E463">
        <f>HLOOKUP(A463,Financial!$B$2:$BA$83,58,FALSE)</f>
        <v>239500</v>
      </c>
      <c r="F463">
        <f>HLOOKUP(A463,Financial!$B$2:$BA$83,59,FALSE)</f>
        <v>89198</v>
      </c>
      <c r="G463">
        <f>HLOOKUP(A463,Financial!$B$2:$BA$83,60,FALSE)</f>
        <v>1778</v>
      </c>
      <c r="H463">
        <f>HLOOKUP(A463,Financial!$B$2:$BA$83,61,FALSE)</f>
        <v>5269</v>
      </c>
      <c r="I463">
        <f>VLOOKUP(A463,zillow_price!$A$2:$N$52,5,FALSE)</f>
        <v>211251.69898556301</v>
      </c>
      <c r="J463">
        <f>VLOOKUP(A463,zillow_price!$A$2:$O$52,15,FALSE)</f>
        <v>39</v>
      </c>
      <c r="K463">
        <f>VLOOKUP(A463,Supply!$B$3:$N$54,10,FALSE)</f>
        <v>519246</v>
      </c>
    </row>
    <row r="464" spans="1:11" x14ac:dyDescent="0.2">
      <c r="A464" t="s">
        <v>51</v>
      </c>
      <c r="B464">
        <v>2013</v>
      </c>
      <c r="C464">
        <f>HLOOKUP(A464,Fertility!$B$1:$BA$133,91,FALSE)</f>
        <v>100877</v>
      </c>
      <c r="D464">
        <f>HLOOKUP(A464,AverageHouseHoldSize!$B$2:$BA$71,50,FALSE)</f>
        <v>2.74</v>
      </c>
      <c r="E464">
        <f>HLOOKUP(A464,Financial!$B$2:$BA$83,58,FALSE)</f>
        <v>314200</v>
      </c>
      <c r="F464">
        <f>HLOOKUP(A464,Financial!$B$2:$BA$83,59,FALSE)</f>
        <v>104023</v>
      </c>
      <c r="G464">
        <f>HLOOKUP(A464,Financial!$B$2:$BA$83,60,FALSE)</f>
        <v>2296</v>
      </c>
      <c r="H464">
        <f>HLOOKUP(A464,Financial!$B$2:$BA$83,61,FALSE)</f>
        <v>7432</v>
      </c>
      <c r="I464">
        <f>VLOOKUP(A464,zillow_price!$A$2:$N$52,5,FALSE)</f>
        <v>281124.75314262602</v>
      </c>
      <c r="J464">
        <f>VLOOKUP(A464,zillow_price!$A$2:$O$52,15,FALSE)</f>
        <v>40</v>
      </c>
      <c r="K464">
        <f>VLOOKUP(A464,Supply!$B$3:$N$54,10,FALSE)</f>
        <v>3176139</v>
      </c>
    </row>
    <row r="465" spans="1:11" x14ac:dyDescent="0.2">
      <c r="A465" t="s">
        <v>52</v>
      </c>
      <c r="B465">
        <v>2013</v>
      </c>
      <c r="C465">
        <f>HLOOKUP(A465,Fertility!$B$1:$BA$133,91,FALSE)</f>
        <v>28496</v>
      </c>
      <c r="D465">
        <f>HLOOKUP(A465,AverageHouseHoldSize!$B$2:$BA$71,50,FALSE)</f>
        <v>2.71</v>
      </c>
      <c r="E465">
        <f>HLOOKUP(A465,Financial!$B$2:$BA$83,58,FALSE)</f>
        <v>172700</v>
      </c>
      <c r="F465">
        <f>HLOOKUP(A465,Financial!$B$2:$BA$83,59,FALSE)</f>
        <v>68225</v>
      </c>
      <c r="G465">
        <f>HLOOKUP(A465,Financial!$B$2:$BA$83,60,FALSE)</f>
        <v>1193</v>
      </c>
      <c r="H465">
        <f>HLOOKUP(A465,Financial!$B$2:$BA$83,61,FALSE)</f>
        <v>1342</v>
      </c>
      <c r="I465">
        <f>VLOOKUP(A465,zillow_price!$A$2:$N$52,5,FALSE)</f>
        <v>160953.12009611199</v>
      </c>
      <c r="J465">
        <f>VLOOKUP(A465,zillow_price!$A$2:$O$52,15,FALSE)</f>
        <v>41</v>
      </c>
      <c r="K465">
        <f>VLOOKUP(A465,Supply!$B$3:$N$54,10,FALSE)</f>
        <v>753507</v>
      </c>
    </row>
    <row r="466" spans="1:11" x14ac:dyDescent="0.2">
      <c r="A466" t="s">
        <v>53</v>
      </c>
      <c r="B466">
        <v>2013</v>
      </c>
      <c r="C466">
        <f>HLOOKUP(A466,Fertility!$B$1:$BA$133,91,FALSE)</f>
        <v>231584</v>
      </c>
      <c r="D466">
        <f>HLOOKUP(A466,AverageHouseHoldSize!$B$2:$BA$71,50,FALSE)</f>
        <v>2.64</v>
      </c>
      <c r="E466">
        <f>HLOOKUP(A466,Financial!$B$2:$BA$83,58,FALSE)</f>
        <v>293900</v>
      </c>
      <c r="F466">
        <f>HLOOKUP(A466,Financial!$B$2:$BA$83,59,FALSE)</f>
        <v>93214</v>
      </c>
      <c r="G466">
        <f>HLOOKUP(A466,Financial!$B$2:$BA$83,60,FALSE)</f>
        <v>1956</v>
      </c>
      <c r="H466">
        <f>HLOOKUP(A466,Financial!$B$2:$BA$83,61,FALSE)</f>
        <v>4832</v>
      </c>
      <c r="I466">
        <f>VLOOKUP(A466,zillow_price!$A$2:$N$52,5,FALSE)</f>
        <v>259871.61467729299</v>
      </c>
      <c r="J466">
        <f>VLOOKUP(A466,zillow_price!$A$2:$O$52,15,FALSE)</f>
        <v>43</v>
      </c>
      <c r="K466">
        <f>VLOOKUP(A466,Supply!$B$3:$N$54,10,FALSE)</f>
        <v>7219356</v>
      </c>
    </row>
    <row r="467" spans="1:11" x14ac:dyDescent="0.2">
      <c r="A467" t="s">
        <v>54</v>
      </c>
      <c r="B467">
        <v>2013</v>
      </c>
      <c r="C467">
        <f>HLOOKUP(A467,Fertility!$B$1:$BA$133,91,FALSE)</f>
        <v>118248</v>
      </c>
      <c r="D467">
        <f>HLOOKUP(A467,AverageHouseHoldSize!$B$2:$BA$71,50,FALSE)</f>
        <v>2.5499999999999998</v>
      </c>
      <c r="E467">
        <f>HLOOKUP(A467,Financial!$B$2:$BA$83,58,FALSE)</f>
        <v>165500</v>
      </c>
      <c r="F467">
        <f>HLOOKUP(A467,Financial!$B$2:$BA$83,59,FALSE)</f>
        <v>69692</v>
      </c>
      <c r="G467">
        <f>HLOOKUP(A467,Financial!$B$2:$BA$83,60,FALSE)</f>
        <v>1205</v>
      </c>
      <c r="H467">
        <f>HLOOKUP(A467,Financial!$B$2:$BA$83,61,FALSE)</f>
        <v>1423</v>
      </c>
      <c r="I467">
        <f>VLOOKUP(A467,zillow_price!$A$2:$N$52,5,FALSE)</f>
        <v>151785.10484810901</v>
      </c>
      <c r="J467">
        <f>VLOOKUP(A467,zillow_price!$A$2:$O$52,15,FALSE)</f>
        <v>36</v>
      </c>
      <c r="K467">
        <f>VLOOKUP(A467,Supply!$B$3:$N$54,10,FALSE)</f>
        <v>3757480</v>
      </c>
    </row>
    <row r="468" spans="1:11" x14ac:dyDescent="0.2">
      <c r="A468" t="s">
        <v>55</v>
      </c>
      <c r="B468">
        <v>2013</v>
      </c>
      <c r="C468">
        <f>HLOOKUP(A468,Fertility!$B$1:$BA$133,91,FALSE)</f>
        <v>10066</v>
      </c>
      <c r="D468">
        <f>HLOOKUP(A468,AverageHouseHoldSize!$B$2:$BA$71,50,FALSE)</f>
        <v>2.33</v>
      </c>
      <c r="E468">
        <f>HLOOKUP(A468,Financial!$B$2:$BA$83,58,FALSE)</f>
        <v>169400</v>
      </c>
      <c r="F468">
        <f>HLOOKUP(A468,Financial!$B$2:$BA$83,59,FALSE)</f>
        <v>84279</v>
      </c>
      <c r="G468">
        <f>HLOOKUP(A468,Financial!$B$2:$BA$83,60,FALSE)</f>
        <v>1207</v>
      </c>
      <c r="H468">
        <f>HLOOKUP(A468,Financial!$B$2:$BA$83,61,FALSE)</f>
        <v>1998</v>
      </c>
      <c r="I468">
        <f>VLOOKUP(A468,zillow_price!$A$2:$N$52,5,FALSE)</f>
        <v>194095.93605167701</v>
      </c>
      <c r="J468">
        <f>VLOOKUP(A468,zillow_price!$A$2:$O$52,15,FALSE)</f>
        <v>37</v>
      </c>
      <c r="K468">
        <f>VLOOKUP(A468,Supply!$B$3:$N$54,10,FALSE)</f>
        <v>298298</v>
      </c>
    </row>
    <row r="469" spans="1:11" x14ac:dyDescent="0.2">
      <c r="A469" t="s">
        <v>56</v>
      </c>
      <c r="B469">
        <v>2013</v>
      </c>
      <c r="C469">
        <f>HLOOKUP(A469,Fertility!$B$1:$BA$133,91,FALSE)</f>
        <v>136831</v>
      </c>
      <c r="D469">
        <f>HLOOKUP(A469,AverageHouseHoldSize!$B$2:$BA$71,50,FALSE)</f>
        <v>2.4700000000000002</v>
      </c>
      <c r="E469">
        <f>HLOOKUP(A469,Financial!$B$2:$BA$83,58,FALSE)</f>
        <v>135900</v>
      </c>
      <c r="F469">
        <f>HLOOKUP(A469,Financial!$B$2:$BA$83,59,FALSE)</f>
        <v>72263</v>
      </c>
      <c r="G469">
        <f>HLOOKUP(A469,Financial!$B$2:$BA$83,60,FALSE)</f>
        <v>1209</v>
      </c>
      <c r="H469">
        <f>HLOOKUP(A469,Financial!$B$2:$BA$83,61,FALSE)</f>
        <v>2192</v>
      </c>
      <c r="I469">
        <f>VLOOKUP(A469,zillow_price!$A$2:$N$52,5,FALSE)</f>
        <v>113200.192135014</v>
      </c>
      <c r="J469">
        <f>VLOOKUP(A469,zillow_price!$A$2:$O$52,15,FALSE)</f>
        <v>44</v>
      </c>
      <c r="K469">
        <f>VLOOKUP(A469,Supply!$B$3:$N$54,10,FALSE)</f>
        <v>4564745</v>
      </c>
    </row>
    <row r="470" spans="1:11" x14ac:dyDescent="0.2">
      <c r="A470" t="s">
        <v>57</v>
      </c>
      <c r="B470">
        <v>2013</v>
      </c>
      <c r="C470">
        <f>HLOOKUP(A470,Fertility!$B$1:$BA$133,91,FALSE)</f>
        <v>52382</v>
      </c>
      <c r="D470">
        <f>HLOOKUP(A470,AverageHouseHoldSize!$B$2:$BA$71,50,FALSE)</f>
        <v>2.58</v>
      </c>
      <c r="E470">
        <f>HLOOKUP(A470,Financial!$B$2:$BA$83,58,FALSE)</f>
        <v>130200</v>
      </c>
      <c r="F470">
        <f>HLOOKUP(A470,Financial!$B$2:$BA$83,59,FALSE)</f>
        <v>69105</v>
      </c>
      <c r="G470">
        <f>HLOOKUP(A470,Financial!$B$2:$BA$83,60,FALSE)</f>
        <v>1094</v>
      </c>
      <c r="H470">
        <f>HLOOKUP(A470,Financial!$B$2:$BA$83,61,FALSE)</f>
        <v>1211</v>
      </c>
      <c r="I470">
        <f>VLOOKUP(A470,zillow_price!$A$2:$N$52,5,FALSE)</f>
        <v>111596.457975882</v>
      </c>
      <c r="J470">
        <f>VLOOKUP(A470,zillow_price!$A$2:$O$52,15,FALSE)</f>
        <v>45</v>
      </c>
      <c r="K470">
        <f>VLOOKUP(A470,Supply!$B$3:$N$54,10,FALSE)</f>
        <v>1447277</v>
      </c>
    </row>
    <row r="471" spans="1:11" x14ac:dyDescent="0.2">
      <c r="A471" t="s">
        <v>58</v>
      </c>
      <c r="B471">
        <v>2013</v>
      </c>
      <c r="C471">
        <f>HLOOKUP(A471,Fertility!$B$1:$BA$133,91,FALSE)</f>
        <v>45186</v>
      </c>
      <c r="D471">
        <f>HLOOKUP(A471,AverageHouseHoldSize!$B$2:$BA$71,50,FALSE)</f>
        <v>2.52</v>
      </c>
      <c r="E471">
        <f>HLOOKUP(A471,Financial!$B$2:$BA$83,58,FALSE)</f>
        <v>238900</v>
      </c>
      <c r="F471">
        <f>HLOOKUP(A471,Financial!$B$2:$BA$83,59,FALSE)</f>
        <v>75704</v>
      </c>
      <c r="G471">
        <f>HLOOKUP(A471,Financial!$B$2:$BA$83,60,FALSE)</f>
        <v>1502</v>
      </c>
      <c r="H471">
        <f>HLOOKUP(A471,Financial!$B$2:$BA$83,61,FALSE)</f>
        <v>2606</v>
      </c>
      <c r="I471">
        <f>VLOOKUP(A471,zillow_price!$A$2:$N$52,5,FALSE)</f>
        <v>226895.78844200901</v>
      </c>
      <c r="J471">
        <f>VLOOKUP(A471,zillow_price!$A$2:$O$52,15,FALSE)</f>
        <v>46</v>
      </c>
      <c r="K471">
        <f>VLOOKUP(A471,Supply!$B$3:$N$54,10,FALSE)</f>
        <v>1523799</v>
      </c>
    </row>
    <row r="472" spans="1:11" x14ac:dyDescent="0.2">
      <c r="A472" t="s">
        <v>59</v>
      </c>
      <c r="B472">
        <v>2013</v>
      </c>
      <c r="C472">
        <f>HLOOKUP(A472,Fertility!$B$1:$BA$133,91,FALSE)</f>
        <v>141870</v>
      </c>
      <c r="D472">
        <f>HLOOKUP(A472,AverageHouseHoldSize!$B$2:$BA$71,50,FALSE)</f>
        <v>2.5</v>
      </c>
      <c r="E472">
        <f>HLOOKUP(A472,Financial!$B$2:$BA$83,58,FALSE)</f>
        <v>178000</v>
      </c>
      <c r="F472">
        <f>HLOOKUP(A472,Financial!$B$2:$BA$83,59,FALSE)</f>
        <v>78522</v>
      </c>
      <c r="G472">
        <f>HLOOKUP(A472,Financial!$B$2:$BA$83,60,FALSE)</f>
        <v>1373</v>
      </c>
      <c r="H472">
        <f>HLOOKUP(A472,Financial!$B$2:$BA$83,61,FALSE)</f>
        <v>2812</v>
      </c>
      <c r="I472">
        <f>VLOOKUP(A472,zillow_price!$A$2:$N$52,5,FALSE)</f>
        <v>152354.266101897</v>
      </c>
      <c r="J472">
        <f>VLOOKUP(A472,zillow_price!$A$2:$O$52,15,FALSE)</f>
        <v>47</v>
      </c>
      <c r="K472">
        <f>VLOOKUP(A472,Supply!$B$3:$N$54,10,FALSE)</f>
        <v>4938894</v>
      </c>
    </row>
    <row r="473" spans="1:11" x14ac:dyDescent="0.2">
      <c r="A473" t="s">
        <v>60</v>
      </c>
      <c r="B473">
        <v>2013</v>
      </c>
      <c r="C473">
        <f>HLOOKUP(A473,Fertility!$B$1:$BA$133,91,FALSE)</f>
        <v>11650</v>
      </c>
      <c r="D473">
        <f>HLOOKUP(A473,AverageHouseHoldSize!$B$2:$BA$71,50,FALSE)</f>
        <v>2.4900000000000002</v>
      </c>
      <c r="E473">
        <f>HLOOKUP(A473,Financial!$B$2:$BA$83,58,FALSE)</f>
        <v>233400</v>
      </c>
      <c r="F473">
        <f>HLOOKUP(A473,Financial!$B$2:$BA$83,59,FALSE)</f>
        <v>87597</v>
      </c>
      <c r="G473">
        <f>HLOOKUP(A473,Financial!$B$2:$BA$83,60,FALSE)</f>
        <v>1751</v>
      </c>
      <c r="H473">
        <f>HLOOKUP(A473,Financial!$B$2:$BA$83,61,FALSE)</f>
        <v>3905</v>
      </c>
      <c r="I473">
        <f>VLOOKUP(A473,zillow_price!$A$2:$N$52,5,FALSE)</f>
        <v>216248.91032642999</v>
      </c>
      <c r="J473">
        <f>VLOOKUP(A473,zillow_price!$A$2:$O$52,15,FALSE)</f>
        <v>50</v>
      </c>
      <c r="K473">
        <f>VLOOKUP(A473,Supply!$B$3:$N$54,10,FALSE)</f>
        <v>406366</v>
      </c>
    </row>
    <row r="474" spans="1:11" x14ac:dyDescent="0.2">
      <c r="A474" t="s">
        <v>61</v>
      </c>
      <c r="B474">
        <v>2013</v>
      </c>
      <c r="C474">
        <f>HLOOKUP(A474,Fertility!$B$1:$BA$133,91,FALSE)</f>
        <v>58531</v>
      </c>
      <c r="D474">
        <f>HLOOKUP(A474,AverageHouseHoldSize!$B$2:$BA$71,50,FALSE)</f>
        <v>2.58</v>
      </c>
      <c r="E474">
        <f>HLOOKUP(A474,Financial!$B$2:$BA$83,58,FALSE)</f>
        <v>155500</v>
      </c>
      <c r="F474">
        <f>HLOOKUP(A474,Financial!$B$2:$BA$83,59,FALSE)</f>
        <v>66986</v>
      </c>
      <c r="G474">
        <f>HLOOKUP(A474,Financial!$B$2:$BA$83,60,FALSE)</f>
        <v>1144</v>
      </c>
      <c r="H474">
        <f>HLOOKUP(A474,Financial!$B$2:$BA$83,61,FALSE)</f>
        <v>919</v>
      </c>
      <c r="I474">
        <f>VLOOKUP(A474,zillow_price!$A$2:$N$52,5,FALSE)</f>
        <v>141889.42915385499</v>
      </c>
      <c r="J474">
        <f>VLOOKUP(A474,zillow_price!$A$2:$O$52,15,FALSE)</f>
        <v>51</v>
      </c>
      <c r="K474">
        <f>VLOOKUP(A474,Supply!$B$3:$N$54,10,FALSE)</f>
        <v>1794989</v>
      </c>
    </row>
    <row r="475" spans="1:11" x14ac:dyDescent="0.2">
      <c r="A475" t="s">
        <v>62</v>
      </c>
      <c r="B475">
        <v>2013</v>
      </c>
      <c r="C475">
        <f>HLOOKUP(A475,Fertility!$B$1:$BA$133,91,FALSE)</f>
        <v>13341</v>
      </c>
      <c r="D475">
        <f>HLOOKUP(A475,AverageHouseHoldSize!$B$2:$BA$71,50,FALSE)</f>
        <v>2.4500000000000002</v>
      </c>
      <c r="E475">
        <f>HLOOKUP(A475,Financial!$B$2:$BA$83,58,FALSE)</f>
        <v>152300</v>
      </c>
      <c r="F475">
        <f>HLOOKUP(A475,Financial!$B$2:$BA$83,59,FALSE)</f>
        <v>71236</v>
      </c>
      <c r="G475">
        <f>HLOOKUP(A475,Financial!$B$2:$BA$83,60,FALSE)</f>
        <v>1150</v>
      </c>
      <c r="H475">
        <f>HLOOKUP(A475,Financial!$B$2:$BA$83,61,FALSE)</f>
        <v>2011</v>
      </c>
      <c r="I475">
        <f>VLOOKUP(A475,zillow_price!$A$2:$N$52,5,FALSE)</f>
        <v>159759.403069511</v>
      </c>
      <c r="J475">
        <f>VLOOKUP(A475,zillow_price!$A$2:$O$52,15,FALSE)</f>
        <v>52</v>
      </c>
      <c r="K475">
        <f>VLOOKUP(A475,Supply!$B$3:$N$54,10,FALSE)</f>
        <v>331406</v>
      </c>
    </row>
    <row r="476" spans="1:11" x14ac:dyDescent="0.2">
      <c r="A476" t="s">
        <v>63</v>
      </c>
      <c r="B476">
        <v>2013</v>
      </c>
      <c r="C476">
        <f>HLOOKUP(A476,Fertility!$B$1:$BA$133,91,FALSE)</f>
        <v>83742</v>
      </c>
      <c r="D476">
        <f>HLOOKUP(A476,AverageHouseHoldSize!$B$2:$BA$71,50,FALSE)</f>
        <v>2.5499999999999998</v>
      </c>
      <c r="E476">
        <f>HLOOKUP(A476,Financial!$B$2:$BA$83,58,FALSE)</f>
        <v>147400</v>
      </c>
      <c r="F476">
        <f>HLOOKUP(A476,Financial!$B$2:$BA$83,59,FALSE)</f>
        <v>65719</v>
      </c>
      <c r="G476">
        <f>HLOOKUP(A476,Financial!$B$2:$BA$83,60,FALSE)</f>
        <v>1138</v>
      </c>
      <c r="H476">
        <f>HLOOKUP(A476,Financial!$B$2:$BA$83,61,FALSE)</f>
        <v>1154</v>
      </c>
      <c r="I476">
        <f>VLOOKUP(A476,zillow_price!$A$2:$N$52,5,FALSE)</f>
        <v>137462.323715451</v>
      </c>
      <c r="J476">
        <f>VLOOKUP(A476,zillow_price!$A$2:$O$52,15,FALSE)</f>
        <v>53</v>
      </c>
      <c r="K476">
        <f>VLOOKUP(A476,Supply!$B$3:$N$54,10,FALSE)</f>
        <v>2490249</v>
      </c>
    </row>
    <row r="477" spans="1:11" x14ac:dyDescent="0.2">
      <c r="A477" t="s">
        <v>64</v>
      </c>
      <c r="B477">
        <v>2013</v>
      </c>
      <c r="C477">
        <f>HLOOKUP(A477,Fertility!$B$1:$BA$133,91,FALSE)</f>
        <v>387079</v>
      </c>
      <c r="D477">
        <f>HLOOKUP(A477,AverageHouseHoldSize!$B$2:$BA$71,50,FALSE)</f>
        <v>2.84</v>
      </c>
      <c r="E477">
        <f>HLOOKUP(A477,Financial!$B$2:$BA$83,58,FALSE)</f>
        <v>149600</v>
      </c>
      <c r="F477">
        <f>HLOOKUP(A477,Financial!$B$2:$BA$83,59,FALSE)</f>
        <v>81777</v>
      </c>
      <c r="G477">
        <f>HLOOKUP(A477,Financial!$B$2:$BA$83,60,FALSE)</f>
        <v>1375</v>
      </c>
      <c r="H477">
        <f>HLOOKUP(A477,Financial!$B$2:$BA$83,61,FALSE)</f>
        <v>3119</v>
      </c>
      <c r="I477">
        <f>VLOOKUP(A477,zillow_price!$A$2:$N$52,5,FALSE)</f>
        <v>144516.47055505301</v>
      </c>
      <c r="J477">
        <f>VLOOKUP(A477,zillow_price!$A$2:$O$52,15,FALSE)</f>
        <v>54</v>
      </c>
      <c r="K477">
        <f>VLOOKUP(A477,Supply!$B$3:$N$54,10,FALSE)</f>
        <v>9110853</v>
      </c>
    </row>
    <row r="478" spans="1:11" x14ac:dyDescent="0.2">
      <c r="A478" t="s">
        <v>65</v>
      </c>
      <c r="B478">
        <v>2013</v>
      </c>
      <c r="C478">
        <f>HLOOKUP(A478,Fertility!$B$1:$BA$133,91,FALSE)</f>
        <v>52145</v>
      </c>
      <c r="D478">
        <f>HLOOKUP(A478,AverageHouseHoldSize!$B$2:$BA$71,50,FALSE)</f>
        <v>3.17</v>
      </c>
      <c r="E478">
        <f>HLOOKUP(A478,Financial!$B$2:$BA$83,58,FALSE)</f>
        <v>214300</v>
      </c>
      <c r="F478">
        <f>HLOOKUP(A478,Financial!$B$2:$BA$83,59,FALSE)</f>
        <v>76937</v>
      </c>
      <c r="G478">
        <f>HLOOKUP(A478,Financial!$B$2:$BA$83,60,FALSE)</f>
        <v>1377</v>
      </c>
      <c r="H478">
        <f>HLOOKUP(A478,Financial!$B$2:$BA$83,61,FALSE)</f>
        <v>1458</v>
      </c>
      <c r="I478">
        <f>VLOOKUP(A478,zillow_price!$A$2:$N$52,5,FALSE)</f>
        <v>219197.21101694301</v>
      </c>
      <c r="J478">
        <f>VLOOKUP(A478,zillow_price!$A$2:$O$52,15,FALSE)</f>
        <v>55</v>
      </c>
      <c r="K478">
        <f>VLOOKUP(A478,Supply!$B$3:$N$54,10,FALSE)</f>
        <v>899475</v>
      </c>
    </row>
    <row r="479" spans="1:11" x14ac:dyDescent="0.2">
      <c r="A479" t="s">
        <v>66</v>
      </c>
      <c r="B479">
        <v>2013</v>
      </c>
      <c r="C479">
        <f>HLOOKUP(A479,Fertility!$B$1:$BA$133,91,FALSE)</f>
        <v>5068</v>
      </c>
      <c r="D479">
        <f>HLOOKUP(A479,AverageHouseHoldSize!$B$2:$BA$71,50,FALSE)</f>
        <v>2.37</v>
      </c>
      <c r="E479">
        <f>HLOOKUP(A479,Financial!$B$2:$BA$83,58,FALSE)</f>
        <v>222900</v>
      </c>
      <c r="F479">
        <f>HLOOKUP(A479,Financial!$B$2:$BA$83,59,FALSE)</f>
        <v>76275</v>
      </c>
      <c r="G479">
        <f>HLOOKUP(A479,Financial!$B$2:$BA$83,60,FALSE)</f>
        <v>1482</v>
      </c>
      <c r="H479">
        <f>HLOOKUP(A479,Financial!$B$2:$BA$83,61,FALSE)</f>
        <v>3816</v>
      </c>
      <c r="I479">
        <f>VLOOKUP(A479,zillow_price!$A$2:$N$52,5,FALSE)</f>
        <v>214269.79885252001</v>
      </c>
      <c r="J479">
        <f>VLOOKUP(A479,zillow_price!$A$2:$O$52,15,FALSE)</f>
        <v>58</v>
      </c>
      <c r="K479">
        <f>VLOOKUP(A479,Supply!$B$3:$N$54,10,FALSE)</f>
        <v>253234</v>
      </c>
    </row>
    <row r="480" spans="1:11" x14ac:dyDescent="0.2">
      <c r="A480" t="s">
        <v>67</v>
      </c>
      <c r="B480">
        <v>2013</v>
      </c>
      <c r="C480">
        <f>HLOOKUP(A480,Fertility!$B$1:$BA$133,91,FALSE)</f>
        <v>102576</v>
      </c>
      <c r="D480">
        <f>HLOOKUP(A480,AverageHouseHoldSize!$B$2:$BA$71,50,FALSE)</f>
        <v>2.62</v>
      </c>
      <c r="E480">
        <f>HLOOKUP(A480,Financial!$B$2:$BA$83,58,FALSE)</f>
        <v>262000</v>
      </c>
      <c r="F480">
        <f>HLOOKUP(A480,Financial!$B$2:$BA$83,59,FALSE)</f>
        <v>90992</v>
      </c>
      <c r="G480">
        <f>HLOOKUP(A480,Financial!$B$2:$BA$83,60,FALSE)</f>
        <v>1645</v>
      </c>
      <c r="H480">
        <f>HLOOKUP(A480,Financial!$B$2:$BA$83,61,FALSE)</f>
        <v>2078</v>
      </c>
      <c r="I480">
        <f>VLOOKUP(A480,zillow_price!$A$2:$N$52,5,FALSE)</f>
        <v>227373.61227243199</v>
      </c>
      <c r="J480">
        <f>VLOOKUP(A480,zillow_price!$A$2:$O$52,15,FALSE)</f>
        <v>56</v>
      </c>
      <c r="K480">
        <f>VLOOKUP(A480,Supply!$B$3:$N$54,10,FALSE)</f>
        <v>3055863</v>
      </c>
    </row>
    <row r="481" spans="1:11" x14ac:dyDescent="0.2">
      <c r="A481" t="s">
        <v>68</v>
      </c>
      <c r="B481">
        <v>2013</v>
      </c>
      <c r="C481">
        <f>HLOOKUP(A481,Fertility!$B$1:$BA$133,91,FALSE)</f>
        <v>85373</v>
      </c>
      <c r="D481">
        <f>HLOOKUP(A481,AverageHouseHoldSize!$B$2:$BA$71,50,FALSE)</f>
        <v>2.58</v>
      </c>
      <c r="E481">
        <f>HLOOKUP(A481,Financial!$B$2:$BA$83,58,FALSE)</f>
        <v>259700</v>
      </c>
      <c r="F481">
        <f>HLOOKUP(A481,Financial!$B$2:$BA$83,59,FALSE)</f>
        <v>84655</v>
      </c>
      <c r="G481">
        <f>HLOOKUP(A481,Financial!$B$2:$BA$83,60,FALSE)</f>
        <v>1667</v>
      </c>
      <c r="H481">
        <f>HLOOKUP(A481,Financial!$B$2:$BA$83,61,FALSE)</f>
        <v>2824</v>
      </c>
      <c r="I481">
        <f>VLOOKUP(A481,zillow_price!$A$2:$N$52,5,FALSE)</f>
        <v>246291.592916625</v>
      </c>
      <c r="J481">
        <f>VLOOKUP(A481,zillow_price!$A$2:$O$52,15,FALSE)</f>
        <v>59</v>
      </c>
      <c r="K481">
        <f>VLOOKUP(A481,Supply!$B$3:$N$54,10,FALSE)</f>
        <v>2644557</v>
      </c>
    </row>
    <row r="482" spans="1:11" x14ac:dyDescent="0.2">
      <c r="A482" t="s">
        <v>69</v>
      </c>
      <c r="B482">
        <v>2013</v>
      </c>
      <c r="C482">
        <f>HLOOKUP(A482,Fertility!$B$1:$BA$133,91,FALSE)</f>
        <v>16687</v>
      </c>
      <c r="D482">
        <f>HLOOKUP(A482,AverageHouseHoldSize!$B$2:$BA$71,50,FALSE)</f>
        <v>2.44</v>
      </c>
      <c r="E482">
        <f>HLOOKUP(A482,Financial!$B$2:$BA$83,58,FALSE)</f>
        <v>122600</v>
      </c>
      <c r="F482">
        <f>HLOOKUP(A482,Financial!$B$2:$BA$83,59,FALSE)</f>
        <v>62936</v>
      </c>
      <c r="G482">
        <f>HLOOKUP(A482,Financial!$B$2:$BA$83,60,FALSE)</f>
        <v>939</v>
      </c>
      <c r="H482">
        <f>HLOOKUP(A482,Financial!$B$2:$BA$83,61,FALSE)</f>
        <v>725</v>
      </c>
      <c r="I482">
        <f>VLOOKUP(A482,zillow_price!$A$2:$N$52,5,FALSE)</f>
        <v>100102.301177674</v>
      </c>
      <c r="J482">
        <f>VLOOKUP(A482,zillow_price!$A$2:$O$52,15,FALSE)</f>
        <v>61</v>
      </c>
      <c r="K482">
        <f>VLOOKUP(A482,Supply!$B$3:$N$54,10,FALSE)</f>
        <v>738653</v>
      </c>
    </row>
    <row r="483" spans="1:11" x14ac:dyDescent="0.2">
      <c r="A483" t="s">
        <v>70</v>
      </c>
      <c r="B483">
        <v>2013</v>
      </c>
      <c r="C483">
        <f>HLOOKUP(A483,Fertility!$B$1:$BA$133,91,FALSE)</f>
        <v>63908</v>
      </c>
      <c r="D483">
        <f>HLOOKUP(A483,AverageHouseHoldSize!$B$2:$BA$71,50,FALSE)</f>
        <v>2.44</v>
      </c>
      <c r="E483">
        <f>HLOOKUP(A483,Financial!$B$2:$BA$83,58,FALSE)</f>
        <v>168300</v>
      </c>
      <c r="F483">
        <f>HLOOKUP(A483,Financial!$B$2:$BA$83,59,FALSE)</f>
        <v>75221</v>
      </c>
      <c r="G483">
        <f>HLOOKUP(A483,Financial!$B$2:$BA$83,60,FALSE)</f>
        <v>1352</v>
      </c>
      <c r="H483">
        <f>HLOOKUP(A483,Financial!$B$2:$BA$83,61,FALSE)</f>
        <v>3304</v>
      </c>
      <c r="I483">
        <f>VLOOKUP(A483,zillow_price!$A$2:$N$52,5,FALSE)</f>
        <v>150562.772609912</v>
      </c>
      <c r="J483">
        <f>VLOOKUP(A483,zillow_price!$A$2:$O$52,15,FALSE)</f>
        <v>60</v>
      </c>
      <c r="K483">
        <f>VLOOKUP(A483,Supply!$B$3:$N$54,10,FALSE)</f>
        <v>2289424</v>
      </c>
    </row>
    <row r="484" spans="1:11" x14ac:dyDescent="0.2">
      <c r="A484" t="s">
        <v>71</v>
      </c>
      <c r="B484">
        <v>2013</v>
      </c>
      <c r="C484">
        <f>HLOOKUP(A484,Fertility!$B$1:$BA$133,91,FALSE)</f>
        <v>7179</v>
      </c>
      <c r="D484">
        <f>HLOOKUP(A484,AverageHouseHoldSize!$B$2:$BA$71,50,FALSE)</f>
        <v>2.54</v>
      </c>
      <c r="E484">
        <f>HLOOKUP(A484,Financial!$B$2:$BA$83,58,FALSE)</f>
        <v>205200</v>
      </c>
      <c r="F484">
        <f>HLOOKUP(A484,Financial!$B$2:$BA$83,59,FALSE)</f>
        <v>82738</v>
      </c>
      <c r="G484">
        <f>HLOOKUP(A484,Financial!$B$2:$BA$83,60,FALSE)</f>
        <v>1330</v>
      </c>
      <c r="H484">
        <f>HLOOKUP(A484,Financial!$B$2:$BA$83,61,FALSE)</f>
        <v>1260</v>
      </c>
      <c r="I484">
        <f>VLOOKUP(A484,zillow_price!$A$2:$N$52,5,FALSE)</f>
        <v>209462.18608358901</v>
      </c>
      <c r="J484">
        <f>VLOOKUP(A484,zillow_price!$A$2:$O$52,15,FALSE)</f>
        <v>62</v>
      </c>
      <c r="K484">
        <f>VLOOKUP(A484,Supply!$B$3:$N$54,10,FALSE)</f>
        <v>224003</v>
      </c>
    </row>
    <row r="485" spans="1:11" x14ac:dyDescent="0.2">
      <c r="A485" t="s">
        <v>72</v>
      </c>
      <c r="B485">
        <v>2013</v>
      </c>
      <c r="C485">
        <f>HLOOKUP(A485,Fertility!$B$1:$BA$133,91,FALSE)</f>
        <v>33517</v>
      </c>
      <c r="D485">
        <f>HLOOKUP(A485,AverageHouseHoldSize!$B$2:$BA$71,50,FALSE)</f>
        <v>2.85</v>
      </c>
      <c r="E485">
        <f>HLOOKUP(A485,Financial!$B$2:$BA$83,58,FALSE)</f>
        <v>144900</v>
      </c>
      <c r="F485">
        <f>HLOOKUP(A485,Financial!$B$2:$BA$83,59,FALSE)</f>
        <v>37441</v>
      </c>
      <c r="G485">
        <f>HLOOKUP(A485,Financial!$B$2:$BA$83,60,FALSE)</f>
        <v>877</v>
      </c>
      <c r="H485">
        <f>HLOOKUP(A485,Financial!$B$2:$BA$83,61,FALSE)</f>
        <v>651</v>
      </c>
      <c r="I485" t="e">
        <f>VLOOKUP(A485,zillow_price!$A$2:$N$52,5,FALSE)</f>
        <v>#N/A</v>
      </c>
      <c r="J485" t="e">
        <f>VLOOKUP(A485,zillow_price!$A$2:$O$52,15,FALSE)</f>
        <v>#N/A</v>
      </c>
      <c r="K485">
        <f>VLOOKUP(A485,Supply!$B$3:$N$54,10,FALSE)</f>
        <v>1253690</v>
      </c>
    </row>
    <row r="488" spans="1:11" x14ac:dyDescent="0.2">
      <c r="A488" t="s">
        <v>21</v>
      </c>
      <c r="B488">
        <v>2012</v>
      </c>
      <c r="C488">
        <f>HLOOKUP(A488,Fertility!$B$1:$BA$133,102,FALSE)</f>
        <v>63447</v>
      </c>
      <c r="D488">
        <f>HLOOKUP(A488,AverageHouseHoldSize!$B$2:$BA$71,56,FALSE)</f>
        <v>2.5499999999999998</v>
      </c>
      <c r="E488">
        <f>HLOOKUP(A488,Financial!$B$2:$BA$83,65,FALSE)</f>
        <v>142600</v>
      </c>
      <c r="F488">
        <f>HLOOKUP(A488,Financial!$B$2:$BA$83,66,FALSE)</f>
        <v>65297</v>
      </c>
      <c r="G488">
        <f>HLOOKUP(A488,Financial!$B$2:$BA$83,67,FALSE)</f>
        <v>1104</v>
      </c>
      <c r="H488">
        <f>HLOOKUP(A488,Financial!$B$2:$BA$83,68,FALSE)</f>
        <v>597</v>
      </c>
      <c r="I488">
        <f>VLOOKUP(A488,zillow_price!$A$2:$N$52,4,FALSE)</f>
        <v>124336.653547754</v>
      </c>
      <c r="J488">
        <f>VLOOKUP(A488,zillow_price!$A$2:$O$52,15,FALSE)</f>
        <v>4</v>
      </c>
      <c r="K488">
        <f>VLOOKUP(A488,Supply!$B$3:$N$54,11,FALSE)</f>
        <v>1845169</v>
      </c>
    </row>
    <row r="489" spans="1:11" x14ac:dyDescent="0.2">
      <c r="A489" t="s">
        <v>22</v>
      </c>
      <c r="B489">
        <v>2012</v>
      </c>
      <c r="C489">
        <f>HLOOKUP(A489,Fertility!$B$1:$BA$133,102,FALSE)</f>
        <v>10721</v>
      </c>
      <c r="D489">
        <f>HLOOKUP(A489,AverageHouseHoldSize!$B$2:$BA$71,56,FALSE)</f>
        <v>2.8</v>
      </c>
      <c r="E489">
        <f>HLOOKUP(A489,Financial!$B$2:$BA$83,65,FALSE)</f>
        <v>260400</v>
      </c>
      <c r="F489">
        <f>HLOOKUP(A489,Financial!$B$2:$BA$83,66,FALSE)</f>
        <v>94352</v>
      </c>
      <c r="G489">
        <f>HLOOKUP(A489,Financial!$B$2:$BA$83,67,FALSE)</f>
        <v>1831</v>
      </c>
      <c r="H489">
        <f>HLOOKUP(A489,Financial!$B$2:$BA$83,68,FALSE)</f>
        <v>3098</v>
      </c>
      <c r="I489">
        <f>VLOOKUP(A489,zillow_price!$A$2:$N$52,4,FALSE)</f>
        <v>249956.34646888799</v>
      </c>
      <c r="J489">
        <f>VLOOKUP(A489,zillow_price!$A$2:$O$52,15,FALSE)</f>
        <v>3</v>
      </c>
      <c r="K489">
        <f>VLOOKUP(A489,Supply!$B$3:$N$54,11,FALSE)</f>
        <v>251651</v>
      </c>
    </row>
    <row r="490" spans="1:11" x14ac:dyDescent="0.2">
      <c r="A490" t="s">
        <v>23</v>
      </c>
      <c r="B490">
        <v>2012</v>
      </c>
      <c r="C490">
        <f>HLOOKUP(A490,Fertility!$B$1:$BA$133,102,FALSE)</f>
        <v>89672</v>
      </c>
      <c r="D490">
        <f>HLOOKUP(A490,AverageHouseHoldSize!$B$2:$BA$71,56,FALSE)</f>
        <v>2.68</v>
      </c>
      <c r="E490">
        <f>HLOOKUP(A490,Financial!$B$2:$BA$83,65,FALSE)</f>
        <v>159700</v>
      </c>
      <c r="F490">
        <f>HLOOKUP(A490,Financial!$B$2:$BA$83,66,FALSE)</f>
        <v>69604</v>
      </c>
      <c r="G490">
        <f>HLOOKUP(A490,Financial!$B$2:$BA$83,67,FALSE)</f>
        <v>1320</v>
      </c>
      <c r="H490">
        <f>HLOOKUP(A490,Financial!$B$2:$BA$83,68,FALSE)</f>
        <v>1393</v>
      </c>
      <c r="I490">
        <f>VLOOKUP(A490,zillow_price!$A$2:$N$52,4,FALSE)</f>
        <v>158755.03155610099</v>
      </c>
      <c r="J490">
        <f>VLOOKUP(A490,zillow_price!$A$2:$O$52,15,FALSE)</f>
        <v>8</v>
      </c>
      <c r="K490">
        <f>VLOOKUP(A490,Supply!$B$3:$N$54,11,FALSE)</f>
        <v>2392168</v>
      </c>
    </row>
    <row r="491" spans="1:11" x14ac:dyDescent="0.2">
      <c r="A491" t="s">
        <v>24</v>
      </c>
      <c r="B491">
        <v>2012</v>
      </c>
      <c r="C491">
        <f>HLOOKUP(A491,Fertility!$B$1:$BA$133,102,FALSE)</f>
        <v>39421</v>
      </c>
      <c r="D491">
        <f>HLOOKUP(A491,AverageHouseHoldSize!$B$2:$BA$71,56,FALSE)</f>
        <v>2.5099999999999998</v>
      </c>
      <c r="E491">
        <f>HLOOKUP(A491,Financial!$B$2:$BA$83,65,FALSE)</f>
        <v>121300</v>
      </c>
      <c r="F491">
        <f>HLOOKUP(A491,Financial!$B$2:$BA$83,66,FALSE)</f>
        <v>61204</v>
      </c>
      <c r="G491">
        <f>HLOOKUP(A491,Financial!$B$2:$BA$83,67,FALSE)</f>
        <v>975</v>
      </c>
      <c r="H491">
        <f>HLOOKUP(A491,Financial!$B$2:$BA$83,68,FALSE)</f>
        <v>762</v>
      </c>
      <c r="I491">
        <f>VLOOKUP(A491,zillow_price!$A$2:$N$52,4,FALSE)</f>
        <v>115497.04542990599</v>
      </c>
      <c r="J491">
        <f>VLOOKUP(A491,zillow_price!$A$2:$O$52,15,FALSE)</f>
        <v>6</v>
      </c>
      <c r="K491">
        <f>VLOOKUP(A491,Supply!$B$3:$N$54,11,FALSE)</f>
        <v>1143859</v>
      </c>
    </row>
    <row r="492" spans="1:11" x14ac:dyDescent="0.2">
      <c r="A492" t="s">
        <v>25</v>
      </c>
      <c r="B492">
        <v>2012</v>
      </c>
      <c r="C492">
        <f>HLOOKUP(A492,Fertility!$B$1:$BA$133,102,FALSE)</f>
        <v>505431</v>
      </c>
      <c r="D492">
        <f>HLOOKUP(A492,AverageHouseHoldSize!$B$2:$BA$71,56,FALSE)</f>
        <v>2.97</v>
      </c>
      <c r="E492">
        <f>HLOOKUP(A492,Financial!$B$2:$BA$83,65,FALSE)</f>
        <v>358100</v>
      </c>
      <c r="F492">
        <f>HLOOKUP(A492,Financial!$B$2:$BA$83,66,FALSE)</f>
        <v>91024</v>
      </c>
      <c r="G492">
        <f>HLOOKUP(A492,Financial!$B$2:$BA$83,67,FALSE)</f>
        <v>2119</v>
      </c>
      <c r="H492">
        <f>HLOOKUP(A492,Financial!$B$2:$BA$83,68,FALSE)</f>
        <v>3336</v>
      </c>
      <c r="I492">
        <f>VLOOKUP(A492,zillow_price!$A$2:$N$52,4,FALSE)</f>
        <v>303742.95188927301</v>
      </c>
      <c r="J492">
        <f>VLOOKUP(A492,zillow_price!$A$2:$O$52,15,FALSE)</f>
        <v>9</v>
      </c>
      <c r="K492">
        <f>VLOOKUP(A492,Supply!$B$3:$N$54,11,FALSE)</f>
        <v>12552658</v>
      </c>
    </row>
    <row r="493" spans="1:11" x14ac:dyDescent="0.2">
      <c r="A493" t="s">
        <v>26</v>
      </c>
      <c r="B493">
        <v>2012</v>
      </c>
      <c r="C493">
        <f>HLOOKUP(A493,Fertility!$B$1:$BA$133,102,FALSE)</f>
        <v>69995</v>
      </c>
      <c r="D493">
        <f>HLOOKUP(A493,AverageHouseHoldSize!$B$2:$BA$71,56,FALSE)</f>
        <v>2.54</v>
      </c>
      <c r="E493">
        <f>HLOOKUP(A493,Financial!$B$2:$BA$83,65,FALSE)</f>
        <v>240500</v>
      </c>
      <c r="F493">
        <f>HLOOKUP(A493,Financial!$B$2:$BA$83,66,FALSE)</f>
        <v>81304</v>
      </c>
      <c r="G493">
        <f>HLOOKUP(A493,Financial!$B$2:$BA$83,67,FALSE)</f>
        <v>1551</v>
      </c>
      <c r="H493">
        <f>HLOOKUP(A493,Financial!$B$2:$BA$83,68,FALSE)</f>
        <v>1539</v>
      </c>
      <c r="I493">
        <f>VLOOKUP(A493,zillow_price!$A$2:$N$52,4,FALSE)</f>
        <v>224597.87809042001</v>
      </c>
      <c r="J493">
        <f>VLOOKUP(A493,zillow_price!$A$2:$O$52,15,FALSE)</f>
        <v>10</v>
      </c>
      <c r="K493">
        <f>VLOOKUP(A493,Supply!$B$3:$N$54,11,FALSE)</f>
        <v>1996088</v>
      </c>
    </row>
    <row r="494" spans="1:11" x14ac:dyDescent="0.2">
      <c r="A494" t="s">
        <v>27</v>
      </c>
      <c r="B494">
        <v>2012</v>
      </c>
      <c r="C494">
        <f>HLOOKUP(A494,Fertility!$B$1:$BA$133,102,FALSE)</f>
        <v>38839</v>
      </c>
      <c r="D494">
        <f>HLOOKUP(A494,AverageHouseHoldSize!$B$2:$BA$71,56,FALSE)</f>
        <v>2.56</v>
      </c>
      <c r="E494">
        <f>HLOOKUP(A494,Financial!$B$2:$BA$83,65,FALSE)</f>
        <v>270900</v>
      </c>
      <c r="F494">
        <f>HLOOKUP(A494,Financial!$B$2:$BA$83,66,FALSE)</f>
        <v>97646</v>
      </c>
      <c r="G494">
        <f>HLOOKUP(A494,Financial!$B$2:$BA$83,67,FALSE)</f>
        <v>2027</v>
      </c>
      <c r="H494">
        <f>HLOOKUP(A494,Financial!$B$2:$BA$83,68,FALSE)</f>
        <v>5139</v>
      </c>
      <c r="I494">
        <f>VLOOKUP(A494,zillow_price!$A$2:$N$52,4,FALSE)</f>
        <v>225025.31288946501</v>
      </c>
      <c r="J494">
        <f>VLOOKUP(A494,zillow_price!$A$2:$O$52,15,FALSE)</f>
        <v>11</v>
      </c>
      <c r="K494">
        <f>VLOOKUP(A494,Supply!$B$3:$N$54,11,FALSE)</f>
        <v>1357812</v>
      </c>
    </row>
    <row r="495" spans="1:11" x14ac:dyDescent="0.2">
      <c r="A495" t="s">
        <v>28</v>
      </c>
      <c r="B495">
        <v>2012</v>
      </c>
      <c r="C495">
        <f>HLOOKUP(A495,Fertility!$B$1:$BA$133,102,FALSE)</f>
        <v>12961</v>
      </c>
      <c r="D495">
        <f>HLOOKUP(A495,AverageHouseHoldSize!$B$2:$BA$71,56,FALSE)</f>
        <v>2.62</v>
      </c>
      <c r="E495">
        <f>HLOOKUP(A495,Financial!$B$2:$BA$83,65,FALSE)</f>
        <v>233500</v>
      </c>
      <c r="F495">
        <f>HLOOKUP(A495,Financial!$B$2:$BA$83,66,FALSE)</f>
        <v>79610</v>
      </c>
      <c r="G495">
        <f>HLOOKUP(A495,Financial!$B$2:$BA$83,67,FALSE)</f>
        <v>1517</v>
      </c>
      <c r="H495">
        <f>HLOOKUP(A495,Financial!$B$2:$BA$83,68,FALSE)</f>
        <v>1322</v>
      </c>
      <c r="I495">
        <f>VLOOKUP(A495,zillow_price!$A$2:$N$52,4,FALSE)</f>
        <v>207835.289246998</v>
      </c>
      <c r="J495">
        <f>VLOOKUP(A495,zillow_price!$A$2:$O$52,15,FALSE)</f>
        <v>13</v>
      </c>
      <c r="K495">
        <f>VLOOKUP(A495,Supply!$B$3:$N$54,11,FALSE)</f>
        <v>340308</v>
      </c>
    </row>
    <row r="496" spans="1:11" x14ac:dyDescent="0.2">
      <c r="A496" t="s">
        <v>29</v>
      </c>
      <c r="B496">
        <v>2012</v>
      </c>
      <c r="C496">
        <f>HLOOKUP(A496,Fertility!$B$1:$BA$133,102,FALSE)</f>
        <v>7632</v>
      </c>
      <c r="D496">
        <f>HLOOKUP(A496,AverageHouseHoldSize!$B$2:$BA$71,56,FALSE)</f>
        <v>2.2200000000000002</v>
      </c>
      <c r="E496">
        <f>HLOOKUP(A496,Financial!$B$2:$BA$83,65,FALSE)</f>
        <v>464200</v>
      </c>
      <c r="F496">
        <f>HLOOKUP(A496,Financial!$B$2:$BA$83,66,FALSE)</f>
        <v>119398</v>
      </c>
      <c r="G496">
        <f>HLOOKUP(A496,Financial!$B$2:$BA$83,67,FALSE)</f>
        <v>2262</v>
      </c>
      <c r="H496">
        <f>HLOOKUP(A496,Financial!$B$2:$BA$83,68,FALSE)</f>
        <v>2833</v>
      </c>
      <c r="I496">
        <f>VLOOKUP(A496,zillow_price!$A$2:$N$52,4,FALSE)</f>
        <v>387014.48302099301</v>
      </c>
      <c r="J496">
        <f>VLOOKUP(A496,zillow_price!$A$2:$O$52,15,FALSE)</f>
        <v>12</v>
      </c>
      <c r="K496">
        <f>VLOOKUP(A496,Supply!$B$3:$N$54,11,FALSE)</f>
        <v>266662</v>
      </c>
    </row>
    <row r="497" spans="1:11" x14ac:dyDescent="0.2">
      <c r="A497" t="s">
        <v>30</v>
      </c>
      <c r="B497">
        <v>2012</v>
      </c>
      <c r="C497">
        <f>HLOOKUP(A497,Fertility!$B$1:$BA$133,102,FALSE)</f>
        <v>224836</v>
      </c>
      <c r="D497">
        <f>HLOOKUP(A497,AverageHouseHoldSize!$B$2:$BA$71,56,FALSE)</f>
        <v>2.62</v>
      </c>
      <c r="E497">
        <f>HLOOKUP(A497,Financial!$B$2:$BA$83,65,FALSE)</f>
        <v>156700</v>
      </c>
      <c r="F497">
        <f>HLOOKUP(A497,Financial!$B$2:$BA$83,66,FALSE)</f>
        <v>64414</v>
      </c>
      <c r="G497">
        <f>HLOOKUP(A497,Financial!$B$2:$BA$83,67,FALSE)</f>
        <v>1425</v>
      </c>
      <c r="H497">
        <f>HLOOKUP(A497,Financial!$B$2:$BA$83,68,FALSE)</f>
        <v>1819</v>
      </c>
      <c r="I497">
        <f>VLOOKUP(A497,zillow_price!$A$2:$N$52,4,FALSE)</f>
        <v>134454.80567462</v>
      </c>
      <c r="J497">
        <f>VLOOKUP(A497,zillow_price!$A$2:$O$52,15,FALSE)</f>
        <v>14</v>
      </c>
      <c r="K497">
        <f>VLOOKUP(A497,Supply!$B$3:$N$54,11,FALSE)</f>
        <v>7197943</v>
      </c>
    </row>
    <row r="498" spans="1:11" x14ac:dyDescent="0.2">
      <c r="A498" t="s">
        <v>31</v>
      </c>
      <c r="B498">
        <v>2012</v>
      </c>
      <c r="C498">
        <f>HLOOKUP(A498,Fertility!$B$1:$BA$133,102,FALSE)</f>
        <v>157038</v>
      </c>
      <c r="D498">
        <f>HLOOKUP(A498,AverageHouseHoldSize!$B$2:$BA$71,56,FALSE)</f>
        <v>2.73</v>
      </c>
      <c r="E498">
        <f>HLOOKUP(A498,Financial!$B$2:$BA$83,65,FALSE)</f>
        <v>152300</v>
      </c>
      <c r="F498">
        <f>HLOOKUP(A498,Financial!$B$2:$BA$83,66,FALSE)</f>
        <v>71353</v>
      </c>
      <c r="G498">
        <f>HLOOKUP(A498,Financial!$B$2:$BA$83,67,FALSE)</f>
        <v>1331</v>
      </c>
      <c r="H498">
        <f>HLOOKUP(A498,Financial!$B$2:$BA$83,68,FALSE)</f>
        <v>1587</v>
      </c>
      <c r="I498">
        <f>VLOOKUP(A498,zillow_price!$A$2:$N$52,4,FALSE)</f>
        <v>120507.582707525</v>
      </c>
      <c r="J498">
        <f>VLOOKUP(A498,zillow_price!$A$2:$O$52,15,FALSE)</f>
        <v>16</v>
      </c>
      <c r="K498">
        <f>VLOOKUP(A498,Supply!$B$3:$N$54,11,FALSE)</f>
        <v>3532908</v>
      </c>
    </row>
    <row r="499" spans="1:11" x14ac:dyDescent="0.2">
      <c r="A499" t="s">
        <v>32</v>
      </c>
      <c r="B499">
        <v>2012</v>
      </c>
      <c r="C499">
        <f>HLOOKUP(A499,Fertility!$B$1:$BA$133,102,FALSE)</f>
        <v>20898</v>
      </c>
      <c r="D499">
        <f>HLOOKUP(A499,AverageHouseHoldSize!$B$2:$BA$71,56,FALSE)</f>
        <v>3.01</v>
      </c>
      <c r="E499">
        <f>HLOOKUP(A499,Financial!$B$2:$BA$83,65,FALSE)</f>
        <v>496200</v>
      </c>
      <c r="F499">
        <f>HLOOKUP(A499,Financial!$B$2:$BA$83,66,FALSE)</f>
        <v>94565</v>
      </c>
      <c r="G499">
        <f>HLOOKUP(A499,Financial!$B$2:$BA$83,67,FALSE)</f>
        <v>2244</v>
      </c>
      <c r="H499">
        <f>HLOOKUP(A499,Financial!$B$2:$BA$83,68,FALSE)</f>
        <v>1416</v>
      </c>
      <c r="I499">
        <f>VLOOKUP(A499,zillow_price!$A$2:$N$52,4,FALSE)</f>
        <v>425999.09864101099</v>
      </c>
      <c r="J499">
        <f>VLOOKUP(A499,zillow_price!$A$2:$O$52,15,FALSE)</f>
        <v>18</v>
      </c>
      <c r="K499">
        <f>VLOOKUP(A499,Supply!$B$3:$N$54,11,FALSE)</f>
        <v>447748</v>
      </c>
    </row>
    <row r="500" spans="1:11" x14ac:dyDescent="0.2">
      <c r="A500" t="s">
        <v>33</v>
      </c>
      <c r="B500">
        <v>2012</v>
      </c>
      <c r="C500">
        <f>HLOOKUP(A500,Fertility!$B$1:$BA$133,102,FALSE)</f>
        <v>24546</v>
      </c>
      <c r="D500">
        <f>HLOOKUP(A500,AverageHouseHoldSize!$B$2:$BA$71,56,FALSE)</f>
        <v>2.69</v>
      </c>
      <c r="E500">
        <f>HLOOKUP(A500,Financial!$B$2:$BA$83,65,FALSE)</f>
        <v>158400</v>
      </c>
      <c r="F500">
        <f>HLOOKUP(A500,Financial!$B$2:$BA$83,66,FALSE)</f>
        <v>62118</v>
      </c>
      <c r="G500">
        <f>HLOOKUP(A500,Financial!$B$2:$BA$83,67,FALSE)</f>
        <v>1174</v>
      </c>
      <c r="H500">
        <f>HLOOKUP(A500,Financial!$B$2:$BA$83,68,FALSE)</f>
        <v>1240</v>
      </c>
      <c r="I500">
        <f>VLOOKUP(A500,zillow_price!$A$2:$N$52,4,FALSE)</f>
        <v>153537.74359502399</v>
      </c>
      <c r="J500">
        <f>VLOOKUP(A500,zillow_price!$A$2:$O$52,15,FALSE)</f>
        <v>20</v>
      </c>
      <c r="K500">
        <f>VLOOKUP(A500,Supply!$B$3:$N$54,11,FALSE)</f>
        <v>583106</v>
      </c>
    </row>
    <row r="501" spans="1:11" x14ac:dyDescent="0.2">
      <c r="A501" t="s">
        <v>34</v>
      </c>
      <c r="B501">
        <v>2012</v>
      </c>
      <c r="C501">
        <f>HLOOKUP(A501,Fertility!$B$1:$BA$133,102,FALSE)</f>
        <v>158016</v>
      </c>
      <c r="D501">
        <f>HLOOKUP(A501,AverageHouseHoldSize!$B$2:$BA$71,56,FALSE)</f>
        <v>2.64</v>
      </c>
      <c r="E501">
        <f>HLOOKUP(A501,Financial!$B$2:$BA$83,65,FALSE)</f>
        <v>180200</v>
      </c>
      <c r="F501">
        <f>HLOOKUP(A501,Financial!$B$2:$BA$83,66,FALSE)</f>
        <v>80948</v>
      </c>
      <c r="G501">
        <f>HLOOKUP(A501,Financial!$B$2:$BA$83,67,FALSE)</f>
        <v>1618</v>
      </c>
      <c r="H501">
        <f>HLOOKUP(A501,Financial!$B$2:$BA$83,68,FALSE)</f>
        <v>4328</v>
      </c>
      <c r="I501">
        <f>VLOOKUP(A501,zillow_price!$A$2:$N$52,4,FALSE)</f>
        <v>137586.36864342599</v>
      </c>
      <c r="J501">
        <f>VLOOKUP(A501,zillow_price!$A$2:$O$52,15,FALSE)</f>
        <v>21</v>
      </c>
      <c r="K501">
        <f>VLOOKUP(A501,Supply!$B$3:$N$54,11,FALSE)</f>
        <v>4770194</v>
      </c>
    </row>
    <row r="502" spans="1:11" x14ac:dyDescent="0.2">
      <c r="A502" t="s">
        <v>35</v>
      </c>
      <c r="B502">
        <v>2012</v>
      </c>
      <c r="C502">
        <f>HLOOKUP(A502,Fertility!$B$1:$BA$133,102,FALSE)</f>
        <v>89436</v>
      </c>
      <c r="D502">
        <f>HLOOKUP(A502,AverageHouseHoldSize!$B$2:$BA$71,56,FALSE)</f>
        <v>2.56</v>
      </c>
      <c r="E502">
        <f>HLOOKUP(A502,Financial!$B$2:$BA$83,65,FALSE)</f>
        <v>129600</v>
      </c>
      <c r="F502">
        <f>HLOOKUP(A502,Financial!$B$2:$BA$83,66,FALSE)</f>
        <v>66792</v>
      </c>
      <c r="G502">
        <f>HLOOKUP(A502,Financial!$B$2:$BA$83,67,FALSE)</f>
        <v>1069</v>
      </c>
      <c r="H502">
        <f>HLOOKUP(A502,Financial!$B$2:$BA$83,68,FALSE)</f>
        <v>1126</v>
      </c>
      <c r="I502">
        <f>VLOOKUP(A502,zillow_price!$A$2:$N$52,4,FALSE)</f>
        <v>111991.86315390799</v>
      </c>
      <c r="J502">
        <f>VLOOKUP(A502,zillow_price!$A$2:$O$52,15,FALSE)</f>
        <v>22</v>
      </c>
      <c r="K502">
        <f>VLOOKUP(A502,Supply!$B$3:$N$54,11,FALSE)</f>
        <v>2480077</v>
      </c>
    </row>
    <row r="503" spans="1:11" x14ac:dyDescent="0.2">
      <c r="A503" t="s">
        <v>36</v>
      </c>
      <c r="B503">
        <v>2012</v>
      </c>
      <c r="C503">
        <f>HLOOKUP(A503,Fertility!$B$1:$BA$133,102,FALSE)</f>
        <v>40484</v>
      </c>
      <c r="D503">
        <f>HLOOKUP(A503,AverageHouseHoldSize!$B$2:$BA$71,56,FALSE)</f>
        <v>2.42</v>
      </c>
      <c r="E503">
        <f>HLOOKUP(A503,Financial!$B$2:$BA$83,65,FALSE)</f>
        <v>137000</v>
      </c>
      <c r="F503">
        <f>HLOOKUP(A503,Financial!$B$2:$BA$83,66,FALSE)</f>
        <v>71360</v>
      </c>
      <c r="G503">
        <f>HLOOKUP(A503,Financial!$B$2:$BA$83,67,FALSE)</f>
        <v>1140</v>
      </c>
      <c r="H503">
        <f>HLOOKUP(A503,Financial!$B$2:$BA$83,68,FALSE)</f>
        <v>1962</v>
      </c>
      <c r="I503">
        <f>VLOOKUP(A503,zillow_price!$A$2:$N$52,4,FALSE)</f>
        <v>118812.325079253</v>
      </c>
      <c r="J503">
        <f>VLOOKUP(A503,zillow_price!$A$2:$O$52,15,FALSE)</f>
        <v>19</v>
      </c>
      <c r="K503">
        <f>VLOOKUP(A503,Supply!$B$3:$N$54,11,FALSE)</f>
        <v>1227048</v>
      </c>
    </row>
    <row r="504" spans="1:11" x14ac:dyDescent="0.2">
      <c r="A504" t="s">
        <v>37</v>
      </c>
      <c r="B504">
        <v>2012</v>
      </c>
      <c r="C504">
        <f>HLOOKUP(A504,Fertility!$B$1:$BA$133,102,FALSE)</f>
        <v>44946</v>
      </c>
      <c r="D504">
        <f>HLOOKUP(A504,AverageHouseHoldSize!$B$2:$BA$71,56,FALSE)</f>
        <v>2.52</v>
      </c>
      <c r="E504">
        <f>HLOOKUP(A504,Financial!$B$2:$BA$83,65,FALSE)</f>
        <v>144800</v>
      </c>
      <c r="F504">
        <f>HLOOKUP(A504,Financial!$B$2:$BA$83,66,FALSE)</f>
        <v>74497</v>
      </c>
      <c r="G504">
        <f>HLOOKUP(A504,Financial!$B$2:$BA$83,67,FALSE)</f>
        <v>1250</v>
      </c>
      <c r="H504">
        <f>HLOOKUP(A504,Financial!$B$2:$BA$83,68,FALSE)</f>
        <v>1989</v>
      </c>
      <c r="I504">
        <f>VLOOKUP(A504,zillow_price!$A$2:$N$52,4,FALSE)</f>
        <v>115628.485672368</v>
      </c>
      <c r="J504">
        <f>VLOOKUP(A504,zillow_price!$A$2:$O$52,15,FALSE)</f>
        <v>23</v>
      </c>
      <c r="K504">
        <f>VLOOKUP(A504,Supply!$B$3:$N$54,11,FALSE)</f>
        <v>1113911</v>
      </c>
    </row>
    <row r="505" spans="1:11" x14ac:dyDescent="0.2">
      <c r="A505" t="s">
        <v>38</v>
      </c>
      <c r="B505">
        <v>2012</v>
      </c>
      <c r="C505">
        <f>HLOOKUP(A505,Fertility!$B$1:$BA$133,102,FALSE)</f>
        <v>58231</v>
      </c>
      <c r="D505">
        <f>HLOOKUP(A505,AverageHouseHoldSize!$B$2:$BA$71,56,FALSE)</f>
        <v>2.4900000000000002</v>
      </c>
      <c r="E505">
        <f>HLOOKUP(A505,Financial!$B$2:$BA$83,65,FALSE)</f>
        <v>135800</v>
      </c>
      <c r="F505">
        <f>HLOOKUP(A505,Financial!$B$2:$BA$83,66,FALSE)</f>
        <v>66183</v>
      </c>
      <c r="G505">
        <f>HLOOKUP(A505,Financial!$B$2:$BA$83,67,FALSE)</f>
        <v>1084</v>
      </c>
      <c r="H505">
        <f>HLOOKUP(A505,Financial!$B$2:$BA$83,68,FALSE)</f>
        <v>1189</v>
      </c>
      <c r="I505">
        <f>VLOOKUP(A505,zillow_price!$A$2:$N$52,4,FALSE)</f>
        <v>102903.729436957</v>
      </c>
      <c r="J505">
        <f>VLOOKUP(A505,zillow_price!$A$2:$O$52,15,FALSE)</f>
        <v>24</v>
      </c>
      <c r="K505">
        <f>VLOOKUP(A505,Supply!$B$3:$N$54,11,FALSE)</f>
        <v>1707004</v>
      </c>
    </row>
    <row r="506" spans="1:11" x14ac:dyDescent="0.2">
      <c r="A506" t="s">
        <v>39</v>
      </c>
      <c r="B506">
        <v>2012</v>
      </c>
      <c r="C506">
        <f>HLOOKUP(A506,Fertility!$B$1:$BA$133,102,FALSE)</f>
        <v>57981</v>
      </c>
      <c r="D506">
        <f>HLOOKUP(A506,AverageHouseHoldSize!$B$2:$BA$71,56,FALSE)</f>
        <v>2.6</v>
      </c>
      <c r="E506">
        <f>HLOOKUP(A506,Financial!$B$2:$BA$83,65,FALSE)</f>
        <v>158300</v>
      </c>
      <c r="F506">
        <f>HLOOKUP(A506,Financial!$B$2:$BA$83,66,FALSE)</f>
        <v>70674</v>
      </c>
      <c r="G506">
        <f>HLOOKUP(A506,Financial!$B$2:$BA$83,67,FALSE)</f>
        <v>1148</v>
      </c>
      <c r="H506">
        <f>HLOOKUP(A506,Financial!$B$2:$BA$83,68,FALSE)</f>
        <v>819</v>
      </c>
      <c r="I506">
        <f>VLOOKUP(A506,zillow_price!$A$2:$N$52,4,FALSE)</f>
        <v>147544.60367666499</v>
      </c>
      <c r="J506">
        <f>VLOOKUP(A506,zillow_price!$A$2:$O$52,15,FALSE)</f>
        <v>25</v>
      </c>
      <c r="K506">
        <f>VLOOKUP(A506,Supply!$B$3:$N$54,11,FALSE)</f>
        <v>1719473</v>
      </c>
    </row>
    <row r="507" spans="1:11" x14ac:dyDescent="0.2">
      <c r="A507" t="s">
        <v>40</v>
      </c>
      <c r="B507">
        <v>2012</v>
      </c>
      <c r="C507">
        <f>HLOOKUP(A507,Fertility!$B$1:$BA$133,102,FALSE)</f>
        <v>13845</v>
      </c>
      <c r="D507">
        <f>HLOOKUP(A507,AverageHouseHoldSize!$B$2:$BA$71,56,FALSE)</f>
        <v>2.33</v>
      </c>
      <c r="E507">
        <f>HLOOKUP(A507,Financial!$B$2:$BA$83,65,FALSE)</f>
        <v>180200</v>
      </c>
      <c r="F507">
        <f>HLOOKUP(A507,Financial!$B$2:$BA$83,66,FALSE)</f>
        <v>66223</v>
      </c>
      <c r="G507">
        <f>HLOOKUP(A507,Financial!$B$2:$BA$83,67,FALSE)</f>
        <v>1300</v>
      </c>
      <c r="H507">
        <f>HLOOKUP(A507,Financial!$B$2:$BA$83,68,FALSE)</f>
        <v>2273</v>
      </c>
      <c r="I507">
        <f>VLOOKUP(A507,zillow_price!$A$2:$N$52,4,FALSE)</f>
        <v>171077.03178279399</v>
      </c>
      <c r="J507">
        <f>VLOOKUP(A507,zillow_price!$A$2:$O$52,15,FALSE)</f>
        <v>28</v>
      </c>
      <c r="K507">
        <f>VLOOKUP(A507,Supply!$B$3:$N$54,11,FALSE)</f>
        <v>554543</v>
      </c>
    </row>
    <row r="508" spans="1:11" x14ac:dyDescent="0.2">
      <c r="A508" t="s">
        <v>41</v>
      </c>
      <c r="B508">
        <v>2012</v>
      </c>
      <c r="C508">
        <f>HLOOKUP(A508,Fertility!$B$1:$BA$133,102,FALSE)</f>
        <v>77612</v>
      </c>
      <c r="D508">
        <f>HLOOKUP(A508,AverageHouseHoldSize!$B$2:$BA$71,56,FALSE)</f>
        <v>2.66</v>
      </c>
      <c r="E508">
        <f>HLOOKUP(A508,Financial!$B$2:$BA$83,65,FALSE)</f>
        <v>286500</v>
      </c>
      <c r="F508">
        <f>HLOOKUP(A508,Financial!$B$2:$BA$83,66,FALSE)</f>
        <v>101171</v>
      </c>
      <c r="G508">
        <f>HLOOKUP(A508,Financial!$B$2:$BA$83,67,FALSE)</f>
        <v>1918</v>
      </c>
      <c r="H508">
        <f>HLOOKUP(A508,Financial!$B$2:$BA$83,68,FALSE)</f>
        <v>3184</v>
      </c>
      <c r="I508">
        <f>VLOOKUP(A508,zillow_price!$A$2:$N$52,4,FALSE)</f>
        <v>243560.74584665199</v>
      </c>
      <c r="J508">
        <f>VLOOKUP(A508,zillow_price!$A$2:$O$52,15,FALSE)</f>
        <v>27</v>
      </c>
      <c r="K508">
        <f>VLOOKUP(A508,Supply!$B$3:$N$54,11,FALSE)</f>
        <v>2157717</v>
      </c>
    </row>
    <row r="509" spans="1:11" x14ac:dyDescent="0.2">
      <c r="A509" t="s">
        <v>42</v>
      </c>
      <c r="B509">
        <v>2012</v>
      </c>
      <c r="C509">
        <f>HLOOKUP(A509,Fertility!$B$1:$BA$133,102,FALSE)</f>
        <v>72166</v>
      </c>
      <c r="D509">
        <f>HLOOKUP(A509,AverageHouseHoldSize!$B$2:$BA$71,56,FALSE)</f>
        <v>2.54</v>
      </c>
      <c r="E509">
        <f>HLOOKUP(A509,Financial!$B$2:$BA$83,65,FALSE)</f>
        <v>326600</v>
      </c>
      <c r="F509">
        <f>HLOOKUP(A509,Financial!$B$2:$BA$83,66,FALSE)</f>
        <v>100244</v>
      </c>
      <c r="G509">
        <f>HLOOKUP(A509,Financial!$B$2:$BA$83,67,FALSE)</f>
        <v>2010</v>
      </c>
      <c r="H509">
        <f>HLOOKUP(A509,Financial!$B$2:$BA$83,68,FALSE)</f>
        <v>3853</v>
      </c>
      <c r="I509">
        <f>VLOOKUP(A509,zillow_price!$A$2:$N$52,4,FALSE)</f>
        <v>290205.58394920401</v>
      </c>
      <c r="J509">
        <f>VLOOKUP(A509,zillow_price!$A$2:$O$52,15,FALSE)</f>
        <v>26</v>
      </c>
      <c r="K509">
        <f>VLOOKUP(A509,Supply!$B$3:$N$54,11,FALSE)</f>
        <v>2522394</v>
      </c>
    </row>
    <row r="510" spans="1:11" x14ac:dyDescent="0.2">
      <c r="A510" t="s">
        <v>43</v>
      </c>
      <c r="B510">
        <v>2012</v>
      </c>
      <c r="C510">
        <f>HLOOKUP(A510,Fertility!$B$1:$BA$133,102,FALSE)</f>
        <v>114104</v>
      </c>
      <c r="D510">
        <f>HLOOKUP(A510,AverageHouseHoldSize!$B$2:$BA$71,56,FALSE)</f>
        <v>2.5299999999999998</v>
      </c>
      <c r="E510">
        <f>HLOOKUP(A510,Financial!$B$2:$BA$83,65,FALSE)</f>
        <v>125500</v>
      </c>
      <c r="F510">
        <f>HLOOKUP(A510,Financial!$B$2:$BA$83,66,FALSE)</f>
        <v>68744</v>
      </c>
      <c r="G510">
        <f>HLOOKUP(A510,Financial!$B$2:$BA$83,67,FALSE)</f>
        <v>1233</v>
      </c>
      <c r="H510">
        <f>HLOOKUP(A510,Financial!$B$2:$BA$83,68,FALSE)</f>
        <v>2288</v>
      </c>
      <c r="I510">
        <f>VLOOKUP(A510,zillow_price!$A$2:$N$52,4,FALSE)</f>
        <v>97641.658624375297</v>
      </c>
      <c r="J510">
        <f>VLOOKUP(A510,zillow_price!$A$2:$O$52,15,FALSE)</f>
        <v>30</v>
      </c>
      <c r="K510">
        <f>VLOOKUP(A510,Supply!$B$3:$N$54,11,FALSE)</f>
        <v>3819068</v>
      </c>
    </row>
    <row r="511" spans="1:11" x14ac:dyDescent="0.2">
      <c r="A511" t="s">
        <v>44</v>
      </c>
      <c r="B511">
        <v>2012</v>
      </c>
      <c r="C511">
        <f>HLOOKUP(A511,Fertility!$B$1:$BA$133,102,FALSE)</f>
        <v>71893</v>
      </c>
      <c r="D511">
        <f>HLOOKUP(A511,AverageHouseHoldSize!$B$2:$BA$71,56,FALSE)</f>
        <v>2.48</v>
      </c>
      <c r="E511">
        <f>HLOOKUP(A511,Financial!$B$2:$BA$83,65,FALSE)</f>
        <v>186100</v>
      </c>
      <c r="F511">
        <f>HLOOKUP(A511,Financial!$B$2:$BA$83,66,FALSE)</f>
        <v>82353</v>
      </c>
      <c r="G511">
        <f>HLOOKUP(A511,Financial!$B$2:$BA$83,67,FALSE)</f>
        <v>1465</v>
      </c>
      <c r="H511">
        <f>HLOOKUP(A511,Financial!$B$2:$BA$83,68,FALSE)</f>
        <v>2302</v>
      </c>
      <c r="I511">
        <f>VLOOKUP(A511,zillow_price!$A$2:$N$52,4,FALSE)</f>
        <v>162216.17088048</v>
      </c>
      <c r="J511">
        <f>VLOOKUP(A511,zillow_price!$A$2:$O$52,15,FALSE)</f>
        <v>31</v>
      </c>
      <c r="K511">
        <f>VLOOKUP(A511,Supply!$B$3:$N$54,11,FALSE)</f>
        <v>2111943</v>
      </c>
    </row>
    <row r="512" spans="1:11" x14ac:dyDescent="0.2">
      <c r="A512" t="s">
        <v>45</v>
      </c>
      <c r="B512">
        <v>2012</v>
      </c>
      <c r="C512">
        <f>HLOOKUP(A512,Fertility!$B$1:$BA$133,102,FALSE)</f>
        <v>40594</v>
      </c>
      <c r="D512">
        <f>HLOOKUP(A512,AverageHouseHoldSize!$B$2:$BA$71,56,FALSE)</f>
        <v>2.65</v>
      </c>
      <c r="E512">
        <f>HLOOKUP(A512,Financial!$B$2:$BA$83,65,FALSE)</f>
        <v>121000</v>
      </c>
      <c r="F512">
        <f>HLOOKUP(A512,Financial!$B$2:$BA$83,66,FALSE)</f>
        <v>59737</v>
      </c>
      <c r="G512">
        <f>HLOOKUP(A512,Financial!$B$2:$BA$83,67,FALSE)</f>
        <v>1031</v>
      </c>
      <c r="H512">
        <f>HLOOKUP(A512,Financial!$B$2:$BA$83,68,FALSE)</f>
        <v>918</v>
      </c>
      <c r="I512">
        <f>VLOOKUP(A512,zillow_price!$A$2:$N$52,4,FALSE)</f>
        <v>107282.938889094</v>
      </c>
      <c r="J512">
        <f>VLOOKUP(A512,zillow_price!$A$2:$O$52,15,FALSE)</f>
        <v>34</v>
      </c>
      <c r="K512">
        <f>VLOOKUP(A512,Supply!$B$3:$N$54,11,FALSE)</f>
        <v>1090521</v>
      </c>
    </row>
    <row r="513" spans="1:11" x14ac:dyDescent="0.2">
      <c r="A513" t="s">
        <v>46</v>
      </c>
      <c r="B513">
        <v>2012</v>
      </c>
      <c r="C513">
        <f>HLOOKUP(A513,Fertility!$B$1:$BA$133,102,FALSE)</f>
        <v>80558</v>
      </c>
      <c r="D513">
        <f>HLOOKUP(A513,AverageHouseHoldSize!$B$2:$BA$71,56,FALSE)</f>
        <v>2.48</v>
      </c>
      <c r="E513">
        <f>HLOOKUP(A513,Financial!$B$2:$BA$83,65,FALSE)</f>
        <v>145500</v>
      </c>
      <c r="F513">
        <f>HLOOKUP(A513,Financial!$B$2:$BA$83,66,FALSE)</f>
        <v>67990</v>
      </c>
      <c r="G513">
        <f>HLOOKUP(A513,Financial!$B$2:$BA$83,67,FALSE)</f>
        <v>1176</v>
      </c>
      <c r="H513">
        <f>HLOOKUP(A513,Financial!$B$2:$BA$83,68,FALSE)</f>
        <v>1481</v>
      </c>
      <c r="I513">
        <f>VLOOKUP(A513,zillow_price!$A$2:$N$52,4,FALSE)</f>
        <v>119803.458548063</v>
      </c>
      <c r="J513">
        <f>VLOOKUP(A513,zillow_price!$A$2:$O$52,15,FALSE)</f>
        <v>32</v>
      </c>
      <c r="K513">
        <f>VLOOKUP(A513,Supply!$B$3:$N$54,11,FALSE)</f>
        <v>2359135</v>
      </c>
    </row>
    <row r="514" spans="1:11" x14ac:dyDescent="0.2">
      <c r="A514" t="s">
        <v>47</v>
      </c>
      <c r="B514">
        <v>2012</v>
      </c>
      <c r="C514">
        <f>HLOOKUP(A514,Fertility!$B$1:$BA$133,102,FALSE)</f>
        <v>11359</v>
      </c>
      <c r="D514">
        <f>HLOOKUP(A514,AverageHouseHoldSize!$B$2:$BA$71,56,FALSE)</f>
        <v>2.39</v>
      </c>
      <c r="E514">
        <f>HLOOKUP(A514,Financial!$B$2:$BA$83,65,FALSE)</f>
        <v>199600</v>
      </c>
      <c r="F514">
        <f>HLOOKUP(A514,Financial!$B$2:$BA$83,66,FALSE)</f>
        <v>68103</v>
      </c>
      <c r="G514">
        <f>HLOOKUP(A514,Financial!$B$2:$BA$83,67,FALSE)</f>
        <v>1233</v>
      </c>
      <c r="H514">
        <f>HLOOKUP(A514,Financial!$B$2:$BA$83,68,FALSE)</f>
        <v>1712</v>
      </c>
      <c r="I514">
        <f>VLOOKUP(A514,zillow_price!$A$2:$N$52,4,FALSE)</f>
        <v>188486.23838902</v>
      </c>
      <c r="J514">
        <f>VLOOKUP(A514,zillow_price!$A$2:$O$52,15,FALSE)</f>
        <v>35</v>
      </c>
      <c r="K514">
        <f>VLOOKUP(A514,Supply!$B$3:$N$54,11,FALSE)</f>
        <v>408938</v>
      </c>
    </row>
    <row r="515" spans="1:11" x14ac:dyDescent="0.2">
      <c r="A515" t="s">
        <v>48</v>
      </c>
      <c r="B515">
        <v>2012</v>
      </c>
      <c r="C515">
        <f>HLOOKUP(A515,Fertility!$B$1:$BA$133,102,FALSE)</f>
        <v>26172</v>
      </c>
      <c r="D515">
        <f>HLOOKUP(A515,AverageHouseHoldSize!$B$2:$BA$71,56,FALSE)</f>
        <v>2.46</v>
      </c>
      <c r="E515">
        <f>HLOOKUP(A515,Financial!$B$2:$BA$83,65,FALSE)</f>
        <v>138000</v>
      </c>
      <c r="F515">
        <f>HLOOKUP(A515,Financial!$B$2:$BA$83,66,FALSE)</f>
        <v>74121</v>
      </c>
      <c r="G515">
        <f>HLOOKUP(A515,Financial!$B$2:$BA$83,67,FALSE)</f>
        <v>1229</v>
      </c>
      <c r="H515">
        <f>HLOOKUP(A515,Financial!$B$2:$BA$83,68,FALSE)</f>
        <v>2568</v>
      </c>
      <c r="I515">
        <f>VLOOKUP(A515,zillow_price!$A$2:$N$52,4,FALSE)</f>
        <v>126531.39334951399</v>
      </c>
      <c r="J515">
        <f>VLOOKUP(A515,zillow_price!$A$2:$O$52,15,FALSE)</f>
        <v>38</v>
      </c>
      <c r="K515">
        <f>VLOOKUP(A515,Supply!$B$3:$N$54,11,FALSE)</f>
        <v>733570</v>
      </c>
    </row>
    <row r="516" spans="1:11" x14ac:dyDescent="0.2">
      <c r="A516" t="s">
        <v>49</v>
      </c>
      <c r="B516">
        <v>2012</v>
      </c>
      <c r="C516">
        <f>HLOOKUP(A516,Fertility!$B$1:$BA$133,102,FALSE)</f>
        <v>37096</v>
      </c>
      <c r="D516">
        <f>HLOOKUP(A516,AverageHouseHoldSize!$B$2:$BA$71,56,FALSE)</f>
        <v>2.7</v>
      </c>
      <c r="E516">
        <f>HLOOKUP(A516,Financial!$B$2:$BA$83,65,FALSE)</f>
        <v>153400</v>
      </c>
      <c r="F516">
        <f>HLOOKUP(A516,Financial!$B$2:$BA$83,66,FALSE)</f>
        <v>71022</v>
      </c>
      <c r="G516">
        <f>HLOOKUP(A516,Financial!$B$2:$BA$83,67,FALSE)</f>
        <v>1433</v>
      </c>
      <c r="H516">
        <f>HLOOKUP(A516,Financial!$B$2:$BA$83,68,FALSE)</f>
        <v>1503</v>
      </c>
      <c r="I516">
        <f>VLOOKUP(A516,zillow_price!$A$2:$N$52,4,FALSE)</f>
        <v>139540.44531895401</v>
      </c>
      <c r="J516">
        <f>VLOOKUP(A516,zillow_price!$A$2:$O$52,15,FALSE)</f>
        <v>42</v>
      </c>
      <c r="K516">
        <f>VLOOKUP(A516,Supply!$B$3:$N$54,11,FALSE)</f>
        <v>1006605</v>
      </c>
    </row>
    <row r="517" spans="1:11" x14ac:dyDescent="0.2">
      <c r="A517" t="s">
        <v>50</v>
      </c>
      <c r="B517">
        <v>2012</v>
      </c>
      <c r="C517">
        <f>HLOOKUP(A517,Fertility!$B$1:$BA$133,102,FALSE)</f>
        <v>12822</v>
      </c>
      <c r="D517">
        <f>HLOOKUP(A517,AverageHouseHoldSize!$B$2:$BA$71,56,FALSE)</f>
        <v>2.4700000000000002</v>
      </c>
      <c r="E517">
        <f>HLOOKUP(A517,Financial!$B$2:$BA$83,65,FALSE)</f>
        <v>241300</v>
      </c>
      <c r="F517">
        <f>HLOOKUP(A517,Financial!$B$2:$BA$83,66,FALSE)</f>
        <v>88490</v>
      </c>
      <c r="G517">
        <f>HLOOKUP(A517,Financial!$B$2:$BA$83,67,FALSE)</f>
        <v>1828</v>
      </c>
      <c r="H517">
        <f>HLOOKUP(A517,Financial!$B$2:$BA$83,68,FALSE)</f>
        <v>5236</v>
      </c>
      <c r="I517">
        <f>VLOOKUP(A517,zillow_price!$A$2:$N$52,4,FALSE)</f>
        <v>203012.24463345599</v>
      </c>
      <c r="J517">
        <f>VLOOKUP(A517,zillow_price!$A$2:$O$52,15,FALSE)</f>
        <v>39</v>
      </c>
      <c r="K517">
        <f>VLOOKUP(A517,Supply!$B$3:$N$54,11,FALSE)</f>
        <v>519137</v>
      </c>
    </row>
    <row r="518" spans="1:11" x14ac:dyDescent="0.2">
      <c r="A518" t="s">
        <v>51</v>
      </c>
      <c r="B518">
        <v>2012</v>
      </c>
      <c r="C518">
        <f>HLOOKUP(A518,Fertility!$B$1:$BA$133,102,FALSE)</f>
        <v>110951</v>
      </c>
      <c r="D518">
        <f>HLOOKUP(A518,AverageHouseHoldSize!$B$2:$BA$71,56,FALSE)</f>
        <v>2.71</v>
      </c>
      <c r="E518">
        <f>HLOOKUP(A518,Financial!$B$2:$BA$83,65,FALSE)</f>
        <v>318400</v>
      </c>
      <c r="F518">
        <f>HLOOKUP(A518,Financial!$B$2:$BA$83,66,FALSE)</f>
        <v>101703</v>
      </c>
      <c r="G518">
        <f>HLOOKUP(A518,Financial!$B$2:$BA$83,67,FALSE)</f>
        <v>2342</v>
      </c>
      <c r="H518">
        <f>HLOOKUP(A518,Financial!$B$2:$BA$83,68,FALSE)</f>
        <v>7312</v>
      </c>
      <c r="I518">
        <f>VLOOKUP(A518,zillow_price!$A$2:$N$52,4,FALSE)</f>
        <v>270255.30005807598</v>
      </c>
      <c r="J518">
        <f>VLOOKUP(A518,zillow_price!$A$2:$O$52,15,FALSE)</f>
        <v>40</v>
      </c>
      <c r="K518">
        <f>VLOOKUP(A518,Supply!$B$3:$N$54,11,FALSE)</f>
        <v>3198799</v>
      </c>
    </row>
    <row r="519" spans="1:11" x14ac:dyDescent="0.2">
      <c r="A519" t="s">
        <v>52</v>
      </c>
      <c r="B519">
        <v>2012</v>
      </c>
      <c r="C519">
        <f>HLOOKUP(A519,Fertility!$B$1:$BA$133,102,FALSE)</f>
        <v>27244</v>
      </c>
      <c r="D519">
        <f>HLOOKUP(A519,AverageHouseHoldSize!$B$2:$BA$71,56,FALSE)</f>
        <v>2.67</v>
      </c>
      <c r="E519">
        <f>HLOOKUP(A519,Financial!$B$2:$BA$83,65,FALSE)</f>
        <v>171400</v>
      </c>
      <c r="F519">
        <f>HLOOKUP(A519,Financial!$B$2:$BA$83,66,FALSE)</f>
        <v>65215</v>
      </c>
      <c r="G519">
        <f>HLOOKUP(A519,Financial!$B$2:$BA$83,67,FALSE)</f>
        <v>1193</v>
      </c>
      <c r="H519">
        <f>HLOOKUP(A519,Financial!$B$2:$BA$83,68,FALSE)</f>
        <v>1351</v>
      </c>
      <c r="I519">
        <f>VLOOKUP(A519,zillow_price!$A$2:$N$52,4,FALSE)</f>
        <v>160405.50205576999</v>
      </c>
      <c r="J519">
        <f>VLOOKUP(A519,zillow_price!$A$2:$O$52,15,FALSE)</f>
        <v>41</v>
      </c>
      <c r="K519">
        <f>VLOOKUP(A519,Supply!$B$3:$N$54,11,FALSE)</f>
        <v>764996</v>
      </c>
    </row>
    <row r="520" spans="1:11" x14ac:dyDescent="0.2">
      <c r="A520" t="s">
        <v>53</v>
      </c>
      <c r="B520">
        <v>2012</v>
      </c>
      <c r="C520">
        <f>HLOOKUP(A520,Fertility!$B$1:$BA$133,102,FALSE)</f>
        <v>236344</v>
      </c>
      <c r="D520">
        <f>HLOOKUP(A520,AverageHouseHoldSize!$B$2:$BA$71,56,FALSE)</f>
        <v>2.62</v>
      </c>
      <c r="E520">
        <f>HLOOKUP(A520,Financial!$B$2:$BA$83,65,FALSE)</f>
        <v>299700</v>
      </c>
      <c r="F520">
        <f>HLOOKUP(A520,Financial!$B$2:$BA$83,66,FALSE)</f>
        <v>90924</v>
      </c>
      <c r="G520">
        <f>HLOOKUP(A520,Financial!$B$2:$BA$83,67,FALSE)</f>
        <v>1967</v>
      </c>
      <c r="H520">
        <f>HLOOKUP(A520,Financial!$B$2:$BA$83,68,FALSE)</f>
        <v>4669</v>
      </c>
      <c r="I520">
        <f>VLOOKUP(A520,zillow_price!$A$2:$N$52,4,FALSE)</f>
        <v>250395.569367964</v>
      </c>
      <c r="J520">
        <f>VLOOKUP(A520,zillow_price!$A$2:$O$52,15,FALSE)</f>
        <v>43</v>
      </c>
      <c r="K520">
        <f>VLOOKUP(A520,Supply!$B$3:$N$54,11,FALSE)</f>
        <v>7238922</v>
      </c>
    </row>
    <row r="521" spans="1:11" x14ac:dyDescent="0.2">
      <c r="A521" t="s">
        <v>54</v>
      </c>
      <c r="B521">
        <v>2012</v>
      </c>
      <c r="C521">
        <f>HLOOKUP(A521,Fertility!$B$1:$BA$133,102,FALSE)</f>
        <v>135270</v>
      </c>
      <c r="D521">
        <f>HLOOKUP(A521,AverageHouseHoldSize!$B$2:$BA$71,56,FALSE)</f>
        <v>2.5499999999999998</v>
      </c>
      <c r="E521">
        <f>HLOOKUP(A521,Financial!$B$2:$BA$83,65,FALSE)</f>
        <v>162100</v>
      </c>
      <c r="F521">
        <f>HLOOKUP(A521,Financial!$B$2:$BA$83,66,FALSE)</f>
        <v>67875</v>
      </c>
      <c r="G521">
        <f>HLOOKUP(A521,Financial!$B$2:$BA$83,67,FALSE)</f>
        <v>1209</v>
      </c>
      <c r="H521">
        <f>HLOOKUP(A521,Financial!$B$2:$BA$83,68,FALSE)</f>
        <v>1406</v>
      </c>
      <c r="I521">
        <f>VLOOKUP(A521,zillow_price!$A$2:$N$52,4,FALSE)</f>
        <v>147161.20374586101</v>
      </c>
      <c r="J521">
        <f>VLOOKUP(A521,zillow_price!$A$2:$O$52,15,FALSE)</f>
        <v>36</v>
      </c>
      <c r="K521">
        <f>VLOOKUP(A521,Supply!$B$3:$N$54,11,FALSE)</f>
        <v>3731325</v>
      </c>
    </row>
    <row r="522" spans="1:11" x14ac:dyDescent="0.2">
      <c r="A522" t="s">
        <v>55</v>
      </c>
      <c r="B522">
        <v>2012</v>
      </c>
      <c r="C522">
        <f>HLOOKUP(A522,Fertility!$B$1:$BA$133,102,FALSE)</f>
        <v>11465</v>
      </c>
      <c r="D522">
        <f>HLOOKUP(A522,AverageHouseHoldSize!$B$2:$BA$71,56,FALSE)</f>
        <v>2.3199999999999998</v>
      </c>
      <c r="E522">
        <f>HLOOKUP(A522,Financial!$B$2:$BA$83,65,FALSE)</f>
        <v>161600</v>
      </c>
      <c r="F522">
        <f>HLOOKUP(A522,Financial!$B$2:$BA$83,66,FALSE)</f>
        <v>81730</v>
      </c>
      <c r="G522">
        <f>HLOOKUP(A522,Financial!$B$2:$BA$83,67,FALSE)</f>
        <v>1205</v>
      </c>
      <c r="H522">
        <f>HLOOKUP(A522,Financial!$B$2:$BA$83,68,FALSE)</f>
        <v>2099</v>
      </c>
      <c r="I522">
        <f>VLOOKUP(A522,zillow_price!$A$2:$N$52,4,FALSE)</f>
        <v>176808.800388031</v>
      </c>
      <c r="J522">
        <f>VLOOKUP(A522,zillow_price!$A$2:$O$52,15,FALSE)</f>
        <v>37</v>
      </c>
      <c r="K522">
        <f>VLOOKUP(A522,Supply!$B$3:$N$54,11,FALSE)</f>
        <v>290944</v>
      </c>
    </row>
    <row r="523" spans="1:11" x14ac:dyDescent="0.2">
      <c r="A523" t="s">
        <v>56</v>
      </c>
      <c r="B523">
        <v>2012</v>
      </c>
      <c r="C523">
        <f>HLOOKUP(A523,Fertility!$B$1:$BA$133,102,FALSE)</f>
        <v>151327</v>
      </c>
      <c r="D523">
        <f>HLOOKUP(A523,AverageHouseHoldSize!$B$2:$BA$71,56,FALSE)</f>
        <v>2.4700000000000002</v>
      </c>
      <c r="E523">
        <f>HLOOKUP(A523,Financial!$B$2:$BA$83,65,FALSE)</f>
        <v>135700</v>
      </c>
      <c r="F523">
        <f>HLOOKUP(A523,Financial!$B$2:$BA$83,66,FALSE)</f>
        <v>70849</v>
      </c>
      <c r="G523">
        <f>HLOOKUP(A523,Financial!$B$2:$BA$83,67,FALSE)</f>
        <v>1215</v>
      </c>
      <c r="H523">
        <f>HLOOKUP(A523,Financial!$B$2:$BA$83,68,FALSE)</f>
        <v>2193</v>
      </c>
      <c r="I523">
        <f>VLOOKUP(A523,zillow_price!$A$2:$N$52,4,FALSE)</f>
        <v>108605.519266319</v>
      </c>
      <c r="J523">
        <f>VLOOKUP(A523,zillow_price!$A$2:$O$52,15,FALSE)</f>
        <v>44</v>
      </c>
      <c r="K523">
        <f>VLOOKUP(A523,Supply!$B$3:$N$54,11,FALSE)</f>
        <v>4554672</v>
      </c>
    </row>
    <row r="524" spans="1:11" x14ac:dyDescent="0.2">
      <c r="A524" t="s">
        <v>57</v>
      </c>
      <c r="B524">
        <v>2012</v>
      </c>
      <c r="C524">
        <f>HLOOKUP(A524,Fertility!$B$1:$BA$133,102,FALSE)</f>
        <v>53664</v>
      </c>
      <c r="D524">
        <f>HLOOKUP(A524,AverageHouseHoldSize!$B$2:$BA$71,56,FALSE)</f>
        <v>2.56</v>
      </c>
      <c r="E524">
        <f>HLOOKUP(A524,Financial!$B$2:$BA$83,65,FALSE)</f>
        <v>127200</v>
      </c>
      <c r="F524">
        <f>HLOOKUP(A524,Financial!$B$2:$BA$83,66,FALSE)</f>
        <v>67288</v>
      </c>
      <c r="G524">
        <f>HLOOKUP(A524,Financial!$B$2:$BA$83,67,FALSE)</f>
        <v>1111</v>
      </c>
      <c r="H524">
        <f>HLOOKUP(A524,Financial!$B$2:$BA$83,68,FALSE)</f>
        <v>1205</v>
      </c>
      <c r="I524">
        <f>VLOOKUP(A524,zillow_price!$A$2:$N$52,4,FALSE)</f>
        <v>108045.15142444499</v>
      </c>
      <c r="J524">
        <f>VLOOKUP(A524,zillow_price!$A$2:$O$52,15,FALSE)</f>
        <v>45</v>
      </c>
      <c r="K524">
        <f>VLOOKUP(A524,Supply!$B$3:$N$54,11,FALSE)</f>
        <v>1446667</v>
      </c>
    </row>
    <row r="525" spans="1:11" x14ac:dyDescent="0.2">
      <c r="A525" t="s">
        <v>58</v>
      </c>
      <c r="B525">
        <v>2012</v>
      </c>
      <c r="C525">
        <f>HLOOKUP(A525,Fertility!$B$1:$BA$133,102,FALSE)</f>
        <v>45389</v>
      </c>
      <c r="D525">
        <f>HLOOKUP(A525,AverageHouseHoldSize!$B$2:$BA$71,56,FALSE)</f>
        <v>2.5099999999999998</v>
      </c>
      <c r="E525">
        <f>HLOOKUP(A525,Financial!$B$2:$BA$83,65,FALSE)</f>
        <v>231500</v>
      </c>
      <c r="F525">
        <f>HLOOKUP(A525,Financial!$B$2:$BA$83,66,FALSE)</f>
        <v>73328</v>
      </c>
      <c r="G525">
        <f>HLOOKUP(A525,Financial!$B$2:$BA$83,67,FALSE)</f>
        <v>1544</v>
      </c>
      <c r="H525">
        <f>HLOOKUP(A525,Financial!$B$2:$BA$83,68,FALSE)</f>
        <v>2591</v>
      </c>
      <c r="I525">
        <f>VLOOKUP(A525,zillow_price!$A$2:$N$52,4,FALSE)</f>
        <v>203890.39248394099</v>
      </c>
      <c r="J525">
        <f>VLOOKUP(A525,zillow_price!$A$2:$O$52,15,FALSE)</f>
        <v>46</v>
      </c>
      <c r="K525">
        <f>VLOOKUP(A525,Supply!$B$3:$N$54,11,FALSE)</f>
        <v>1516957</v>
      </c>
    </row>
    <row r="526" spans="1:11" x14ac:dyDescent="0.2">
      <c r="A526" t="s">
        <v>59</v>
      </c>
      <c r="B526">
        <v>2012</v>
      </c>
      <c r="C526">
        <f>HLOOKUP(A526,Fertility!$B$1:$BA$133,102,FALSE)</f>
        <v>148217</v>
      </c>
      <c r="D526">
        <f>HLOOKUP(A526,AverageHouseHoldSize!$B$2:$BA$71,56,FALSE)</f>
        <v>2.4900000000000002</v>
      </c>
      <c r="E526">
        <f>HLOOKUP(A526,Financial!$B$2:$BA$83,65,FALSE)</f>
        <v>176700</v>
      </c>
      <c r="F526">
        <f>HLOOKUP(A526,Financial!$B$2:$BA$83,66,FALSE)</f>
        <v>77138</v>
      </c>
      <c r="G526">
        <f>HLOOKUP(A526,Financial!$B$2:$BA$83,67,FALSE)</f>
        <v>1382</v>
      </c>
      <c r="H526">
        <f>HLOOKUP(A526,Financial!$B$2:$BA$83,68,FALSE)</f>
        <v>2725</v>
      </c>
      <c r="I526">
        <f>VLOOKUP(A526,zillow_price!$A$2:$N$52,4,FALSE)</f>
        <v>149809.931575041</v>
      </c>
      <c r="J526">
        <f>VLOOKUP(A526,zillow_price!$A$2:$O$52,15,FALSE)</f>
        <v>47</v>
      </c>
      <c r="K526">
        <f>VLOOKUP(A526,Supply!$B$3:$N$54,11,FALSE)</f>
        <v>4958249</v>
      </c>
    </row>
    <row r="527" spans="1:11" x14ac:dyDescent="0.2">
      <c r="A527" t="s">
        <v>60</v>
      </c>
      <c r="B527">
        <v>2012</v>
      </c>
      <c r="C527">
        <f>HLOOKUP(A527,Fertility!$B$1:$BA$133,102,FALSE)</f>
        <v>11002</v>
      </c>
      <c r="D527">
        <f>HLOOKUP(A527,AverageHouseHoldSize!$B$2:$BA$71,56,FALSE)</f>
        <v>2.44</v>
      </c>
      <c r="E527">
        <f>HLOOKUP(A527,Financial!$B$2:$BA$83,65,FALSE)</f>
        <v>236400</v>
      </c>
      <c r="F527">
        <f>HLOOKUP(A527,Financial!$B$2:$BA$83,66,FALSE)</f>
        <v>84818</v>
      </c>
      <c r="G527">
        <f>HLOOKUP(A527,Financial!$B$2:$BA$83,67,FALSE)</f>
        <v>1774</v>
      </c>
      <c r="H527">
        <f>HLOOKUP(A527,Financial!$B$2:$BA$83,68,FALSE)</f>
        <v>3918</v>
      </c>
      <c r="I527">
        <f>VLOOKUP(A527,zillow_price!$A$2:$N$52,4,FALSE)</f>
        <v>205945.05330011601</v>
      </c>
      <c r="J527">
        <f>VLOOKUP(A527,zillow_price!$A$2:$O$52,15,FALSE)</f>
        <v>50</v>
      </c>
      <c r="K527">
        <f>VLOOKUP(A527,Supply!$B$3:$N$54,11,FALSE)</f>
        <v>413083</v>
      </c>
    </row>
    <row r="528" spans="1:11" x14ac:dyDescent="0.2">
      <c r="A528" t="s">
        <v>61</v>
      </c>
      <c r="B528">
        <v>2012</v>
      </c>
      <c r="C528">
        <f>HLOOKUP(A528,Fertility!$B$1:$BA$133,102,FALSE)</f>
        <v>60734</v>
      </c>
      <c r="D528">
        <f>HLOOKUP(A528,AverageHouseHoldSize!$B$2:$BA$71,56,FALSE)</f>
        <v>2.57</v>
      </c>
      <c r="E528">
        <f>HLOOKUP(A528,Financial!$B$2:$BA$83,65,FALSE)</f>
        <v>153000</v>
      </c>
      <c r="F528">
        <f>HLOOKUP(A528,Financial!$B$2:$BA$83,66,FALSE)</f>
        <v>65791</v>
      </c>
      <c r="G528">
        <f>HLOOKUP(A528,Financial!$B$2:$BA$83,67,FALSE)</f>
        <v>1155</v>
      </c>
      <c r="H528">
        <f>HLOOKUP(A528,Financial!$B$2:$BA$83,68,FALSE)</f>
        <v>886</v>
      </c>
      <c r="I528">
        <f>VLOOKUP(A528,zillow_price!$A$2:$N$52,4,FALSE)</f>
        <v>136719.11591474799</v>
      </c>
      <c r="J528">
        <f>VLOOKUP(A528,zillow_price!$A$2:$O$52,15,FALSE)</f>
        <v>51</v>
      </c>
      <c r="K528">
        <f>VLOOKUP(A528,Supply!$B$3:$N$54,11,FALSE)</f>
        <v>1787340</v>
      </c>
    </row>
    <row r="529" spans="1:11" x14ac:dyDescent="0.2">
      <c r="A529" t="s">
        <v>62</v>
      </c>
      <c r="B529">
        <v>2012</v>
      </c>
      <c r="C529">
        <f>HLOOKUP(A529,Fertility!$B$1:$BA$133,102,FALSE)</f>
        <v>14187</v>
      </c>
      <c r="D529">
        <f>HLOOKUP(A529,AverageHouseHoldSize!$B$2:$BA$71,56,FALSE)</f>
        <v>2.4700000000000002</v>
      </c>
      <c r="E529">
        <f>HLOOKUP(A529,Financial!$B$2:$BA$83,65,FALSE)</f>
        <v>149700</v>
      </c>
      <c r="F529">
        <f>HLOOKUP(A529,Financial!$B$2:$BA$83,66,FALSE)</f>
        <v>69582</v>
      </c>
      <c r="G529">
        <f>HLOOKUP(A529,Financial!$B$2:$BA$83,67,FALSE)</f>
        <v>1174</v>
      </c>
      <c r="H529">
        <f>HLOOKUP(A529,Financial!$B$2:$BA$83,68,FALSE)</f>
        <v>1988</v>
      </c>
      <c r="I529">
        <f>VLOOKUP(A529,zillow_price!$A$2:$N$52,4,FALSE)</f>
        <v>152537.15982325099</v>
      </c>
      <c r="J529">
        <f>VLOOKUP(A529,zillow_price!$A$2:$O$52,15,FALSE)</f>
        <v>52</v>
      </c>
      <c r="K529">
        <f>VLOOKUP(A529,Supply!$B$3:$N$54,11,FALSE)</f>
        <v>323765</v>
      </c>
    </row>
    <row r="530" spans="1:11" x14ac:dyDescent="0.2">
      <c r="A530" t="s">
        <v>63</v>
      </c>
      <c r="B530">
        <v>2012</v>
      </c>
      <c r="C530">
        <f>HLOOKUP(A530,Fertility!$B$1:$BA$133,102,FALSE)</f>
        <v>83431</v>
      </c>
      <c r="D530">
        <f>HLOOKUP(A530,AverageHouseHoldSize!$B$2:$BA$71,56,FALSE)</f>
        <v>2.54</v>
      </c>
      <c r="E530">
        <f>HLOOKUP(A530,Financial!$B$2:$BA$83,65,FALSE)</f>
        <v>145800</v>
      </c>
      <c r="F530">
        <f>HLOOKUP(A530,Financial!$B$2:$BA$83,66,FALSE)</f>
        <v>62902</v>
      </c>
      <c r="G530">
        <f>HLOOKUP(A530,Financial!$B$2:$BA$83,67,FALSE)</f>
        <v>1143</v>
      </c>
      <c r="H530">
        <f>HLOOKUP(A530,Financial!$B$2:$BA$83,68,FALSE)</f>
        <v>1127</v>
      </c>
      <c r="I530">
        <f>VLOOKUP(A530,zillow_price!$A$2:$N$52,4,FALSE)</f>
        <v>132508.60735623699</v>
      </c>
      <c r="J530">
        <f>VLOOKUP(A530,zillow_price!$A$2:$O$52,15,FALSE)</f>
        <v>53</v>
      </c>
      <c r="K530">
        <f>VLOOKUP(A530,Supply!$B$3:$N$54,11,FALSE)</f>
        <v>2480090</v>
      </c>
    </row>
    <row r="531" spans="1:11" x14ac:dyDescent="0.2">
      <c r="A531" t="s">
        <v>64</v>
      </c>
      <c r="B531">
        <v>2012</v>
      </c>
      <c r="C531">
        <f>HLOOKUP(A531,Fertility!$B$1:$BA$133,102,FALSE)</f>
        <v>405286</v>
      </c>
      <c r="D531">
        <f>HLOOKUP(A531,AverageHouseHoldSize!$B$2:$BA$71,56,FALSE)</f>
        <v>2.84</v>
      </c>
      <c r="E531">
        <f>HLOOKUP(A531,Financial!$B$2:$BA$83,65,FALSE)</f>
        <v>145400</v>
      </c>
      <c r="F531">
        <f>HLOOKUP(A531,Financial!$B$2:$BA$83,66,FALSE)</f>
        <v>78895</v>
      </c>
      <c r="G531">
        <f>HLOOKUP(A531,Financial!$B$2:$BA$83,67,FALSE)</f>
        <v>1374</v>
      </c>
      <c r="H531">
        <f>HLOOKUP(A531,Financial!$B$2:$BA$83,68,FALSE)</f>
        <v>3021</v>
      </c>
      <c r="I531">
        <f>VLOOKUP(A531,zillow_price!$A$2:$N$52,4,FALSE)</f>
        <v>135112.132101453</v>
      </c>
      <c r="J531">
        <f>VLOOKUP(A531,zillow_price!$A$2:$O$52,15,FALSE)</f>
        <v>54</v>
      </c>
      <c r="K531">
        <f>VLOOKUP(A531,Supply!$B$3:$N$54,11,FALSE)</f>
        <v>8970959</v>
      </c>
    </row>
    <row r="532" spans="1:11" x14ac:dyDescent="0.2">
      <c r="A532" t="s">
        <v>65</v>
      </c>
      <c r="B532">
        <v>2012</v>
      </c>
      <c r="C532">
        <f>HLOOKUP(A532,Fertility!$B$1:$BA$133,102,FALSE)</f>
        <v>54990</v>
      </c>
      <c r="D532">
        <f>HLOOKUP(A532,AverageHouseHoldSize!$B$2:$BA$71,56,FALSE)</f>
        <v>3.14</v>
      </c>
      <c r="E532">
        <f>HLOOKUP(A532,Financial!$B$2:$BA$83,65,FALSE)</f>
        <v>202200</v>
      </c>
      <c r="F532">
        <f>HLOOKUP(A532,Financial!$B$2:$BA$83,66,FALSE)</f>
        <v>74120</v>
      </c>
      <c r="G532">
        <f>HLOOKUP(A532,Financial!$B$2:$BA$83,67,FALSE)</f>
        <v>1396</v>
      </c>
      <c r="H532">
        <f>HLOOKUP(A532,Financial!$B$2:$BA$83,68,FALSE)</f>
        <v>1448</v>
      </c>
      <c r="I532">
        <f>VLOOKUP(A532,zillow_price!$A$2:$N$52,4,FALSE)</f>
        <v>197532.20878089199</v>
      </c>
      <c r="J532">
        <f>VLOOKUP(A532,zillow_price!$A$2:$O$52,15,FALSE)</f>
        <v>55</v>
      </c>
      <c r="K532">
        <f>VLOOKUP(A532,Supply!$B$3:$N$54,11,FALSE)</f>
        <v>895691</v>
      </c>
    </row>
    <row r="533" spans="1:11" x14ac:dyDescent="0.2">
      <c r="A533" t="s">
        <v>66</v>
      </c>
      <c r="B533">
        <v>2012</v>
      </c>
      <c r="C533">
        <f>HLOOKUP(A533,Fertility!$B$1:$BA$133,102,FALSE)</f>
        <v>5996</v>
      </c>
      <c r="D533">
        <f>HLOOKUP(A533,AverageHouseHoldSize!$B$2:$BA$71,56,FALSE)</f>
        <v>2.3199999999999998</v>
      </c>
      <c r="E533">
        <f>HLOOKUP(A533,Financial!$B$2:$BA$83,65,FALSE)</f>
        <v>225300</v>
      </c>
      <c r="F533">
        <f>HLOOKUP(A533,Financial!$B$2:$BA$83,66,FALSE)</f>
        <v>73468</v>
      </c>
      <c r="G533">
        <f>HLOOKUP(A533,Financial!$B$2:$BA$83,67,FALSE)</f>
        <v>1478</v>
      </c>
      <c r="H533">
        <f>HLOOKUP(A533,Financial!$B$2:$BA$83,68,FALSE)</f>
        <v>3758</v>
      </c>
      <c r="I533">
        <f>VLOOKUP(A533,zillow_price!$A$2:$N$52,4,FALSE)</f>
        <v>208511.06611615699</v>
      </c>
      <c r="J533">
        <f>VLOOKUP(A533,zillow_price!$A$2:$O$52,15,FALSE)</f>
        <v>58</v>
      </c>
      <c r="K533">
        <f>VLOOKUP(A533,Supply!$B$3:$N$54,11,FALSE)</f>
        <v>258520</v>
      </c>
    </row>
    <row r="534" spans="1:11" x14ac:dyDescent="0.2">
      <c r="A534" t="s">
        <v>67</v>
      </c>
      <c r="B534">
        <v>2012</v>
      </c>
      <c r="C534">
        <f>HLOOKUP(A534,Fertility!$B$1:$BA$133,102,FALSE)</f>
        <v>108748</v>
      </c>
      <c r="D534">
        <f>HLOOKUP(A534,AverageHouseHoldSize!$B$2:$BA$71,56,FALSE)</f>
        <v>2.61</v>
      </c>
      <c r="E534">
        <f>HLOOKUP(A534,Financial!$B$2:$BA$83,65,FALSE)</f>
        <v>257400</v>
      </c>
      <c r="F534">
        <f>HLOOKUP(A534,Financial!$B$2:$BA$83,66,FALSE)</f>
        <v>90004</v>
      </c>
      <c r="G534">
        <f>HLOOKUP(A534,Financial!$B$2:$BA$83,67,FALSE)</f>
        <v>1670</v>
      </c>
      <c r="H534">
        <f>HLOOKUP(A534,Financial!$B$2:$BA$83,68,FALSE)</f>
        <v>2108</v>
      </c>
      <c r="I534">
        <f>VLOOKUP(A534,zillow_price!$A$2:$N$52,4,FALSE)</f>
        <v>217421.36819222599</v>
      </c>
      <c r="J534">
        <f>VLOOKUP(A534,zillow_price!$A$2:$O$52,15,FALSE)</f>
        <v>56</v>
      </c>
      <c r="K534">
        <f>VLOOKUP(A534,Supply!$B$3:$N$54,11,FALSE)</f>
        <v>3038967</v>
      </c>
    </row>
    <row r="535" spans="1:11" x14ac:dyDescent="0.2">
      <c r="A535" t="s">
        <v>68</v>
      </c>
      <c r="B535">
        <v>2012</v>
      </c>
      <c r="C535">
        <f>HLOOKUP(A535,Fertility!$B$1:$BA$133,102,FALSE)</f>
        <v>90561</v>
      </c>
      <c r="D535">
        <f>HLOOKUP(A535,AverageHouseHoldSize!$B$2:$BA$71,56,FALSE)</f>
        <v>2.56</v>
      </c>
      <c r="E535">
        <f>HLOOKUP(A535,Financial!$B$2:$BA$83,65,FALSE)</f>
        <v>249300</v>
      </c>
      <c r="F535">
        <f>HLOOKUP(A535,Financial!$B$2:$BA$83,66,FALSE)</f>
        <v>83287</v>
      </c>
      <c r="G535">
        <f>HLOOKUP(A535,Financial!$B$2:$BA$83,67,FALSE)</f>
        <v>1715</v>
      </c>
      <c r="H535">
        <f>HLOOKUP(A535,Financial!$B$2:$BA$83,68,FALSE)</f>
        <v>2848</v>
      </c>
      <c r="I535">
        <f>VLOOKUP(A535,zillow_price!$A$2:$N$52,4,FALSE)</f>
        <v>224382.79106423401</v>
      </c>
      <c r="J535">
        <f>VLOOKUP(A535,zillow_price!$A$2:$O$52,15,FALSE)</f>
        <v>59</v>
      </c>
      <c r="K535">
        <f>VLOOKUP(A535,Supply!$B$3:$N$54,11,FALSE)</f>
        <v>2636817</v>
      </c>
    </row>
    <row r="536" spans="1:11" x14ac:dyDescent="0.2">
      <c r="A536" t="s">
        <v>69</v>
      </c>
      <c r="B536">
        <v>2012</v>
      </c>
      <c r="C536">
        <f>HLOOKUP(A536,Fertility!$B$1:$BA$133,102,FALSE)</f>
        <v>18779</v>
      </c>
      <c r="D536">
        <f>HLOOKUP(A536,AverageHouseHoldSize!$B$2:$BA$71,56,FALSE)</f>
        <v>2.44</v>
      </c>
      <c r="E536">
        <f>HLOOKUP(A536,Financial!$B$2:$BA$83,65,FALSE)</f>
        <v>119900</v>
      </c>
      <c r="F536">
        <f>HLOOKUP(A536,Financial!$B$2:$BA$83,66,FALSE)</f>
        <v>62698</v>
      </c>
      <c r="G536">
        <f>HLOOKUP(A536,Financial!$B$2:$BA$83,67,FALSE)</f>
        <v>931</v>
      </c>
      <c r="H536">
        <f>HLOOKUP(A536,Financial!$B$2:$BA$83,68,FALSE)</f>
        <v>711</v>
      </c>
      <c r="I536">
        <f>VLOOKUP(A536,zillow_price!$A$2:$N$52,4,FALSE)</f>
        <v>100588.43919956101</v>
      </c>
      <c r="J536">
        <f>VLOOKUP(A536,zillow_price!$A$2:$O$52,15,FALSE)</f>
        <v>61</v>
      </c>
      <c r="K536">
        <f>VLOOKUP(A536,Supply!$B$3:$N$54,11,FALSE)</f>
        <v>741544</v>
      </c>
    </row>
    <row r="537" spans="1:11" x14ac:dyDescent="0.2">
      <c r="A537" t="s">
        <v>70</v>
      </c>
      <c r="B537">
        <v>2012</v>
      </c>
      <c r="C537">
        <f>HLOOKUP(A537,Fertility!$B$1:$BA$133,102,FALSE)</f>
        <v>71079</v>
      </c>
      <c r="D537">
        <f>HLOOKUP(A537,AverageHouseHoldSize!$B$2:$BA$71,56,FALSE)</f>
        <v>2.44</v>
      </c>
      <c r="E537">
        <f>HLOOKUP(A537,Financial!$B$2:$BA$83,65,FALSE)</f>
        <v>169500</v>
      </c>
      <c r="F537">
        <f>HLOOKUP(A537,Financial!$B$2:$BA$83,66,FALSE)</f>
        <v>74471</v>
      </c>
      <c r="G537">
        <f>HLOOKUP(A537,Financial!$B$2:$BA$83,67,FALSE)</f>
        <v>1376</v>
      </c>
      <c r="H537">
        <f>HLOOKUP(A537,Financial!$B$2:$BA$83,68,FALSE)</f>
        <v>3322</v>
      </c>
      <c r="I537">
        <f>VLOOKUP(A537,zillow_price!$A$2:$N$52,4,FALSE)</f>
        <v>145176.69048760799</v>
      </c>
      <c r="J537">
        <f>VLOOKUP(A537,zillow_price!$A$2:$O$52,15,FALSE)</f>
        <v>60</v>
      </c>
      <c r="K537">
        <f>VLOOKUP(A537,Supply!$B$3:$N$54,11,FALSE)</f>
        <v>2288362</v>
      </c>
    </row>
    <row r="538" spans="1:11" x14ac:dyDescent="0.2">
      <c r="A538" t="s">
        <v>71</v>
      </c>
      <c r="B538">
        <v>2012</v>
      </c>
      <c r="C538">
        <f>HLOOKUP(A538,Fertility!$B$1:$BA$133,102,FALSE)</f>
        <v>7937</v>
      </c>
      <c r="D538">
        <f>HLOOKUP(A538,AverageHouseHoldSize!$B$2:$BA$71,56,FALSE)</f>
        <v>2.52</v>
      </c>
      <c r="E538">
        <f>HLOOKUP(A538,Financial!$B$2:$BA$83,65,FALSE)</f>
        <v>195700</v>
      </c>
      <c r="F538">
        <f>HLOOKUP(A538,Financial!$B$2:$BA$83,66,FALSE)</f>
        <v>79938</v>
      </c>
      <c r="G538">
        <f>HLOOKUP(A538,Financial!$B$2:$BA$83,67,FALSE)</f>
        <v>1297</v>
      </c>
      <c r="H538">
        <f>HLOOKUP(A538,Financial!$B$2:$BA$83,68,FALSE)</f>
        <v>1216</v>
      </c>
      <c r="I538">
        <f>VLOOKUP(A538,zillow_price!$A$2:$N$52,4,FALSE)</f>
        <v>205001.43243649899</v>
      </c>
      <c r="J538">
        <f>VLOOKUP(A538,zillow_price!$A$2:$O$52,15,FALSE)</f>
        <v>62</v>
      </c>
      <c r="K538">
        <f>VLOOKUP(A538,Supply!$B$3:$N$54,11,FALSE)</f>
        <v>223513</v>
      </c>
    </row>
    <row r="539" spans="1:11" x14ac:dyDescent="0.2">
      <c r="A539" t="s">
        <v>72</v>
      </c>
      <c r="B539">
        <v>2012</v>
      </c>
      <c r="C539">
        <f>HLOOKUP(A539,Fertility!$B$1:$BA$133,102,FALSE)</f>
        <v>35897</v>
      </c>
      <c r="D539">
        <f>HLOOKUP(A539,AverageHouseHoldSize!$B$2:$BA$71,56,FALSE)</f>
        <v>2.87</v>
      </c>
      <c r="E539">
        <f>HLOOKUP(A539,Financial!$B$2:$BA$83,65,FALSE)</f>
        <v>143100</v>
      </c>
      <c r="F539">
        <f>HLOOKUP(A539,Financial!$B$2:$BA$83,66,FALSE)</f>
        <v>37209</v>
      </c>
      <c r="G539">
        <f>HLOOKUP(A539,Financial!$B$2:$BA$83,67,FALSE)</f>
        <v>881</v>
      </c>
      <c r="H539">
        <f>HLOOKUP(A539,Financial!$B$2:$BA$83,68,FALSE)</f>
        <v>682</v>
      </c>
      <c r="I539" t="e">
        <f>VLOOKUP(A539,zillow_price!$A$2:$N$52,4,FALSE)</f>
        <v>#N/A</v>
      </c>
      <c r="J539" t="e">
        <f>VLOOKUP(A539,zillow_price!$A$2:$O$52,15,FALSE)</f>
        <v>#N/A</v>
      </c>
      <c r="K539">
        <f>VLOOKUP(A539,Supply!$B$3:$N$54,11,FALSE)</f>
        <v>1263694</v>
      </c>
    </row>
    <row r="542" spans="1:11" x14ac:dyDescent="0.2">
      <c r="A542" t="s">
        <v>21</v>
      </c>
      <c r="B542">
        <v>2011</v>
      </c>
      <c r="C542">
        <f>HLOOKUP(A542,Fertility!$B$1:$BA$133,113,FALSE)</f>
        <v>70601</v>
      </c>
      <c r="D542">
        <f>HLOOKUP(A542,AverageHouseHoldSize!$B$2:$BA$71,62,FALSE)</f>
        <v>2.54</v>
      </c>
      <c r="E542">
        <f>HLOOKUP(A542,Financial!$B$2:$BA$83,72,FALSE)</f>
        <v>142200</v>
      </c>
      <c r="F542">
        <f>HLOOKUP(A542,Financial!$B$2:$BA$83,73,FALSE)</f>
        <v>65045</v>
      </c>
      <c r="G542">
        <f>HLOOKUP(A542,Financial!$B$2:$BA$83,74,FALSE)</f>
        <v>1134</v>
      </c>
      <c r="H542">
        <f>HLOOKUP(A542,Financial!$B$2:$BA$83,75,FALSE)</f>
        <v>585</v>
      </c>
      <c r="I542">
        <f>VLOOKUP(A542,zillow_price!$A$2:$N$52,3,FALSE)</f>
        <v>115834.367578587</v>
      </c>
      <c r="J542">
        <f>VLOOKUP(A542,zillow_price!$A$2:$O$52,15,FALSE)</f>
        <v>4</v>
      </c>
      <c r="K542">
        <f>VLOOKUP(A542,Supply!$B$3:$N$54,12,FALSE)</f>
        <v>1844546</v>
      </c>
    </row>
    <row r="543" spans="1:11" x14ac:dyDescent="0.2">
      <c r="A543" t="s">
        <v>22</v>
      </c>
      <c r="B543">
        <v>2011</v>
      </c>
      <c r="C543">
        <f>HLOOKUP(A543,Fertility!$B$1:$BA$133,113,FALSE)</f>
        <v>12883</v>
      </c>
      <c r="D543">
        <f>HLOOKUP(A543,AverageHouseHoldSize!$B$2:$BA$71,62,FALSE)</f>
        <v>2.71</v>
      </c>
      <c r="E543">
        <f>HLOOKUP(A543,Financial!$B$2:$BA$83,72,FALSE)</f>
        <v>255000</v>
      </c>
      <c r="F543">
        <f>HLOOKUP(A543,Financial!$B$2:$BA$83,73,FALSE)</f>
        <v>94966</v>
      </c>
      <c r="G543">
        <f>HLOOKUP(A543,Financial!$B$2:$BA$83,74,FALSE)</f>
        <v>1794</v>
      </c>
      <c r="H543">
        <f>HLOOKUP(A543,Financial!$B$2:$BA$83,75,FALSE)</f>
        <v>3074</v>
      </c>
      <c r="I543">
        <f>VLOOKUP(A543,zillow_price!$A$2:$N$52,3,FALSE)</f>
        <v>237989.11866967499</v>
      </c>
      <c r="J543">
        <f>VLOOKUP(A543,zillow_price!$A$2:$O$52,15,FALSE)</f>
        <v>3</v>
      </c>
      <c r="K543">
        <f>VLOOKUP(A543,Supply!$B$3:$N$54,12,FALSE)</f>
        <v>257330</v>
      </c>
    </row>
    <row r="544" spans="1:11" x14ac:dyDescent="0.2">
      <c r="A544" t="s">
        <v>23</v>
      </c>
      <c r="B544">
        <v>2011</v>
      </c>
      <c r="C544">
        <f>HLOOKUP(A544,Fertility!$B$1:$BA$133,113,FALSE)</f>
        <v>84696</v>
      </c>
      <c r="D544">
        <f>HLOOKUP(A544,AverageHouseHoldSize!$B$2:$BA$71,62,FALSE)</f>
        <v>2.69</v>
      </c>
      <c r="E544">
        <f>HLOOKUP(A544,Financial!$B$2:$BA$83,72,FALSE)</f>
        <v>161100</v>
      </c>
      <c r="F544">
        <f>HLOOKUP(A544,Financial!$B$2:$BA$83,73,FALSE)</f>
        <v>66790</v>
      </c>
      <c r="G544">
        <f>HLOOKUP(A544,Financial!$B$2:$BA$83,74,FALSE)</f>
        <v>1365</v>
      </c>
      <c r="H544">
        <f>HLOOKUP(A544,Financial!$B$2:$BA$83,75,FALSE)</f>
        <v>1434</v>
      </c>
      <c r="I544">
        <f>VLOOKUP(A544,zillow_price!$A$2:$N$52,3,FALSE)</f>
        <v>135261.079038778</v>
      </c>
      <c r="J544">
        <f>VLOOKUP(A544,zillow_price!$A$2:$O$52,15,FALSE)</f>
        <v>8</v>
      </c>
      <c r="K544">
        <f>VLOOKUP(A544,Supply!$B$3:$N$54,12,FALSE)</f>
        <v>2356055</v>
      </c>
    </row>
    <row r="545" spans="1:11" x14ac:dyDescent="0.2">
      <c r="A545" t="s">
        <v>24</v>
      </c>
      <c r="B545">
        <v>2011</v>
      </c>
      <c r="C545">
        <f>HLOOKUP(A545,Fertility!$B$1:$BA$133,113,FALSE)</f>
        <v>36586</v>
      </c>
      <c r="D545">
        <f>HLOOKUP(A545,AverageHouseHoldSize!$B$2:$BA$71,62,FALSE)</f>
        <v>2.54</v>
      </c>
      <c r="E545">
        <f>HLOOKUP(A545,Financial!$B$2:$BA$83,72,FALSE)</f>
        <v>120700</v>
      </c>
      <c r="F545">
        <f>HLOOKUP(A545,Financial!$B$2:$BA$83,73,FALSE)</f>
        <v>60340</v>
      </c>
      <c r="G545">
        <f>HLOOKUP(A545,Financial!$B$2:$BA$83,74,FALSE)</f>
        <v>988</v>
      </c>
      <c r="H545">
        <f>HLOOKUP(A545,Financial!$B$2:$BA$83,75,FALSE)</f>
        <v>732</v>
      </c>
      <c r="I545">
        <f>VLOOKUP(A545,zillow_price!$A$2:$N$52,3,FALSE)</f>
        <v>112055.21206295201</v>
      </c>
      <c r="J545">
        <f>VLOOKUP(A545,zillow_price!$A$2:$O$52,15,FALSE)</f>
        <v>6</v>
      </c>
      <c r="K545">
        <f>VLOOKUP(A545,Supply!$B$3:$N$54,12,FALSE)</f>
        <v>1127621</v>
      </c>
    </row>
    <row r="546" spans="1:11" x14ac:dyDescent="0.2">
      <c r="A546" t="s">
        <v>25</v>
      </c>
      <c r="B546">
        <v>2011</v>
      </c>
      <c r="C546">
        <f>HLOOKUP(A546,Fertility!$B$1:$BA$133,113,FALSE)</f>
        <v>518722</v>
      </c>
      <c r="D546">
        <f>HLOOKUP(A546,AverageHouseHoldSize!$B$2:$BA$71,62,FALSE)</f>
        <v>2.96</v>
      </c>
      <c r="E546">
        <f>HLOOKUP(A546,Financial!$B$2:$BA$83,72,FALSE)</f>
        <v>363600</v>
      </c>
      <c r="F546">
        <f>HLOOKUP(A546,Financial!$B$2:$BA$83,73,FALSE)</f>
        <v>89279</v>
      </c>
      <c r="G546">
        <f>HLOOKUP(A546,Financial!$B$2:$BA$83,74,FALSE)</f>
        <v>2182</v>
      </c>
      <c r="H546">
        <f>HLOOKUP(A546,Financial!$B$2:$BA$83,75,FALSE)</f>
        <v>3291</v>
      </c>
      <c r="I546">
        <f>VLOOKUP(A546,zillow_price!$A$2:$N$52,3,FALSE)</f>
        <v>282560.62383477198</v>
      </c>
      <c r="J546">
        <f>VLOOKUP(A546,zillow_price!$A$2:$O$52,15,FALSE)</f>
        <v>9</v>
      </c>
      <c r="K546">
        <f>VLOOKUP(A546,Supply!$B$3:$N$54,12,FALSE)</f>
        <v>12468743</v>
      </c>
    </row>
    <row r="547" spans="1:11" x14ac:dyDescent="0.2">
      <c r="A547" t="s">
        <v>26</v>
      </c>
      <c r="B547">
        <v>2011</v>
      </c>
      <c r="C547">
        <f>HLOOKUP(A547,Fertility!$B$1:$BA$133,113,FALSE)</f>
        <v>75261</v>
      </c>
      <c r="D547">
        <f>HLOOKUP(A547,AverageHouseHoldSize!$B$2:$BA$71,62,FALSE)</f>
        <v>2.5299999999999998</v>
      </c>
      <c r="E547">
        <f>HLOOKUP(A547,Financial!$B$2:$BA$83,72,FALSE)</f>
        <v>238800</v>
      </c>
      <c r="F547">
        <f>HLOOKUP(A547,Financial!$B$2:$BA$83,73,FALSE)</f>
        <v>80076</v>
      </c>
      <c r="G547">
        <f>HLOOKUP(A547,Financial!$B$2:$BA$83,74,FALSE)</f>
        <v>1560</v>
      </c>
      <c r="H547">
        <f>HLOOKUP(A547,Financial!$B$2:$BA$83,75,FALSE)</f>
        <v>1530</v>
      </c>
      <c r="I547">
        <f>VLOOKUP(A547,zillow_price!$A$2:$N$52,3,FALSE)</f>
        <v>210826.601312482</v>
      </c>
      <c r="J547">
        <f>VLOOKUP(A547,zillow_price!$A$2:$O$52,15,FALSE)</f>
        <v>10</v>
      </c>
      <c r="K547">
        <f>VLOOKUP(A547,Supply!$B$3:$N$54,12,FALSE)</f>
        <v>1975388</v>
      </c>
    </row>
    <row r="548" spans="1:11" x14ac:dyDescent="0.2">
      <c r="A548" t="s">
        <v>27</v>
      </c>
      <c r="B548">
        <v>2011</v>
      </c>
      <c r="C548">
        <f>HLOOKUP(A548,Fertility!$B$1:$BA$133,113,FALSE)</f>
        <v>39770</v>
      </c>
      <c r="D548">
        <f>HLOOKUP(A548,AverageHouseHoldSize!$B$2:$BA$71,62,FALSE)</f>
        <v>2.56</v>
      </c>
      <c r="E548">
        <f>HLOOKUP(A548,Financial!$B$2:$BA$83,72,FALSE)</f>
        <v>282900</v>
      </c>
      <c r="F548">
        <f>HLOOKUP(A548,Financial!$B$2:$BA$83,73,FALSE)</f>
        <v>96239</v>
      </c>
      <c r="G548">
        <f>HLOOKUP(A548,Financial!$B$2:$BA$83,74,FALSE)</f>
        <v>2052</v>
      </c>
      <c r="H548">
        <f>HLOOKUP(A548,Financial!$B$2:$BA$83,75,FALSE)</f>
        <v>5152</v>
      </c>
      <c r="I548">
        <f>VLOOKUP(A548,zillow_price!$A$2:$N$52,3,FALSE)</f>
        <v>230024.47960431999</v>
      </c>
      <c r="J548">
        <f>VLOOKUP(A548,zillow_price!$A$2:$O$52,15,FALSE)</f>
        <v>11</v>
      </c>
      <c r="K548">
        <f>VLOOKUP(A548,Supply!$B$3:$N$54,12,FALSE)</f>
        <v>1351643</v>
      </c>
    </row>
    <row r="549" spans="1:11" x14ac:dyDescent="0.2">
      <c r="A549" t="s">
        <v>28</v>
      </c>
      <c r="B549">
        <v>2011</v>
      </c>
      <c r="C549">
        <f>HLOOKUP(A549,Fertility!$B$1:$BA$133,113,FALSE)</f>
        <v>10066</v>
      </c>
      <c r="D549">
        <f>HLOOKUP(A549,AverageHouseHoldSize!$B$2:$BA$71,62,FALSE)</f>
        <v>2.65</v>
      </c>
      <c r="E549">
        <f>HLOOKUP(A549,Financial!$B$2:$BA$83,72,FALSE)</f>
        <v>242200</v>
      </c>
      <c r="F549">
        <f>HLOOKUP(A549,Financial!$B$2:$BA$83,73,FALSE)</f>
        <v>80856</v>
      </c>
      <c r="G549">
        <f>HLOOKUP(A549,Financial!$B$2:$BA$83,74,FALSE)</f>
        <v>1567</v>
      </c>
      <c r="H549">
        <f>HLOOKUP(A549,Financial!$B$2:$BA$83,75,FALSE)</f>
        <v>1300</v>
      </c>
      <c r="I549">
        <f>VLOOKUP(A549,zillow_price!$A$2:$N$52,3,FALSE)</f>
        <v>213795.834114103</v>
      </c>
      <c r="J549">
        <f>VLOOKUP(A549,zillow_price!$A$2:$O$52,15,FALSE)</f>
        <v>13</v>
      </c>
      <c r="K549">
        <f>VLOOKUP(A549,Supply!$B$3:$N$54,12,FALSE)</f>
        <v>333192</v>
      </c>
    </row>
    <row r="550" spans="1:11" x14ac:dyDescent="0.2">
      <c r="A550" t="s">
        <v>29</v>
      </c>
      <c r="B550">
        <v>2011</v>
      </c>
      <c r="C550">
        <f>HLOOKUP(A550,Fertility!$B$1:$BA$133,113,FALSE)</f>
        <v>7070</v>
      </c>
      <c r="D550">
        <f>HLOOKUP(A550,AverageHouseHoldSize!$B$2:$BA$71,62,FALSE)</f>
        <v>2.15</v>
      </c>
      <c r="E550">
        <f>HLOOKUP(A550,Financial!$B$2:$BA$83,72,FALSE)</f>
        <v>426800</v>
      </c>
      <c r="F550">
        <f>HLOOKUP(A550,Financial!$B$2:$BA$83,73,FALSE)</f>
        <v>108425</v>
      </c>
      <c r="G550">
        <f>HLOOKUP(A550,Financial!$B$2:$BA$83,74,FALSE)</f>
        <v>2224</v>
      </c>
      <c r="H550">
        <f>HLOOKUP(A550,Financial!$B$2:$BA$83,75,FALSE)</f>
        <v>2600</v>
      </c>
      <c r="I550">
        <f>VLOOKUP(A550,zillow_price!$A$2:$N$52,3,FALSE)</f>
        <v>359419.49509324803</v>
      </c>
      <c r="J550">
        <f>VLOOKUP(A550,zillow_price!$A$2:$O$52,15,FALSE)</f>
        <v>12</v>
      </c>
      <c r="K550">
        <f>VLOOKUP(A550,Supply!$B$3:$N$54,12,FALSE)</f>
        <v>268670</v>
      </c>
    </row>
    <row r="551" spans="1:11" x14ac:dyDescent="0.2">
      <c r="A551" t="s">
        <v>30</v>
      </c>
      <c r="B551">
        <v>2011</v>
      </c>
      <c r="C551">
        <f>HLOOKUP(A551,Fertility!$B$1:$BA$133,113,FALSE)</f>
        <v>206786</v>
      </c>
      <c r="D551">
        <f>HLOOKUP(A551,AverageHouseHoldSize!$B$2:$BA$71,62,FALSE)</f>
        <v>2.62</v>
      </c>
      <c r="E551">
        <f>HLOOKUP(A551,Financial!$B$2:$BA$83,72,FALSE)</f>
        <v>159100</v>
      </c>
      <c r="F551">
        <f>HLOOKUP(A551,Financial!$B$2:$BA$83,73,FALSE)</f>
        <v>63474</v>
      </c>
      <c r="G551">
        <f>HLOOKUP(A551,Financial!$B$2:$BA$83,74,FALSE)</f>
        <v>1470</v>
      </c>
      <c r="H551">
        <f>HLOOKUP(A551,Financial!$B$2:$BA$83,75,FALSE)</f>
        <v>1882</v>
      </c>
      <c r="I551">
        <f>VLOOKUP(A551,zillow_price!$A$2:$N$52,3,FALSE)</f>
        <v>127702.645904269</v>
      </c>
      <c r="J551">
        <f>VLOOKUP(A551,zillow_price!$A$2:$O$52,15,FALSE)</f>
        <v>14</v>
      </c>
      <c r="K551">
        <f>VLOOKUP(A551,Supply!$B$3:$N$54,12,FALSE)</f>
        <v>7106283</v>
      </c>
    </row>
    <row r="552" spans="1:11" x14ac:dyDescent="0.2">
      <c r="A552" t="s">
        <v>31</v>
      </c>
      <c r="B552">
        <v>2011</v>
      </c>
      <c r="C552">
        <f>HLOOKUP(A552,Fertility!$B$1:$BA$133,113,FALSE)</f>
        <v>135886</v>
      </c>
      <c r="D552">
        <f>HLOOKUP(A552,AverageHouseHoldSize!$B$2:$BA$71,62,FALSE)</f>
        <v>2.74</v>
      </c>
      <c r="E552">
        <f>HLOOKUP(A552,Financial!$B$2:$BA$83,72,FALSE)</f>
        <v>156300</v>
      </c>
      <c r="F552">
        <f>HLOOKUP(A552,Financial!$B$2:$BA$83,73,FALSE)</f>
        <v>68998</v>
      </c>
      <c r="G552">
        <f>HLOOKUP(A552,Financial!$B$2:$BA$83,74,FALSE)</f>
        <v>1371</v>
      </c>
      <c r="H552">
        <f>HLOOKUP(A552,Financial!$B$2:$BA$83,75,FALSE)</f>
        <v>1612</v>
      </c>
      <c r="I552">
        <f>VLOOKUP(A552,zillow_price!$A$2:$N$52,3,FALSE)</f>
        <v>117367.875596831</v>
      </c>
      <c r="J552">
        <f>VLOOKUP(A552,zillow_price!$A$2:$O$52,15,FALSE)</f>
        <v>16</v>
      </c>
      <c r="K552">
        <f>VLOOKUP(A552,Supply!$B$3:$N$54,12,FALSE)</f>
        <v>3494542</v>
      </c>
    </row>
    <row r="553" spans="1:11" x14ac:dyDescent="0.2">
      <c r="A553" t="s">
        <v>32</v>
      </c>
      <c r="B553">
        <v>2011</v>
      </c>
      <c r="C553">
        <f>HLOOKUP(A553,Fertility!$B$1:$BA$133,113,FALSE)</f>
        <v>22942</v>
      </c>
      <c r="D553">
        <f>HLOOKUP(A553,AverageHouseHoldSize!$B$2:$BA$71,62,FALSE)</f>
        <v>2.97</v>
      </c>
      <c r="E553">
        <f>HLOOKUP(A553,Financial!$B$2:$BA$83,72,FALSE)</f>
        <v>485800</v>
      </c>
      <c r="F553">
        <f>HLOOKUP(A553,Financial!$B$2:$BA$83,73,FALSE)</f>
        <v>90916</v>
      </c>
      <c r="G553">
        <f>HLOOKUP(A553,Financial!$B$2:$BA$83,74,FALSE)</f>
        <v>2221</v>
      </c>
      <c r="H553">
        <f>HLOOKUP(A553,Financial!$B$2:$BA$83,75,FALSE)</f>
        <v>1390</v>
      </c>
      <c r="I553">
        <f>VLOOKUP(A553,zillow_price!$A$2:$N$52,3,FALSE)</f>
        <v>412694.43319545302</v>
      </c>
      <c r="J553">
        <f>VLOOKUP(A553,zillow_price!$A$2:$O$52,15,FALSE)</f>
        <v>18</v>
      </c>
      <c r="K553">
        <f>VLOOKUP(A553,Supply!$B$3:$N$54,12,FALSE)</f>
        <v>448563</v>
      </c>
    </row>
    <row r="554" spans="1:11" x14ac:dyDescent="0.2">
      <c r="A554" t="s">
        <v>33</v>
      </c>
      <c r="B554">
        <v>2011</v>
      </c>
      <c r="C554">
        <f>HLOOKUP(A554,Fertility!$B$1:$BA$133,113,FALSE)</f>
        <v>27418</v>
      </c>
      <c r="D554">
        <f>HLOOKUP(A554,AverageHouseHoldSize!$B$2:$BA$71,62,FALSE)</f>
        <v>2.68</v>
      </c>
      <c r="E554">
        <f>HLOOKUP(A554,Financial!$B$2:$BA$83,72,FALSE)</f>
        <v>164000</v>
      </c>
      <c r="F554">
        <f>HLOOKUP(A554,Financial!$B$2:$BA$83,73,FALSE)</f>
        <v>60854</v>
      </c>
      <c r="G554">
        <f>HLOOKUP(A554,Financial!$B$2:$BA$83,74,FALSE)</f>
        <v>1212</v>
      </c>
      <c r="H554">
        <f>HLOOKUP(A554,Financial!$B$2:$BA$83,75,FALSE)</f>
        <v>1290</v>
      </c>
      <c r="I554">
        <f>VLOOKUP(A554,zillow_price!$A$2:$N$52,3,FALSE)</f>
        <v>141205.14010755401</v>
      </c>
      <c r="J554">
        <f>VLOOKUP(A554,zillow_price!$A$2:$O$52,15,FALSE)</f>
        <v>20</v>
      </c>
      <c r="K554">
        <f>VLOOKUP(A554,Supply!$B$3:$N$54,12,FALSE)</f>
        <v>580193</v>
      </c>
    </row>
    <row r="555" spans="1:11" x14ac:dyDescent="0.2">
      <c r="A555" t="s">
        <v>34</v>
      </c>
      <c r="B555">
        <v>2011</v>
      </c>
      <c r="C555">
        <f>HLOOKUP(A555,Fertility!$B$1:$BA$133,113,FALSE)</f>
        <v>161456</v>
      </c>
      <c r="D555">
        <f>HLOOKUP(A555,AverageHouseHoldSize!$B$2:$BA$71,62,FALSE)</f>
        <v>2.65</v>
      </c>
      <c r="E555">
        <f>HLOOKUP(A555,Financial!$B$2:$BA$83,72,FALSE)</f>
        <v>190100</v>
      </c>
      <c r="F555">
        <f>HLOOKUP(A555,Financial!$B$2:$BA$83,73,FALSE)</f>
        <v>77246</v>
      </c>
      <c r="G555">
        <f>HLOOKUP(A555,Financial!$B$2:$BA$83,74,FALSE)</f>
        <v>1646</v>
      </c>
      <c r="H555">
        <f>HLOOKUP(A555,Financial!$B$2:$BA$83,75,FALSE)</f>
        <v>4206</v>
      </c>
      <c r="I555">
        <f>VLOOKUP(A555,zillow_price!$A$2:$N$52,3,FALSE)</f>
        <v>141064.59239384401</v>
      </c>
      <c r="J555">
        <f>VLOOKUP(A555,zillow_price!$A$2:$O$52,15,FALSE)</f>
        <v>21</v>
      </c>
      <c r="K555">
        <f>VLOOKUP(A555,Supply!$B$3:$N$54,12,FALSE)</f>
        <v>4737208</v>
      </c>
    </row>
    <row r="556" spans="1:11" x14ac:dyDescent="0.2">
      <c r="A556" t="s">
        <v>35</v>
      </c>
      <c r="B556">
        <v>2011</v>
      </c>
      <c r="C556">
        <f>HLOOKUP(A556,Fertility!$B$1:$BA$133,113,FALSE)</f>
        <v>88441</v>
      </c>
      <c r="D556">
        <f>HLOOKUP(A556,AverageHouseHoldSize!$B$2:$BA$71,62,FALSE)</f>
        <v>2.57</v>
      </c>
      <c r="E556">
        <f>HLOOKUP(A556,Financial!$B$2:$BA$83,72,FALSE)</f>
        <v>129300</v>
      </c>
      <c r="F556">
        <f>HLOOKUP(A556,Financial!$B$2:$BA$83,73,FALSE)</f>
        <v>65849</v>
      </c>
      <c r="G556">
        <f>HLOOKUP(A556,Financial!$B$2:$BA$83,74,FALSE)</f>
        <v>1091</v>
      </c>
      <c r="H556">
        <f>HLOOKUP(A556,Financial!$B$2:$BA$83,75,FALSE)</f>
        <v>1137</v>
      </c>
      <c r="I556">
        <f>VLOOKUP(A556,zillow_price!$A$2:$N$52,3,FALSE)</f>
        <v>109991.448688649</v>
      </c>
      <c r="J556">
        <f>VLOOKUP(A556,zillow_price!$A$2:$O$52,15,FALSE)</f>
        <v>22</v>
      </c>
      <c r="K556">
        <f>VLOOKUP(A556,Supply!$B$3:$N$54,12,FALSE)</f>
        <v>2467111</v>
      </c>
    </row>
    <row r="557" spans="1:11" x14ac:dyDescent="0.2">
      <c r="A557" t="s">
        <v>36</v>
      </c>
      <c r="B557">
        <v>2011</v>
      </c>
      <c r="C557">
        <f>HLOOKUP(A557,Fertility!$B$1:$BA$133,113,FALSE)</f>
        <v>37621</v>
      </c>
      <c r="D557">
        <f>HLOOKUP(A557,AverageHouseHoldSize!$B$2:$BA$71,62,FALSE)</f>
        <v>2.44</v>
      </c>
      <c r="E557">
        <f>HLOOKUP(A557,Financial!$B$2:$BA$83,72,FALSE)</f>
        <v>133600</v>
      </c>
      <c r="F557">
        <f>HLOOKUP(A557,Financial!$B$2:$BA$83,73,FALSE)</f>
        <v>70433</v>
      </c>
      <c r="G557">
        <f>HLOOKUP(A557,Financial!$B$2:$BA$83,74,FALSE)</f>
        <v>1144</v>
      </c>
      <c r="H557">
        <f>HLOOKUP(A557,Financial!$B$2:$BA$83,75,FALSE)</f>
        <v>1879</v>
      </c>
      <c r="I557">
        <f>VLOOKUP(A557,zillow_price!$A$2:$N$52,3,FALSE)</f>
        <v>114864.448023794</v>
      </c>
      <c r="J557">
        <f>VLOOKUP(A557,zillow_price!$A$2:$O$52,15,FALSE)</f>
        <v>19</v>
      </c>
      <c r="K557">
        <f>VLOOKUP(A557,Supply!$B$3:$N$54,12,FALSE)</f>
        <v>1216765</v>
      </c>
    </row>
    <row r="558" spans="1:11" x14ac:dyDescent="0.2">
      <c r="A558" t="s">
        <v>37</v>
      </c>
      <c r="B558">
        <v>2011</v>
      </c>
      <c r="C558">
        <f>HLOOKUP(A558,Fertility!$B$1:$BA$133,113,FALSE)</f>
        <v>43443</v>
      </c>
      <c r="D558">
        <f>HLOOKUP(A558,AverageHouseHoldSize!$B$2:$BA$71,62,FALSE)</f>
        <v>2.5299999999999998</v>
      </c>
      <c r="E558">
        <f>HLOOKUP(A558,Financial!$B$2:$BA$83,72,FALSE)</f>
        <v>143100</v>
      </c>
      <c r="F558">
        <f>HLOOKUP(A558,Financial!$B$2:$BA$83,73,FALSE)</f>
        <v>72387</v>
      </c>
      <c r="G558">
        <f>HLOOKUP(A558,Financial!$B$2:$BA$83,74,FALSE)</f>
        <v>1252</v>
      </c>
      <c r="H558">
        <f>HLOOKUP(A558,Financial!$B$2:$BA$83,75,FALSE)</f>
        <v>1922</v>
      </c>
      <c r="I558">
        <f>VLOOKUP(A558,zillow_price!$A$2:$N$52,3,FALSE)</f>
        <v>112297.278966488</v>
      </c>
      <c r="J558">
        <f>VLOOKUP(A558,zillow_price!$A$2:$O$52,15,FALSE)</f>
        <v>23</v>
      </c>
      <c r="K558">
        <f>VLOOKUP(A558,Supply!$B$3:$N$54,12,FALSE)</f>
        <v>1101701</v>
      </c>
    </row>
    <row r="559" spans="1:11" x14ac:dyDescent="0.2">
      <c r="A559" t="s">
        <v>38</v>
      </c>
      <c r="B559">
        <v>2011</v>
      </c>
      <c r="C559">
        <f>HLOOKUP(A559,Fertility!$B$1:$BA$133,113,FALSE)</f>
        <v>56213</v>
      </c>
      <c r="D559">
        <f>HLOOKUP(A559,AverageHouseHoldSize!$B$2:$BA$71,62,FALSE)</f>
        <v>2.54</v>
      </c>
      <c r="E559">
        <f>HLOOKUP(A559,Financial!$B$2:$BA$83,72,FALSE)</f>
        <v>134900</v>
      </c>
      <c r="F559">
        <f>HLOOKUP(A559,Financial!$B$2:$BA$83,73,FALSE)</f>
        <v>64806</v>
      </c>
      <c r="G559">
        <f>HLOOKUP(A559,Financial!$B$2:$BA$83,74,FALSE)</f>
        <v>1092</v>
      </c>
      <c r="H559">
        <f>HLOOKUP(A559,Financial!$B$2:$BA$83,75,FALSE)</f>
        <v>1137</v>
      </c>
      <c r="I559">
        <f>VLOOKUP(A559,zillow_price!$A$2:$N$52,3,FALSE)</f>
        <v>101134.794553007</v>
      </c>
      <c r="J559">
        <f>VLOOKUP(A559,zillow_price!$A$2:$O$52,15,FALSE)</f>
        <v>24</v>
      </c>
      <c r="K559">
        <f>VLOOKUP(A559,Supply!$B$3:$N$54,12,FALSE)</f>
        <v>1672134</v>
      </c>
    </row>
    <row r="560" spans="1:11" x14ac:dyDescent="0.2">
      <c r="A560" t="s">
        <v>39</v>
      </c>
      <c r="B560">
        <v>2011</v>
      </c>
      <c r="C560">
        <f>HLOOKUP(A560,Fertility!$B$1:$BA$133,113,FALSE)</f>
        <v>65280</v>
      </c>
      <c r="D560">
        <f>HLOOKUP(A560,AverageHouseHoldSize!$B$2:$BA$71,62,FALSE)</f>
        <v>2.61</v>
      </c>
      <c r="E560">
        <f>HLOOKUP(A560,Financial!$B$2:$BA$83,72,FALSE)</f>
        <v>158200</v>
      </c>
      <c r="F560">
        <f>HLOOKUP(A560,Financial!$B$2:$BA$83,73,FALSE)</f>
        <v>70365</v>
      </c>
      <c r="G560">
        <f>HLOOKUP(A560,Financial!$B$2:$BA$83,74,FALSE)</f>
        <v>1176</v>
      </c>
      <c r="H560">
        <f>HLOOKUP(A560,Financial!$B$2:$BA$83,75,FALSE)</f>
        <v>818</v>
      </c>
      <c r="I560">
        <f>VLOOKUP(A560,zillow_price!$A$2:$N$52,3,FALSE)</f>
        <v>145464.24446073</v>
      </c>
      <c r="J560">
        <f>VLOOKUP(A560,zillow_price!$A$2:$O$52,15,FALSE)</f>
        <v>25</v>
      </c>
      <c r="K560">
        <f>VLOOKUP(A560,Supply!$B$3:$N$54,12,FALSE)</f>
        <v>1702030</v>
      </c>
    </row>
    <row r="561" spans="1:11" x14ac:dyDescent="0.2">
      <c r="A561" t="s">
        <v>40</v>
      </c>
      <c r="B561">
        <v>2011</v>
      </c>
      <c r="C561">
        <f>HLOOKUP(A561,Fertility!$B$1:$BA$133,113,FALSE)</f>
        <v>13843</v>
      </c>
      <c r="D561">
        <f>HLOOKUP(A561,AverageHouseHoldSize!$B$2:$BA$71,62,FALSE)</f>
        <v>2.34</v>
      </c>
      <c r="E561">
        <f>HLOOKUP(A561,Financial!$B$2:$BA$83,72,FALSE)</f>
        <v>180000</v>
      </c>
      <c r="F561">
        <f>HLOOKUP(A561,Financial!$B$2:$BA$83,73,FALSE)</f>
        <v>67548</v>
      </c>
      <c r="G561">
        <f>HLOOKUP(A561,Financial!$B$2:$BA$83,74,FALSE)</f>
        <v>1304</v>
      </c>
      <c r="H561">
        <f>HLOOKUP(A561,Financial!$B$2:$BA$83,75,FALSE)</f>
        <v>2215</v>
      </c>
      <c r="I561">
        <f>VLOOKUP(A561,zillow_price!$A$2:$N$52,3,FALSE)</f>
        <v>171661.05528786301</v>
      </c>
      <c r="J561">
        <f>VLOOKUP(A561,zillow_price!$A$2:$O$52,15,FALSE)</f>
        <v>28</v>
      </c>
      <c r="K561">
        <f>VLOOKUP(A561,Supply!$B$3:$N$54,12,FALSE)</f>
        <v>552051</v>
      </c>
    </row>
    <row r="562" spans="1:11" x14ac:dyDescent="0.2">
      <c r="A562" t="s">
        <v>41</v>
      </c>
      <c r="B562">
        <v>2011</v>
      </c>
      <c r="C562">
        <f>HLOOKUP(A562,Fertility!$B$1:$BA$133,113,FALSE)</f>
        <v>78351</v>
      </c>
      <c r="D562">
        <f>HLOOKUP(A562,AverageHouseHoldSize!$B$2:$BA$71,62,FALSE)</f>
        <v>2.67</v>
      </c>
      <c r="E562">
        <f>HLOOKUP(A562,Financial!$B$2:$BA$83,72,FALSE)</f>
        <v>293800</v>
      </c>
      <c r="F562">
        <f>HLOOKUP(A562,Financial!$B$2:$BA$83,73,FALSE)</f>
        <v>97939</v>
      </c>
      <c r="G562">
        <f>HLOOKUP(A562,Financial!$B$2:$BA$83,74,FALSE)</f>
        <v>1961</v>
      </c>
      <c r="H562">
        <f>HLOOKUP(A562,Financial!$B$2:$BA$83,75,FALSE)</f>
        <v>3152</v>
      </c>
      <c r="I562">
        <f>VLOOKUP(A562,zillow_price!$A$2:$N$52,3,FALSE)</f>
        <v>238074.483098539</v>
      </c>
      <c r="J562">
        <f>VLOOKUP(A562,zillow_price!$A$2:$O$52,15,FALSE)</f>
        <v>27</v>
      </c>
      <c r="K562">
        <f>VLOOKUP(A562,Supply!$B$3:$N$54,12,FALSE)</f>
        <v>2134517</v>
      </c>
    </row>
    <row r="563" spans="1:11" x14ac:dyDescent="0.2">
      <c r="A563" t="s">
        <v>42</v>
      </c>
      <c r="B563">
        <v>2011</v>
      </c>
      <c r="C563">
        <f>HLOOKUP(A563,Fertility!$B$1:$BA$133,113,FALSE)</f>
        <v>79641</v>
      </c>
      <c r="D563">
        <f>HLOOKUP(A563,AverageHouseHoldSize!$B$2:$BA$71,62,FALSE)</f>
        <v>2.5099999999999998</v>
      </c>
      <c r="E563">
        <f>HLOOKUP(A563,Financial!$B$2:$BA$83,72,FALSE)</f>
        <v>330500</v>
      </c>
      <c r="F563">
        <f>HLOOKUP(A563,Financial!$B$2:$BA$83,73,FALSE)</f>
        <v>97523</v>
      </c>
      <c r="G563">
        <f>HLOOKUP(A563,Financial!$B$2:$BA$83,74,FALSE)</f>
        <v>2042</v>
      </c>
      <c r="H563">
        <f>HLOOKUP(A563,Financial!$B$2:$BA$83,75,FALSE)</f>
        <v>3735</v>
      </c>
      <c r="I563">
        <f>VLOOKUP(A563,zillow_price!$A$2:$N$52,3,FALSE)</f>
        <v>285401.59290470701</v>
      </c>
      <c r="J563">
        <f>VLOOKUP(A563,zillow_price!$A$2:$O$52,15,FALSE)</f>
        <v>26</v>
      </c>
      <c r="K563">
        <f>VLOOKUP(A563,Supply!$B$3:$N$54,12,FALSE)</f>
        <v>2532067</v>
      </c>
    </row>
    <row r="564" spans="1:11" x14ac:dyDescent="0.2">
      <c r="A564" t="s">
        <v>43</v>
      </c>
      <c r="B564">
        <v>2011</v>
      </c>
      <c r="C564">
        <f>HLOOKUP(A564,Fertility!$B$1:$BA$133,113,FALSE)</f>
        <v>122324</v>
      </c>
      <c r="D564">
        <f>HLOOKUP(A564,AverageHouseHoldSize!$B$2:$BA$71,62,FALSE)</f>
        <v>2.56</v>
      </c>
      <c r="E564">
        <f>HLOOKUP(A564,Financial!$B$2:$BA$83,72,FALSE)</f>
        <v>126600</v>
      </c>
      <c r="F564">
        <f>HLOOKUP(A564,Financial!$B$2:$BA$83,73,FALSE)</f>
        <v>67704</v>
      </c>
      <c r="G564">
        <f>HLOOKUP(A564,Financial!$B$2:$BA$83,74,FALSE)</f>
        <v>1275</v>
      </c>
      <c r="H564">
        <f>HLOOKUP(A564,Financial!$B$2:$BA$83,75,FALSE)</f>
        <v>2351</v>
      </c>
      <c r="I564">
        <f>VLOOKUP(A564,zillow_price!$A$2:$N$52,3,FALSE)</f>
        <v>91327.638005467001</v>
      </c>
      <c r="J564">
        <f>VLOOKUP(A564,zillow_price!$A$2:$O$52,15,FALSE)</f>
        <v>30</v>
      </c>
      <c r="K564">
        <f>VLOOKUP(A564,Supply!$B$3:$N$54,12,FALSE)</f>
        <v>3772433</v>
      </c>
    </row>
    <row r="565" spans="1:11" x14ac:dyDescent="0.2">
      <c r="A565" t="s">
        <v>44</v>
      </c>
      <c r="B565">
        <v>2011</v>
      </c>
      <c r="C565">
        <f>HLOOKUP(A565,Fertility!$B$1:$BA$133,113,FALSE)</f>
        <v>74548</v>
      </c>
      <c r="D565">
        <f>HLOOKUP(A565,AverageHouseHoldSize!$B$2:$BA$71,62,FALSE)</f>
        <v>2.48</v>
      </c>
      <c r="E565">
        <f>HLOOKUP(A565,Financial!$B$2:$BA$83,72,FALSE)</f>
        <v>191400</v>
      </c>
      <c r="F565">
        <f>HLOOKUP(A565,Financial!$B$2:$BA$83,73,FALSE)</f>
        <v>78480</v>
      </c>
      <c r="G565">
        <f>HLOOKUP(A565,Financial!$B$2:$BA$83,74,FALSE)</f>
        <v>1481</v>
      </c>
      <c r="H565">
        <f>HLOOKUP(A565,Financial!$B$2:$BA$83,75,FALSE)</f>
        <v>2252</v>
      </c>
      <c r="I565">
        <f>VLOOKUP(A565,zillow_price!$A$2:$N$52,3,FALSE)</f>
        <v>151898.91968878999</v>
      </c>
      <c r="J565">
        <f>VLOOKUP(A565,zillow_price!$A$2:$O$52,15,FALSE)</f>
        <v>31</v>
      </c>
      <c r="K565">
        <f>VLOOKUP(A565,Supply!$B$3:$N$54,12,FALSE)</f>
        <v>2096477</v>
      </c>
    </row>
    <row r="566" spans="1:11" x14ac:dyDescent="0.2">
      <c r="A566" t="s">
        <v>45</v>
      </c>
      <c r="B566">
        <v>2011</v>
      </c>
      <c r="C566">
        <f>HLOOKUP(A566,Fertility!$B$1:$BA$133,113,FALSE)</f>
        <v>36711</v>
      </c>
      <c r="D566">
        <f>HLOOKUP(A566,AverageHouseHoldSize!$B$2:$BA$71,62,FALSE)</f>
        <v>2.67</v>
      </c>
      <c r="E566">
        <f>HLOOKUP(A566,Financial!$B$2:$BA$83,72,FALSE)</f>
        <v>119400</v>
      </c>
      <c r="F566">
        <f>HLOOKUP(A566,Financial!$B$2:$BA$83,73,FALSE)</f>
        <v>57051</v>
      </c>
      <c r="G566">
        <f>HLOOKUP(A566,Financial!$B$2:$BA$83,74,FALSE)</f>
        <v>1048</v>
      </c>
      <c r="H566">
        <f>HLOOKUP(A566,Financial!$B$2:$BA$83,75,FALSE)</f>
        <v>913</v>
      </c>
      <c r="I566">
        <f>VLOOKUP(A566,zillow_price!$A$2:$N$52,3,FALSE)</f>
        <v>106761.681472975</v>
      </c>
      <c r="J566">
        <f>VLOOKUP(A566,zillow_price!$A$2:$O$52,15,FALSE)</f>
        <v>34</v>
      </c>
      <c r="K566">
        <f>VLOOKUP(A566,Supply!$B$3:$N$54,12,FALSE)</f>
        <v>1080991</v>
      </c>
    </row>
    <row r="567" spans="1:11" x14ac:dyDescent="0.2">
      <c r="A567" t="s">
        <v>46</v>
      </c>
      <c r="B567">
        <v>2011</v>
      </c>
      <c r="C567">
        <f>HLOOKUP(A567,Fertility!$B$1:$BA$133,113,FALSE)</f>
        <v>78269</v>
      </c>
      <c r="D567">
        <f>HLOOKUP(A567,AverageHouseHoldSize!$B$2:$BA$71,62,FALSE)</f>
        <v>2.4900000000000002</v>
      </c>
      <c r="E567">
        <f>HLOOKUP(A567,Financial!$B$2:$BA$83,72,FALSE)</f>
        <v>146800</v>
      </c>
      <c r="F567">
        <f>HLOOKUP(A567,Financial!$B$2:$BA$83,73,FALSE)</f>
        <v>67780</v>
      </c>
      <c r="G567">
        <f>HLOOKUP(A567,Financial!$B$2:$BA$83,74,FALSE)</f>
        <v>1199</v>
      </c>
      <c r="H567">
        <f>HLOOKUP(A567,Financial!$B$2:$BA$83,75,FALSE)</f>
        <v>1448</v>
      </c>
      <c r="I567">
        <f>VLOOKUP(A567,zillow_price!$A$2:$N$52,3,FALSE)</f>
        <v>117732.901584067</v>
      </c>
      <c r="J567">
        <f>VLOOKUP(A567,zillow_price!$A$2:$O$52,15,FALSE)</f>
        <v>32</v>
      </c>
      <c r="K567">
        <f>VLOOKUP(A567,Supply!$B$3:$N$54,12,FALSE)</f>
        <v>2341074</v>
      </c>
    </row>
    <row r="568" spans="1:11" x14ac:dyDescent="0.2">
      <c r="A568" t="s">
        <v>47</v>
      </c>
      <c r="B568">
        <v>2011</v>
      </c>
      <c r="C568">
        <f>HLOOKUP(A568,Fertility!$B$1:$BA$133,113,FALSE)</f>
        <v>12558</v>
      </c>
      <c r="D568">
        <f>HLOOKUP(A568,AverageHouseHoldSize!$B$2:$BA$71,62,FALSE)</f>
        <v>2.4</v>
      </c>
      <c r="E568">
        <f>HLOOKUP(A568,Financial!$B$2:$BA$83,72,FALSE)</f>
        <v>198200</v>
      </c>
      <c r="F568">
        <f>HLOOKUP(A568,Financial!$B$2:$BA$83,73,FALSE)</f>
        <v>62611</v>
      </c>
      <c r="G568">
        <f>HLOOKUP(A568,Financial!$B$2:$BA$83,74,FALSE)</f>
        <v>1256</v>
      </c>
      <c r="H568">
        <f>HLOOKUP(A568,Financial!$B$2:$BA$83,75,FALSE)</f>
        <v>1668</v>
      </c>
      <c r="I568">
        <f>VLOOKUP(A568,zillow_price!$A$2:$N$52,3,FALSE)</f>
        <v>179814.77138701401</v>
      </c>
      <c r="J568">
        <f>VLOOKUP(A568,zillow_price!$A$2:$O$52,15,FALSE)</f>
        <v>35</v>
      </c>
      <c r="K568">
        <f>VLOOKUP(A568,Supply!$B$3:$N$54,12,FALSE)</f>
        <v>404250</v>
      </c>
    </row>
    <row r="569" spans="1:11" x14ac:dyDescent="0.2">
      <c r="A569" t="s">
        <v>48</v>
      </c>
      <c r="B569">
        <v>2011</v>
      </c>
      <c r="C569">
        <f>HLOOKUP(A569,Fertility!$B$1:$BA$133,113,FALSE)</f>
        <v>25777</v>
      </c>
      <c r="D569">
        <f>HLOOKUP(A569,AverageHouseHoldSize!$B$2:$BA$71,62,FALSE)</f>
        <v>2.48</v>
      </c>
      <c r="E569">
        <f>HLOOKUP(A569,Financial!$B$2:$BA$83,72,FALSE)</f>
        <v>137800</v>
      </c>
      <c r="F569">
        <f>HLOOKUP(A569,Financial!$B$2:$BA$83,73,FALSE)</f>
        <v>74979</v>
      </c>
      <c r="G569">
        <f>HLOOKUP(A569,Financial!$B$2:$BA$83,74,FALSE)</f>
        <v>1237</v>
      </c>
      <c r="H569">
        <f>HLOOKUP(A569,Financial!$B$2:$BA$83,75,FALSE)</f>
        <v>2561</v>
      </c>
      <c r="I569">
        <f>VLOOKUP(A569,zillow_price!$A$2:$N$52,3,FALSE)</f>
        <v>123605.90512869701</v>
      </c>
      <c r="J569">
        <f>VLOOKUP(A569,zillow_price!$A$2:$O$52,15,FALSE)</f>
        <v>38</v>
      </c>
      <c r="K569">
        <f>VLOOKUP(A569,Supply!$B$3:$N$54,12,FALSE)</f>
        <v>723800</v>
      </c>
    </row>
    <row r="570" spans="1:11" x14ac:dyDescent="0.2">
      <c r="A570" t="s">
        <v>49</v>
      </c>
      <c r="B570">
        <v>2011</v>
      </c>
      <c r="C570">
        <f>HLOOKUP(A570,Fertility!$B$1:$BA$133,113,FALSE)</f>
        <v>35270</v>
      </c>
      <c r="D570">
        <f>HLOOKUP(A570,AverageHouseHoldSize!$B$2:$BA$71,62,FALSE)</f>
        <v>2.74</v>
      </c>
      <c r="E570">
        <f>HLOOKUP(A570,Financial!$B$2:$BA$83,72,FALSE)</f>
        <v>160400</v>
      </c>
      <c r="F570">
        <f>HLOOKUP(A570,Financial!$B$2:$BA$83,73,FALSE)</f>
        <v>70462</v>
      </c>
      <c r="G570">
        <f>HLOOKUP(A570,Financial!$B$2:$BA$83,74,FALSE)</f>
        <v>1529</v>
      </c>
      <c r="H570">
        <f>HLOOKUP(A570,Financial!$B$2:$BA$83,75,FALSE)</f>
        <v>1610</v>
      </c>
      <c r="I570">
        <f>VLOOKUP(A570,zillow_price!$A$2:$N$52,3,FALSE)</f>
        <v>128132.112327152</v>
      </c>
      <c r="J570">
        <f>VLOOKUP(A570,zillow_price!$A$2:$O$52,15,FALSE)</f>
        <v>42</v>
      </c>
      <c r="K570">
        <f>VLOOKUP(A570,Supply!$B$3:$N$54,12,FALSE)</f>
        <v>982352</v>
      </c>
    </row>
    <row r="571" spans="1:11" x14ac:dyDescent="0.2">
      <c r="A571" t="s">
        <v>50</v>
      </c>
      <c r="B571">
        <v>2011</v>
      </c>
      <c r="C571">
        <f>HLOOKUP(A571,Fertility!$B$1:$BA$133,113,FALSE)</f>
        <v>14182</v>
      </c>
      <c r="D571">
        <f>HLOOKUP(A571,AverageHouseHoldSize!$B$2:$BA$71,62,FALSE)</f>
        <v>2.4700000000000002</v>
      </c>
      <c r="E571">
        <f>HLOOKUP(A571,Financial!$B$2:$BA$83,72,FALSE)</f>
        <v>243100</v>
      </c>
      <c r="F571">
        <f>HLOOKUP(A571,Financial!$B$2:$BA$83,73,FALSE)</f>
        <v>87967</v>
      </c>
      <c r="G571">
        <f>HLOOKUP(A571,Financial!$B$2:$BA$83,74,FALSE)</f>
        <v>1884</v>
      </c>
      <c r="H571">
        <f>HLOOKUP(A571,Financial!$B$2:$BA$83,75,FALSE)</f>
        <v>5050</v>
      </c>
      <c r="I571">
        <f>VLOOKUP(A571,zillow_price!$A$2:$N$52,3,FALSE)</f>
        <v>201894.510727555</v>
      </c>
      <c r="J571">
        <f>VLOOKUP(A571,zillow_price!$A$2:$O$52,15,FALSE)</f>
        <v>39</v>
      </c>
      <c r="K571">
        <f>VLOOKUP(A571,Supply!$B$3:$N$54,12,FALSE)</f>
        <v>516454</v>
      </c>
    </row>
    <row r="572" spans="1:11" x14ac:dyDescent="0.2">
      <c r="A572" t="s">
        <v>51</v>
      </c>
      <c r="B572">
        <v>2011</v>
      </c>
      <c r="C572">
        <f>HLOOKUP(A572,Fertility!$B$1:$BA$133,113,FALSE)</f>
        <v>108843</v>
      </c>
      <c r="D572">
        <f>HLOOKUP(A572,AverageHouseHoldSize!$B$2:$BA$71,62,FALSE)</f>
        <v>2.73</v>
      </c>
      <c r="E572">
        <f>HLOOKUP(A572,Financial!$B$2:$BA$83,72,FALSE)</f>
        <v>332100</v>
      </c>
      <c r="F572">
        <f>HLOOKUP(A572,Financial!$B$2:$BA$83,73,FALSE)</f>
        <v>100979</v>
      </c>
      <c r="G572">
        <f>HLOOKUP(A572,Financial!$B$2:$BA$83,74,FALSE)</f>
        <v>2397</v>
      </c>
      <c r="H572">
        <f>HLOOKUP(A572,Financial!$B$2:$BA$83,75,FALSE)</f>
        <v>7188</v>
      </c>
      <c r="I572">
        <f>VLOOKUP(A572,zillow_price!$A$2:$N$52,3,FALSE)</f>
        <v>270678.33864386898</v>
      </c>
      <c r="J572">
        <f>VLOOKUP(A572,zillow_price!$A$2:$O$52,15,FALSE)</f>
        <v>40</v>
      </c>
      <c r="K572">
        <f>VLOOKUP(A572,Supply!$B$3:$N$54,12,FALSE)</f>
        <v>3167629</v>
      </c>
    </row>
    <row r="573" spans="1:11" x14ac:dyDescent="0.2">
      <c r="A573" t="s">
        <v>52</v>
      </c>
      <c r="B573">
        <v>2011</v>
      </c>
      <c r="C573">
        <f>HLOOKUP(A573,Fertility!$B$1:$BA$133,113,FALSE)</f>
        <v>29765</v>
      </c>
      <c r="D573">
        <f>HLOOKUP(A573,AverageHouseHoldSize!$B$2:$BA$71,62,FALSE)</f>
        <v>2.66</v>
      </c>
      <c r="E573">
        <f>HLOOKUP(A573,Financial!$B$2:$BA$83,72,FALSE)</f>
        <v>174100</v>
      </c>
      <c r="F573">
        <f>HLOOKUP(A573,Financial!$B$2:$BA$83,73,FALSE)</f>
        <v>65698</v>
      </c>
      <c r="G573">
        <f>HLOOKUP(A573,Financial!$B$2:$BA$83,74,FALSE)</f>
        <v>1216</v>
      </c>
      <c r="H573">
        <f>HLOOKUP(A573,Financial!$B$2:$BA$83,75,FALSE)</f>
        <v>1283</v>
      </c>
      <c r="I573">
        <f>VLOOKUP(A573,zillow_price!$A$2:$N$52,3,FALSE)</f>
        <v>158868.95608721601</v>
      </c>
      <c r="J573">
        <f>VLOOKUP(A573,zillow_price!$A$2:$O$52,15,FALSE)</f>
        <v>41</v>
      </c>
      <c r="K573">
        <f>VLOOKUP(A573,Supply!$B$3:$N$54,12,FALSE)</f>
        <v>767285</v>
      </c>
    </row>
    <row r="574" spans="1:11" x14ac:dyDescent="0.2">
      <c r="A574" t="s">
        <v>53</v>
      </c>
      <c r="B574">
        <v>2011</v>
      </c>
      <c r="C574">
        <f>HLOOKUP(A574,Fertility!$B$1:$BA$133,113,FALSE)</f>
        <v>247202</v>
      </c>
      <c r="D574">
        <f>HLOOKUP(A574,AverageHouseHoldSize!$B$2:$BA$71,62,FALSE)</f>
        <v>2.63</v>
      </c>
      <c r="E574">
        <f>HLOOKUP(A574,Financial!$B$2:$BA$83,72,FALSE)</f>
        <v>303500</v>
      </c>
      <c r="F574">
        <f>HLOOKUP(A574,Financial!$B$2:$BA$83,73,FALSE)</f>
        <v>89840</v>
      </c>
      <c r="G574">
        <f>HLOOKUP(A574,Financial!$B$2:$BA$83,74,FALSE)</f>
        <v>1977</v>
      </c>
      <c r="H574">
        <f>HLOOKUP(A574,Financial!$B$2:$BA$83,75,FALSE)</f>
        <v>4606</v>
      </c>
      <c r="I574">
        <f>VLOOKUP(A574,zillow_price!$A$2:$N$52,3,FALSE)</f>
        <v>249520.93835421099</v>
      </c>
      <c r="J574">
        <f>VLOOKUP(A574,zillow_price!$A$2:$O$52,15,FALSE)</f>
        <v>43</v>
      </c>
      <c r="K574">
        <f>VLOOKUP(A574,Supply!$B$3:$N$54,12,FALSE)</f>
        <v>7187938</v>
      </c>
    </row>
    <row r="575" spans="1:11" x14ac:dyDescent="0.2">
      <c r="A575" t="s">
        <v>54</v>
      </c>
      <c r="B575">
        <v>2011</v>
      </c>
      <c r="C575">
        <f>HLOOKUP(A575,Fertility!$B$1:$BA$133,113,FALSE)</f>
        <v>133512</v>
      </c>
      <c r="D575">
        <f>HLOOKUP(A575,AverageHouseHoldSize!$B$2:$BA$71,62,FALSE)</f>
        <v>2.5499999999999998</v>
      </c>
      <c r="E575">
        <f>HLOOKUP(A575,Financial!$B$2:$BA$83,72,FALSE)</f>
        <v>165400</v>
      </c>
      <c r="F575">
        <f>HLOOKUP(A575,Financial!$B$2:$BA$83,73,FALSE)</f>
        <v>65803</v>
      </c>
      <c r="G575">
        <f>HLOOKUP(A575,Financial!$B$2:$BA$83,74,FALSE)</f>
        <v>1246</v>
      </c>
      <c r="H575">
        <f>HLOOKUP(A575,Financial!$B$2:$BA$83,75,FALSE)</f>
        <v>1405</v>
      </c>
      <c r="I575">
        <f>VLOOKUP(A575,zillow_price!$A$2:$N$52,3,FALSE)</f>
        <v>146483.696170613</v>
      </c>
      <c r="J575">
        <f>VLOOKUP(A575,zillow_price!$A$2:$O$52,15,FALSE)</f>
        <v>36</v>
      </c>
      <c r="K575">
        <f>VLOOKUP(A575,Supply!$B$3:$N$54,12,FALSE)</f>
        <v>3683364</v>
      </c>
    </row>
    <row r="576" spans="1:11" x14ac:dyDescent="0.2">
      <c r="A576" t="s">
        <v>55</v>
      </c>
      <c r="B576">
        <v>2011</v>
      </c>
      <c r="C576">
        <f>HLOOKUP(A576,Fertility!$B$1:$BA$133,113,FALSE)</f>
        <v>10400</v>
      </c>
      <c r="D576">
        <f>HLOOKUP(A576,AverageHouseHoldSize!$B$2:$BA$71,62,FALSE)</f>
        <v>2.3199999999999998</v>
      </c>
      <c r="E576">
        <f>HLOOKUP(A576,Financial!$B$2:$BA$83,72,FALSE)</f>
        <v>147200</v>
      </c>
      <c r="F576">
        <f>HLOOKUP(A576,Financial!$B$2:$BA$83,73,FALSE)</f>
        <v>78423</v>
      </c>
      <c r="G576">
        <f>HLOOKUP(A576,Financial!$B$2:$BA$83,74,FALSE)</f>
        <v>1155</v>
      </c>
      <c r="H576">
        <f>HLOOKUP(A576,Financial!$B$2:$BA$83,75,FALSE)</f>
        <v>2012</v>
      </c>
      <c r="I576">
        <f>VLOOKUP(A576,zillow_price!$A$2:$N$52,3,FALSE)</f>
        <v>160184.59463450999</v>
      </c>
      <c r="J576">
        <f>VLOOKUP(A576,zillow_price!$A$2:$O$52,15,FALSE)</f>
        <v>37</v>
      </c>
      <c r="K576">
        <f>VLOOKUP(A576,Supply!$B$3:$N$54,12,FALSE)</f>
        <v>283440</v>
      </c>
    </row>
    <row r="577" spans="1:11" x14ac:dyDescent="0.2">
      <c r="A577" t="s">
        <v>56</v>
      </c>
      <c r="B577">
        <v>2011</v>
      </c>
      <c r="C577">
        <f>HLOOKUP(A577,Fertility!$B$1:$BA$133,113,FALSE)</f>
        <v>142781</v>
      </c>
      <c r="D577">
        <f>HLOOKUP(A577,AverageHouseHoldSize!$B$2:$BA$71,62,FALSE)</f>
        <v>2.48</v>
      </c>
      <c r="E577">
        <f>HLOOKUP(A577,Financial!$B$2:$BA$83,72,FALSE)</f>
        <v>137900</v>
      </c>
      <c r="F577">
        <f>HLOOKUP(A577,Financial!$B$2:$BA$83,73,FALSE)</f>
        <v>68599</v>
      </c>
      <c r="G577">
        <f>HLOOKUP(A577,Financial!$B$2:$BA$83,74,FALSE)</f>
        <v>1243</v>
      </c>
      <c r="H577">
        <f>HLOOKUP(A577,Financial!$B$2:$BA$83,75,FALSE)</f>
        <v>2141</v>
      </c>
      <c r="I577">
        <f>VLOOKUP(A577,zillow_price!$A$2:$N$52,3,FALSE)</f>
        <v>108153.507085839</v>
      </c>
      <c r="J577">
        <f>VLOOKUP(A577,zillow_price!$A$2:$O$52,15,FALSE)</f>
        <v>44</v>
      </c>
      <c r="K577">
        <f>VLOOKUP(A577,Supply!$B$3:$N$54,12,FALSE)</f>
        <v>4538555</v>
      </c>
    </row>
    <row r="578" spans="1:11" x14ac:dyDescent="0.2">
      <c r="A578" t="s">
        <v>57</v>
      </c>
      <c r="B578">
        <v>2011</v>
      </c>
      <c r="C578">
        <f>HLOOKUP(A578,Fertility!$B$1:$BA$133,113,FALSE)</f>
        <v>53718</v>
      </c>
      <c r="D578">
        <f>HLOOKUP(A578,AverageHouseHoldSize!$B$2:$BA$71,62,FALSE)</f>
        <v>2.5499999999999998</v>
      </c>
      <c r="E578">
        <f>HLOOKUP(A578,Financial!$B$2:$BA$83,72,FALSE)</f>
        <v>125600</v>
      </c>
      <c r="F578">
        <f>HLOOKUP(A578,Financial!$B$2:$BA$83,73,FALSE)</f>
        <v>65792</v>
      </c>
      <c r="G578">
        <f>HLOOKUP(A578,Financial!$B$2:$BA$83,74,FALSE)</f>
        <v>1108</v>
      </c>
      <c r="H578">
        <f>HLOOKUP(A578,Financial!$B$2:$BA$83,75,FALSE)</f>
        <v>1153</v>
      </c>
      <c r="I578">
        <f>VLOOKUP(A578,zillow_price!$A$2:$N$52,3,FALSE)</f>
        <v>106062.860327321</v>
      </c>
      <c r="J578">
        <f>VLOOKUP(A578,zillow_price!$A$2:$O$52,15,FALSE)</f>
        <v>45</v>
      </c>
      <c r="K578">
        <f>VLOOKUP(A578,Supply!$B$3:$N$54,12,FALSE)</f>
        <v>1442731</v>
      </c>
    </row>
    <row r="579" spans="1:11" x14ac:dyDescent="0.2">
      <c r="A579" t="s">
        <v>58</v>
      </c>
      <c r="B579">
        <v>2011</v>
      </c>
      <c r="C579">
        <f>HLOOKUP(A579,Fertility!$B$1:$BA$133,113,FALSE)</f>
        <v>49012</v>
      </c>
      <c r="D579">
        <f>HLOOKUP(A579,AverageHouseHoldSize!$B$2:$BA$71,62,FALSE)</f>
        <v>2.5</v>
      </c>
      <c r="E579">
        <f>HLOOKUP(A579,Financial!$B$2:$BA$83,72,FALSE)</f>
        <v>238600</v>
      </c>
      <c r="F579">
        <f>HLOOKUP(A579,Financial!$B$2:$BA$83,73,FALSE)</f>
        <v>71650</v>
      </c>
      <c r="G579">
        <f>HLOOKUP(A579,Financial!$B$2:$BA$83,74,FALSE)</f>
        <v>1546</v>
      </c>
      <c r="H579">
        <f>HLOOKUP(A579,Financial!$B$2:$BA$83,75,FALSE)</f>
        <v>2526</v>
      </c>
      <c r="I579">
        <f>VLOOKUP(A579,zillow_price!$A$2:$N$52,3,FALSE)</f>
        <v>197130.79876407699</v>
      </c>
      <c r="J579">
        <f>VLOOKUP(A579,zillow_price!$A$2:$O$52,15,FALSE)</f>
        <v>46</v>
      </c>
      <c r="K579">
        <f>VLOOKUP(A579,Supply!$B$3:$N$54,12,FALSE)</f>
        <v>1516979</v>
      </c>
    </row>
    <row r="580" spans="1:11" x14ac:dyDescent="0.2">
      <c r="A580" t="s">
        <v>59</v>
      </c>
      <c r="B580">
        <v>2011</v>
      </c>
      <c r="C580">
        <f>HLOOKUP(A580,Fertility!$B$1:$BA$133,113,FALSE)</f>
        <v>147720</v>
      </c>
      <c r="D580">
        <f>HLOOKUP(A580,AverageHouseHoldSize!$B$2:$BA$71,62,FALSE)</f>
        <v>2.4900000000000002</v>
      </c>
      <c r="E580">
        <f>HLOOKUP(A580,Financial!$B$2:$BA$83,72,FALSE)</f>
        <v>178800</v>
      </c>
      <c r="F580">
        <f>HLOOKUP(A580,Financial!$B$2:$BA$83,73,FALSE)</f>
        <v>74597</v>
      </c>
      <c r="G580">
        <f>HLOOKUP(A580,Financial!$B$2:$BA$83,74,FALSE)</f>
        <v>1408</v>
      </c>
      <c r="H580">
        <f>HLOOKUP(A580,Financial!$B$2:$BA$83,75,FALSE)</f>
        <v>2653</v>
      </c>
      <c r="I580">
        <f>VLOOKUP(A580,zillow_price!$A$2:$N$52,3,FALSE)</f>
        <v>149324.316591701</v>
      </c>
      <c r="J580">
        <f>VLOOKUP(A580,zillow_price!$A$2:$O$52,15,FALSE)</f>
        <v>47</v>
      </c>
      <c r="K580">
        <f>VLOOKUP(A580,Supply!$B$3:$N$54,12,FALSE)</f>
        <v>4937333</v>
      </c>
    </row>
    <row r="581" spans="1:11" x14ac:dyDescent="0.2">
      <c r="A581" t="s">
        <v>60</v>
      </c>
      <c r="B581">
        <v>2011</v>
      </c>
      <c r="C581">
        <f>HLOOKUP(A581,Fertility!$B$1:$BA$133,113,FALSE)</f>
        <v>13199</v>
      </c>
      <c r="D581">
        <f>HLOOKUP(A581,AverageHouseHoldSize!$B$2:$BA$71,62,FALSE)</f>
        <v>2.4500000000000002</v>
      </c>
      <c r="E581">
        <f>HLOOKUP(A581,Financial!$B$2:$BA$83,72,FALSE)</f>
        <v>244400</v>
      </c>
      <c r="F581">
        <f>HLOOKUP(A581,Financial!$B$2:$BA$83,73,FALSE)</f>
        <v>85772</v>
      </c>
      <c r="G581">
        <f>HLOOKUP(A581,Financial!$B$2:$BA$83,74,FALSE)</f>
        <v>1842</v>
      </c>
      <c r="H581">
        <f>HLOOKUP(A581,Financial!$B$2:$BA$83,75,FALSE)</f>
        <v>3796</v>
      </c>
      <c r="I581">
        <f>VLOOKUP(A581,zillow_price!$A$2:$N$52,3,FALSE)</f>
        <v>207751.22080138899</v>
      </c>
      <c r="J581">
        <f>VLOOKUP(A581,zillow_price!$A$2:$O$52,15,FALSE)</f>
        <v>50</v>
      </c>
      <c r="K581">
        <f>VLOOKUP(A581,Supply!$B$3:$N$54,12,FALSE)</f>
        <v>412259</v>
      </c>
    </row>
    <row r="582" spans="1:11" x14ac:dyDescent="0.2">
      <c r="A582" t="s">
        <v>61</v>
      </c>
      <c r="B582">
        <v>2011</v>
      </c>
      <c r="C582">
        <f>HLOOKUP(A582,Fertility!$B$1:$BA$133,113,FALSE)</f>
        <v>68937</v>
      </c>
      <c r="D582">
        <f>HLOOKUP(A582,AverageHouseHoldSize!$B$2:$BA$71,62,FALSE)</f>
        <v>2.57</v>
      </c>
      <c r="E582">
        <f>HLOOKUP(A582,Financial!$B$2:$BA$83,72,FALSE)</f>
        <v>152300</v>
      </c>
      <c r="F582">
        <f>HLOOKUP(A582,Financial!$B$2:$BA$83,73,FALSE)</f>
        <v>63143</v>
      </c>
      <c r="G582">
        <f>HLOOKUP(A582,Financial!$B$2:$BA$83,74,FALSE)</f>
        <v>1175</v>
      </c>
      <c r="H582">
        <f>HLOOKUP(A582,Financial!$B$2:$BA$83,75,FALSE)</f>
        <v>894</v>
      </c>
      <c r="I582">
        <f>VLOOKUP(A582,zillow_price!$A$2:$N$52,3,FALSE)</f>
        <v>134033.647851213</v>
      </c>
      <c r="J582">
        <f>VLOOKUP(A582,zillow_price!$A$2:$O$52,15,FALSE)</f>
        <v>51</v>
      </c>
      <c r="K582">
        <f>VLOOKUP(A582,Supply!$B$3:$N$54,12,FALSE)</f>
        <v>1768834</v>
      </c>
    </row>
    <row r="583" spans="1:11" x14ac:dyDescent="0.2">
      <c r="A583" t="s">
        <v>62</v>
      </c>
      <c r="B583">
        <v>2011</v>
      </c>
      <c r="C583">
        <f>HLOOKUP(A583,Fertility!$B$1:$BA$133,113,FALSE)</f>
        <v>11258</v>
      </c>
      <c r="D583">
        <f>HLOOKUP(A583,AverageHouseHoldSize!$B$2:$BA$71,62,FALSE)</f>
        <v>2.44</v>
      </c>
      <c r="E583">
        <f>HLOOKUP(A583,Financial!$B$2:$BA$83,72,FALSE)</f>
        <v>148800</v>
      </c>
      <c r="F583">
        <f>HLOOKUP(A583,Financial!$B$2:$BA$83,73,FALSE)</f>
        <v>70300</v>
      </c>
      <c r="G583">
        <f>HLOOKUP(A583,Financial!$B$2:$BA$83,74,FALSE)</f>
        <v>1178</v>
      </c>
      <c r="H583">
        <f>HLOOKUP(A583,Financial!$B$2:$BA$83,75,FALSE)</f>
        <v>1956</v>
      </c>
      <c r="I583">
        <f>VLOOKUP(A583,zillow_price!$A$2:$N$52,3,FALSE)</f>
        <v>142637.98946830799</v>
      </c>
      <c r="J583">
        <f>VLOOKUP(A583,zillow_price!$A$2:$O$52,15,FALSE)</f>
        <v>52</v>
      </c>
      <c r="K583">
        <f>VLOOKUP(A583,Supply!$B$3:$N$54,12,FALSE)</f>
        <v>323215</v>
      </c>
    </row>
    <row r="584" spans="1:11" x14ac:dyDescent="0.2">
      <c r="A584" t="s">
        <v>63</v>
      </c>
      <c r="B584">
        <v>2011</v>
      </c>
      <c r="C584">
        <f>HLOOKUP(A584,Fertility!$B$1:$BA$133,113,FALSE)</f>
        <v>85632</v>
      </c>
      <c r="D584">
        <f>HLOOKUP(A584,AverageHouseHoldSize!$B$2:$BA$71,62,FALSE)</f>
        <v>2.5299999999999998</v>
      </c>
      <c r="E584">
        <f>HLOOKUP(A584,Financial!$B$2:$BA$83,72,FALSE)</f>
        <v>147400</v>
      </c>
      <c r="F584">
        <f>HLOOKUP(A584,Financial!$B$2:$BA$83,73,FALSE)</f>
        <v>63288</v>
      </c>
      <c r="G584">
        <f>HLOOKUP(A584,Financial!$B$2:$BA$83,74,FALSE)</f>
        <v>1172</v>
      </c>
      <c r="H584">
        <f>HLOOKUP(A584,Financial!$B$2:$BA$83,75,FALSE)</f>
        <v>1090</v>
      </c>
      <c r="I584">
        <f>VLOOKUP(A584,zillow_price!$A$2:$N$52,3,FALSE)</f>
        <v>130204.24902247899</v>
      </c>
      <c r="J584">
        <f>VLOOKUP(A584,zillow_price!$A$2:$O$52,15,FALSE)</f>
        <v>53</v>
      </c>
      <c r="K584">
        <f>VLOOKUP(A584,Supply!$B$3:$N$54,12,FALSE)</f>
        <v>2467428</v>
      </c>
    </row>
    <row r="585" spans="1:11" x14ac:dyDescent="0.2">
      <c r="A585" t="s">
        <v>64</v>
      </c>
      <c r="B585">
        <v>2011</v>
      </c>
      <c r="C585">
        <f>HLOOKUP(A585,Fertility!$B$1:$BA$133,113,FALSE)</f>
        <v>384330</v>
      </c>
      <c r="D585">
        <f>HLOOKUP(A585,AverageHouseHoldSize!$B$2:$BA$71,62,FALSE)</f>
        <v>2.84</v>
      </c>
      <c r="E585">
        <f>HLOOKUP(A585,Financial!$B$2:$BA$83,72,FALSE)</f>
        <v>144100</v>
      </c>
      <c r="F585">
        <f>HLOOKUP(A585,Financial!$B$2:$BA$83,73,FALSE)</f>
        <v>76873</v>
      </c>
      <c r="G585">
        <f>HLOOKUP(A585,Financial!$B$2:$BA$83,74,FALSE)</f>
        <v>1398</v>
      </c>
      <c r="H585">
        <f>HLOOKUP(A585,Financial!$B$2:$BA$83,75,FALSE)</f>
        <v>3020</v>
      </c>
      <c r="I585">
        <f>VLOOKUP(A585,zillow_price!$A$2:$N$52,3,FALSE)</f>
        <v>131582.73590097201</v>
      </c>
      <c r="J585">
        <f>VLOOKUP(A585,zillow_price!$A$2:$O$52,15,FALSE)</f>
        <v>54</v>
      </c>
      <c r="K585">
        <f>VLOOKUP(A585,Supply!$B$3:$N$54,12,FALSE)</f>
        <v>8850370</v>
      </c>
    </row>
    <row r="586" spans="1:11" x14ac:dyDescent="0.2">
      <c r="A586" t="s">
        <v>65</v>
      </c>
      <c r="B586">
        <v>2011</v>
      </c>
      <c r="C586">
        <f>HLOOKUP(A586,Fertility!$B$1:$BA$133,113,FALSE)</f>
        <v>51272</v>
      </c>
      <c r="D586">
        <f>HLOOKUP(A586,AverageHouseHoldSize!$B$2:$BA$71,62,FALSE)</f>
        <v>3.13</v>
      </c>
      <c r="E586">
        <f>HLOOKUP(A586,Financial!$B$2:$BA$83,72,FALSE)</f>
        <v>209900</v>
      </c>
      <c r="F586">
        <f>HLOOKUP(A586,Financial!$B$2:$BA$83,73,FALSE)</f>
        <v>72089</v>
      </c>
      <c r="G586">
        <f>HLOOKUP(A586,Financial!$B$2:$BA$83,74,FALSE)</f>
        <v>1418</v>
      </c>
      <c r="H586">
        <f>HLOOKUP(A586,Financial!$B$2:$BA$83,75,FALSE)</f>
        <v>1432</v>
      </c>
      <c r="I586">
        <f>VLOOKUP(A586,zillow_price!$A$2:$N$52,3,FALSE)</f>
        <v>184130.805452826</v>
      </c>
      <c r="J586">
        <f>VLOOKUP(A586,zillow_price!$A$2:$O$52,15,FALSE)</f>
        <v>55</v>
      </c>
      <c r="K586">
        <f>VLOOKUP(A586,Supply!$B$3:$N$54,12,FALSE)</f>
        <v>884253</v>
      </c>
    </row>
    <row r="587" spans="1:11" x14ac:dyDescent="0.2">
      <c r="A587" t="s">
        <v>66</v>
      </c>
      <c r="B587">
        <v>2011</v>
      </c>
      <c r="C587">
        <f>HLOOKUP(A587,Fertility!$B$1:$BA$133,113,FALSE)</f>
        <v>6255</v>
      </c>
      <c r="D587">
        <f>HLOOKUP(A587,AverageHouseHoldSize!$B$2:$BA$71,62,FALSE)</f>
        <v>2.34</v>
      </c>
      <c r="E587">
        <f>HLOOKUP(A587,Financial!$B$2:$BA$83,72,FALSE)</f>
        <v>220700</v>
      </c>
      <c r="F587">
        <f>HLOOKUP(A587,Financial!$B$2:$BA$83,73,FALSE)</f>
        <v>74419</v>
      </c>
      <c r="G587">
        <f>HLOOKUP(A587,Financial!$B$2:$BA$83,74,FALSE)</f>
        <v>1487</v>
      </c>
      <c r="H587">
        <f>HLOOKUP(A587,Financial!$B$2:$BA$83,75,FALSE)</f>
        <v>3647</v>
      </c>
      <c r="I587">
        <f>VLOOKUP(A587,zillow_price!$A$2:$N$52,3,FALSE)</f>
        <v>202787.301393384</v>
      </c>
      <c r="J587">
        <f>VLOOKUP(A587,zillow_price!$A$2:$O$52,15,FALSE)</f>
        <v>58</v>
      </c>
      <c r="K587">
        <f>VLOOKUP(A587,Supply!$B$3:$N$54,12,FALSE)</f>
        <v>257358</v>
      </c>
    </row>
    <row r="588" spans="1:11" x14ac:dyDescent="0.2">
      <c r="A588" t="s">
        <v>67</v>
      </c>
      <c r="B588">
        <v>2011</v>
      </c>
      <c r="C588">
        <f>HLOOKUP(A588,Fertility!$B$1:$BA$133,113,FALSE)</f>
        <v>110163</v>
      </c>
      <c r="D588">
        <f>HLOOKUP(A588,AverageHouseHoldSize!$B$2:$BA$71,62,FALSE)</f>
        <v>2.63</v>
      </c>
      <c r="E588">
        <f>HLOOKUP(A588,Financial!$B$2:$BA$83,72,FALSE)</f>
        <v>262800</v>
      </c>
      <c r="F588">
        <f>HLOOKUP(A588,Financial!$B$2:$BA$83,73,FALSE)</f>
        <v>88389</v>
      </c>
      <c r="G588">
        <f>HLOOKUP(A588,Financial!$B$2:$BA$83,74,FALSE)</f>
        <v>1707</v>
      </c>
      <c r="H588">
        <f>HLOOKUP(A588,Financial!$B$2:$BA$83,75,FALSE)</f>
        <v>2128</v>
      </c>
      <c r="I588">
        <f>VLOOKUP(A588,zillow_price!$A$2:$N$52,3,FALSE)</f>
        <v>208884.26319379301</v>
      </c>
      <c r="J588">
        <f>VLOOKUP(A588,zillow_price!$A$2:$O$52,15,FALSE)</f>
        <v>56</v>
      </c>
      <c r="K588">
        <f>VLOOKUP(A588,Supply!$B$3:$N$54,12,FALSE)</f>
        <v>2990650</v>
      </c>
    </row>
    <row r="589" spans="1:11" x14ac:dyDescent="0.2">
      <c r="A589" t="s">
        <v>68</v>
      </c>
      <c r="B589">
        <v>2011</v>
      </c>
      <c r="C589">
        <f>HLOOKUP(A589,Fertility!$B$1:$BA$133,113,FALSE)</f>
        <v>92152</v>
      </c>
      <c r="D589">
        <f>HLOOKUP(A589,AverageHouseHoldSize!$B$2:$BA$71,62,FALSE)</f>
        <v>2.54</v>
      </c>
      <c r="E589">
        <f>HLOOKUP(A589,Financial!$B$2:$BA$83,72,FALSE)</f>
        <v>263100</v>
      </c>
      <c r="F589">
        <f>HLOOKUP(A589,Financial!$B$2:$BA$83,73,FALSE)</f>
        <v>82029</v>
      </c>
      <c r="G589">
        <f>HLOOKUP(A589,Financial!$B$2:$BA$83,74,FALSE)</f>
        <v>1733</v>
      </c>
      <c r="H589">
        <f>HLOOKUP(A589,Financial!$B$2:$BA$83,75,FALSE)</f>
        <v>2826</v>
      </c>
      <c r="I589">
        <f>VLOOKUP(A589,zillow_price!$A$2:$N$52,3,FALSE)</f>
        <v>224563.22220366099</v>
      </c>
      <c r="J589">
        <f>VLOOKUP(A589,zillow_price!$A$2:$O$52,15,FALSE)</f>
        <v>59</v>
      </c>
      <c r="K589">
        <f>VLOOKUP(A589,Supply!$B$3:$N$54,12,FALSE)</f>
        <v>2632621</v>
      </c>
    </row>
    <row r="590" spans="1:11" x14ac:dyDescent="0.2">
      <c r="A590" t="s">
        <v>69</v>
      </c>
      <c r="B590">
        <v>2011</v>
      </c>
      <c r="C590">
        <f>HLOOKUP(A590,Fertility!$B$1:$BA$133,113,FALSE)</f>
        <v>18305</v>
      </c>
      <c r="D590">
        <f>HLOOKUP(A590,AverageHouseHoldSize!$B$2:$BA$71,62,FALSE)</f>
        <v>2.46</v>
      </c>
      <c r="E590">
        <f>HLOOKUP(A590,Financial!$B$2:$BA$83,72,FALSE)</f>
        <v>118400</v>
      </c>
      <c r="F590">
        <f>HLOOKUP(A590,Financial!$B$2:$BA$83,73,FALSE)</f>
        <v>61318</v>
      </c>
      <c r="G590">
        <f>HLOOKUP(A590,Financial!$B$2:$BA$83,74,FALSE)</f>
        <v>937</v>
      </c>
      <c r="H590">
        <f>HLOOKUP(A590,Financial!$B$2:$BA$83,75,FALSE)</f>
        <v>696</v>
      </c>
      <c r="I590">
        <f>VLOOKUP(A590,zillow_price!$A$2:$N$52,3,FALSE)</f>
        <v>97098.179608654595</v>
      </c>
      <c r="J590">
        <f>VLOOKUP(A590,zillow_price!$A$2:$O$52,15,FALSE)</f>
        <v>61</v>
      </c>
      <c r="K590">
        <f>VLOOKUP(A590,Supply!$B$3:$N$54,12,FALSE)</f>
        <v>735408</v>
      </c>
    </row>
    <row r="591" spans="1:11" x14ac:dyDescent="0.2">
      <c r="A591" t="s">
        <v>70</v>
      </c>
      <c r="B591">
        <v>2011</v>
      </c>
      <c r="C591">
        <f>HLOOKUP(A591,Fertility!$B$1:$BA$133,113,FALSE)</f>
        <v>69390</v>
      </c>
      <c r="D591">
        <f>HLOOKUP(A591,AverageHouseHoldSize!$B$2:$BA$71,62,FALSE)</f>
        <v>2.44</v>
      </c>
      <c r="E591">
        <f>HLOOKUP(A591,Financial!$B$2:$BA$83,72,FALSE)</f>
        <v>172100</v>
      </c>
      <c r="F591">
        <f>HLOOKUP(A591,Financial!$B$2:$BA$83,73,FALSE)</f>
        <v>72203</v>
      </c>
      <c r="G591">
        <f>HLOOKUP(A591,Financial!$B$2:$BA$83,74,FALSE)</f>
        <v>1402</v>
      </c>
      <c r="H591">
        <f>HLOOKUP(A591,Financial!$B$2:$BA$83,75,FALSE)</f>
        <v>3302</v>
      </c>
      <c r="I591">
        <f>VLOOKUP(A591,zillow_price!$A$2:$N$52,3,FALSE)</f>
        <v>143860.610580476</v>
      </c>
      <c r="J591">
        <f>VLOOKUP(A591,zillow_price!$A$2:$O$52,15,FALSE)</f>
        <v>60</v>
      </c>
      <c r="K591">
        <f>VLOOKUP(A591,Supply!$B$3:$N$54,12,FALSE)</f>
        <v>2275352</v>
      </c>
    </row>
    <row r="592" spans="1:11" x14ac:dyDescent="0.2">
      <c r="A592" t="s">
        <v>71</v>
      </c>
      <c r="B592">
        <v>2011</v>
      </c>
      <c r="C592">
        <f>HLOOKUP(A592,Fertility!$B$1:$BA$133,113,FALSE)</f>
        <v>7011</v>
      </c>
      <c r="D592">
        <f>HLOOKUP(A592,AverageHouseHoldSize!$B$2:$BA$71,62,FALSE)</f>
        <v>2.4900000000000002</v>
      </c>
      <c r="E592">
        <f>HLOOKUP(A592,Financial!$B$2:$BA$83,72,FALSE)</f>
        <v>187700</v>
      </c>
      <c r="F592">
        <f>HLOOKUP(A592,Financial!$B$2:$BA$83,73,FALSE)</f>
        <v>77660</v>
      </c>
      <c r="G592">
        <f>HLOOKUP(A592,Financial!$B$2:$BA$83,74,FALSE)</f>
        <v>1269</v>
      </c>
      <c r="H592">
        <f>HLOOKUP(A592,Financial!$B$2:$BA$83,75,FALSE)</f>
        <v>1185</v>
      </c>
      <c r="I592">
        <f>VLOOKUP(A592,zillow_price!$A$2:$N$52,3,FALSE)</f>
        <v>194226.77580011799</v>
      </c>
      <c r="J592">
        <f>VLOOKUP(A592,zillow_price!$A$2:$O$52,15,FALSE)</f>
        <v>62</v>
      </c>
      <c r="K592">
        <f>VLOOKUP(A592,Supply!$B$3:$N$54,12,FALSE)</f>
        <v>222539</v>
      </c>
    </row>
    <row r="593" spans="1:11" x14ac:dyDescent="0.2">
      <c r="A593" t="s">
        <v>72</v>
      </c>
      <c r="B593">
        <v>2011</v>
      </c>
      <c r="C593">
        <f>HLOOKUP(A593,Fertility!$B$1:$BA$133,113,FALSE)</f>
        <v>39447</v>
      </c>
      <c r="D593">
        <f>HLOOKUP(A593,AverageHouseHoldSize!$B$2:$BA$71,62,FALSE)</f>
        <v>2.92</v>
      </c>
      <c r="E593">
        <f>HLOOKUP(A593,Financial!$B$2:$BA$83,72,FALSE)</f>
        <v>144000</v>
      </c>
      <c r="F593">
        <f>HLOOKUP(A593,Financial!$B$2:$BA$83,73,FALSE)</f>
        <v>36333</v>
      </c>
      <c r="G593">
        <f>HLOOKUP(A593,Financial!$B$2:$BA$83,74,FALSE)</f>
        <v>888</v>
      </c>
      <c r="H593">
        <f>HLOOKUP(A593,Financial!$B$2:$BA$83,75,FALSE)</f>
        <v>724</v>
      </c>
      <c r="I593" t="e">
        <f>VLOOKUP(A593,zillow_price!$A$2:$N$52,3,FALSE)</f>
        <v>#N/A</v>
      </c>
      <c r="J593" t="e">
        <f>VLOOKUP(A593,zillow_price!$A$2:$O$52,15,FALSE)</f>
        <v>#N/A</v>
      </c>
      <c r="K593">
        <f>VLOOKUP(A593,Supply!$B$3:$N$54,12,FALSE)</f>
        <v>1256151</v>
      </c>
    </row>
    <row r="596" spans="1:11" x14ac:dyDescent="0.2">
      <c r="A596" t="s">
        <v>21</v>
      </c>
      <c r="B596">
        <v>2010</v>
      </c>
      <c r="C596">
        <f>HLOOKUP(A596,Fertility!$B$1:$BA$133,124,FALSE)</f>
        <v>66243</v>
      </c>
      <c r="D596">
        <f>HLOOKUP(A596,AverageHouseHoldSize!$B$2:$BA$71,68,FALSE)</f>
        <v>2.57</v>
      </c>
      <c r="E596">
        <f>HLOOKUP(A596,Financial!$B$2:$BA$83,79,FALSE)</f>
        <v>142700</v>
      </c>
      <c r="F596">
        <f>HLOOKUP(A596,Financial!$B$2:$BA$83,80,FALSE)</f>
        <v>61964</v>
      </c>
      <c r="G596">
        <f>HLOOKUP(A596,Financial!$B$2:$BA$83,81,FALSE)</f>
        <v>1130</v>
      </c>
      <c r="H596">
        <f>HLOOKUP(A596,Financial!$B$2:$BA$83,82,FALSE)</f>
        <v>568</v>
      </c>
      <c r="I596">
        <f>VLOOKUP(A596,zillow_price!$A$2:$N$52,2,FALSE)</f>
        <v>120550.38853558899</v>
      </c>
      <c r="J596">
        <f>VLOOKUP(A596,zillow_price!$A$2:$O$52,15,FALSE)</f>
        <v>4</v>
      </c>
      <c r="K596">
        <f>VLOOKUP(A596,Supply!$B$3:$N$54,13,FALSE)</f>
        <v>1815152</v>
      </c>
    </row>
    <row r="597" spans="1:11" x14ac:dyDescent="0.2">
      <c r="A597" t="s">
        <v>22</v>
      </c>
      <c r="B597">
        <v>2010</v>
      </c>
      <c r="C597">
        <f>HLOOKUP(A597,Fertility!$B$1:$BA$133,124,FALSE)</f>
        <v>12494</v>
      </c>
      <c r="D597">
        <f>HLOOKUP(A597,AverageHouseHoldSize!$B$2:$BA$71,68,FALSE)</f>
        <v>2.7</v>
      </c>
      <c r="E597">
        <f>HLOOKUP(A597,Financial!$B$2:$BA$83,79,FALSE)</f>
        <v>255700</v>
      </c>
      <c r="F597">
        <f>HLOOKUP(A597,Financial!$B$2:$BA$83,80,FALSE)</f>
        <v>94747</v>
      </c>
      <c r="G597">
        <f>HLOOKUP(A597,Financial!$B$2:$BA$83,81,FALSE)</f>
        <v>1772</v>
      </c>
      <c r="H597">
        <f>HLOOKUP(A597,Financial!$B$2:$BA$83,82,FALSE)</f>
        <v>3177</v>
      </c>
      <c r="I597">
        <f>VLOOKUP(A597,zillow_price!$A$2:$N$52,2,FALSE)</f>
        <v>241179.21816539299</v>
      </c>
      <c r="J597">
        <f>VLOOKUP(A597,zillow_price!$A$2:$O$52,15,FALSE)</f>
        <v>3</v>
      </c>
      <c r="K597">
        <f>VLOOKUP(A597,Supply!$B$3:$N$54,13,FALSE)</f>
        <v>254610</v>
      </c>
    </row>
    <row r="598" spans="1:11" x14ac:dyDescent="0.2">
      <c r="A598" t="s">
        <v>23</v>
      </c>
      <c r="B598">
        <v>2010</v>
      </c>
      <c r="C598">
        <f>HLOOKUP(A598,Fertility!$B$1:$BA$133,124,FALSE)</f>
        <v>86210</v>
      </c>
      <c r="D598">
        <f>HLOOKUP(A598,AverageHouseHoldSize!$B$2:$BA$71,68,FALSE)</f>
        <v>2.69</v>
      </c>
      <c r="E598">
        <f>HLOOKUP(A598,Financial!$B$2:$BA$83,79,FALSE)</f>
        <v>177000</v>
      </c>
      <c r="F598">
        <f>HLOOKUP(A598,Financial!$B$2:$BA$83,80,FALSE)</f>
        <v>66539</v>
      </c>
      <c r="G598">
        <f>HLOOKUP(A598,Financial!$B$2:$BA$83,81,FALSE)</f>
        <v>1442</v>
      </c>
      <c r="H598">
        <f>HLOOKUP(A598,Financial!$B$2:$BA$83,82,FALSE)</f>
        <v>1489</v>
      </c>
      <c r="I598">
        <f>VLOOKUP(A598,zillow_price!$A$2:$N$52,2,FALSE)</f>
        <v>147309.13383402699</v>
      </c>
      <c r="J598">
        <f>VLOOKUP(A598,zillow_price!$A$2:$O$52,15,FALSE)</f>
        <v>8</v>
      </c>
      <c r="K598">
        <f>VLOOKUP(A598,Supply!$B$3:$N$54,13,FALSE)</f>
        <v>2334050</v>
      </c>
    </row>
    <row r="599" spans="1:11" x14ac:dyDescent="0.2">
      <c r="A599" t="s">
        <v>24</v>
      </c>
      <c r="B599">
        <v>2010</v>
      </c>
      <c r="C599">
        <f>HLOOKUP(A599,Fertility!$B$1:$BA$133,124,FALSE)</f>
        <v>37344</v>
      </c>
      <c r="D599">
        <f>HLOOKUP(A599,AverageHouseHoldSize!$B$2:$BA$71,68,FALSE)</f>
        <v>2.5499999999999998</v>
      </c>
      <c r="E599">
        <f>HLOOKUP(A599,Financial!$B$2:$BA$83,79,FALSE)</f>
        <v>122600</v>
      </c>
      <c r="F599">
        <f>HLOOKUP(A599,Financial!$B$2:$BA$83,80,FALSE)</f>
        <v>59393</v>
      </c>
      <c r="G599">
        <f>HLOOKUP(A599,Financial!$B$2:$BA$83,81,FALSE)</f>
        <v>987</v>
      </c>
      <c r="H599">
        <f>HLOOKUP(A599,Financial!$B$2:$BA$83,82,FALSE)</f>
        <v>703</v>
      </c>
      <c r="I599">
        <f>VLOOKUP(A599,zillow_price!$A$2:$N$52,2,FALSE)</f>
        <v>113964.19743784</v>
      </c>
      <c r="J599">
        <f>VLOOKUP(A599,zillow_price!$A$2:$O$52,15,FALSE)</f>
        <v>6</v>
      </c>
      <c r="K599">
        <f>VLOOKUP(A599,Supply!$B$3:$N$54,13,FALSE)</f>
        <v>1114902</v>
      </c>
    </row>
    <row r="600" spans="1:11" x14ac:dyDescent="0.2">
      <c r="A600" t="s">
        <v>25</v>
      </c>
      <c r="B600">
        <v>2010</v>
      </c>
      <c r="C600">
        <f>HLOOKUP(A600,Fertility!$B$1:$BA$133,124,FALSE)</f>
        <v>508113</v>
      </c>
      <c r="D600">
        <f>HLOOKUP(A600,AverageHouseHoldSize!$B$2:$BA$71,68,FALSE)</f>
        <v>2.94</v>
      </c>
      <c r="E600">
        <f>HLOOKUP(A600,Financial!$B$2:$BA$83,79,FALSE)</f>
        <v>377700</v>
      </c>
      <c r="F600">
        <f>HLOOKUP(A600,Financial!$B$2:$BA$83,80,FALSE)</f>
        <v>88444</v>
      </c>
      <c r="G600">
        <f>HLOOKUP(A600,Financial!$B$2:$BA$83,81,FALSE)</f>
        <v>2242</v>
      </c>
      <c r="H600">
        <f>HLOOKUP(A600,Financial!$B$2:$BA$83,82,FALSE)</f>
        <v>3284</v>
      </c>
      <c r="I600">
        <f>VLOOKUP(A600,zillow_price!$A$2:$N$52,2,FALSE)</f>
        <v>301943.74685931602</v>
      </c>
      <c r="J600">
        <f>VLOOKUP(A600,zillow_price!$A$2:$O$52,15,FALSE)</f>
        <v>9</v>
      </c>
      <c r="K600">
        <f>VLOOKUP(A600,Supply!$B$3:$N$54,13,FALSE)</f>
        <v>12406475</v>
      </c>
    </row>
    <row r="601" spans="1:11" x14ac:dyDescent="0.2">
      <c r="A601" t="s">
        <v>26</v>
      </c>
      <c r="B601">
        <v>2010</v>
      </c>
      <c r="C601">
        <f>HLOOKUP(A601,Fertility!$B$1:$BA$133,124,FALSE)</f>
        <v>68838</v>
      </c>
      <c r="D601">
        <f>HLOOKUP(A601,AverageHouseHoldSize!$B$2:$BA$71,68,FALSE)</f>
        <v>2.52</v>
      </c>
      <c r="E601">
        <f>HLOOKUP(A601,Financial!$B$2:$BA$83,79,FALSE)</f>
        <v>243300</v>
      </c>
      <c r="F601">
        <f>HLOOKUP(A601,Financial!$B$2:$BA$83,80,FALSE)</f>
        <v>78267</v>
      </c>
      <c r="G601">
        <f>HLOOKUP(A601,Financial!$B$2:$BA$83,81,FALSE)</f>
        <v>1590</v>
      </c>
      <c r="H601">
        <f>HLOOKUP(A601,Financial!$B$2:$BA$83,82,FALSE)</f>
        <v>1508</v>
      </c>
      <c r="I601">
        <f>VLOOKUP(A601,zillow_price!$A$2:$N$52,2,FALSE)</f>
        <v>216992.59689735499</v>
      </c>
      <c r="J601">
        <f>VLOOKUP(A601,zillow_price!$A$2:$O$52,15,FALSE)</f>
        <v>10</v>
      </c>
      <c r="K601">
        <f>VLOOKUP(A601,Supply!$B$3:$N$54,13,FALSE)</f>
        <v>1960585</v>
      </c>
    </row>
    <row r="602" spans="1:11" x14ac:dyDescent="0.2">
      <c r="A602" t="s">
        <v>27</v>
      </c>
      <c r="B602">
        <v>2010</v>
      </c>
      <c r="C602">
        <f>HLOOKUP(A602,Fertility!$B$1:$BA$133,124,FALSE)</f>
        <v>42002</v>
      </c>
      <c r="D602">
        <f>HLOOKUP(A602,AverageHouseHoldSize!$B$2:$BA$71,68,FALSE)</f>
        <v>2.5499999999999998</v>
      </c>
      <c r="E602">
        <f>HLOOKUP(A602,Financial!$B$2:$BA$83,79,FALSE)</f>
        <v>294500</v>
      </c>
      <c r="F602">
        <f>HLOOKUP(A602,Financial!$B$2:$BA$83,80,FALSE)</f>
        <v>94298</v>
      </c>
      <c r="G602">
        <f>HLOOKUP(A602,Financial!$B$2:$BA$83,81,FALSE)</f>
        <v>2068</v>
      </c>
      <c r="H602">
        <f>HLOOKUP(A602,Financial!$B$2:$BA$83,82,FALSE)</f>
        <v>4987</v>
      </c>
      <c r="I602">
        <f>VLOOKUP(A602,zillow_price!$A$2:$N$52,2,FALSE)</f>
        <v>245702.830804317</v>
      </c>
      <c r="J602">
        <f>VLOOKUP(A602,zillow_price!$A$2:$O$52,15,FALSE)</f>
        <v>11</v>
      </c>
      <c r="K602">
        <f>VLOOKUP(A602,Supply!$B$3:$N$54,13,FALSE)</f>
        <v>1358809</v>
      </c>
    </row>
    <row r="603" spans="1:11" x14ac:dyDescent="0.2">
      <c r="A603" t="s">
        <v>28</v>
      </c>
      <c r="B603">
        <v>2010</v>
      </c>
      <c r="C603">
        <f>HLOOKUP(A603,Fertility!$B$1:$BA$133,124,FALSE)</f>
        <v>9902</v>
      </c>
      <c r="D603">
        <f>HLOOKUP(A603,AverageHouseHoldSize!$B$2:$BA$71,68,FALSE)</f>
        <v>2.66</v>
      </c>
      <c r="E603">
        <f>HLOOKUP(A603,Financial!$B$2:$BA$83,79,FALSE)</f>
        <v>249000</v>
      </c>
      <c r="F603">
        <f>HLOOKUP(A603,Financial!$B$2:$BA$83,80,FALSE)</f>
        <v>77716</v>
      </c>
      <c r="G603">
        <f>HLOOKUP(A603,Financial!$B$2:$BA$83,81,FALSE)</f>
        <v>1569</v>
      </c>
      <c r="H603">
        <f>HLOOKUP(A603,Financial!$B$2:$BA$83,82,FALSE)</f>
        <v>1302</v>
      </c>
      <c r="I603">
        <f>VLOOKUP(A603,zillow_price!$A$2:$N$52,2,FALSE)</f>
        <v>229903.93808753</v>
      </c>
      <c r="J603">
        <f>VLOOKUP(A603,zillow_price!$A$2:$O$52,15,FALSE)</f>
        <v>13</v>
      </c>
      <c r="K603">
        <f>VLOOKUP(A603,Supply!$B$3:$N$54,13,FALSE)</f>
        <v>328765</v>
      </c>
    </row>
    <row r="604" spans="1:11" x14ac:dyDescent="0.2">
      <c r="A604" t="s">
        <v>29</v>
      </c>
      <c r="B604">
        <v>2010</v>
      </c>
      <c r="C604">
        <f>HLOOKUP(A604,Fertility!$B$1:$BA$133,124,FALSE)</f>
        <v>9098</v>
      </c>
      <c r="D604">
        <f>HLOOKUP(A604,AverageHouseHoldSize!$B$2:$BA$71,68,FALSE)</f>
        <v>2.2400000000000002</v>
      </c>
      <c r="E604">
        <f>HLOOKUP(A604,Financial!$B$2:$BA$83,79,FALSE)</f>
        <v>439400</v>
      </c>
      <c r="F604">
        <f>HLOOKUP(A604,Financial!$B$2:$BA$83,80,FALSE)</f>
        <v>112294</v>
      </c>
      <c r="G604">
        <f>HLOOKUP(A604,Financial!$B$2:$BA$83,81,FALSE)</f>
        <v>2297</v>
      </c>
      <c r="H604">
        <f>HLOOKUP(A604,Financial!$B$2:$BA$83,82,FALSE)</f>
        <v>2640</v>
      </c>
      <c r="I604">
        <f>VLOOKUP(A604,zillow_price!$A$2:$N$52,2,FALSE)</f>
        <v>364119.35646067298</v>
      </c>
      <c r="J604">
        <f>VLOOKUP(A604,zillow_price!$A$2:$O$52,15,FALSE)</f>
        <v>12</v>
      </c>
      <c r="K604">
        <f>VLOOKUP(A604,Supply!$B$3:$N$54,13,FALSE)</f>
        <v>252388</v>
      </c>
    </row>
    <row r="605" spans="1:11" x14ac:dyDescent="0.2">
      <c r="A605" t="s">
        <v>30</v>
      </c>
      <c r="B605">
        <v>2010</v>
      </c>
      <c r="C605">
        <f>HLOOKUP(A605,Fertility!$B$1:$BA$133,124,FALSE)</f>
        <v>211737</v>
      </c>
      <c r="D605">
        <f>HLOOKUP(A605,AverageHouseHoldSize!$B$2:$BA$71,68,FALSE)</f>
        <v>2.62</v>
      </c>
      <c r="E605">
        <f>HLOOKUP(A605,Financial!$B$2:$BA$83,79,FALSE)</f>
        <v>172100</v>
      </c>
      <c r="F605">
        <f>HLOOKUP(A605,Financial!$B$2:$BA$83,80,FALSE)</f>
        <v>62096</v>
      </c>
      <c r="G605">
        <f>HLOOKUP(A605,Financial!$B$2:$BA$83,81,FALSE)</f>
        <v>1505</v>
      </c>
      <c r="H605">
        <f>HLOOKUP(A605,Financial!$B$2:$BA$83,82,FALSE)</f>
        <v>1979</v>
      </c>
      <c r="I605">
        <f>VLOOKUP(A605,zillow_price!$A$2:$N$52,2,FALSE)</f>
        <v>138187.49627535301</v>
      </c>
      <c r="J605">
        <f>VLOOKUP(A605,zillow_price!$A$2:$O$52,15,FALSE)</f>
        <v>14</v>
      </c>
      <c r="K605">
        <f>VLOOKUP(A605,Supply!$B$3:$N$54,13,FALSE)</f>
        <v>7035068</v>
      </c>
    </row>
    <row r="606" spans="1:11" x14ac:dyDescent="0.2">
      <c r="A606" t="s">
        <v>31</v>
      </c>
      <c r="B606">
        <v>2010</v>
      </c>
      <c r="C606">
        <f>HLOOKUP(A606,Fertility!$B$1:$BA$133,124,FALSE)</f>
        <v>145715</v>
      </c>
      <c r="D606">
        <f>HLOOKUP(A606,AverageHouseHoldSize!$B$2:$BA$71,68,FALSE)</f>
        <v>2.72</v>
      </c>
      <c r="E606">
        <f>HLOOKUP(A606,Financial!$B$2:$BA$83,79,FALSE)</f>
        <v>164900</v>
      </c>
      <c r="F606">
        <f>HLOOKUP(A606,Financial!$B$2:$BA$83,80,FALSE)</f>
        <v>67424</v>
      </c>
      <c r="G606">
        <f>HLOOKUP(A606,Financial!$B$2:$BA$83,81,FALSE)</f>
        <v>1390</v>
      </c>
      <c r="H606">
        <f>HLOOKUP(A606,Financial!$B$2:$BA$83,82,FALSE)</f>
        <v>1654</v>
      </c>
      <c r="I606">
        <f>VLOOKUP(A606,zillow_price!$A$2:$N$52,2,FALSE)</f>
        <v>128760.967268487</v>
      </c>
      <c r="J606">
        <f>VLOOKUP(A606,zillow_price!$A$2:$O$52,15,FALSE)</f>
        <v>16</v>
      </c>
      <c r="K606">
        <f>VLOOKUP(A606,Supply!$B$3:$N$54,13,FALSE)</f>
        <v>3482420</v>
      </c>
    </row>
    <row r="607" spans="1:11" x14ac:dyDescent="0.2">
      <c r="A607" t="s">
        <v>32</v>
      </c>
      <c r="B607">
        <v>2010</v>
      </c>
      <c r="C607">
        <f>HLOOKUP(A607,Fertility!$B$1:$BA$133,124,FALSE)</f>
        <v>19939</v>
      </c>
      <c r="D607">
        <f>HLOOKUP(A607,AverageHouseHoldSize!$B$2:$BA$71,68,FALSE)</f>
        <v>2.96</v>
      </c>
      <c r="E607">
        <f>HLOOKUP(A607,Financial!$B$2:$BA$83,79,FALSE)</f>
        <v>516100</v>
      </c>
      <c r="F607">
        <f>HLOOKUP(A607,Financial!$B$2:$BA$83,80,FALSE)</f>
        <v>88857</v>
      </c>
      <c r="G607">
        <f>HLOOKUP(A607,Financial!$B$2:$BA$83,81,FALSE)</f>
        <v>2240</v>
      </c>
      <c r="H607">
        <f>HLOOKUP(A607,Financial!$B$2:$BA$83,82,FALSE)</f>
        <v>1400</v>
      </c>
      <c r="I607">
        <f>VLOOKUP(A607,zillow_price!$A$2:$N$52,2,FALSE)</f>
        <v>426285.45450807601</v>
      </c>
      <c r="J607">
        <f>VLOOKUP(A607,zillow_price!$A$2:$O$52,15,FALSE)</f>
        <v>18</v>
      </c>
      <c r="K607">
        <f>VLOOKUP(A607,Supply!$B$3:$N$54,13,FALSE)</f>
        <v>445812</v>
      </c>
    </row>
    <row r="608" spans="1:11" x14ac:dyDescent="0.2">
      <c r="A608" t="s">
        <v>33</v>
      </c>
      <c r="B608">
        <v>2010</v>
      </c>
      <c r="C608">
        <f>HLOOKUP(A608,Fertility!$B$1:$BA$133,124,FALSE)</f>
        <v>23489</v>
      </c>
      <c r="D608">
        <f>HLOOKUP(A608,AverageHouseHoldSize!$B$2:$BA$71,68,FALSE)</f>
        <v>2.67</v>
      </c>
      <c r="E608">
        <f>HLOOKUP(A608,Financial!$B$2:$BA$83,79,FALSE)</f>
        <v>171000</v>
      </c>
      <c r="F608">
        <f>HLOOKUP(A608,Financial!$B$2:$BA$83,80,FALSE)</f>
        <v>60953</v>
      </c>
      <c r="G608">
        <f>HLOOKUP(A608,Financial!$B$2:$BA$83,81,FALSE)</f>
        <v>1187</v>
      </c>
      <c r="H608">
        <f>HLOOKUP(A608,Financial!$B$2:$BA$83,82,FALSE)</f>
        <v>1280</v>
      </c>
      <c r="I608">
        <f>VLOOKUP(A608,zillow_price!$A$2:$N$52,2,FALSE)</f>
        <v>150112.21082939699</v>
      </c>
      <c r="J608">
        <f>VLOOKUP(A608,zillow_price!$A$2:$O$52,15,FALSE)</f>
        <v>20</v>
      </c>
      <c r="K608">
        <f>VLOOKUP(A608,Supply!$B$3:$N$54,13,FALSE)</f>
        <v>576709</v>
      </c>
    </row>
    <row r="609" spans="1:11" x14ac:dyDescent="0.2">
      <c r="A609" t="s">
        <v>34</v>
      </c>
      <c r="B609">
        <v>2010</v>
      </c>
      <c r="C609">
        <f>HLOOKUP(A609,Fertility!$B$1:$BA$133,124,FALSE)</f>
        <v>179328</v>
      </c>
      <c r="D609">
        <f>HLOOKUP(A609,AverageHouseHoldSize!$B$2:$BA$71,68,FALSE)</f>
        <v>2.64</v>
      </c>
      <c r="E609">
        <f>HLOOKUP(A609,Financial!$B$2:$BA$83,79,FALSE)</f>
        <v>203900</v>
      </c>
      <c r="F609">
        <f>HLOOKUP(A609,Financial!$B$2:$BA$83,80,FALSE)</f>
        <v>77134</v>
      </c>
      <c r="G609">
        <f>HLOOKUP(A609,Financial!$B$2:$BA$83,81,FALSE)</f>
        <v>1655</v>
      </c>
      <c r="H609">
        <f>HLOOKUP(A609,Financial!$B$2:$BA$83,82,FALSE)</f>
        <v>4061</v>
      </c>
      <c r="I609">
        <f>VLOOKUP(A609,zillow_price!$A$2:$N$52,2,FALSE)</f>
        <v>154121.13150325799</v>
      </c>
      <c r="J609">
        <f>VLOOKUP(A609,zillow_price!$A$2:$O$52,15,FALSE)</f>
        <v>21</v>
      </c>
      <c r="K609">
        <f>VLOOKUP(A609,Supply!$B$3:$N$54,13,FALSE)</f>
        <v>4752857</v>
      </c>
    </row>
    <row r="610" spans="1:11" x14ac:dyDescent="0.2">
      <c r="A610" t="s">
        <v>35</v>
      </c>
      <c r="B610">
        <v>2010</v>
      </c>
      <c r="C610">
        <f>HLOOKUP(A610,Fertility!$B$1:$BA$133,124,FALSE)</f>
        <v>82273</v>
      </c>
      <c r="D610">
        <f>HLOOKUP(A610,AverageHouseHoldSize!$B$2:$BA$71,68,FALSE)</f>
        <v>2.5499999999999998</v>
      </c>
      <c r="E610">
        <f>HLOOKUP(A610,Financial!$B$2:$BA$83,79,FALSE)</f>
        <v>130700</v>
      </c>
      <c r="F610">
        <f>HLOOKUP(A610,Financial!$B$2:$BA$83,80,FALSE)</f>
        <v>63300</v>
      </c>
      <c r="G610">
        <f>HLOOKUP(A610,Financial!$B$2:$BA$83,81,FALSE)</f>
        <v>1090</v>
      </c>
      <c r="H610">
        <f>HLOOKUP(A610,Financial!$B$2:$BA$83,82,FALSE)</f>
        <v>1123</v>
      </c>
      <c r="I610">
        <f>VLOOKUP(A610,zillow_price!$A$2:$N$52,2,FALSE)</f>
        <v>112126.36702187599</v>
      </c>
      <c r="J610">
        <f>VLOOKUP(A610,zillow_price!$A$2:$O$52,15,FALSE)</f>
        <v>22</v>
      </c>
      <c r="K610">
        <f>VLOOKUP(A610,Supply!$B$3:$N$54,13,FALSE)</f>
        <v>2470905</v>
      </c>
    </row>
    <row r="611" spans="1:11" x14ac:dyDescent="0.2">
      <c r="A611" t="s">
        <v>36</v>
      </c>
      <c r="B611">
        <v>2010</v>
      </c>
      <c r="C611">
        <f>HLOOKUP(A611,Fertility!$B$1:$BA$133,124,FALSE)</f>
        <v>41387</v>
      </c>
      <c r="D611">
        <f>HLOOKUP(A611,AverageHouseHoldSize!$B$2:$BA$71,68,FALSE)</f>
        <v>2.41</v>
      </c>
      <c r="E611">
        <f>HLOOKUP(A611,Financial!$B$2:$BA$83,79,FALSE)</f>
        <v>133300</v>
      </c>
      <c r="F611">
        <f>HLOOKUP(A611,Financial!$B$2:$BA$83,80,FALSE)</f>
        <v>67976</v>
      </c>
      <c r="G611">
        <f>HLOOKUP(A611,Financial!$B$2:$BA$83,81,FALSE)</f>
        <v>1140</v>
      </c>
      <c r="H611">
        <f>HLOOKUP(A611,Financial!$B$2:$BA$83,82,FALSE)</f>
        <v>1769</v>
      </c>
      <c r="I611">
        <f>VLOOKUP(A611,zillow_price!$A$2:$N$52,2,FALSE)</f>
        <v>116806.937050412</v>
      </c>
      <c r="J611">
        <f>VLOOKUP(A611,zillow_price!$A$2:$O$52,15,FALSE)</f>
        <v>19</v>
      </c>
      <c r="K611">
        <f>VLOOKUP(A611,Supply!$B$3:$N$54,13,FALSE)</f>
        <v>1223439</v>
      </c>
    </row>
    <row r="612" spans="1:11" x14ac:dyDescent="0.2">
      <c r="A612" t="s">
        <v>37</v>
      </c>
      <c r="B612">
        <v>2010</v>
      </c>
      <c r="C612">
        <f>HLOOKUP(A612,Fertility!$B$1:$BA$133,124,FALSE)</f>
        <v>40095</v>
      </c>
      <c r="D612">
        <f>HLOOKUP(A612,AverageHouseHoldSize!$B$2:$BA$71,68,FALSE)</f>
        <v>2.52</v>
      </c>
      <c r="E612">
        <f>HLOOKUP(A612,Financial!$B$2:$BA$83,79,FALSE)</f>
        <v>143100</v>
      </c>
      <c r="F612">
        <f>HLOOKUP(A612,Financial!$B$2:$BA$83,80,FALSE)</f>
        <v>70693</v>
      </c>
      <c r="G612">
        <f>HLOOKUP(A612,Financial!$B$2:$BA$83,81,FALSE)</f>
        <v>1239</v>
      </c>
      <c r="H612">
        <f>HLOOKUP(A612,Financial!$B$2:$BA$83,82,FALSE)</f>
        <v>1875</v>
      </c>
      <c r="I612">
        <f>VLOOKUP(A612,zillow_price!$A$2:$N$52,2,FALSE)</f>
        <v>115975.10128439</v>
      </c>
      <c r="J612">
        <f>VLOOKUP(A612,zillow_price!$A$2:$O$52,15,FALSE)</f>
        <v>23</v>
      </c>
      <c r="K612">
        <f>VLOOKUP(A612,Supply!$B$3:$N$54,13,FALSE)</f>
        <v>1101658</v>
      </c>
    </row>
    <row r="613" spans="1:11" x14ac:dyDescent="0.2">
      <c r="A613" t="s">
        <v>38</v>
      </c>
      <c r="B613">
        <v>2010</v>
      </c>
      <c r="C613">
        <f>HLOOKUP(A613,Fertility!$B$1:$BA$133,124,FALSE)</f>
        <v>57337</v>
      </c>
      <c r="D613">
        <f>HLOOKUP(A613,AverageHouseHoldSize!$B$2:$BA$71,68,FALSE)</f>
        <v>2.5099999999999998</v>
      </c>
      <c r="E613">
        <f>HLOOKUP(A613,Financial!$B$2:$BA$83,79,FALSE)</f>
        <v>136100</v>
      </c>
      <c r="F613">
        <f>HLOOKUP(A613,Financial!$B$2:$BA$83,80,FALSE)</f>
        <v>61497</v>
      </c>
      <c r="G613">
        <f>HLOOKUP(A613,Financial!$B$2:$BA$83,81,FALSE)</f>
        <v>1072</v>
      </c>
      <c r="H613">
        <f>HLOOKUP(A613,Financial!$B$2:$BA$83,82,FALSE)</f>
        <v>1104</v>
      </c>
      <c r="I613">
        <f>VLOOKUP(A613,zillow_price!$A$2:$N$52,2,FALSE)</f>
        <v>104410.243759847</v>
      </c>
      <c r="J613">
        <f>VLOOKUP(A613,zillow_price!$A$2:$O$52,15,FALSE)</f>
        <v>24</v>
      </c>
      <c r="K613">
        <f>VLOOKUP(A613,Supply!$B$3:$N$54,13,FALSE)</f>
        <v>1684348</v>
      </c>
    </row>
    <row r="614" spans="1:11" x14ac:dyDescent="0.2">
      <c r="A614" t="s">
        <v>39</v>
      </c>
      <c r="B614">
        <v>2010</v>
      </c>
      <c r="C614">
        <f>HLOOKUP(A614,Fertility!$B$1:$BA$133,124,FALSE)</f>
        <v>67832</v>
      </c>
      <c r="D614">
        <f>HLOOKUP(A614,AverageHouseHoldSize!$B$2:$BA$71,68,FALSE)</f>
        <v>2.61</v>
      </c>
      <c r="E614">
        <f>HLOOKUP(A614,Financial!$B$2:$BA$83,79,FALSE)</f>
        <v>157700</v>
      </c>
      <c r="F614">
        <f>HLOOKUP(A614,Financial!$B$2:$BA$83,80,FALSE)</f>
        <v>68145</v>
      </c>
      <c r="G614">
        <f>HLOOKUP(A614,Financial!$B$2:$BA$83,81,FALSE)</f>
        <v>1163</v>
      </c>
      <c r="H614">
        <f>HLOOKUP(A614,Financial!$B$2:$BA$83,82,FALSE)</f>
        <v>784</v>
      </c>
      <c r="I614">
        <f>VLOOKUP(A614,zillow_price!$A$2:$N$52,2,FALSE)</f>
        <v>149906.263544532</v>
      </c>
      <c r="J614">
        <f>VLOOKUP(A614,zillow_price!$A$2:$O$52,15,FALSE)</f>
        <v>25</v>
      </c>
      <c r="K614">
        <f>VLOOKUP(A614,Supply!$B$3:$N$54,13,FALSE)</f>
        <v>1689822</v>
      </c>
    </row>
    <row r="615" spans="1:11" x14ac:dyDescent="0.2">
      <c r="A615" t="s">
        <v>40</v>
      </c>
      <c r="B615">
        <v>2010</v>
      </c>
      <c r="C615">
        <f>HLOOKUP(A615,Fertility!$B$1:$BA$133,124,FALSE)</f>
        <v>14244</v>
      </c>
      <c r="D615">
        <f>HLOOKUP(A615,AverageHouseHoldSize!$B$2:$BA$71,68,FALSE)</f>
        <v>2.37</v>
      </c>
      <c r="E615">
        <f>HLOOKUP(A615,Financial!$B$2:$BA$83,79,FALSE)</f>
        <v>188500</v>
      </c>
      <c r="F615">
        <f>HLOOKUP(A615,Financial!$B$2:$BA$83,80,FALSE)</f>
        <v>65808</v>
      </c>
      <c r="G615">
        <f>HLOOKUP(A615,Financial!$B$2:$BA$83,81,FALSE)</f>
        <v>1289</v>
      </c>
      <c r="H615">
        <f>HLOOKUP(A615,Financial!$B$2:$BA$83,82,FALSE)</f>
        <v>2211</v>
      </c>
      <c r="I615">
        <f>VLOOKUP(A615,zillow_price!$A$2:$N$52,2,FALSE)</f>
        <v>173705.77827232599</v>
      </c>
      <c r="J615">
        <f>VLOOKUP(A615,zillow_price!$A$2:$O$52,15,FALSE)</f>
        <v>28</v>
      </c>
      <c r="K615">
        <f>VLOOKUP(A615,Supply!$B$3:$N$54,13,FALSE)</f>
        <v>545417</v>
      </c>
    </row>
    <row r="616" spans="1:11" x14ac:dyDescent="0.2">
      <c r="A616" t="s">
        <v>41</v>
      </c>
      <c r="B616">
        <v>2010</v>
      </c>
      <c r="C616">
        <f>HLOOKUP(A616,Fertility!$B$1:$BA$133,124,FALSE)</f>
        <v>79000</v>
      </c>
      <c r="D616">
        <f>HLOOKUP(A616,AverageHouseHoldSize!$B$2:$BA$71,68,FALSE)</f>
        <v>2.65</v>
      </c>
      <c r="E616">
        <f>HLOOKUP(A616,Financial!$B$2:$BA$83,79,FALSE)</f>
        <v>311000</v>
      </c>
      <c r="F616">
        <f>HLOOKUP(A616,Financial!$B$2:$BA$83,80,FALSE)</f>
        <v>98145</v>
      </c>
      <c r="G616">
        <f>HLOOKUP(A616,Financial!$B$2:$BA$83,81,FALSE)</f>
        <v>2016</v>
      </c>
      <c r="H616">
        <f>HLOOKUP(A616,Financial!$B$2:$BA$83,82,FALSE)</f>
        <v>3079</v>
      </c>
      <c r="I616">
        <f>VLOOKUP(A616,zillow_price!$A$2:$N$52,2,FALSE)</f>
        <v>251119.010582897</v>
      </c>
      <c r="J616">
        <f>VLOOKUP(A616,zillow_price!$A$2:$O$52,15,FALSE)</f>
        <v>27</v>
      </c>
      <c r="K616">
        <f>VLOOKUP(A616,Supply!$B$3:$N$54,13,FALSE)</f>
        <v>2127439</v>
      </c>
    </row>
    <row r="617" spans="1:11" x14ac:dyDescent="0.2">
      <c r="A617" t="s">
        <v>42</v>
      </c>
      <c r="B617">
        <v>2010</v>
      </c>
      <c r="C617">
        <f>HLOOKUP(A617,Fertility!$B$1:$BA$133,124,FALSE)</f>
        <v>79068</v>
      </c>
      <c r="D617">
        <f>HLOOKUP(A617,AverageHouseHoldSize!$B$2:$BA$71,68,FALSE)</f>
        <v>2.5099999999999998</v>
      </c>
      <c r="E617">
        <f>HLOOKUP(A617,Financial!$B$2:$BA$83,79,FALSE)</f>
        <v>337700</v>
      </c>
      <c r="F617">
        <f>HLOOKUP(A617,Financial!$B$2:$BA$83,80,FALSE)</f>
        <v>94695</v>
      </c>
      <c r="G617">
        <f>HLOOKUP(A617,Financial!$B$2:$BA$83,81,FALSE)</f>
        <v>2036</v>
      </c>
      <c r="H617">
        <f>HLOOKUP(A617,Financial!$B$2:$BA$83,82,FALSE)</f>
        <v>3624</v>
      </c>
      <c r="I617">
        <f>VLOOKUP(A617,zillow_price!$A$2:$N$52,2,FALSE)</f>
        <v>299073.25157848001</v>
      </c>
      <c r="J617">
        <f>VLOOKUP(A617,zillow_price!$A$2:$O$52,15,FALSE)</f>
        <v>26</v>
      </c>
      <c r="K617">
        <f>VLOOKUP(A617,Supply!$B$3:$N$54,13,FALSE)</f>
        <v>2520419</v>
      </c>
    </row>
    <row r="618" spans="1:11" x14ac:dyDescent="0.2">
      <c r="A618" t="s">
        <v>43</v>
      </c>
      <c r="B618">
        <v>2010</v>
      </c>
      <c r="C618">
        <f>HLOOKUP(A618,Fertility!$B$1:$BA$133,124,FALSE)</f>
        <v>128835</v>
      </c>
      <c r="D618">
        <f>HLOOKUP(A618,AverageHouseHoldSize!$B$2:$BA$71,68,FALSE)</f>
        <v>2.5299999999999998</v>
      </c>
      <c r="E618">
        <f>HLOOKUP(A618,Financial!$B$2:$BA$83,79,FALSE)</f>
        <v>132000</v>
      </c>
      <c r="F618">
        <f>HLOOKUP(A618,Financial!$B$2:$BA$83,80,FALSE)</f>
        <v>64740</v>
      </c>
      <c r="G618">
        <f>HLOOKUP(A618,Financial!$B$2:$BA$83,81,FALSE)</f>
        <v>1288</v>
      </c>
      <c r="H618">
        <f>HLOOKUP(A618,Financial!$B$2:$BA$83,82,FALSE)</f>
        <v>2410</v>
      </c>
      <c r="I618">
        <f>VLOOKUP(A618,zillow_price!$A$2:$N$52,2,FALSE)</f>
        <v>95990.255712678903</v>
      </c>
      <c r="J618">
        <f>VLOOKUP(A618,zillow_price!$A$2:$O$52,15,FALSE)</f>
        <v>30</v>
      </c>
      <c r="K618">
        <f>VLOOKUP(A618,Supply!$B$3:$N$54,13,FALSE)</f>
        <v>3806621</v>
      </c>
    </row>
    <row r="619" spans="1:11" x14ac:dyDescent="0.2">
      <c r="A619" t="s">
        <v>44</v>
      </c>
      <c r="B619">
        <v>2010</v>
      </c>
      <c r="C619">
        <f>HLOOKUP(A619,Fertility!$B$1:$BA$133,124,FALSE)</f>
        <v>73251</v>
      </c>
      <c r="D619">
        <f>HLOOKUP(A619,AverageHouseHoldSize!$B$2:$BA$71,68,FALSE)</f>
        <v>2.4700000000000002</v>
      </c>
      <c r="E619">
        <f>HLOOKUP(A619,Financial!$B$2:$BA$83,79,FALSE)</f>
        <v>202900</v>
      </c>
      <c r="F619">
        <f>HLOOKUP(A619,Financial!$B$2:$BA$83,80,FALSE)</f>
        <v>77042</v>
      </c>
      <c r="G619">
        <f>HLOOKUP(A619,Financial!$B$2:$BA$83,81,FALSE)</f>
        <v>1503</v>
      </c>
      <c r="H619">
        <f>HLOOKUP(A619,Financial!$B$2:$BA$83,82,FALSE)</f>
        <v>2256</v>
      </c>
      <c r="I619">
        <f>VLOOKUP(A619,zillow_price!$A$2:$N$52,2,FALSE)</f>
        <v>165366.85581268001</v>
      </c>
      <c r="J619">
        <f>VLOOKUP(A619,zillow_price!$A$2:$O$52,15,FALSE)</f>
        <v>31</v>
      </c>
      <c r="K619">
        <f>VLOOKUP(A619,Supply!$B$3:$N$54,13,FALSE)</f>
        <v>2091548</v>
      </c>
    </row>
    <row r="620" spans="1:11" x14ac:dyDescent="0.2">
      <c r="A620" t="s">
        <v>45</v>
      </c>
      <c r="B620">
        <v>2010</v>
      </c>
      <c r="C620">
        <f>HLOOKUP(A620,Fertility!$B$1:$BA$133,124,FALSE)</f>
        <v>45919</v>
      </c>
      <c r="D620">
        <f>HLOOKUP(A620,AverageHouseHoldSize!$B$2:$BA$71,68,FALSE)</f>
        <v>2.66</v>
      </c>
      <c r="E620">
        <f>HLOOKUP(A620,Financial!$B$2:$BA$83,79,FALSE)</f>
        <v>118700</v>
      </c>
      <c r="F620">
        <f>HLOOKUP(A620,Financial!$B$2:$BA$83,80,FALSE)</f>
        <v>56878</v>
      </c>
      <c r="G620">
        <f>HLOOKUP(A620,Financial!$B$2:$BA$83,81,FALSE)</f>
        <v>1043</v>
      </c>
      <c r="H620">
        <f>HLOOKUP(A620,Financial!$B$2:$BA$83,82,FALSE)</f>
        <v>846</v>
      </c>
      <c r="I620">
        <f>VLOOKUP(A620,zillow_price!$A$2:$N$52,2,FALSE)</f>
        <v>108099.041721917</v>
      </c>
      <c r="J620">
        <f>VLOOKUP(A620,zillow_price!$A$2:$O$52,15,FALSE)</f>
        <v>34</v>
      </c>
      <c r="K620">
        <f>VLOOKUP(A620,Supply!$B$3:$N$54,13,FALSE)</f>
        <v>1079999</v>
      </c>
    </row>
    <row r="621" spans="1:11" x14ac:dyDescent="0.2">
      <c r="A621" t="s">
        <v>46</v>
      </c>
      <c r="B621">
        <v>2010</v>
      </c>
      <c r="C621">
        <f>HLOOKUP(A621,Fertility!$B$1:$BA$133,124,FALSE)</f>
        <v>82335</v>
      </c>
      <c r="D621">
        <f>HLOOKUP(A621,AverageHouseHoldSize!$B$2:$BA$71,68,FALSE)</f>
        <v>2.48</v>
      </c>
      <c r="E621">
        <f>HLOOKUP(A621,Financial!$B$2:$BA$83,79,FALSE)</f>
        <v>149400</v>
      </c>
      <c r="F621">
        <f>HLOOKUP(A621,Financial!$B$2:$BA$83,80,FALSE)</f>
        <v>65911</v>
      </c>
      <c r="G621">
        <f>HLOOKUP(A621,Financial!$B$2:$BA$83,81,FALSE)</f>
        <v>1182</v>
      </c>
      <c r="H621">
        <f>HLOOKUP(A621,Financial!$B$2:$BA$83,82,FALSE)</f>
        <v>1418</v>
      </c>
      <c r="I621">
        <f>VLOOKUP(A621,zillow_price!$A$2:$N$52,2,FALSE)</f>
        <v>124767.189853399</v>
      </c>
      <c r="J621">
        <f>VLOOKUP(A621,zillow_price!$A$2:$O$52,15,FALSE)</f>
        <v>32</v>
      </c>
      <c r="K621">
        <f>VLOOKUP(A621,Supply!$B$3:$N$54,13,FALSE)</f>
        <v>2350628</v>
      </c>
    </row>
    <row r="622" spans="1:11" x14ac:dyDescent="0.2">
      <c r="A622" t="s">
        <v>47</v>
      </c>
      <c r="B622">
        <v>2010</v>
      </c>
      <c r="C622">
        <f>HLOOKUP(A622,Fertility!$B$1:$BA$133,124,FALSE)</f>
        <v>14037</v>
      </c>
      <c r="D622">
        <f>HLOOKUP(A622,AverageHouseHoldSize!$B$2:$BA$71,68,FALSE)</f>
        <v>2.39</v>
      </c>
      <c r="E622">
        <f>HLOOKUP(A622,Financial!$B$2:$BA$83,79,FALSE)</f>
        <v>196800</v>
      </c>
      <c r="F622">
        <f>HLOOKUP(A622,Financial!$B$2:$BA$83,80,FALSE)</f>
        <v>62191</v>
      </c>
      <c r="G622">
        <f>HLOOKUP(A622,Financial!$B$2:$BA$83,81,FALSE)</f>
        <v>1217</v>
      </c>
      <c r="H622">
        <f>HLOOKUP(A622,Financial!$B$2:$BA$83,82,FALSE)</f>
        <v>1656</v>
      </c>
      <c r="I622">
        <f>VLOOKUP(A622,zillow_price!$A$2:$N$52,2,FALSE)</f>
        <v>184236.490979856</v>
      </c>
      <c r="J622">
        <f>VLOOKUP(A622,zillow_price!$A$2:$O$52,15,FALSE)</f>
        <v>35</v>
      </c>
      <c r="K622">
        <f>VLOOKUP(A622,Supply!$B$3:$N$54,13,FALSE)</f>
        <v>402747</v>
      </c>
    </row>
    <row r="623" spans="1:11" x14ac:dyDescent="0.2">
      <c r="A623" t="s">
        <v>48</v>
      </c>
      <c r="B623">
        <v>2010</v>
      </c>
      <c r="C623">
        <f>HLOOKUP(A623,Fertility!$B$1:$BA$133,124,FALSE)</f>
        <v>28509</v>
      </c>
      <c r="D623">
        <f>HLOOKUP(A623,AverageHouseHoldSize!$B$2:$BA$71,68,FALSE)</f>
        <v>2.4700000000000002</v>
      </c>
      <c r="E623">
        <f>HLOOKUP(A623,Financial!$B$2:$BA$83,79,FALSE)</f>
        <v>136000</v>
      </c>
      <c r="F623">
        <f>HLOOKUP(A623,Financial!$B$2:$BA$83,80,FALSE)</f>
        <v>71102</v>
      </c>
      <c r="G623">
        <f>HLOOKUP(A623,Financial!$B$2:$BA$83,81,FALSE)</f>
        <v>1218</v>
      </c>
      <c r="H623">
        <f>HLOOKUP(A623,Financial!$B$2:$BA$83,82,FALSE)</f>
        <v>2482</v>
      </c>
      <c r="I623">
        <f>VLOOKUP(A623,zillow_price!$A$2:$N$52,2,FALSE)</f>
        <v>124789.172922855</v>
      </c>
      <c r="J623">
        <f>VLOOKUP(A623,zillow_price!$A$2:$O$52,15,FALSE)</f>
        <v>38</v>
      </c>
      <c r="K623">
        <f>VLOOKUP(A623,Supply!$B$3:$N$54,13,FALSE)</f>
        <v>719304</v>
      </c>
    </row>
    <row r="624" spans="1:11" x14ac:dyDescent="0.2">
      <c r="A624" t="s">
        <v>49</v>
      </c>
      <c r="B624">
        <v>2010</v>
      </c>
      <c r="C624">
        <f>HLOOKUP(A624,Fertility!$B$1:$BA$133,124,FALSE)</f>
        <v>41465</v>
      </c>
      <c r="D624">
        <f>HLOOKUP(A624,AverageHouseHoldSize!$B$2:$BA$71,68,FALSE)</f>
        <v>2.7</v>
      </c>
      <c r="E624">
        <f>HLOOKUP(A624,Financial!$B$2:$BA$83,79,FALSE)</f>
        <v>179100</v>
      </c>
      <c r="F624">
        <f>HLOOKUP(A624,Financial!$B$2:$BA$83,80,FALSE)</f>
        <v>71865</v>
      </c>
      <c r="G624">
        <f>HLOOKUP(A624,Financial!$B$2:$BA$83,81,FALSE)</f>
        <v>1638</v>
      </c>
      <c r="H624">
        <f>HLOOKUP(A624,Financial!$B$2:$BA$83,82,FALSE)</f>
        <v>1783</v>
      </c>
      <c r="I624">
        <f>VLOOKUP(A624,zillow_price!$A$2:$N$52,2,FALSE)</f>
        <v>143447.190182992</v>
      </c>
      <c r="J624">
        <f>VLOOKUP(A624,zillow_price!$A$2:$O$52,15,FALSE)</f>
        <v>42</v>
      </c>
      <c r="K624">
        <f>VLOOKUP(A624,Supply!$B$3:$N$54,13,FALSE)</f>
        <v>989811</v>
      </c>
    </row>
    <row r="625" spans="1:11" x14ac:dyDescent="0.2">
      <c r="A625" t="s">
        <v>50</v>
      </c>
      <c r="B625">
        <v>2010</v>
      </c>
      <c r="C625">
        <f>HLOOKUP(A625,Fertility!$B$1:$BA$133,124,FALSE)</f>
        <v>16194</v>
      </c>
      <c r="D625">
        <f>HLOOKUP(A625,AverageHouseHoldSize!$B$2:$BA$71,68,FALSE)</f>
        <v>2.48</v>
      </c>
      <c r="E625">
        <f>HLOOKUP(A625,Financial!$B$2:$BA$83,79,FALSE)</f>
        <v>247600</v>
      </c>
      <c r="F625">
        <f>HLOOKUP(A625,Financial!$B$2:$BA$83,80,FALSE)</f>
        <v>84346</v>
      </c>
      <c r="G625">
        <f>HLOOKUP(A625,Financial!$B$2:$BA$83,81,FALSE)</f>
        <v>1853</v>
      </c>
      <c r="H625">
        <f>HLOOKUP(A625,Financial!$B$2:$BA$83,82,FALSE)</f>
        <v>4807</v>
      </c>
      <c r="I625">
        <f>VLOOKUP(A625,zillow_price!$A$2:$N$52,2,FALSE)</f>
        <v>210167.56814110201</v>
      </c>
      <c r="J625">
        <f>VLOOKUP(A625,zillow_price!$A$2:$O$52,15,FALSE)</f>
        <v>39</v>
      </c>
      <c r="K625">
        <f>VLOOKUP(A625,Supply!$B$3:$N$54,13,FALSE)</f>
        <v>515431</v>
      </c>
    </row>
    <row r="626" spans="1:11" x14ac:dyDescent="0.2">
      <c r="A626" t="s">
        <v>51</v>
      </c>
      <c r="B626">
        <v>2010</v>
      </c>
      <c r="C626">
        <f>HLOOKUP(A626,Fertility!$B$1:$BA$133,124,FALSE)</f>
        <v>110473</v>
      </c>
      <c r="D626">
        <f>HLOOKUP(A626,AverageHouseHoldSize!$B$2:$BA$71,68,FALSE)</f>
        <v>2.72</v>
      </c>
      <c r="E626">
        <f>HLOOKUP(A626,Financial!$B$2:$BA$83,79,FALSE)</f>
        <v>346800</v>
      </c>
      <c r="F626">
        <f>HLOOKUP(A626,Financial!$B$2:$BA$83,80,FALSE)</f>
        <v>99984</v>
      </c>
      <c r="G626">
        <f>HLOOKUP(A626,Financial!$B$2:$BA$83,81,FALSE)</f>
        <v>2370</v>
      </c>
      <c r="H626">
        <f>HLOOKUP(A626,Financial!$B$2:$BA$83,82,FALSE)</f>
        <v>6963</v>
      </c>
      <c r="I626">
        <f>VLOOKUP(A626,zillow_price!$A$2:$N$52,2,FALSE)</f>
        <v>291195.66313298099</v>
      </c>
      <c r="J626">
        <f>VLOOKUP(A626,zillow_price!$A$2:$O$52,15,FALSE)</f>
        <v>40</v>
      </c>
      <c r="K626">
        <f>VLOOKUP(A626,Supply!$B$3:$N$54,13,FALSE)</f>
        <v>3172421</v>
      </c>
    </row>
    <row r="627" spans="1:11" x14ac:dyDescent="0.2">
      <c r="A627" t="s">
        <v>52</v>
      </c>
      <c r="B627">
        <v>2010</v>
      </c>
      <c r="C627">
        <f>HLOOKUP(A627,Fertility!$B$1:$BA$133,124,FALSE)</f>
        <v>28502</v>
      </c>
      <c r="D627">
        <f>HLOOKUP(A627,AverageHouseHoldSize!$B$2:$BA$71,68,FALSE)</f>
        <v>2.64</v>
      </c>
      <c r="E627">
        <f>HLOOKUP(A627,Financial!$B$2:$BA$83,79,FALSE)</f>
        <v>174300</v>
      </c>
      <c r="F627">
        <f>HLOOKUP(A627,Financial!$B$2:$BA$83,80,FALSE)</f>
        <v>62597</v>
      </c>
      <c r="G627">
        <f>HLOOKUP(A627,Financial!$B$2:$BA$83,81,FALSE)</f>
        <v>1202</v>
      </c>
      <c r="H627">
        <f>HLOOKUP(A627,Financial!$B$2:$BA$83,82,FALSE)</f>
        <v>1243</v>
      </c>
      <c r="I627">
        <f>VLOOKUP(A627,zillow_price!$A$2:$N$52,2,FALSE)</f>
        <v>165045.32069448201</v>
      </c>
      <c r="J627">
        <f>VLOOKUP(A627,zillow_price!$A$2:$O$52,15,FALSE)</f>
        <v>41</v>
      </c>
      <c r="K627">
        <f>VLOOKUP(A627,Supply!$B$3:$N$54,13,FALSE)</f>
        <v>765183</v>
      </c>
    </row>
    <row r="628" spans="1:11" x14ac:dyDescent="0.2">
      <c r="A628" t="s">
        <v>53</v>
      </c>
      <c r="B628">
        <v>2010</v>
      </c>
      <c r="C628">
        <f>HLOOKUP(A628,Fertility!$B$1:$BA$133,124,FALSE)</f>
        <v>247003</v>
      </c>
      <c r="D628">
        <f>HLOOKUP(A628,AverageHouseHoldSize!$B$2:$BA$71,68,FALSE)</f>
        <v>2.61</v>
      </c>
      <c r="E628">
        <f>HLOOKUP(A628,Financial!$B$2:$BA$83,79,FALSE)</f>
        <v>315100</v>
      </c>
      <c r="F628">
        <f>HLOOKUP(A628,Financial!$B$2:$BA$83,80,FALSE)</f>
        <v>87812</v>
      </c>
      <c r="G628">
        <f>HLOOKUP(A628,Financial!$B$2:$BA$83,81,FALSE)</f>
        <v>1963</v>
      </c>
      <c r="H628">
        <f>HLOOKUP(A628,Financial!$B$2:$BA$83,82,FALSE)</f>
        <v>4399</v>
      </c>
      <c r="I628">
        <f>VLOOKUP(A628,zillow_price!$A$2:$N$52,2,FALSE)</f>
        <v>256864.99080518199</v>
      </c>
      <c r="J628">
        <f>VLOOKUP(A628,zillow_price!$A$2:$O$52,15,FALSE)</f>
        <v>43</v>
      </c>
      <c r="K628">
        <f>VLOOKUP(A628,Supply!$B$3:$N$54,13,FALSE)</f>
        <v>7196427</v>
      </c>
    </row>
    <row r="629" spans="1:11" x14ac:dyDescent="0.2">
      <c r="A629" t="s">
        <v>54</v>
      </c>
      <c r="B629">
        <v>2010</v>
      </c>
      <c r="C629">
        <f>HLOOKUP(A629,Fertility!$B$1:$BA$133,124,FALSE)</f>
        <v>130058</v>
      </c>
      <c r="D629">
        <f>HLOOKUP(A629,AverageHouseHoldSize!$B$2:$BA$71,68,FALSE)</f>
        <v>2.5299999999999998</v>
      </c>
      <c r="E629">
        <f>HLOOKUP(A629,Financial!$B$2:$BA$83,79,FALSE)</f>
        <v>165800</v>
      </c>
      <c r="F629">
        <f>HLOOKUP(A629,Financial!$B$2:$BA$83,80,FALSE)</f>
        <v>64837</v>
      </c>
      <c r="G629">
        <f>HLOOKUP(A629,Financial!$B$2:$BA$83,81,FALSE)</f>
        <v>1250</v>
      </c>
      <c r="H629">
        <f>HLOOKUP(A629,Financial!$B$2:$BA$83,82,FALSE)</f>
        <v>1382</v>
      </c>
      <c r="I629">
        <f>VLOOKUP(A629,zillow_price!$A$2:$N$52,2,FALSE)</f>
        <v>153814.047445448</v>
      </c>
      <c r="J629">
        <f>VLOOKUP(A629,zillow_price!$A$2:$O$52,15,FALSE)</f>
        <v>36</v>
      </c>
      <c r="K629">
        <f>VLOOKUP(A629,Supply!$B$3:$N$54,13,FALSE)</f>
        <v>3670859</v>
      </c>
    </row>
    <row r="630" spans="1:11" x14ac:dyDescent="0.2">
      <c r="A630" t="s">
        <v>55</v>
      </c>
      <c r="B630">
        <v>2010</v>
      </c>
      <c r="C630">
        <f>HLOOKUP(A630,Fertility!$B$1:$BA$133,124,FALSE)</f>
        <v>8895</v>
      </c>
      <c r="D630">
        <f>HLOOKUP(A630,AverageHouseHoldSize!$B$2:$BA$71,68,FALSE)</f>
        <v>2.3199999999999998</v>
      </c>
      <c r="E630">
        <f>HLOOKUP(A630,Financial!$B$2:$BA$83,79,FALSE)</f>
        <v>142800</v>
      </c>
      <c r="F630">
        <f>HLOOKUP(A630,Financial!$B$2:$BA$83,80,FALSE)</f>
        <v>73191</v>
      </c>
      <c r="G630">
        <f>HLOOKUP(A630,Financial!$B$2:$BA$83,81,FALSE)</f>
        <v>1133</v>
      </c>
      <c r="H630">
        <f>HLOOKUP(A630,Financial!$B$2:$BA$83,82,FALSE)</f>
        <v>2025</v>
      </c>
      <c r="I630">
        <f>VLOOKUP(A630,zillow_price!$A$2:$N$52,2,FALSE)</f>
        <v>159974.954807862</v>
      </c>
      <c r="J630">
        <f>VLOOKUP(A630,zillow_price!$A$2:$O$52,15,FALSE)</f>
        <v>37</v>
      </c>
      <c r="K630">
        <f>VLOOKUP(A630,Supply!$B$3:$N$54,13,FALSE)</f>
        <v>280412</v>
      </c>
    </row>
    <row r="631" spans="1:11" x14ac:dyDescent="0.2">
      <c r="A631" t="s">
        <v>56</v>
      </c>
      <c r="B631">
        <v>2010</v>
      </c>
      <c r="C631">
        <f>HLOOKUP(A631,Fertility!$B$1:$BA$133,124,FALSE)</f>
        <v>145431</v>
      </c>
      <c r="D631">
        <f>HLOOKUP(A631,AverageHouseHoldSize!$B$2:$BA$71,68,FALSE)</f>
        <v>2.48</v>
      </c>
      <c r="E631">
        <f>HLOOKUP(A631,Financial!$B$2:$BA$83,79,FALSE)</f>
        <v>141700</v>
      </c>
      <c r="F631">
        <f>HLOOKUP(A631,Financial!$B$2:$BA$83,80,FALSE)</f>
        <v>66594</v>
      </c>
      <c r="G631">
        <f>HLOOKUP(A631,Financial!$B$2:$BA$83,81,FALSE)</f>
        <v>1246</v>
      </c>
      <c r="H631">
        <f>HLOOKUP(A631,Financial!$B$2:$BA$83,82,FALSE)</f>
        <v>2121</v>
      </c>
      <c r="I631">
        <f>VLOOKUP(A631,zillow_price!$A$2:$N$52,2,FALSE)</f>
        <v>113222.210734536</v>
      </c>
      <c r="J631">
        <f>VLOOKUP(A631,zillow_price!$A$2:$O$52,15,FALSE)</f>
        <v>44</v>
      </c>
      <c r="K631">
        <f>VLOOKUP(A631,Supply!$B$3:$N$54,13,FALSE)</f>
        <v>4525066</v>
      </c>
    </row>
    <row r="632" spans="1:11" x14ac:dyDescent="0.2">
      <c r="A632" t="s">
        <v>57</v>
      </c>
      <c r="B632">
        <v>2010</v>
      </c>
      <c r="C632">
        <f>HLOOKUP(A632,Fertility!$B$1:$BA$133,124,FALSE)</f>
        <v>49557</v>
      </c>
      <c r="D632">
        <f>HLOOKUP(A632,AverageHouseHoldSize!$B$2:$BA$71,68,FALSE)</f>
        <v>2.5499999999999998</v>
      </c>
      <c r="E632">
        <f>HLOOKUP(A632,Financial!$B$2:$BA$83,79,FALSE)</f>
        <v>123600</v>
      </c>
      <c r="F632">
        <f>HLOOKUP(A632,Financial!$B$2:$BA$83,80,FALSE)</f>
        <v>62732</v>
      </c>
      <c r="G632">
        <f>HLOOKUP(A632,Financial!$B$2:$BA$83,81,FALSE)</f>
        <v>1089</v>
      </c>
      <c r="H632">
        <f>HLOOKUP(A632,Financial!$B$2:$BA$83,82,FALSE)</f>
        <v>1090</v>
      </c>
      <c r="I632">
        <f>VLOOKUP(A632,zillow_price!$A$2:$N$52,2,FALSE)</f>
        <v>108172.601375477</v>
      </c>
      <c r="J632">
        <f>VLOOKUP(A632,zillow_price!$A$2:$O$52,15,FALSE)</f>
        <v>45</v>
      </c>
      <c r="K632">
        <f>VLOOKUP(A632,Supply!$B$3:$N$54,13,FALSE)</f>
        <v>1432959</v>
      </c>
    </row>
    <row r="633" spans="1:11" x14ac:dyDescent="0.2">
      <c r="A633" t="s">
        <v>58</v>
      </c>
      <c r="B633">
        <v>2010</v>
      </c>
      <c r="C633">
        <f>HLOOKUP(A633,Fertility!$B$1:$BA$133,124,FALSE)</f>
        <v>48873</v>
      </c>
      <c r="D633">
        <f>HLOOKUP(A633,AverageHouseHoldSize!$B$2:$BA$71,68,FALSE)</f>
        <v>2.4900000000000002</v>
      </c>
      <c r="E633">
        <f>HLOOKUP(A633,Financial!$B$2:$BA$83,79,FALSE)</f>
        <v>253300</v>
      </c>
      <c r="F633">
        <f>HLOOKUP(A633,Financial!$B$2:$BA$83,80,FALSE)</f>
        <v>70418</v>
      </c>
      <c r="G633">
        <f>HLOOKUP(A633,Financial!$B$2:$BA$83,81,FALSE)</f>
        <v>1577</v>
      </c>
      <c r="H633">
        <f>HLOOKUP(A633,Financial!$B$2:$BA$83,82,FALSE)</f>
        <v>2509</v>
      </c>
      <c r="I633">
        <f>VLOOKUP(A633,zillow_price!$A$2:$N$52,2,FALSE)</f>
        <v>213272.12835486</v>
      </c>
      <c r="J633">
        <f>VLOOKUP(A633,zillow_price!$A$2:$O$52,15,FALSE)</f>
        <v>46</v>
      </c>
      <c r="K633">
        <f>VLOOKUP(A633,Supply!$B$3:$N$54,13,FALSE)</f>
        <v>1507137</v>
      </c>
    </row>
    <row r="634" spans="1:11" x14ac:dyDescent="0.2">
      <c r="A634" t="s">
        <v>59</v>
      </c>
      <c r="B634">
        <v>2010</v>
      </c>
      <c r="C634">
        <f>HLOOKUP(A634,Fertility!$B$1:$BA$133,124,FALSE)</f>
        <v>144791</v>
      </c>
      <c r="D634">
        <f>HLOOKUP(A634,AverageHouseHoldSize!$B$2:$BA$71,68,FALSE)</f>
        <v>2.4900000000000002</v>
      </c>
      <c r="E634">
        <f>HLOOKUP(A634,Financial!$B$2:$BA$83,79,FALSE)</f>
        <v>182100</v>
      </c>
      <c r="F634">
        <f>HLOOKUP(A634,Financial!$B$2:$BA$83,80,FALSE)</f>
        <v>72891</v>
      </c>
      <c r="G634">
        <f>HLOOKUP(A634,Financial!$B$2:$BA$83,81,FALSE)</f>
        <v>1390</v>
      </c>
      <c r="H634">
        <f>HLOOKUP(A634,Financial!$B$2:$BA$83,82,FALSE)</f>
        <v>2595</v>
      </c>
      <c r="I634">
        <f>VLOOKUP(A634,zillow_price!$A$2:$N$52,2,FALSE)</f>
        <v>155629.910033019</v>
      </c>
      <c r="J634">
        <f>VLOOKUP(A634,zillow_price!$A$2:$O$52,15,FALSE)</f>
        <v>47</v>
      </c>
      <c r="K634">
        <f>VLOOKUP(A634,Supply!$B$3:$N$54,13,FALSE)</f>
        <v>4936030</v>
      </c>
    </row>
    <row r="635" spans="1:11" x14ac:dyDescent="0.2">
      <c r="A635" t="s">
        <v>60</v>
      </c>
      <c r="B635">
        <v>2010</v>
      </c>
      <c r="C635">
        <f>HLOOKUP(A635,Fertility!$B$1:$BA$133,124,FALSE)</f>
        <v>12732</v>
      </c>
      <c r="D635">
        <f>HLOOKUP(A635,AverageHouseHoldSize!$B$2:$BA$71,68,FALSE)</f>
        <v>2.5099999999999998</v>
      </c>
      <c r="E635">
        <f>HLOOKUP(A635,Financial!$B$2:$BA$83,79,FALSE)</f>
        <v>258100</v>
      </c>
      <c r="F635">
        <f>HLOOKUP(A635,Financial!$B$2:$BA$83,80,FALSE)</f>
        <v>79813</v>
      </c>
      <c r="G635">
        <f>HLOOKUP(A635,Financial!$B$2:$BA$83,81,FALSE)</f>
        <v>1837</v>
      </c>
      <c r="H635">
        <f>HLOOKUP(A635,Financial!$B$2:$BA$83,82,FALSE)</f>
        <v>3815</v>
      </c>
      <c r="I635">
        <f>VLOOKUP(A635,zillow_price!$A$2:$N$52,2,FALSE)</f>
        <v>222912.55342206801</v>
      </c>
      <c r="J635">
        <f>VLOOKUP(A635,zillow_price!$A$2:$O$52,15,FALSE)</f>
        <v>50</v>
      </c>
      <c r="K635">
        <f>VLOOKUP(A635,Supply!$B$3:$N$54,13,FALSE)</f>
        <v>402295</v>
      </c>
    </row>
    <row r="636" spans="1:11" x14ac:dyDescent="0.2">
      <c r="A636" t="s">
        <v>61</v>
      </c>
      <c r="B636">
        <v>2010</v>
      </c>
      <c r="C636">
        <f>HLOOKUP(A636,Fertility!$B$1:$BA$133,124,FALSE)</f>
        <v>63648</v>
      </c>
      <c r="D636">
        <f>HLOOKUP(A636,AverageHouseHoldSize!$B$2:$BA$71,68,FALSE)</f>
        <v>2.5499999999999998</v>
      </c>
      <c r="E636">
        <f>HLOOKUP(A636,Financial!$B$2:$BA$83,79,FALSE)</f>
        <v>153400</v>
      </c>
      <c r="F636">
        <f>HLOOKUP(A636,Financial!$B$2:$BA$83,80,FALSE)</f>
        <v>62767</v>
      </c>
      <c r="G636">
        <f>HLOOKUP(A636,Financial!$B$2:$BA$83,81,FALSE)</f>
        <v>1177</v>
      </c>
      <c r="H636">
        <f>HLOOKUP(A636,Financial!$B$2:$BA$83,82,FALSE)</f>
        <v>867</v>
      </c>
      <c r="I636">
        <f>VLOOKUP(A636,zillow_price!$A$2:$N$52,2,FALSE)</f>
        <v>141442.00551944401</v>
      </c>
      <c r="J636">
        <f>VLOOKUP(A636,zillow_price!$A$2:$O$52,15,FALSE)</f>
        <v>51</v>
      </c>
      <c r="K636">
        <f>VLOOKUP(A636,Supply!$B$3:$N$54,13,FALSE)</f>
        <v>1761393</v>
      </c>
    </row>
    <row r="637" spans="1:11" x14ac:dyDescent="0.2">
      <c r="A637" t="s">
        <v>62</v>
      </c>
      <c r="B637">
        <v>2010</v>
      </c>
      <c r="C637">
        <f>HLOOKUP(A637,Fertility!$B$1:$BA$133,124,FALSE)</f>
        <v>10804</v>
      </c>
      <c r="D637">
        <f>HLOOKUP(A637,AverageHouseHoldSize!$B$2:$BA$71,68,FALSE)</f>
        <v>2.4500000000000002</v>
      </c>
      <c r="E637">
        <f>HLOOKUP(A637,Financial!$B$2:$BA$83,79,FALSE)</f>
        <v>146800</v>
      </c>
      <c r="F637">
        <f>HLOOKUP(A637,Financial!$B$2:$BA$83,80,FALSE)</f>
        <v>68243</v>
      </c>
      <c r="G637">
        <f>HLOOKUP(A637,Financial!$B$2:$BA$83,81,FALSE)</f>
        <v>1151</v>
      </c>
      <c r="H637">
        <f>HLOOKUP(A637,Financial!$B$2:$BA$83,82,FALSE)</f>
        <v>1927</v>
      </c>
      <c r="I637">
        <f>VLOOKUP(A637,zillow_price!$A$2:$N$52,2,FALSE)</f>
        <v>143113.248995948</v>
      </c>
      <c r="J637">
        <f>VLOOKUP(A637,zillow_price!$A$2:$O$52,15,FALSE)</f>
        <v>52</v>
      </c>
      <c r="K637">
        <f>VLOOKUP(A637,Supply!$B$3:$N$54,13,FALSE)</f>
        <v>318955</v>
      </c>
    </row>
    <row r="638" spans="1:11" x14ac:dyDescent="0.2">
      <c r="A638" t="s">
        <v>63</v>
      </c>
      <c r="B638">
        <v>2010</v>
      </c>
      <c r="C638">
        <f>HLOOKUP(A638,Fertility!$B$1:$BA$133,124,FALSE)</f>
        <v>96604</v>
      </c>
      <c r="D638">
        <f>HLOOKUP(A638,AverageHouseHoldSize!$B$2:$BA$71,68,FALSE)</f>
        <v>2.54</v>
      </c>
      <c r="E638">
        <f>HLOOKUP(A638,Financial!$B$2:$BA$83,79,FALSE)</f>
        <v>147000</v>
      </c>
      <c r="F638">
        <f>HLOOKUP(A638,Financial!$B$2:$BA$83,80,FALSE)</f>
        <v>61581</v>
      </c>
      <c r="G638">
        <f>HLOOKUP(A638,Financial!$B$2:$BA$83,81,FALSE)</f>
        <v>1161</v>
      </c>
      <c r="H638">
        <f>HLOOKUP(A638,Financial!$B$2:$BA$83,82,FALSE)</f>
        <v>1080</v>
      </c>
      <c r="I638">
        <f>VLOOKUP(A638,zillow_price!$A$2:$N$52,2,FALSE)</f>
        <v>134882.778458407</v>
      </c>
      <c r="J638">
        <f>VLOOKUP(A638,zillow_price!$A$2:$O$52,15,FALSE)</f>
        <v>53</v>
      </c>
      <c r="K638">
        <f>VLOOKUP(A638,Supply!$B$3:$N$54,13,FALSE)</f>
        <v>2440663</v>
      </c>
    </row>
    <row r="639" spans="1:11" x14ac:dyDescent="0.2">
      <c r="A639" t="s">
        <v>64</v>
      </c>
      <c r="B639">
        <v>2010</v>
      </c>
      <c r="C639">
        <f>HLOOKUP(A639,Fertility!$B$1:$BA$133,124,FALSE)</f>
        <v>395185</v>
      </c>
      <c r="D639">
        <f>HLOOKUP(A639,AverageHouseHoldSize!$B$2:$BA$71,68,FALSE)</f>
        <v>2.82</v>
      </c>
      <c r="E639">
        <f>HLOOKUP(A639,Financial!$B$2:$BA$83,79,FALSE)</f>
        <v>144700</v>
      </c>
      <c r="F639">
        <f>HLOOKUP(A639,Financial!$B$2:$BA$83,80,FALSE)</f>
        <v>74935</v>
      </c>
      <c r="G639">
        <f>HLOOKUP(A639,Financial!$B$2:$BA$83,81,FALSE)</f>
        <v>1402</v>
      </c>
      <c r="H639">
        <f>HLOOKUP(A639,Financial!$B$2:$BA$83,82,FALSE)</f>
        <v>2997</v>
      </c>
      <c r="I639">
        <f>VLOOKUP(A639,zillow_price!$A$2:$N$52,2,FALSE)</f>
        <v>135006.55496794501</v>
      </c>
      <c r="J639">
        <f>VLOOKUP(A639,zillow_price!$A$2:$O$52,15,FALSE)</f>
        <v>54</v>
      </c>
      <c r="K639">
        <f>VLOOKUP(A639,Supply!$B$3:$N$54,13,FALSE)</f>
        <v>8738664</v>
      </c>
    </row>
    <row r="640" spans="1:11" x14ac:dyDescent="0.2">
      <c r="A640" t="s">
        <v>65</v>
      </c>
      <c r="B640">
        <v>2010</v>
      </c>
      <c r="C640">
        <f>HLOOKUP(A640,Fertility!$B$1:$BA$133,124,FALSE)</f>
        <v>54635</v>
      </c>
      <c r="D640">
        <f>HLOOKUP(A640,AverageHouseHoldSize!$B$2:$BA$71,68,FALSE)</f>
        <v>3.1</v>
      </c>
      <c r="E640">
        <f>HLOOKUP(A640,Financial!$B$2:$BA$83,79,FALSE)</f>
        <v>220900</v>
      </c>
      <c r="F640">
        <f>HLOOKUP(A640,Financial!$B$2:$BA$83,80,FALSE)</f>
        <v>71038</v>
      </c>
      <c r="G640">
        <f>HLOOKUP(A640,Financial!$B$2:$BA$83,81,FALSE)</f>
        <v>1433</v>
      </c>
      <c r="H640">
        <f>HLOOKUP(A640,Financial!$B$2:$BA$83,82,FALSE)</f>
        <v>1426</v>
      </c>
      <c r="I640">
        <f>VLOOKUP(A640,zillow_price!$A$2:$N$52,2,FALSE)</f>
        <v>195437.907582374</v>
      </c>
      <c r="J640">
        <f>VLOOKUP(A640,zillow_price!$A$2:$O$52,15,FALSE)</f>
        <v>55</v>
      </c>
      <c r="K640">
        <f>VLOOKUP(A640,Supply!$B$3:$N$54,13,FALSE)</f>
        <v>880025</v>
      </c>
    </row>
    <row r="641" spans="1:11" x14ac:dyDescent="0.2">
      <c r="A641" t="s">
        <v>66</v>
      </c>
      <c r="B641">
        <v>2010</v>
      </c>
      <c r="C641">
        <f>HLOOKUP(A641,Fertility!$B$1:$BA$133,124,FALSE)</f>
        <v>6885</v>
      </c>
      <c r="D641">
        <f>HLOOKUP(A641,AverageHouseHoldSize!$B$2:$BA$71,68,FALSE)</f>
        <v>2.34</v>
      </c>
      <c r="E641">
        <f>HLOOKUP(A641,Financial!$B$2:$BA$83,79,FALSE)</f>
        <v>222900</v>
      </c>
      <c r="F641">
        <f>HLOOKUP(A641,Financial!$B$2:$BA$83,80,FALSE)</f>
        <v>68698</v>
      </c>
      <c r="G641">
        <f>HLOOKUP(A641,Financial!$B$2:$BA$83,81,FALSE)</f>
        <v>1445</v>
      </c>
      <c r="H641">
        <f>HLOOKUP(A641,Financial!$B$2:$BA$83,82,FALSE)</f>
        <v>3588</v>
      </c>
      <c r="I641">
        <f>VLOOKUP(A641,zillow_price!$A$2:$N$52,2,FALSE)</f>
        <v>203964.40220975599</v>
      </c>
      <c r="J641">
        <f>VLOOKUP(A641,zillow_price!$A$2:$O$52,15,FALSE)</f>
        <v>58</v>
      </c>
      <c r="K641">
        <f>VLOOKUP(A641,Supply!$B$3:$N$54,13,FALSE)</f>
        <v>256922</v>
      </c>
    </row>
    <row r="642" spans="1:11" x14ac:dyDescent="0.2">
      <c r="A642" t="s">
        <v>67</v>
      </c>
      <c r="B642">
        <v>2010</v>
      </c>
      <c r="C642">
        <f>HLOOKUP(A642,Fertility!$B$1:$BA$133,124,FALSE)</f>
        <v>105477</v>
      </c>
      <c r="D642">
        <f>HLOOKUP(A642,AverageHouseHoldSize!$B$2:$BA$71,68,FALSE)</f>
        <v>2.6</v>
      </c>
      <c r="E642">
        <f>HLOOKUP(A642,Financial!$B$2:$BA$83,79,FALSE)</f>
        <v>271500</v>
      </c>
      <c r="F642">
        <f>HLOOKUP(A642,Financial!$B$2:$BA$83,80,FALSE)</f>
        <v>87012</v>
      </c>
      <c r="G642">
        <f>HLOOKUP(A642,Financial!$B$2:$BA$83,81,FALSE)</f>
        <v>1728</v>
      </c>
      <c r="H642">
        <f>HLOOKUP(A642,Financial!$B$2:$BA$83,82,FALSE)</f>
        <v>2158</v>
      </c>
      <c r="I642">
        <f>VLOOKUP(A642,zillow_price!$A$2:$N$52,2,FALSE)</f>
        <v>215701.957909344</v>
      </c>
      <c r="J642">
        <f>VLOOKUP(A642,zillow_price!$A$2:$O$52,15,FALSE)</f>
        <v>56</v>
      </c>
      <c r="K642">
        <f>VLOOKUP(A642,Supply!$B$3:$N$54,13,FALSE)</f>
        <v>2992732</v>
      </c>
    </row>
    <row r="643" spans="1:11" x14ac:dyDescent="0.2">
      <c r="A643" t="s">
        <v>68</v>
      </c>
      <c r="B643">
        <v>2010</v>
      </c>
      <c r="C643">
        <f>HLOOKUP(A643,Fertility!$B$1:$BA$133,124,FALSE)</f>
        <v>94636</v>
      </c>
      <c r="D643">
        <f>HLOOKUP(A643,AverageHouseHoldSize!$B$2:$BA$71,68,FALSE)</f>
        <v>2.5299999999999998</v>
      </c>
      <c r="E643">
        <f>HLOOKUP(A643,Financial!$B$2:$BA$83,79,FALSE)</f>
        <v>280000</v>
      </c>
      <c r="F643">
        <f>HLOOKUP(A643,Financial!$B$2:$BA$83,80,FALSE)</f>
        <v>80240</v>
      </c>
      <c r="G643">
        <f>HLOOKUP(A643,Financial!$B$2:$BA$83,81,FALSE)</f>
        <v>1736</v>
      </c>
      <c r="H643">
        <f>HLOOKUP(A643,Financial!$B$2:$BA$83,82,FALSE)</f>
        <v>2737</v>
      </c>
      <c r="I643">
        <f>VLOOKUP(A643,zillow_price!$A$2:$N$52,2,FALSE)</f>
        <v>247960.91685288001</v>
      </c>
      <c r="J643">
        <f>VLOOKUP(A643,zillow_price!$A$2:$O$52,15,FALSE)</f>
        <v>59</v>
      </c>
      <c r="K643">
        <f>VLOOKUP(A643,Supply!$B$3:$N$54,13,FALSE)</f>
        <v>2606863</v>
      </c>
    </row>
    <row r="644" spans="1:11" x14ac:dyDescent="0.2">
      <c r="A644" t="s">
        <v>69</v>
      </c>
      <c r="B644">
        <v>2010</v>
      </c>
      <c r="C644">
        <f>HLOOKUP(A644,Fertility!$B$1:$BA$133,124,FALSE)</f>
        <v>20260</v>
      </c>
      <c r="D644">
        <f>HLOOKUP(A644,AverageHouseHoldSize!$B$2:$BA$71,68,FALSE)</f>
        <v>2.4300000000000002</v>
      </c>
      <c r="E644">
        <f>HLOOKUP(A644,Financial!$B$2:$BA$83,79,FALSE)</f>
        <v>116000</v>
      </c>
      <c r="F644">
        <f>HLOOKUP(A644,Financial!$B$2:$BA$83,80,FALSE)</f>
        <v>59593</v>
      </c>
      <c r="G644">
        <f>HLOOKUP(A644,Financial!$B$2:$BA$83,81,FALSE)</f>
        <v>918</v>
      </c>
      <c r="H644">
        <f>HLOOKUP(A644,Financial!$B$2:$BA$83,82,FALSE)</f>
        <v>648</v>
      </c>
      <c r="I644">
        <f>VLOOKUP(A644,zillow_price!$A$2:$N$52,2,FALSE)</f>
        <v>97920.807063543994</v>
      </c>
      <c r="J644">
        <f>VLOOKUP(A644,zillow_price!$A$2:$O$52,15,FALSE)</f>
        <v>61</v>
      </c>
      <c r="K644">
        <f>VLOOKUP(A644,Supply!$B$3:$N$54,13,FALSE)</f>
        <v>741940</v>
      </c>
    </row>
    <row r="645" spans="1:11" x14ac:dyDescent="0.2">
      <c r="A645" t="s">
        <v>70</v>
      </c>
      <c r="B645">
        <v>2010</v>
      </c>
      <c r="C645">
        <f>HLOOKUP(A645,Fertility!$B$1:$BA$133,124,FALSE)</f>
        <v>73724</v>
      </c>
      <c r="D645">
        <f>HLOOKUP(A645,AverageHouseHoldSize!$B$2:$BA$71,68,FALSE)</f>
        <v>2.4300000000000002</v>
      </c>
      <c r="E645">
        <f>HLOOKUP(A645,Financial!$B$2:$BA$83,79,FALSE)</f>
        <v>175600</v>
      </c>
      <c r="F645">
        <f>HLOOKUP(A645,Financial!$B$2:$BA$83,80,FALSE)</f>
        <v>71063</v>
      </c>
      <c r="G645">
        <f>HLOOKUP(A645,Financial!$B$2:$BA$83,81,FALSE)</f>
        <v>1404</v>
      </c>
      <c r="H645">
        <f>HLOOKUP(A645,Financial!$B$2:$BA$83,82,FALSE)</f>
        <v>3244</v>
      </c>
      <c r="I645">
        <f>VLOOKUP(A645,zillow_price!$A$2:$N$52,2,FALSE)</f>
        <v>152750.57530552201</v>
      </c>
      <c r="J645">
        <f>VLOOKUP(A645,zillow_price!$A$2:$O$52,15,FALSE)</f>
        <v>60</v>
      </c>
      <c r="K645">
        <f>VLOOKUP(A645,Supply!$B$3:$N$54,13,FALSE)</f>
        <v>2279532</v>
      </c>
    </row>
    <row r="646" spans="1:11" x14ac:dyDescent="0.2">
      <c r="A646" t="s">
        <v>71</v>
      </c>
      <c r="B646">
        <v>2010</v>
      </c>
      <c r="C646">
        <f>HLOOKUP(A646,Fertility!$B$1:$BA$133,124,FALSE)</f>
        <v>8314</v>
      </c>
      <c r="D646">
        <f>HLOOKUP(A646,AverageHouseHoldSize!$B$2:$BA$71,68,FALSE)</f>
        <v>2.4700000000000002</v>
      </c>
      <c r="E646">
        <f>HLOOKUP(A646,Financial!$B$2:$BA$83,79,FALSE)</f>
        <v>191600</v>
      </c>
      <c r="F646">
        <f>HLOOKUP(A646,Financial!$B$2:$BA$83,80,FALSE)</f>
        <v>74260</v>
      </c>
      <c r="G646">
        <f>HLOOKUP(A646,Financial!$B$2:$BA$83,81,FALSE)</f>
        <v>1300</v>
      </c>
      <c r="H646">
        <f>HLOOKUP(A646,Financial!$B$2:$BA$83,82,FALSE)</f>
        <v>1189</v>
      </c>
      <c r="I646">
        <f>VLOOKUP(A646,zillow_price!$A$2:$N$52,2,FALSE)</f>
        <v>195670.99473146701</v>
      </c>
      <c r="J646">
        <f>VLOOKUP(A646,zillow_price!$A$2:$O$52,15,FALSE)</f>
        <v>62</v>
      </c>
      <c r="K646">
        <f>VLOOKUP(A646,Supply!$B$3:$N$54,13,FALSE)</f>
        <v>222803</v>
      </c>
    </row>
    <row r="647" spans="1:11" x14ac:dyDescent="0.2">
      <c r="A647" t="s">
        <v>72</v>
      </c>
      <c r="B647">
        <v>2010</v>
      </c>
      <c r="C647">
        <f>HLOOKUP(A647,Fertility!$B$1:$BA$133,124,FALSE)</f>
        <v>45712</v>
      </c>
      <c r="D647">
        <f>HLOOKUP(A647,AverageHouseHoldSize!$B$2:$BA$71,68,FALSE)</f>
        <v>2.79</v>
      </c>
      <c r="E647">
        <f>HLOOKUP(A647,Financial!$B$2:$BA$83,79,FALSE)</f>
        <v>140100</v>
      </c>
      <c r="F647">
        <f>HLOOKUP(A647,Financial!$B$2:$BA$83,80,FALSE)</f>
        <v>37217</v>
      </c>
      <c r="G647">
        <f>HLOOKUP(A647,Financial!$B$2:$BA$83,81,FALSE)</f>
        <v>851</v>
      </c>
      <c r="H647">
        <f>HLOOKUP(A647,Financial!$B$2:$BA$83,82,FALSE)</f>
        <v>773</v>
      </c>
      <c r="I647" t="e">
        <f>VLOOKUP(A647,zillow_price!$A$2:$N$52,2,FALSE)</f>
        <v>#N/A</v>
      </c>
      <c r="J647" t="e">
        <f>VLOOKUP(A647,zillow_price!$A$2:$O$52,15,FALSE)</f>
        <v>#N/A</v>
      </c>
      <c r="K647">
        <f>VLOOKUP(A647,Supply!$B$3:$N$54,13,FALSE)</f>
        <v>1319448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A007-3FB8-614C-A2FF-7677568B88EE}">
  <dimension ref="A1:BA133"/>
  <sheetViews>
    <sheetView workbookViewId="0">
      <selection activeCell="A3" sqref="A3"/>
    </sheetView>
    <sheetView workbookViewId="1"/>
  </sheetViews>
  <sheetFormatPr baseColWidth="10" defaultColWidth="22" defaultRowHeight="16" x14ac:dyDescent="0.2"/>
  <cols>
    <col min="1" max="1" width="20.5" bestFit="1" customWidth="1"/>
    <col min="2" max="2" width="8.1640625" bestFit="1" customWidth="1"/>
    <col min="3" max="3" width="6.6640625" bestFit="1" customWidth="1"/>
    <col min="4" max="4" width="7.1640625" bestFit="1" customWidth="1"/>
    <col min="5" max="5" width="8.33203125" bestFit="1" customWidth="1"/>
    <col min="6" max="6" width="9.1640625" bestFit="1" customWidth="1"/>
    <col min="7" max="7" width="8.6640625" bestFit="1" customWidth="1"/>
    <col min="8" max="8" width="11.33203125" bestFit="1" customWidth="1"/>
    <col min="9" max="9" width="9" bestFit="1" customWidth="1"/>
    <col min="10" max="10" width="17.5" bestFit="1" customWidth="1"/>
    <col min="11" max="12" width="7.6640625" bestFit="1" customWidth="1"/>
    <col min="13" max="13" width="6.83203125" bestFit="1" customWidth="1"/>
    <col min="14" max="14" width="6.6640625" bestFit="1" customWidth="1"/>
    <col min="15" max="15" width="7.6640625" bestFit="1" customWidth="1"/>
    <col min="16" max="16" width="7.1640625" bestFit="1" customWidth="1"/>
    <col min="17" max="17" width="6.6640625" bestFit="1" customWidth="1"/>
    <col min="18" max="18" width="6.83203125" bestFit="1" customWidth="1"/>
    <col min="19" max="19" width="8.5" bestFit="1" customWidth="1"/>
    <col min="20" max="20" width="8.83203125" bestFit="1" customWidth="1"/>
    <col min="21" max="21" width="6.6640625" bestFit="1" customWidth="1"/>
    <col min="22" max="22" width="8.6640625" bestFit="1" customWidth="1"/>
    <col min="23" max="23" width="13.33203125" bestFit="1" customWidth="1"/>
    <col min="24" max="24" width="8.5" bestFit="1" customWidth="1"/>
    <col min="25" max="25" width="9.6640625" bestFit="1" customWidth="1"/>
    <col min="26" max="26" width="10" bestFit="1" customWidth="1"/>
    <col min="27" max="27" width="8" bestFit="1" customWidth="1"/>
    <col min="28" max="28" width="8.33203125" bestFit="1" customWidth="1"/>
    <col min="29" max="29" width="8.83203125" bestFit="1" customWidth="1"/>
    <col min="30" max="30" width="7.33203125" bestFit="1" customWidth="1"/>
    <col min="31" max="31" width="14" bestFit="1" customWidth="1"/>
    <col min="32" max="32" width="10.1640625" bestFit="1" customWidth="1"/>
    <col min="33" max="33" width="11" bestFit="1" customWidth="1"/>
    <col min="34" max="34" width="8.6640625" bestFit="1" customWidth="1"/>
    <col min="35" max="35" width="13.1640625" bestFit="1" customWidth="1"/>
    <col min="36" max="36" width="12" bestFit="1" customWidth="1"/>
    <col min="37" max="37" width="7.6640625" bestFit="1" customWidth="1"/>
    <col min="38" max="38" width="9.33203125" bestFit="1" customWidth="1"/>
    <col min="39" max="39" width="7" bestFit="1" customWidth="1"/>
    <col min="40" max="40" width="11.6640625" bestFit="1" customWidth="1"/>
    <col min="41" max="41" width="11.5" bestFit="1" customWidth="1"/>
    <col min="42" max="42" width="13.1640625" bestFit="1" customWidth="1"/>
    <col min="43" max="43" width="12" bestFit="1" customWidth="1"/>
    <col min="44" max="44" width="9.6640625" bestFit="1" customWidth="1"/>
    <col min="45" max="45" width="7.6640625" bestFit="1" customWidth="1"/>
    <col min="46" max="46" width="6.6640625" bestFit="1" customWidth="1"/>
    <col min="47" max="47" width="8" bestFit="1" customWidth="1"/>
    <col min="48" max="48" width="7.6640625" bestFit="1" customWidth="1"/>
    <col min="49" max="49" width="10.6640625" bestFit="1" customWidth="1"/>
    <col min="50" max="50" width="11.6640625" bestFit="1" customWidth="1"/>
    <col min="51" max="51" width="9.5" bestFit="1" customWidth="1"/>
    <col min="52" max="52" width="8.5" bestFit="1" customWidth="1"/>
    <col min="53" max="53" width="10.5" bestFit="1" customWidth="1"/>
  </cols>
  <sheetData>
    <row r="1" spans="1:53" x14ac:dyDescent="0.2">
      <c r="A1" t="s">
        <v>2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</row>
    <row r="2" spans="1:53" x14ac:dyDescent="0.2">
      <c r="A2" s="1">
        <v>2022</v>
      </c>
    </row>
    <row r="3" spans="1:53" x14ac:dyDescent="0.2">
      <c r="A3" t="s">
        <v>3</v>
      </c>
      <c r="B3" s="2">
        <v>61506</v>
      </c>
      <c r="C3" s="2">
        <v>10125</v>
      </c>
      <c r="D3" s="2">
        <v>86548</v>
      </c>
      <c r="E3" s="2">
        <v>39688</v>
      </c>
      <c r="F3" s="2">
        <v>453850</v>
      </c>
      <c r="G3" s="2">
        <v>70204</v>
      </c>
      <c r="H3" s="2">
        <v>37999</v>
      </c>
      <c r="I3" s="2">
        <v>12915</v>
      </c>
      <c r="J3" s="2">
        <v>8309</v>
      </c>
      <c r="K3" s="2">
        <v>237974</v>
      </c>
      <c r="L3" s="2">
        <v>151128</v>
      </c>
      <c r="M3" s="2">
        <v>15928</v>
      </c>
      <c r="N3" s="2">
        <v>25329</v>
      </c>
      <c r="O3" s="2">
        <v>147198</v>
      </c>
      <c r="P3" s="2">
        <v>90329</v>
      </c>
      <c r="Q3" s="2">
        <v>41204</v>
      </c>
      <c r="R3" s="2">
        <v>36787</v>
      </c>
      <c r="S3" s="2">
        <v>56396</v>
      </c>
      <c r="T3" s="2">
        <v>61980</v>
      </c>
      <c r="U3" s="2">
        <v>16407</v>
      </c>
      <c r="V3" s="2">
        <v>71827</v>
      </c>
      <c r="W3" s="2">
        <v>71722</v>
      </c>
      <c r="X3" s="2">
        <v>111639</v>
      </c>
      <c r="Y3" s="2">
        <v>69168</v>
      </c>
      <c r="Z3" s="2">
        <v>40116</v>
      </c>
      <c r="AA3" s="2">
        <v>74145</v>
      </c>
      <c r="AB3" s="2">
        <v>16895</v>
      </c>
      <c r="AC3" s="2">
        <v>27111</v>
      </c>
      <c r="AD3" s="2">
        <v>41310</v>
      </c>
      <c r="AE3" s="2">
        <v>14072</v>
      </c>
      <c r="AF3" s="2">
        <v>105942</v>
      </c>
      <c r="AG3" s="2">
        <v>24681</v>
      </c>
      <c r="AH3" s="2">
        <v>232961</v>
      </c>
      <c r="AI3" s="2">
        <v>129267</v>
      </c>
      <c r="AJ3" s="2">
        <v>10748</v>
      </c>
      <c r="AK3" s="2">
        <v>144549</v>
      </c>
      <c r="AL3" s="2">
        <v>54326</v>
      </c>
      <c r="AM3" s="2">
        <v>44166</v>
      </c>
      <c r="AN3" s="2">
        <v>149542</v>
      </c>
      <c r="AO3" s="2">
        <v>11327</v>
      </c>
      <c r="AP3" s="2">
        <v>63426</v>
      </c>
      <c r="AQ3" s="2">
        <v>14399</v>
      </c>
      <c r="AR3" s="2">
        <v>82884</v>
      </c>
      <c r="AS3" s="2">
        <v>420463</v>
      </c>
      <c r="AT3" s="2">
        <v>50803</v>
      </c>
      <c r="AU3" s="2">
        <v>6908</v>
      </c>
      <c r="AV3" s="2">
        <v>104539</v>
      </c>
      <c r="AW3" s="2">
        <v>92565</v>
      </c>
      <c r="AX3" s="2">
        <v>19540</v>
      </c>
      <c r="AY3" s="2">
        <v>66580</v>
      </c>
      <c r="AZ3" s="2">
        <v>7469</v>
      </c>
      <c r="BA3" s="2">
        <v>21708</v>
      </c>
    </row>
    <row r="4" spans="1:53" x14ac:dyDescent="0.2">
      <c r="A4" t="s">
        <v>4</v>
      </c>
      <c r="B4">
        <v>651</v>
      </c>
      <c r="C4">
        <v>124</v>
      </c>
      <c r="D4" s="2">
        <v>3252</v>
      </c>
      <c r="E4" s="2">
        <v>2024</v>
      </c>
      <c r="F4" s="2">
        <v>7032</v>
      </c>
      <c r="G4" s="2">
        <v>1103</v>
      </c>
      <c r="H4">
        <v>418</v>
      </c>
      <c r="I4">
        <v>80</v>
      </c>
      <c r="J4">
        <v>78</v>
      </c>
      <c r="K4" s="2">
        <v>3788</v>
      </c>
      <c r="L4" s="2">
        <v>3442</v>
      </c>
      <c r="M4">
        <v>106</v>
      </c>
      <c r="N4">
        <v>352</v>
      </c>
      <c r="O4" s="2">
        <v>2153</v>
      </c>
      <c r="P4" s="2">
        <v>2472</v>
      </c>
      <c r="Q4">
        <v>487</v>
      </c>
      <c r="R4" s="2">
        <v>1510</v>
      </c>
      <c r="S4" s="2">
        <v>1242</v>
      </c>
      <c r="T4" s="2">
        <v>1933</v>
      </c>
      <c r="U4">
        <v>86</v>
      </c>
      <c r="V4" s="2">
        <v>1593</v>
      </c>
      <c r="W4">
        <v>605</v>
      </c>
      <c r="X4" s="2">
        <v>1440</v>
      </c>
      <c r="Y4" s="2">
        <v>1243</v>
      </c>
      <c r="Z4" s="2">
        <v>2162</v>
      </c>
      <c r="AA4" s="2">
        <v>1712</v>
      </c>
      <c r="AB4">
        <v>177</v>
      </c>
      <c r="AC4">
        <v>707</v>
      </c>
      <c r="AD4" s="2">
        <v>1007</v>
      </c>
      <c r="AE4">
        <v>0</v>
      </c>
      <c r="AF4" s="2">
        <v>1475</v>
      </c>
      <c r="AG4">
        <v>147</v>
      </c>
      <c r="AH4" s="2">
        <v>2005</v>
      </c>
      <c r="AI4" s="2">
        <v>1991</v>
      </c>
      <c r="AJ4">
        <v>208</v>
      </c>
      <c r="AK4" s="2">
        <v>3414</v>
      </c>
      <c r="AL4" s="2">
        <v>2327</v>
      </c>
      <c r="AM4">
        <v>387</v>
      </c>
      <c r="AN4" s="2">
        <v>2742</v>
      </c>
      <c r="AO4">
        <v>157</v>
      </c>
      <c r="AP4" s="2">
        <v>2558</v>
      </c>
      <c r="AQ4">
        <v>215</v>
      </c>
      <c r="AR4" s="2">
        <v>3590</v>
      </c>
      <c r="AS4" s="2">
        <v>12142</v>
      </c>
      <c r="AT4">
        <v>449</v>
      </c>
      <c r="AU4">
        <v>60</v>
      </c>
      <c r="AV4" s="2">
        <v>2362</v>
      </c>
      <c r="AW4" s="2">
        <v>1766</v>
      </c>
      <c r="AX4">
        <v>839</v>
      </c>
      <c r="AY4">
        <v>819</v>
      </c>
      <c r="AZ4">
        <v>220</v>
      </c>
      <c r="BA4">
        <v>788</v>
      </c>
    </row>
    <row r="5" spans="1:53" x14ac:dyDescent="0.2">
      <c r="A5" t="s">
        <v>5</v>
      </c>
      <c r="B5" s="2">
        <v>48565</v>
      </c>
      <c r="C5" s="2">
        <v>7354</v>
      </c>
      <c r="D5" s="2">
        <v>57861</v>
      </c>
      <c r="E5" s="2">
        <v>30625</v>
      </c>
      <c r="F5" s="2">
        <v>288971</v>
      </c>
      <c r="G5" s="2">
        <v>45312</v>
      </c>
      <c r="H5" s="2">
        <v>22645</v>
      </c>
      <c r="I5" s="2">
        <v>8205</v>
      </c>
      <c r="J5" s="2">
        <v>4936</v>
      </c>
      <c r="K5" s="2">
        <v>163769</v>
      </c>
      <c r="L5" s="2">
        <v>108922</v>
      </c>
      <c r="M5" s="2">
        <v>9434</v>
      </c>
      <c r="N5" s="2">
        <v>19017</v>
      </c>
      <c r="O5" s="2">
        <v>97579</v>
      </c>
      <c r="P5" s="2">
        <v>67260</v>
      </c>
      <c r="Q5" s="2">
        <v>32093</v>
      </c>
      <c r="R5" s="2">
        <v>25571</v>
      </c>
      <c r="S5" s="2">
        <v>43872</v>
      </c>
      <c r="T5" s="2">
        <v>45424</v>
      </c>
      <c r="U5" s="2">
        <v>11231</v>
      </c>
      <c r="V5" s="2">
        <v>48662</v>
      </c>
      <c r="W5" s="2">
        <v>43533</v>
      </c>
      <c r="X5" s="2">
        <v>80681</v>
      </c>
      <c r="Y5" s="2">
        <v>48271</v>
      </c>
      <c r="Z5" s="2">
        <v>29492</v>
      </c>
      <c r="AA5" s="2">
        <v>56112</v>
      </c>
      <c r="AB5" s="2">
        <v>10800</v>
      </c>
      <c r="AC5" s="2">
        <v>19475</v>
      </c>
      <c r="AD5" s="2">
        <v>26846</v>
      </c>
      <c r="AE5" s="2">
        <v>8939</v>
      </c>
      <c r="AF5" s="2">
        <v>60489</v>
      </c>
      <c r="AG5" s="2">
        <v>17812</v>
      </c>
      <c r="AH5" s="2">
        <v>148811</v>
      </c>
      <c r="AI5" s="2">
        <v>89553</v>
      </c>
      <c r="AJ5" s="2">
        <v>8339</v>
      </c>
      <c r="AK5" s="2">
        <v>109284</v>
      </c>
      <c r="AL5" s="2">
        <v>40836</v>
      </c>
      <c r="AM5" s="2">
        <v>29121</v>
      </c>
      <c r="AN5" s="2">
        <v>104139</v>
      </c>
      <c r="AO5" s="2">
        <v>7733</v>
      </c>
      <c r="AP5" s="2">
        <v>45260</v>
      </c>
      <c r="AQ5" s="2">
        <v>10575</v>
      </c>
      <c r="AR5" s="2">
        <v>60933</v>
      </c>
      <c r="AS5" s="2">
        <v>300089</v>
      </c>
      <c r="AT5" s="2">
        <v>40198</v>
      </c>
      <c r="AU5" s="2">
        <v>4481</v>
      </c>
      <c r="AV5" s="2">
        <v>70934</v>
      </c>
      <c r="AW5" s="2">
        <v>62888</v>
      </c>
      <c r="AX5" s="2">
        <v>14597</v>
      </c>
      <c r="AY5" s="2">
        <v>49876</v>
      </c>
      <c r="AZ5" s="2">
        <v>5354</v>
      </c>
      <c r="BA5" s="2">
        <v>17447</v>
      </c>
    </row>
    <row r="6" spans="1:53" x14ac:dyDescent="0.2">
      <c r="A6" t="s">
        <v>6</v>
      </c>
      <c r="B6" s="2">
        <v>12290</v>
      </c>
      <c r="C6" s="2">
        <v>2647</v>
      </c>
      <c r="D6" s="2">
        <v>25435</v>
      </c>
      <c r="E6" s="2">
        <v>7039</v>
      </c>
      <c r="F6" s="2">
        <v>157847</v>
      </c>
      <c r="G6" s="2">
        <v>23789</v>
      </c>
      <c r="H6" s="2">
        <v>14936</v>
      </c>
      <c r="I6" s="2">
        <v>4630</v>
      </c>
      <c r="J6" s="2">
        <v>3295</v>
      </c>
      <c r="K6" s="2">
        <v>70417</v>
      </c>
      <c r="L6" s="2">
        <v>38764</v>
      </c>
      <c r="M6" s="2">
        <v>6388</v>
      </c>
      <c r="N6" s="2">
        <v>5960</v>
      </c>
      <c r="O6" s="2">
        <v>47466</v>
      </c>
      <c r="P6" s="2">
        <v>20597</v>
      </c>
      <c r="Q6" s="2">
        <v>8624</v>
      </c>
      <c r="R6" s="2">
        <v>9706</v>
      </c>
      <c r="S6" s="2">
        <v>11282</v>
      </c>
      <c r="T6" s="2">
        <v>14623</v>
      </c>
      <c r="U6" s="2">
        <v>5090</v>
      </c>
      <c r="V6" s="2">
        <v>21572</v>
      </c>
      <c r="W6" s="2">
        <v>27584</v>
      </c>
      <c r="X6" s="2">
        <v>29518</v>
      </c>
      <c r="Y6" s="2">
        <v>19654</v>
      </c>
      <c r="Z6" s="2">
        <v>8462</v>
      </c>
      <c r="AA6" s="2">
        <v>16321</v>
      </c>
      <c r="AB6" s="2">
        <v>5918</v>
      </c>
      <c r="AC6" s="2">
        <v>6929</v>
      </c>
      <c r="AD6" s="2">
        <v>13457</v>
      </c>
      <c r="AE6" s="2">
        <v>5133</v>
      </c>
      <c r="AF6" s="2">
        <v>43978</v>
      </c>
      <c r="AG6" s="2">
        <v>6722</v>
      </c>
      <c r="AH6" s="2">
        <v>82145</v>
      </c>
      <c r="AI6" s="2">
        <v>37723</v>
      </c>
      <c r="AJ6" s="2">
        <v>2201</v>
      </c>
      <c r="AK6" s="2">
        <v>31851</v>
      </c>
      <c r="AL6" s="2">
        <v>11163</v>
      </c>
      <c r="AM6" s="2">
        <v>14658</v>
      </c>
      <c r="AN6" s="2">
        <v>42661</v>
      </c>
      <c r="AO6" s="2">
        <v>3437</v>
      </c>
      <c r="AP6" s="2">
        <v>15608</v>
      </c>
      <c r="AQ6" s="2">
        <v>3609</v>
      </c>
      <c r="AR6" s="2">
        <v>18361</v>
      </c>
      <c r="AS6" s="2">
        <v>108232</v>
      </c>
      <c r="AT6" s="2">
        <v>10156</v>
      </c>
      <c r="AU6" s="2">
        <v>2367</v>
      </c>
      <c r="AV6" s="2">
        <v>31243</v>
      </c>
      <c r="AW6" s="2">
        <v>27911</v>
      </c>
      <c r="AX6" s="2">
        <v>4104</v>
      </c>
      <c r="AY6" s="2">
        <v>15885</v>
      </c>
      <c r="AZ6" s="2">
        <v>1895</v>
      </c>
      <c r="BA6" s="2">
        <v>3473</v>
      </c>
    </row>
    <row r="7" spans="1:53" x14ac:dyDescent="0.2">
      <c r="A7" t="s">
        <v>7</v>
      </c>
    </row>
    <row r="8" spans="1:53" x14ac:dyDescent="0.2">
      <c r="A8" t="s">
        <v>8</v>
      </c>
      <c r="B8" s="2">
        <v>55575</v>
      </c>
      <c r="C8" s="2">
        <v>8756</v>
      </c>
      <c r="D8" s="2">
        <v>68239</v>
      </c>
      <c r="E8" s="2">
        <v>35973</v>
      </c>
      <c r="F8" s="2">
        <v>318795</v>
      </c>
      <c r="G8" s="2">
        <v>59892</v>
      </c>
      <c r="H8" s="2">
        <v>27266</v>
      </c>
      <c r="I8" s="2">
        <v>10946</v>
      </c>
      <c r="J8" s="2">
        <v>6877</v>
      </c>
      <c r="K8" s="2">
        <v>168502</v>
      </c>
      <c r="L8" s="2">
        <v>125367</v>
      </c>
      <c r="M8" s="2">
        <v>12484</v>
      </c>
      <c r="N8" s="2">
        <v>22007</v>
      </c>
      <c r="O8" s="2">
        <v>120328</v>
      </c>
      <c r="P8" s="2">
        <v>80291</v>
      </c>
      <c r="Q8" s="2">
        <v>36450</v>
      </c>
      <c r="R8" s="2">
        <v>31619</v>
      </c>
      <c r="S8" s="2">
        <v>52958</v>
      </c>
      <c r="T8" s="2">
        <v>58350</v>
      </c>
      <c r="U8" s="2">
        <v>15234</v>
      </c>
      <c r="V8" s="2">
        <v>50273</v>
      </c>
      <c r="W8" s="2">
        <v>49723</v>
      </c>
      <c r="X8" s="2">
        <v>97956</v>
      </c>
      <c r="Y8" s="2">
        <v>56311</v>
      </c>
      <c r="Z8" s="2">
        <v>38298</v>
      </c>
      <c r="AA8" s="2">
        <v>68500</v>
      </c>
      <c r="AB8" s="2">
        <v>15654</v>
      </c>
      <c r="AC8" s="2">
        <v>22674</v>
      </c>
      <c r="AD8" s="2">
        <v>31296</v>
      </c>
      <c r="AE8" s="2">
        <v>12559</v>
      </c>
      <c r="AF8" s="2">
        <v>69610</v>
      </c>
      <c r="AG8" s="2">
        <v>20862</v>
      </c>
      <c r="AH8" s="2">
        <v>164423</v>
      </c>
      <c r="AI8" s="2">
        <v>108889</v>
      </c>
      <c r="AJ8" s="2">
        <v>9453</v>
      </c>
      <c r="AK8" s="2">
        <v>129017</v>
      </c>
      <c r="AL8" s="2">
        <v>48726</v>
      </c>
      <c r="AM8" s="2">
        <v>35400</v>
      </c>
      <c r="AN8" s="2">
        <v>127574</v>
      </c>
      <c r="AO8" s="2">
        <v>8507</v>
      </c>
      <c r="AP8" s="2">
        <v>57694</v>
      </c>
      <c r="AQ8" s="2">
        <v>12611</v>
      </c>
      <c r="AR8" s="2">
        <v>76023</v>
      </c>
      <c r="AS8" s="2">
        <v>324293</v>
      </c>
      <c r="AT8" s="2">
        <v>44486</v>
      </c>
      <c r="AU8" s="2">
        <v>6698</v>
      </c>
      <c r="AV8" s="2">
        <v>83173</v>
      </c>
      <c r="AW8" s="2">
        <v>68995</v>
      </c>
      <c r="AX8" s="2">
        <v>18844</v>
      </c>
      <c r="AY8" s="2">
        <v>60199</v>
      </c>
      <c r="AZ8" s="2">
        <v>7430</v>
      </c>
      <c r="BA8" s="2">
        <v>21141</v>
      </c>
    </row>
    <row r="9" spans="1:53" x14ac:dyDescent="0.2">
      <c r="A9" t="s">
        <v>9</v>
      </c>
      <c r="B9" s="2">
        <v>5931</v>
      </c>
      <c r="C9" s="2">
        <v>1369</v>
      </c>
      <c r="D9" s="2">
        <v>18309</v>
      </c>
      <c r="E9" s="2">
        <v>3715</v>
      </c>
      <c r="F9" s="2">
        <v>135055</v>
      </c>
      <c r="G9" s="2">
        <v>10312</v>
      </c>
      <c r="H9" s="2">
        <v>10733</v>
      </c>
      <c r="I9" s="2">
        <v>1969</v>
      </c>
      <c r="J9" s="2">
        <v>1432</v>
      </c>
      <c r="K9" s="2">
        <v>69472</v>
      </c>
      <c r="L9" s="2">
        <v>25761</v>
      </c>
      <c r="M9" s="2">
        <v>3444</v>
      </c>
      <c r="N9" s="2">
        <v>3322</v>
      </c>
      <c r="O9" s="2">
        <v>26870</v>
      </c>
      <c r="P9" s="2">
        <v>10038</v>
      </c>
      <c r="Q9" s="2">
        <v>4754</v>
      </c>
      <c r="R9" s="2">
        <v>5168</v>
      </c>
      <c r="S9" s="2">
        <v>3438</v>
      </c>
      <c r="T9" s="2">
        <v>3630</v>
      </c>
      <c r="U9" s="2">
        <v>1173</v>
      </c>
      <c r="V9" s="2">
        <v>21554</v>
      </c>
      <c r="W9" s="2">
        <v>21999</v>
      </c>
      <c r="X9" s="2">
        <v>13683</v>
      </c>
      <c r="Y9" s="2">
        <v>12857</v>
      </c>
      <c r="Z9" s="2">
        <v>1818</v>
      </c>
      <c r="AA9" s="2">
        <v>5645</v>
      </c>
      <c r="AB9" s="2">
        <v>1241</v>
      </c>
      <c r="AC9" s="2">
        <v>4437</v>
      </c>
      <c r="AD9" s="2">
        <v>10014</v>
      </c>
      <c r="AE9" s="2">
        <v>1513</v>
      </c>
      <c r="AF9" s="2">
        <v>36332</v>
      </c>
      <c r="AG9" s="2">
        <v>3819</v>
      </c>
      <c r="AH9" s="2">
        <v>68538</v>
      </c>
      <c r="AI9" s="2">
        <v>20378</v>
      </c>
      <c r="AJ9" s="2">
        <v>1295</v>
      </c>
      <c r="AK9" s="2">
        <v>15532</v>
      </c>
      <c r="AL9" s="2">
        <v>5600</v>
      </c>
      <c r="AM9" s="2">
        <v>8766</v>
      </c>
      <c r="AN9" s="2">
        <v>21968</v>
      </c>
      <c r="AO9" s="2">
        <v>2820</v>
      </c>
      <c r="AP9" s="2">
        <v>5732</v>
      </c>
      <c r="AQ9" s="2">
        <v>1788</v>
      </c>
      <c r="AR9" s="2">
        <v>6861</v>
      </c>
      <c r="AS9" s="2">
        <v>96170</v>
      </c>
      <c r="AT9" s="2">
        <v>6317</v>
      </c>
      <c r="AU9">
        <v>210</v>
      </c>
      <c r="AV9" s="2">
        <v>21366</v>
      </c>
      <c r="AW9" s="2">
        <v>23570</v>
      </c>
      <c r="AX9">
        <v>696</v>
      </c>
      <c r="AY9" s="2">
        <v>6381</v>
      </c>
      <c r="AZ9">
        <v>39</v>
      </c>
      <c r="BA9">
        <v>567</v>
      </c>
    </row>
    <row r="10" spans="1:53" x14ac:dyDescent="0.2">
      <c r="A10" t="s">
        <v>10</v>
      </c>
    </row>
    <row r="11" spans="1:53" x14ac:dyDescent="0.2">
      <c r="A11" t="s">
        <v>11</v>
      </c>
      <c r="B11" s="2">
        <v>61496</v>
      </c>
      <c r="C11" s="2">
        <v>10125</v>
      </c>
      <c r="D11" s="2">
        <v>86284</v>
      </c>
      <c r="E11" s="2">
        <v>39609</v>
      </c>
      <c r="F11" s="2">
        <v>453490</v>
      </c>
      <c r="G11" s="2">
        <v>70204</v>
      </c>
      <c r="H11" s="2">
        <v>37999</v>
      </c>
      <c r="I11" s="2">
        <v>12915</v>
      </c>
      <c r="J11" s="2">
        <v>8309</v>
      </c>
      <c r="K11" s="2">
        <v>237682</v>
      </c>
      <c r="L11" s="2">
        <v>151094</v>
      </c>
      <c r="M11" s="2">
        <v>15928</v>
      </c>
      <c r="N11" s="2">
        <v>25329</v>
      </c>
      <c r="O11" s="2">
        <v>147198</v>
      </c>
      <c r="P11" s="2">
        <v>90329</v>
      </c>
      <c r="Q11" s="2">
        <v>41204</v>
      </c>
      <c r="R11" s="2">
        <v>36761</v>
      </c>
      <c r="S11" s="2">
        <v>56359</v>
      </c>
      <c r="T11" s="2">
        <v>61980</v>
      </c>
      <c r="U11" s="2">
        <v>16407</v>
      </c>
      <c r="V11" s="2">
        <v>71827</v>
      </c>
      <c r="W11" s="2">
        <v>71512</v>
      </c>
      <c r="X11" s="2">
        <v>111576</v>
      </c>
      <c r="Y11" s="2">
        <v>69144</v>
      </c>
      <c r="Z11" s="2">
        <v>39939</v>
      </c>
      <c r="AA11" s="2">
        <v>74077</v>
      </c>
      <c r="AB11" s="2">
        <v>16895</v>
      </c>
      <c r="AC11" s="2">
        <v>27099</v>
      </c>
      <c r="AD11" s="2">
        <v>41310</v>
      </c>
      <c r="AE11" s="2">
        <v>14072</v>
      </c>
      <c r="AF11" s="2">
        <v>105693</v>
      </c>
      <c r="AG11" s="2">
        <v>24681</v>
      </c>
      <c r="AH11" s="2">
        <v>232948</v>
      </c>
      <c r="AI11" s="2">
        <v>129099</v>
      </c>
      <c r="AJ11" s="2">
        <v>10748</v>
      </c>
      <c r="AK11" s="2">
        <v>144389</v>
      </c>
      <c r="AL11" s="2">
        <v>54299</v>
      </c>
      <c r="AM11" s="2">
        <v>44166</v>
      </c>
      <c r="AN11" s="2">
        <v>149042</v>
      </c>
      <c r="AO11" s="2">
        <v>11327</v>
      </c>
      <c r="AP11" s="2">
        <v>63415</v>
      </c>
      <c r="AQ11" s="2">
        <v>14399</v>
      </c>
      <c r="AR11" s="2">
        <v>82564</v>
      </c>
      <c r="AS11" s="2">
        <v>420131</v>
      </c>
      <c r="AT11" s="2">
        <v>50803</v>
      </c>
      <c r="AU11" s="2">
        <v>6908</v>
      </c>
      <c r="AV11" s="2">
        <v>104539</v>
      </c>
      <c r="AW11" s="2">
        <v>92520</v>
      </c>
      <c r="AX11" s="2">
        <v>19465</v>
      </c>
      <c r="AY11" s="2">
        <v>66567</v>
      </c>
      <c r="AZ11" s="2">
        <v>7469</v>
      </c>
      <c r="BA11" s="2">
        <v>21708</v>
      </c>
    </row>
    <row r="12" spans="1:53" x14ac:dyDescent="0.2">
      <c r="A12" t="s">
        <v>12</v>
      </c>
      <c r="B12" s="2">
        <v>38435</v>
      </c>
      <c r="C12" s="2">
        <v>5685</v>
      </c>
      <c r="D12" s="2">
        <v>52104</v>
      </c>
      <c r="E12" s="2">
        <v>25186</v>
      </c>
      <c r="F12" s="2">
        <v>295534</v>
      </c>
      <c r="G12" s="2">
        <v>48017</v>
      </c>
      <c r="H12" s="2">
        <v>27455</v>
      </c>
      <c r="I12" s="2">
        <v>9672</v>
      </c>
      <c r="J12" s="2">
        <v>5713</v>
      </c>
      <c r="K12" s="2">
        <v>158114</v>
      </c>
      <c r="L12" s="2">
        <v>99544</v>
      </c>
      <c r="M12" s="2">
        <v>12168</v>
      </c>
      <c r="N12" s="2">
        <v>14683</v>
      </c>
      <c r="O12" s="2">
        <v>103902</v>
      </c>
      <c r="P12" s="2">
        <v>57700</v>
      </c>
      <c r="Q12" s="2">
        <v>31463</v>
      </c>
      <c r="R12" s="2">
        <v>24774</v>
      </c>
      <c r="S12" s="2">
        <v>37621</v>
      </c>
      <c r="T12" s="2">
        <v>45412</v>
      </c>
      <c r="U12" s="2">
        <v>12264</v>
      </c>
      <c r="V12" s="2">
        <v>50019</v>
      </c>
      <c r="W12" s="2">
        <v>54407</v>
      </c>
      <c r="X12" s="2">
        <v>75275</v>
      </c>
      <c r="Y12" s="2">
        <v>51472</v>
      </c>
      <c r="Z12" s="2">
        <v>24490</v>
      </c>
      <c r="AA12" s="2">
        <v>49813</v>
      </c>
      <c r="AB12" s="2">
        <v>11914</v>
      </c>
      <c r="AC12" s="2">
        <v>20561</v>
      </c>
      <c r="AD12" s="2">
        <v>26083</v>
      </c>
      <c r="AE12" s="2">
        <v>10950</v>
      </c>
      <c r="AF12" s="2">
        <v>75711</v>
      </c>
      <c r="AG12" s="2">
        <v>14665</v>
      </c>
      <c r="AH12" s="2">
        <v>162530</v>
      </c>
      <c r="AI12" s="2">
        <v>85540</v>
      </c>
      <c r="AJ12" s="2">
        <v>7615</v>
      </c>
      <c r="AK12" s="2">
        <v>98841</v>
      </c>
      <c r="AL12" s="2">
        <v>32545</v>
      </c>
      <c r="AM12" s="2">
        <v>27470</v>
      </c>
      <c r="AN12" s="2">
        <v>105201</v>
      </c>
      <c r="AO12" s="2">
        <v>7938</v>
      </c>
      <c r="AP12" s="2">
        <v>42486</v>
      </c>
      <c r="AQ12" s="2">
        <v>10574</v>
      </c>
      <c r="AR12" s="2">
        <v>52380</v>
      </c>
      <c r="AS12" s="2">
        <v>255907</v>
      </c>
      <c r="AT12" s="2">
        <v>28630</v>
      </c>
      <c r="AU12" s="2">
        <v>4854</v>
      </c>
      <c r="AV12" s="2">
        <v>71427</v>
      </c>
      <c r="AW12" s="2">
        <v>56584</v>
      </c>
      <c r="AX12" s="2">
        <v>12425</v>
      </c>
      <c r="AY12" s="2">
        <v>48719</v>
      </c>
      <c r="AZ12" s="2">
        <v>5657</v>
      </c>
      <c r="BA12" s="2">
        <v>13114</v>
      </c>
    </row>
    <row r="13" spans="1:53" x14ac:dyDescent="0.2">
      <c r="A13" s="1">
        <v>2021</v>
      </c>
    </row>
    <row r="14" spans="1:53" x14ac:dyDescent="0.2">
      <c r="A14" t="s">
        <v>3</v>
      </c>
      <c r="B14" s="2">
        <v>55593</v>
      </c>
      <c r="C14" s="2">
        <v>8677</v>
      </c>
      <c r="D14" s="2">
        <v>83599</v>
      </c>
      <c r="E14" s="2">
        <v>36729</v>
      </c>
      <c r="F14" s="2">
        <v>458334</v>
      </c>
      <c r="G14" s="2">
        <v>62000</v>
      </c>
      <c r="H14" s="2">
        <v>38771</v>
      </c>
      <c r="I14" s="2">
        <v>11651</v>
      </c>
      <c r="J14" s="2">
        <v>7874</v>
      </c>
      <c r="K14" s="2">
        <v>211115</v>
      </c>
      <c r="L14" s="2">
        <v>138093</v>
      </c>
      <c r="M14" s="2">
        <v>18482</v>
      </c>
      <c r="N14" s="2">
        <v>23087</v>
      </c>
      <c r="O14" s="2">
        <v>147999</v>
      </c>
      <c r="P14" s="2">
        <v>86099</v>
      </c>
      <c r="Q14" s="2">
        <v>38050</v>
      </c>
      <c r="R14" s="2">
        <v>39053</v>
      </c>
      <c r="S14" s="2">
        <v>53246</v>
      </c>
      <c r="T14" s="2">
        <v>59760</v>
      </c>
      <c r="U14" s="2">
        <v>15853</v>
      </c>
      <c r="V14" s="2">
        <v>76893</v>
      </c>
      <c r="W14" s="2">
        <v>75136</v>
      </c>
      <c r="X14" s="2">
        <v>117076</v>
      </c>
      <c r="Y14" s="2">
        <v>70191</v>
      </c>
      <c r="Z14" s="2">
        <v>36472</v>
      </c>
      <c r="AA14" s="2">
        <v>72654</v>
      </c>
      <c r="AB14" s="2">
        <v>12284</v>
      </c>
      <c r="AC14" s="2">
        <v>27391</v>
      </c>
      <c r="AD14" s="2">
        <v>37252</v>
      </c>
      <c r="AE14" s="2">
        <v>13913</v>
      </c>
      <c r="AF14" s="2">
        <v>110927</v>
      </c>
      <c r="AG14" s="2">
        <v>23596</v>
      </c>
      <c r="AH14" s="2">
        <v>213704</v>
      </c>
      <c r="AI14" s="2">
        <v>119762</v>
      </c>
      <c r="AJ14" s="2">
        <v>11610</v>
      </c>
      <c r="AK14" s="2">
        <v>135627</v>
      </c>
      <c r="AL14" s="2">
        <v>49066</v>
      </c>
      <c r="AM14" s="2">
        <v>45138</v>
      </c>
      <c r="AN14" s="2">
        <v>143491</v>
      </c>
      <c r="AO14" s="2">
        <v>11618</v>
      </c>
      <c r="AP14" s="2">
        <v>60830</v>
      </c>
      <c r="AQ14" s="2">
        <v>11179</v>
      </c>
      <c r="AR14" s="2">
        <v>86681</v>
      </c>
      <c r="AS14" s="2">
        <v>434357</v>
      </c>
      <c r="AT14" s="2">
        <v>49297</v>
      </c>
      <c r="AU14" s="2">
        <v>5749</v>
      </c>
      <c r="AV14" s="2">
        <v>96332</v>
      </c>
      <c r="AW14" s="2">
        <v>90722</v>
      </c>
      <c r="AX14" s="2">
        <v>18169</v>
      </c>
      <c r="AY14" s="2">
        <v>63821</v>
      </c>
      <c r="AZ14" s="2">
        <v>7185</v>
      </c>
      <c r="BA14" s="2">
        <v>19216</v>
      </c>
    </row>
    <row r="15" spans="1:53" x14ac:dyDescent="0.2">
      <c r="A15" t="s">
        <v>4</v>
      </c>
      <c r="B15" s="2">
        <v>1408</v>
      </c>
      <c r="C15">
        <v>132</v>
      </c>
      <c r="D15" s="2">
        <v>1363</v>
      </c>
      <c r="E15">
        <v>973</v>
      </c>
      <c r="F15" s="2">
        <v>7483</v>
      </c>
      <c r="G15" s="2">
        <v>1192</v>
      </c>
      <c r="H15" s="2">
        <v>1032</v>
      </c>
      <c r="I15">
        <v>446</v>
      </c>
      <c r="J15">
        <v>0</v>
      </c>
      <c r="K15" s="2">
        <v>2118</v>
      </c>
      <c r="L15" s="2">
        <v>6097</v>
      </c>
      <c r="M15">
        <v>469</v>
      </c>
      <c r="N15">
        <v>487</v>
      </c>
      <c r="O15" s="2">
        <v>1625</v>
      </c>
      <c r="P15" s="2">
        <v>1558</v>
      </c>
      <c r="Q15">
        <v>467</v>
      </c>
      <c r="R15" s="2">
        <v>1320</v>
      </c>
      <c r="S15" s="2">
        <v>2846</v>
      </c>
      <c r="T15" s="2">
        <v>2207</v>
      </c>
      <c r="U15">
        <v>972</v>
      </c>
      <c r="V15">
        <v>641</v>
      </c>
      <c r="W15">
        <v>461</v>
      </c>
      <c r="X15" s="2">
        <v>3100</v>
      </c>
      <c r="Y15" s="2">
        <v>1133</v>
      </c>
      <c r="Z15">
        <v>548</v>
      </c>
      <c r="AA15" s="2">
        <v>1119</v>
      </c>
      <c r="AB15">
        <v>94</v>
      </c>
      <c r="AC15">
        <v>201</v>
      </c>
      <c r="AD15" s="2">
        <v>1012</v>
      </c>
      <c r="AE15">
        <v>491</v>
      </c>
      <c r="AF15" s="2">
        <v>1544</v>
      </c>
      <c r="AG15" s="2">
        <v>1312</v>
      </c>
      <c r="AH15" s="2">
        <v>3505</v>
      </c>
      <c r="AI15" s="2">
        <v>2131</v>
      </c>
      <c r="AJ15">
        <v>574</v>
      </c>
      <c r="AK15" s="2">
        <v>3697</v>
      </c>
      <c r="AL15" s="2">
        <v>2329</v>
      </c>
      <c r="AM15">
        <v>800</v>
      </c>
      <c r="AN15" s="2">
        <v>2419</v>
      </c>
      <c r="AO15">
        <v>50</v>
      </c>
      <c r="AP15" s="2">
        <v>2543</v>
      </c>
      <c r="AQ15">
        <v>576</v>
      </c>
      <c r="AR15" s="2">
        <v>2546</v>
      </c>
      <c r="AS15" s="2">
        <v>15632</v>
      </c>
      <c r="AT15" s="2">
        <v>1049</v>
      </c>
      <c r="AU15">
        <v>0</v>
      </c>
      <c r="AV15" s="2">
        <v>1720</v>
      </c>
      <c r="AW15">
        <v>724</v>
      </c>
      <c r="AX15">
        <v>547</v>
      </c>
      <c r="AY15" s="2">
        <v>1130</v>
      </c>
      <c r="AZ15">
        <v>83</v>
      </c>
      <c r="BA15" s="2">
        <v>1172</v>
      </c>
    </row>
    <row r="16" spans="1:53" x14ac:dyDescent="0.2">
      <c r="A16" t="s">
        <v>5</v>
      </c>
      <c r="B16" s="2">
        <v>42509</v>
      </c>
      <c r="C16" s="2">
        <v>6892</v>
      </c>
      <c r="D16" s="2">
        <v>60973</v>
      </c>
      <c r="E16" s="2">
        <v>30238</v>
      </c>
      <c r="F16" s="2">
        <v>292395</v>
      </c>
      <c r="G16" s="2">
        <v>42156</v>
      </c>
      <c r="H16" s="2">
        <v>25505</v>
      </c>
      <c r="I16" s="2">
        <v>7542</v>
      </c>
      <c r="J16" s="2">
        <v>4135</v>
      </c>
      <c r="K16" s="2">
        <v>145754</v>
      </c>
      <c r="L16" s="2">
        <v>95646</v>
      </c>
      <c r="M16" s="2">
        <v>11422</v>
      </c>
      <c r="N16" s="2">
        <v>16980</v>
      </c>
      <c r="O16" s="2">
        <v>100683</v>
      </c>
      <c r="P16" s="2">
        <v>66361</v>
      </c>
      <c r="Q16" s="2">
        <v>28962</v>
      </c>
      <c r="R16" s="2">
        <v>30086</v>
      </c>
      <c r="S16" s="2">
        <v>38809</v>
      </c>
      <c r="T16" s="2">
        <v>44093</v>
      </c>
      <c r="U16" s="2">
        <v>9894</v>
      </c>
      <c r="V16" s="2">
        <v>50282</v>
      </c>
      <c r="W16" s="2">
        <v>48282</v>
      </c>
      <c r="X16" s="2">
        <v>84222</v>
      </c>
      <c r="Y16" s="2">
        <v>48029</v>
      </c>
      <c r="Z16" s="2">
        <v>29403</v>
      </c>
      <c r="AA16" s="2">
        <v>51821</v>
      </c>
      <c r="AB16" s="2">
        <v>9307</v>
      </c>
      <c r="AC16" s="2">
        <v>20907</v>
      </c>
      <c r="AD16" s="2">
        <v>24471</v>
      </c>
      <c r="AE16" s="2">
        <v>10456</v>
      </c>
      <c r="AF16" s="2">
        <v>69856</v>
      </c>
      <c r="AG16" s="2">
        <v>16767</v>
      </c>
      <c r="AH16" s="2">
        <v>133411</v>
      </c>
      <c r="AI16" s="2">
        <v>89220</v>
      </c>
      <c r="AJ16" s="2">
        <v>8480</v>
      </c>
      <c r="AK16" s="2">
        <v>102162</v>
      </c>
      <c r="AL16" s="2">
        <v>36233</v>
      </c>
      <c r="AM16" s="2">
        <v>30591</v>
      </c>
      <c r="AN16" s="2">
        <v>103700</v>
      </c>
      <c r="AO16" s="2">
        <v>7168</v>
      </c>
      <c r="AP16" s="2">
        <v>43447</v>
      </c>
      <c r="AQ16" s="2">
        <v>8586</v>
      </c>
      <c r="AR16" s="2">
        <v>64438</v>
      </c>
      <c r="AS16" s="2">
        <v>313823</v>
      </c>
      <c r="AT16" s="2">
        <v>38650</v>
      </c>
      <c r="AU16" s="2">
        <v>3588</v>
      </c>
      <c r="AV16" s="2">
        <v>65574</v>
      </c>
      <c r="AW16" s="2">
        <v>59869</v>
      </c>
      <c r="AX16" s="2">
        <v>13910</v>
      </c>
      <c r="AY16" s="2">
        <v>46155</v>
      </c>
      <c r="AZ16" s="2">
        <v>6114</v>
      </c>
      <c r="BA16" s="2">
        <v>13953</v>
      </c>
    </row>
    <row r="17" spans="1:53" x14ac:dyDescent="0.2">
      <c r="A17" t="s">
        <v>6</v>
      </c>
      <c r="B17" s="2">
        <v>11676</v>
      </c>
      <c r="C17" s="2">
        <v>1653</v>
      </c>
      <c r="D17" s="2">
        <v>21263</v>
      </c>
      <c r="E17" s="2">
        <v>5518</v>
      </c>
      <c r="F17" s="2">
        <v>158456</v>
      </c>
      <c r="G17" s="2">
        <v>18652</v>
      </c>
      <c r="H17" s="2">
        <v>12234</v>
      </c>
      <c r="I17" s="2">
        <v>3663</v>
      </c>
      <c r="J17" s="2">
        <v>3739</v>
      </c>
      <c r="K17" s="2">
        <v>63243</v>
      </c>
      <c r="L17" s="2">
        <v>36350</v>
      </c>
      <c r="M17" s="2">
        <v>6591</v>
      </c>
      <c r="N17" s="2">
        <v>5620</v>
      </c>
      <c r="O17" s="2">
        <v>45691</v>
      </c>
      <c r="P17" s="2">
        <v>18180</v>
      </c>
      <c r="Q17" s="2">
        <v>8621</v>
      </c>
      <c r="R17" s="2">
        <v>7647</v>
      </c>
      <c r="S17" s="2">
        <v>11591</v>
      </c>
      <c r="T17" s="2">
        <v>13460</v>
      </c>
      <c r="U17" s="2">
        <v>4987</v>
      </c>
      <c r="V17" s="2">
        <v>25970</v>
      </c>
      <c r="W17" s="2">
        <v>26393</v>
      </c>
      <c r="X17" s="2">
        <v>29754</v>
      </c>
      <c r="Y17" s="2">
        <v>21029</v>
      </c>
      <c r="Z17" s="2">
        <v>6521</v>
      </c>
      <c r="AA17" s="2">
        <v>19714</v>
      </c>
      <c r="AB17" s="2">
        <v>2883</v>
      </c>
      <c r="AC17" s="2">
        <v>6283</v>
      </c>
      <c r="AD17" s="2">
        <v>11769</v>
      </c>
      <c r="AE17" s="2">
        <v>2966</v>
      </c>
      <c r="AF17" s="2">
        <v>39527</v>
      </c>
      <c r="AG17" s="2">
        <v>5517</v>
      </c>
      <c r="AH17" s="2">
        <v>76788</v>
      </c>
      <c r="AI17" s="2">
        <v>28411</v>
      </c>
      <c r="AJ17" s="2">
        <v>2556</v>
      </c>
      <c r="AK17" s="2">
        <v>29768</v>
      </c>
      <c r="AL17" s="2">
        <v>10504</v>
      </c>
      <c r="AM17" s="2">
        <v>13747</v>
      </c>
      <c r="AN17" s="2">
        <v>37372</v>
      </c>
      <c r="AO17" s="2">
        <v>4400</v>
      </c>
      <c r="AP17" s="2">
        <v>14840</v>
      </c>
      <c r="AQ17" s="2">
        <v>2017</v>
      </c>
      <c r="AR17" s="2">
        <v>19697</v>
      </c>
      <c r="AS17" s="2">
        <v>104902</v>
      </c>
      <c r="AT17" s="2">
        <v>9598</v>
      </c>
      <c r="AU17" s="2">
        <v>2161</v>
      </c>
      <c r="AV17" s="2">
        <v>29038</v>
      </c>
      <c r="AW17" s="2">
        <v>30129</v>
      </c>
      <c r="AX17" s="2">
        <v>3712</v>
      </c>
      <c r="AY17" s="2">
        <v>16536</v>
      </c>
      <c r="AZ17">
        <v>988</v>
      </c>
      <c r="BA17" s="2">
        <v>4091</v>
      </c>
    </row>
    <row r="18" spans="1:53" x14ac:dyDescent="0.2">
      <c r="A18" t="s">
        <v>7</v>
      </c>
    </row>
    <row r="19" spans="1:53" x14ac:dyDescent="0.2">
      <c r="A19" t="s">
        <v>8</v>
      </c>
      <c r="B19" s="2">
        <v>50698</v>
      </c>
      <c r="C19" s="2">
        <v>7233</v>
      </c>
      <c r="D19" s="2">
        <v>71566</v>
      </c>
      <c r="E19" s="2">
        <v>33645</v>
      </c>
      <c r="F19" s="2">
        <v>310927</v>
      </c>
      <c r="G19" s="2">
        <v>51335</v>
      </c>
      <c r="H19" s="2">
        <v>28681</v>
      </c>
      <c r="I19" s="2">
        <v>9411</v>
      </c>
      <c r="J19" s="2">
        <v>5845</v>
      </c>
      <c r="K19" s="2">
        <v>150203</v>
      </c>
      <c r="L19" s="2">
        <v>118128</v>
      </c>
      <c r="M19" s="2">
        <v>14964</v>
      </c>
      <c r="N19" s="2">
        <v>20455</v>
      </c>
      <c r="O19" s="2">
        <v>119984</v>
      </c>
      <c r="P19" s="2">
        <v>77139</v>
      </c>
      <c r="Q19" s="2">
        <v>34510</v>
      </c>
      <c r="R19" s="2">
        <v>35222</v>
      </c>
      <c r="S19" s="2">
        <v>48343</v>
      </c>
      <c r="T19" s="2">
        <v>55048</v>
      </c>
      <c r="U19" s="2">
        <v>14855</v>
      </c>
      <c r="V19" s="2">
        <v>58883</v>
      </c>
      <c r="W19" s="2">
        <v>53940</v>
      </c>
      <c r="X19" s="2">
        <v>103692</v>
      </c>
      <c r="Y19" s="2">
        <v>57842</v>
      </c>
      <c r="Z19" s="2">
        <v>35715</v>
      </c>
      <c r="AA19" s="2">
        <v>67170</v>
      </c>
      <c r="AB19" s="2">
        <v>11906</v>
      </c>
      <c r="AC19" s="2">
        <v>23118</v>
      </c>
      <c r="AD19" s="2">
        <v>27226</v>
      </c>
      <c r="AE19" s="2">
        <v>12371</v>
      </c>
      <c r="AF19" s="2">
        <v>72178</v>
      </c>
      <c r="AG19" s="2">
        <v>21215</v>
      </c>
      <c r="AH19" s="2">
        <v>154897</v>
      </c>
      <c r="AI19" s="2">
        <v>102840</v>
      </c>
      <c r="AJ19" s="2">
        <v>10549</v>
      </c>
      <c r="AK19" s="2">
        <v>121147</v>
      </c>
      <c r="AL19" s="2">
        <v>43799</v>
      </c>
      <c r="AM19" s="2">
        <v>39321</v>
      </c>
      <c r="AN19" s="2">
        <v>123562</v>
      </c>
      <c r="AO19" s="2">
        <v>8649</v>
      </c>
      <c r="AP19" s="2">
        <v>53934</v>
      </c>
      <c r="AQ19" s="2">
        <v>10509</v>
      </c>
      <c r="AR19" s="2">
        <v>76945</v>
      </c>
      <c r="AS19" s="2">
        <v>324014</v>
      </c>
      <c r="AT19" s="2">
        <v>42828</v>
      </c>
      <c r="AU19" s="2">
        <v>5113</v>
      </c>
      <c r="AV19" s="2">
        <v>77698</v>
      </c>
      <c r="AW19" s="2">
        <v>67133</v>
      </c>
      <c r="AX19" s="2">
        <v>17838</v>
      </c>
      <c r="AY19" s="2">
        <v>59155</v>
      </c>
      <c r="AZ19" s="2">
        <v>6631</v>
      </c>
      <c r="BA19" s="2">
        <v>18802</v>
      </c>
    </row>
    <row r="20" spans="1:53" x14ac:dyDescent="0.2">
      <c r="A20" t="s">
        <v>9</v>
      </c>
      <c r="B20" s="2">
        <v>4895</v>
      </c>
      <c r="C20" s="2">
        <v>1444</v>
      </c>
      <c r="D20" s="2">
        <v>12033</v>
      </c>
      <c r="E20" s="2">
        <v>3084</v>
      </c>
      <c r="F20" s="2">
        <v>147407</v>
      </c>
      <c r="G20" s="2">
        <v>10665</v>
      </c>
      <c r="H20" s="2">
        <v>10090</v>
      </c>
      <c r="I20" s="2">
        <v>2240</v>
      </c>
      <c r="J20" s="2">
        <v>2029</v>
      </c>
      <c r="K20" s="2">
        <v>60912</v>
      </c>
      <c r="L20" s="2">
        <v>19965</v>
      </c>
      <c r="M20" s="2">
        <v>3518</v>
      </c>
      <c r="N20" s="2">
        <v>2632</v>
      </c>
      <c r="O20" s="2">
        <v>28015</v>
      </c>
      <c r="P20" s="2">
        <v>8960</v>
      </c>
      <c r="Q20" s="2">
        <v>3540</v>
      </c>
      <c r="R20" s="2">
        <v>3831</v>
      </c>
      <c r="S20" s="2">
        <v>4903</v>
      </c>
      <c r="T20" s="2">
        <v>4712</v>
      </c>
      <c r="U20">
        <v>998</v>
      </c>
      <c r="V20" s="2">
        <v>18010</v>
      </c>
      <c r="W20" s="2">
        <v>21196</v>
      </c>
      <c r="X20" s="2">
        <v>13384</v>
      </c>
      <c r="Y20" s="2">
        <v>12349</v>
      </c>
      <c r="Z20">
        <v>757</v>
      </c>
      <c r="AA20" s="2">
        <v>5484</v>
      </c>
      <c r="AB20">
        <v>378</v>
      </c>
      <c r="AC20" s="2">
        <v>4273</v>
      </c>
      <c r="AD20" s="2">
        <v>10026</v>
      </c>
      <c r="AE20" s="2">
        <v>1542</v>
      </c>
      <c r="AF20" s="2">
        <v>38749</v>
      </c>
      <c r="AG20" s="2">
        <v>2381</v>
      </c>
      <c r="AH20" s="2">
        <v>58807</v>
      </c>
      <c r="AI20" s="2">
        <v>16922</v>
      </c>
      <c r="AJ20" s="2">
        <v>1061</v>
      </c>
      <c r="AK20" s="2">
        <v>14480</v>
      </c>
      <c r="AL20" s="2">
        <v>5267</v>
      </c>
      <c r="AM20" s="2">
        <v>5817</v>
      </c>
      <c r="AN20" s="2">
        <v>19929</v>
      </c>
      <c r="AO20" s="2">
        <v>2969</v>
      </c>
      <c r="AP20" s="2">
        <v>6896</v>
      </c>
      <c r="AQ20">
        <v>670</v>
      </c>
      <c r="AR20" s="2">
        <v>9736</v>
      </c>
      <c r="AS20" s="2">
        <v>110343</v>
      </c>
      <c r="AT20" s="2">
        <v>6469</v>
      </c>
      <c r="AU20">
        <v>636</v>
      </c>
      <c r="AV20" s="2">
        <v>18634</v>
      </c>
      <c r="AW20" s="2">
        <v>23589</v>
      </c>
      <c r="AX20">
        <v>331</v>
      </c>
      <c r="AY20" s="2">
        <v>4666</v>
      </c>
      <c r="AZ20">
        <v>554</v>
      </c>
      <c r="BA20">
        <v>414</v>
      </c>
    </row>
    <row r="21" spans="1:53" x14ac:dyDescent="0.2">
      <c r="A21" t="s">
        <v>10</v>
      </c>
    </row>
    <row r="22" spans="1:53" x14ac:dyDescent="0.2">
      <c r="A22" t="s">
        <v>11</v>
      </c>
      <c r="B22" s="2">
        <v>55503</v>
      </c>
      <c r="C22" s="2">
        <v>8677</v>
      </c>
      <c r="D22" s="2">
        <v>83599</v>
      </c>
      <c r="E22" s="2">
        <v>36695</v>
      </c>
      <c r="F22" s="2">
        <v>457832</v>
      </c>
      <c r="G22" s="2">
        <v>62000</v>
      </c>
      <c r="H22" s="2">
        <v>38771</v>
      </c>
      <c r="I22" s="2">
        <v>11651</v>
      </c>
      <c r="J22" s="2">
        <v>7874</v>
      </c>
      <c r="K22" s="2">
        <v>210908</v>
      </c>
      <c r="L22" s="2">
        <v>137605</v>
      </c>
      <c r="M22" s="2">
        <v>18482</v>
      </c>
      <c r="N22" s="2">
        <v>23087</v>
      </c>
      <c r="O22" s="2">
        <v>147631</v>
      </c>
      <c r="P22" s="2">
        <v>86043</v>
      </c>
      <c r="Q22" s="2">
        <v>38050</v>
      </c>
      <c r="R22" s="2">
        <v>39053</v>
      </c>
      <c r="S22" s="2">
        <v>53207</v>
      </c>
      <c r="T22" s="2">
        <v>59539</v>
      </c>
      <c r="U22" s="2">
        <v>15770</v>
      </c>
      <c r="V22" s="2">
        <v>76837</v>
      </c>
      <c r="W22" s="2">
        <v>75136</v>
      </c>
      <c r="X22" s="2">
        <v>117026</v>
      </c>
      <c r="Y22" s="2">
        <v>69925</v>
      </c>
      <c r="Z22" s="2">
        <v>36409</v>
      </c>
      <c r="AA22" s="2">
        <v>72654</v>
      </c>
      <c r="AB22" s="2">
        <v>12284</v>
      </c>
      <c r="AC22" s="2">
        <v>27391</v>
      </c>
      <c r="AD22" s="2">
        <v>37252</v>
      </c>
      <c r="AE22" s="2">
        <v>13913</v>
      </c>
      <c r="AF22" s="2">
        <v>110806</v>
      </c>
      <c r="AG22" s="2">
        <v>23596</v>
      </c>
      <c r="AH22" s="2">
        <v>213423</v>
      </c>
      <c r="AI22" s="2">
        <v>119762</v>
      </c>
      <c r="AJ22" s="2">
        <v>11586</v>
      </c>
      <c r="AK22" s="2">
        <v>134976</v>
      </c>
      <c r="AL22" s="2">
        <v>49016</v>
      </c>
      <c r="AM22" s="2">
        <v>45138</v>
      </c>
      <c r="AN22" s="2">
        <v>143453</v>
      </c>
      <c r="AO22" s="2">
        <v>11618</v>
      </c>
      <c r="AP22" s="2">
        <v>60830</v>
      </c>
      <c r="AQ22" s="2">
        <v>11179</v>
      </c>
      <c r="AR22" s="2">
        <v>86375</v>
      </c>
      <c r="AS22" s="2">
        <v>433511</v>
      </c>
      <c r="AT22" s="2">
        <v>49263</v>
      </c>
      <c r="AU22" s="2">
        <v>5749</v>
      </c>
      <c r="AV22" s="2">
        <v>96240</v>
      </c>
      <c r="AW22" s="2">
        <v>90722</v>
      </c>
      <c r="AX22" s="2">
        <v>18169</v>
      </c>
      <c r="AY22" s="2">
        <v>63821</v>
      </c>
      <c r="AZ22" s="2">
        <v>7185</v>
      </c>
      <c r="BA22" s="2">
        <v>19216</v>
      </c>
    </row>
    <row r="23" spans="1:53" x14ac:dyDescent="0.2">
      <c r="A23" t="s">
        <v>12</v>
      </c>
      <c r="B23" s="2">
        <v>34560</v>
      </c>
      <c r="C23" s="2">
        <v>4574</v>
      </c>
      <c r="D23" s="2">
        <v>54921</v>
      </c>
      <c r="E23" s="2">
        <v>22624</v>
      </c>
      <c r="F23" s="2">
        <v>288596</v>
      </c>
      <c r="G23" s="2">
        <v>40064</v>
      </c>
      <c r="H23" s="2">
        <v>28950</v>
      </c>
      <c r="I23" s="2">
        <v>7795</v>
      </c>
      <c r="J23" s="2">
        <v>5488</v>
      </c>
      <c r="K23" s="2">
        <v>137575</v>
      </c>
      <c r="L23" s="2">
        <v>87474</v>
      </c>
      <c r="M23" s="2">
        <v>11043</v>
      </c>
      <c r="N23" s="2">
        <v>13805</v>
      </c>
      <c r="O23" s="2">
        <v>106468</v>
      </c>
      <c r="P23" s="2">
        <v>57378</v>
      </c>
      <c r="Q23" s="2">
        <v>27391</v>
      </c>
      <c r="R23" s="2">
        <v>28703</v>
      </c>
      <c r="S23" s="2">
        <v>34393</v>
      </c>
      <c r="T23" s="2">
        <v>38677</v>
      </c>
      <c r="U23" s="2">
        <v>10858</v>
      </c>
      <c r="V23" s="2">
        <v>57417</v>
      </c>
      <c r="W23" s="2">
        <v>56745</v>
      </c>
      <c r="X23" s="2">
        <v>76431</v>
      </c>
      <c r="Y23" s="2">
        <v>54039</v>
      </c>
      <c r="Z23" s="2">
        <v>25437</v>
      </c>
      <c r="AA23" s="2">
        <v>52081</v>
      </c>
      <c r="AB23" s="2">
        <v>8665</v>
      </c>
      <c r="AC23" s="2">
        <v>20494</v>
      </c>
      <c r="AD23" s="2">
        <v>24836</v>
      </c>
      <c r="AE23" s="2">
        <v>10208</v>
      </c>
      <c r="AF23" s="2">
        <v>78597</v>
      </c>
      <c r="AG23" s="2">
        <v>14402</v>
      </c>
      <c r="AH23" s="2">
        <v>149090</v>
      </c>
      <c r="AI23" s="2">
        <v>82112</v>
      </c>
      <c r="AJ23" s="2">
        <v>8175</v>
      </c>
      <c r="AK23" s="2">
        <v>92234</v>
      </c>
      <c r="AL23" s="2">
        <v>31609</v>
      </c>
      <c r="AM23" s="2">
        <v>31166</v>
      </c>
      <c r="AN23" s="2">
        <v>95584</v>
      </c>
      <c r="AO23" s="2">
        <v>8229</v>
      </c>
      <c r="AP23" s="2">
        <v>38223</v>
      </c>
      <c r="AQ23" s="2">
        <v>7872</v>
      </c>
      <c r="AR23" s="2">
        <v>55281</v>
      </c>
      <c r="AS23" s="2">
        <v>266264</v>
      </c>
      <c r="AT23" s="2">
        <v>27313</v>
      </c>
      <c r="AU23" s="2">
        <v>3861</v>
      </c>
      <c r="AV23" s="2">
        <v>65159</v>
      </c>
      <c r="AW23" s="2">
        <v>57710</v>
      </c>
      <c r="AX23" s="2">
        <v>10035</v>
      </c>
      <c r="AY23" s="2">
        <v>47082</v>
      </c>
      <c r="AZ23" s="2">
        <v>5420</v>
      </c>
      <c r="BA23" s="2">
        <v>10716</v>
      </c>
    </row>
    <row r="24" spans="1:53" x14ac:dyDescent="0.2">
      <c r="A24" s="1">
        <v>2019</v>
      </c>
    </row>
    <row r="25" spans="1:53" x14ac:dyDescent="0.2">
      <c r="A25" t="s">
        <v>3</v>
      </c>
      <c r="B25" s="2">
        <v>58542</v>
      </c>
      <c r="C25" s="2">
        <v>10502</v>
      </c>
      <c r="D25" s="2">
        <v>89019</v>
      </c>
      <c r="E25" s="2">
        <v>35370</v>
      </c>
      <c r="F25" s="2">
        <v>450971</v>
      </c>
      <c r="G25" s="2">
        <v>64252</v>
      </c>
      <c r="H25" s="2">
        <v>30781</v>
      </c>
      <c r="I25" s="2">
        <v>8580</v>
      </c>
      <c r="J25" s="2">
        <v>8375</v>
      </c>
      <c r="K25" s="2">
        <v>205856</v>
      </c>
      <c r="L25" s="2">
        <v>134809</v>
      </c>
      <c r="M25" s="2">
        <v>18431</v>
      </c>
      <c r="N25" s="2">
        <v>27171</v>
      </c>
      <c r="O25" s="2">
        <v>147037</v>
      </c>
      <c r="P25" s="2">
        <v>81658</v>
      </c>
      <c r="Q25" s="2">
        <v>37815</v>
      </c>
      <c r="R25" s="2">
        <v>41058</v>
      </c>
      <c r="S25" s="2">
        <v>47407</v>
      </c>
      <c r="T25" s="2">
        <v>57992</v>
      </c>
      <c r="U25" s="2">
        <v>14130</v>
      </c>
      <c r="V25" s="2">
        <v>73824</v>
      </c>
      <c r="W25" s="2">
        <v>69139</v>
      </c>
      <c r="X25" s="2">
        <v>115459</v>
      </c>
      <c r="Y25" s="2">
        <v>71159</v>
      </c>
      <c r="Z25" s="2">
        <v>35965</v>
      </c>
      <c r="AA25" s="2">
        <v>76428</v>
      </c>
      <c r="AB25" s="2">
        <v>12267</v>
      </c>
      <c r="AC25" s="2">
        <v>26897</v>
      </c>
      <c r="AD25" s="2">
        <v>37443</v>
      </c>
      <c r="AE25" s="2">
        <v>11966</v>
      </c>
      <c r="AF25" s="2">
        <v>95678</v>
      </c>
      <c r="AG25" s="2">
        <v>26945</v>
      </c>
      <c r="AH25" s="2">
        <v>217713</v>
      </c>
      <c r="AI25" s="2">
        <v>129358</v>
      </c>
      <c r="AJ25" s="2">
        <v>13098</v>
      </c>
      <c r="AK25" s="2">
        <v>150899</v>
      </c>
      <c r="AL25" s="2">
        <v>55049</v>
      </c>
      <c r="AM25" s="2">
        <v>42254</v>
      </c>
      <c r="AN25" s="2">
        <v>148956</v>
      </c>
      <c r="AO25" s="2">
        <v>7968</v>
      </c>
      <c r="AP25" s="2">
        <v>63576</v>
      </c>
      <c r="AQ25" s="2">
        <v>12568</v>
      </c>
      <c r="AR25" s="2">
        <v>78042</v>
      </c>
      <c r="AS25" s="2">
        <v>390925</v>
      </c>
      <c r="AT25" s="2">
        <v>45033</v>
      </c>
      <c r="AU25" s="2">
        <v>6553</v>
      </c>
      <c r="AV25" s="2">
        <v>98004</v>
      </c>
      <c r="AW25" s="2">
        <v>98105</v>
      </c>
      <c r="AX25" s="2">
        <v>21275</v>
      </c>
      <c r="AY25" s="2">
        <v>68675</v>
      </c>
      <c r="AZ25" s="2">
        <v>6905</v>
      </c>
      <c r="BA25" s="2">
        <v>20986</v>
      </c>
    </row>
    <row r="26" spans="1:53" x14ac:dyDescent="0.2">
      <c r="A26" t="s">
        <v>4</v>
      </c>
      <c r="B26" s="2">
        <v>2369</v>
      </c>
      <c r="C26">
        <v>109</v>
      </c>
      <c r="D26" s="2">
        <v>3601</v>
      </c>
      <c r="E26" s="2">
        <v>1869</v>
      </c>
      <c r="F26" s="2">
        <v>10882</v>
      </c>
      <c r="G26" s="2">
        <v>1925</v>
      </c>
      <c r="H26">
        <v>50</v>
      </c>
      <c r="I26">
        <v>133</v>
      </c>
      <c r="J26">
        <v>228</v>
      </c>
      <c r="K26" s="2">
        <v>4478</v>
      </c>
      <c r="L26" s="2">
        <v>5059</v>
      </c>
      <c r="M26">
        <v>435</v>
      </c>
      <c r="N26">
        <v>175</v>
      </c>
      <c r="O26" s="2">
        <v>4078</v>
      </c>
      <c r="P26" s="2">
        <v>3046</v>
      </c>
      <c r="Q26" s="2">
        <v>1055</v>
      </c>
      <c r="R26" s="2">
        <v>2583</v>
      </c>
      <c r="S26" s="2">
        <v>1935</v>
      </c>
      <c r="T26" s="2">
        <v>1751</v>
      </c>
      <c r="U26">
        <v>11</v>
      </c>
      <c r="V26" s="2">
        <v>1678</v>
      </c>
      <c r="W26" s="2">
        <v>1231</v>
      </c>
      <c r="X26" s="2">
        <v>4219</v>
      </c>
      <c r="Y26" s="2">
        <v>1149</v>
      </c>
      <c r="Z26" s="2">
        <v>1675</v>
      </c>
      <c r="AA26" s="2">
        <v>2782</v>
      </c>
      <c r="AB26">
        <v>706</v>
      </c>
      <c r="AC26">
        <v>574</v>
      </c>
      <c r="AD26">
        <v>967</v>
      </c>
      <c r="AE26">
        <v>66</v>
      </c>
      <c r="AF26" s="2">
        <v>1224</v>
      </c>
      <c r="AG26" s="2">
        <v>1037</v>
      </c>
      <c r="AH26" s="2">
        <v>3665</v>
      </c>
      <c r="AI26" s="2">
        <v>5070</v>
      </c>
      <c r="AJ26">
        <v>0</v>
      </c>
      <c r="AK26" s="2">
        <v>5099</v>
      </c>
      <c r="AL26" s="2">
        <v>1648</v>
      </c>
      <c r="AM26">
        <v>490</v>
      </c>
      <c r="AN26" s="2">
        <v>4116</v>
      </c>
      <c r="AO26">
        <v>0</v>
      </c>
      <c r="AP26" s="2">
        <v>1571</v>
      </c>
      <c r="AQ26">
        <v>357</v>
      </c>
      <c r="AR26" s="2">
        <v>2236</v>
      </c>
      <c r="AS26" s="2">
        <v>15891</v>
      </c>
      <c r="AT26">
        <v>734</v>
      </c>
      <c r="AU26">
        <v>106</v>
      </c>
      <c r="AV26" s="2">
        <v>1838</v>
      </c>
      <c r="AW26" s="2">
        <v>1926</v>
      </c>
      <c r="AX26">
        <v>676</v>
      </c>
      <c r="AY26" s="2">
        <v>1370</v>
      </c>
      <c r="AZ26">
        <v>586</v>
      </c>
      <c r="BA26" s="2">
        <v>1090</v>
      </c>
    </row>
    <row r="27" spans="1:53" x14ac:dyDescent="0.2">
      <c r="A27" t="s">
        <v>5</v>
      </c>
      <c r="B27" s="2">
        <v>47019</v>
      </c>
      <c r="C27" s="2">
        <v>7221</v>
      </c>
      <c r="D27" s="2">
        <v>67710</v>
      </c>
      <c r="E27" s="2">
        <v>27718</v>
      </c>
      <c r="F27" s="2">
        <v>297946</v>
      </c>
      <c r="G27" s="2">
        <v>42972</v>
      </c>
      <c r="H27" s="2">
        <v>18416</v>
      </c>
      <c r="I27" s="2">
        <v>6745</v>
      </c>
      <c r="J27" s="2">
        <v>4936</v>
      </c>
      <c r="K27" s="2">
        <v>145157</v>
      </c>
      <c r="L27" s="2">
        <v>95868</v>
      </c>
      <c r="M27" s="2">
        <v>11158</v>
      </c>
      <c r="N27" s="2">
        <v>20651</v>
      </c>
      <c r="O27" s="2">
        <v>103906</v>
      </c>
      <c r="P27" s="2">
        <v>64115</v>
      </c>
      <c r="Q27" s="2">
        <v>29495</v>
      </c>
      <c r="R27" s="2">
        <v>29729</v>
      </c>
      <c r="S27" s="2">
        <v>37279</v>
      </c>
      <c r="T27" s="2">
        <v>47235</v>
      </c>
      <c r="U27" s="2">
        <v>9890</v>
      </c>
      <c r="V27" s="2">
        <v>47996</v>
      </c>
      <c r="W27" s="2">
        <v>45247</v>
      </c>
      <c r="X27" s="2">
        <v>88430</v>
      </c>
      <c r="Y27" s="2">
        <v>51980</v>
      </c>
      <c r="Z27" s="2">
        <v>26522</v>
      </c>
      <c r="AA27" s="2">
        <v>58907</v>
      </c>
      <c r="AB27" s="2">
        <v>8549</v>
      </c>
      <c r="AC27" s="2">
        <v>21271</v>
      </c>
      <c r="AD27" s="2">
        <v>28222</v>
      </c>
      <c r="AE27" s="2">
        <v>7229</v>
      </c>
      <c r="AF27" s="2">
        <v>60789</v>
      </c>
      <c r="AG27" s="2">
        <v>19560</v>
      </c>
      <c r="AH27" s="2">
        <v>145128</v>
      </c>
      <c r="AI27" s="2">
        <v>95553</v>
      </c>
      <c r="AJ27" s="2">
        <v>11347</v>
      </c>
      <c r="AK27" s="2">
        <v>112244</v>
      </c>
      <c r="AL27" s="2">
        <v>40764</v>
      </c>
      <c r="AM27" s="2">
        <v>28975</v>
      </c>
      <c r="AN27" s="2">
        <v>107061</v>
      </c>
      <c r="AO27" s="2">
        <v>5476</v>
      </c>
      <c r="AP27" s="2">
        <v>46739</v>
      </c>
      <c r="AQ27" s="2">
        <v>9927</v>
      </c>
      <c r="AR27" s="2">
        <v>59898</v>
      </c>
      <c r="AS27" s="2">
        <v>276944</v>
      </c>
      <c r="AT27" s="2">
        <v>35525</v>
      </c>
      <c r="AU27" s="2">
        <v>5180</v>
      </c>
      <c r="AV27" s="2">
        <v>67948</v>
      </c>
      <c r="AW27" s="2">
        <v>70358</v>
      </c>
      <c r="AX27" s="2">
        <v>17026</v>
      </c>
      <c r="AY27" s="2">
        <v>52695</v>
      </c>
      <c r="AZ27" s="2">
        <v>4537</v>
      </c>
      <c r="BA27" s="2">
        <v>14323</v>
      </c>
    </row>
    <row r="28" spans="1:53" x14ac:dyDescent="0.2">
      <c r="A28" t="s">
        <v>6</v>
      </c>
      <c r="B28" s="2">
        <v>9154</v>
      </c>
      <c r="C28" s="2">
        <v>3172</v>
      </c>
      <c r="D28" s="2">
        <v>17708</v>
      </c>
      <c r="E28" s="2">
        <v>5783</v>
      </c>
      <c r="F28" s="2">
        <v>142143</v>
      </c>
      <c r="G28" s="2">
        <v>19355</v>
      </c>
      <c r="H28" s="2">
        <v>12315</v>
      </c>
      <c r="I28" s="2">
        <v>1702</v>
      </c>
      <c r="J28" s="2">
        <v>3211</v>
      </c>
      <c r="K28" s="2">
        <v>56221</v>
      </c>
      <c r="L28" s="2">
        <v>33882</v>
      </c>
      <c r="M28" s="2">
        <v>6838</v>
      </c>
      <c r="N28" s="2">
        <v>6345</v>
      </c>
      <c r="O28" s="2">
        <v>39053</v>
      </c>
      <c r="P28" s="2">
        <v>14497</v>
      </c>
      <c r="Q28" s="2">
        <v>7265</v>
      </c>
      <c r="R28" s="2">
        <v>8746</v>
      </c>
      <c r="S28" s="2">
        <v>8193</v>
      </c>
      <c r="T28" s="2">
        <v>9006</v>
      </c>
      <c r="U28" s="2">
        <v>4229</v>
      </c>
      <c r="V28" s="2">
        <v>24150</v>
      </c>
      <c r="W28" s="2">
        <v>22661</v>
      </c>
      <c r="X28" s="2">
        <v>22810</v>
      </c>
      <c r="Y28" s="2">
        <v>18030</v>
      </c>
      <c r="Z28" s="2">
        <v>7768</v>
      </c>
      <c r="AA28" s="2">
        <v>14739</v>
      </c>
      <c r="AB28" s="2">
        <v>3012</v>
      </c>
      <c r="AC28" s="2">
        <v>5052</v>
      </c>
      <c r="AD28" s="2">
        <v>8254</v>
      </c>
      <c r="AE28" s="2">
        <v>4671</v>
      </c>
      <c r="AF28" s="2">
        <v>33665</v>
      </c>
      <c r="AG28" s="2">
        <v>6348</v>
      </c>
      <c r="AH28" s="2">
        <v>68920</v>
      </c>
      <c r="AI28" s="2">
        <v>28735</v>
      </c>
      <c r="AJ28" s="2">
        <v>1751</v>
      </c>
      <c r="AK28" s="2">
        <v>33556</v>
      </c>
      <c r="AL28" s="2">
        <v>12637</v>
      </c>
      <c r="AM28" s="2">
        <v>12789</v>
      </c>
      <c r="AN28" s="2">
        <v>37779</v>
      </c>
      <c r="AO28" s="2">
        <v>2492</v>
      </c>
      <c r="AP28" s="2">
        <v>15266</v>
      </c>
      <c r="AQ28" s="2">
        <v>2284</v>
      </c>
      <c r="AR28" s="2">
        <v>15908</v>
      </c>
      <c r="AS28" s="2">
        <v>98090</v>
      </c>
      <c r="AT28" s="2">
        <v>8774</v>
      </c>
      <c r="AU28" s="2">
        <v>1267</v>
      </c>
      <c r="AV28" s="2">
        <v>28218</v>
      </c>
      <c r="AW28" s="2">
        <v>25821</v>
      </c>
      <c r="AX28" s="2">
        <v>3573</v>
      </c>
      <c r="AY28" s="2">
        <v>14610</v>
      </c>
      <c r="AZ28" s="2">
        <v>1782</v>
      </c>
      <c r="BA28" s="2">
        <v>5573</v>
      </c>
    </row>
    <row r="29" spans="1:53" x14ac:dyDescent="0.2">
      <c r="A29" t="s">
        <v>7</v>
      </c>
    </row>
    <row r="30" spans="1:53" x14ac:dyDescent="0.2">
      <c r="A30" t="s">
        <v>8</v>
      </c>
      <c r="B30" s="2">
        <v>55318</v>
      </c>
      <c r="C30" s="2">
        <v>9464</v>
      </c>
      <c r="D30" s="2">
        <v>73683</v>
      </c>
      <c r="E30" s="2">
        <v>32657</v>
      </c>
      <c r="F30" s="2">
        <v>306503</v>
      </c>
      <c r="G30" s="2">
        <v>55316</v>
      </c>
      <c r="H30" s="2">
        <v>21996</v>
      </c>
      <c r="I30" s="2">
        <v>7366</v>
      </c>
      <c r="J30" s="2">
        <v>6047</v>
      </c>
      <c r="K30" s="2">
        <v>148633</v>
      </c>
      <c r="L30" s="2">
        <v>113671</v>
      </c>
      <c r="M30" s="2">
        <v>13746</v>
      </c>
      <c r="N30" s="2">
        <v>22872</v>
      </c>
      <c r="O30" s="2">
        <v>120534</v>
      </c>
      <c r="P30" s="2">
        <v>75958</v>
      </c>
      <c r="Q30" s="2">
        <v>33138</v>
      </c>
      <c r="R30" s="2">
        <v>35557</v>
      </c>
      <c r="S30" s="2">
        <v>45005</v>
      </c>
      <c r="T30" s="2">
        <v>54532</v>
      </c>
      <c r="U30" s="2">
        <v>13017</v>
      </c>
      <c r="V30" s="2">
        <v>52904</v>
      </c>
      <c r="W30" s="2">
        <v>52410</v>
      </c>
      <c r="X30" s="2">
        <v>103330</v>
      </c>
      <c r="Y30" s="2">
        <v>59768</v>
      </c>
      <c r="Z30" s="2">
        <v>34976</v>
      </c>
      <c r="AA30" s="2">
        <v>71945</v>
      </c>
      <c r="AB30" s="2">
        <v>11923</v>
      </c>
      <c r="AC30" s="2">
        <v>23692</v>
      </c>
      <c r="AD30" s="2">
        <v>26453</v>
      </c>
      <c r="AE30" s="2">
        <v>10551</v>
      </c>
      <c r="AF30" s="2">
        <v>64886</v>
      </c>
      <c r="AG30" s="2">
        <v>22636</v>
      </c>
      <c r="AH30" s="2">
        <v>160386</v>
      </c>
      <c r="AI30" s="2">
        <v>108123</v>
      </c>
      <c r="AJ30" s="2">
        <v>11194</v>
      </c>
      <c r="AK30" s="2">
        <v>135822</v>
      </c>
      <c r="AL30" s="2">
        <v>49550</v>
      </c>
      <c r="AM30" s="2">
        <v>37115</v>
      </c>
      <c r="AN30" s="2">
        <v>132237</v>
      </c>
      <c r="AO30" s="2">
        <v>6143</v>
      </c>
      <c r="AP30" s="2">
        <v>57303</v>
      </c>
      <c r="AQ30" s="2">
        <v>11412</v>
      </c>
      <c r="AR30" s="2">
        <v>70196</v>
      </c>
      <c r="AS30" s="2">
        <v>299131</v>
      </c>
      <c r="AT30" s="2">
        <v>40349</v>
      </c>
      <c r="AU30" s="2">
        <v>5509</v>
      </c>
      <c r="AV30" s="2">
        <v>76689</v>
      </c>
      <c r="AW30" s="2">
        <v>73055</v>
      </c>
      <c r="AX30" s="2">
        <v>20692</v>
      </c>
      <c r="AY30" s="2">
        <v>62094</v>
      </c>
      <c r="AZ30" s="2">
        <v>6550</v>
      </c>
      <c r="BA30" s="2">
        <v>20621</v>
      </c>
    </row>
    <row r="31" spans="1:53" x14ac:dyDescent="0.2">
      <c r="A31" t="s">
        <v>9</v>
      </c>
      <c r="B31" s="2">
        <v>3224</v>
      </c>
      <c r="C31" s="2">
        <v>1038</v>
      </c>
      <c r="D31" s="2">
        <v>15336</v>
      </c>
      <c r="E31" s="2">
        <v>2713</v>
      </c>
      <c r="F31" s="2">
        <v>144468</v>
      </c>
      <c r="G31" s="2">
        <v>8936</v>
      </c>
      <c r="H31" s="2">
        <v>8785</v>
      </c>
      <c r="I31" s="2">
        <v>1214</v>
      </c>
      <c r="J31" s="2">
        <v>2328</v>
      </c>
      <c r="K31" s="2">
        <v>57223</v>
      </c>
      <c r="L31" s="2">
        <v>21138</v>
      </c>
      <c r="M31" s="2">
        <v>4685</v>
      </c>
      <c r="N31" s="2">
        <v>4299</v>
      </c>
      <c r="O31" s="2">
        <v>26503</v>
      </c>
      <c r="P31" s="2">
        <v>5700</v>
      </c>
      <c r="Q31" s="2">
        <v>4677</v>
      </c>
      <c r="R31" s="2">
        <v>5501</v>
      </c>
      <c r="S31" s="2">
        <v>2402</v>
      </c>
      <c r="T31" s="2">
        <v>3460</v>
      </c>
      <c r="U31" s="2">
        <v>1113</v>
      </c>
      <c r="V31" s="2">
        <v>20920</v>
      </c>
      <c r="W31" s="2">
        <v>16729</v>
      </c>
      <c r="X31" s="2">
        <v>12129</v>
      </c>
      <c r="Y31" s="2">
        <v>11391</v>
      </c>
      <c r="Z31">
        <v>989</v>
      </c>
      <c r="AA31" s="2">
        <v>4483</v>
      </c>
      <c r="AB31">
        <v>344</v>
      </c>
      <c r="AC31" s="2">
        <v>3205</v>
      </c>
      <c r="AD31" s="2">
        <v>10990</v>
      </c>
      <c r="AE31" s="2">
        <v>1415</v>
      </c>
      <c r="AF31" s="2">
        <v>30792</v>
      </c>
      <c r="AG31" s="2">
        <v>4309</v>
      </c>
      <c r="AH31" s="2">
        <v>57327</v>
      </c>
      <c r="AI31" s="2">
        <v>21235</v>
      </c>
      <c r="AJ31" s="2">
        <v>1904</v>
      </c>
      <c r="AK31" s="2">
        <v>15077</v>
      </c>
      <c r="AL31" s="2">
        <v>5499</v>
      </c>
      <c r="AM31" s="2">
        <v>5139</v>
      </c>
      <c r="AN31" s="2">
        <v>16719</v>
      </c>
      <c r="AO31" s="2">
        <v>1825</v>
      </c>
      <c r="AP31" s="2">
        <v>6273</v>
      </c>
      <c r="AQ31" s="2">
        <v>1156</v>
      </c>
      <c r="AR31" s="2">
        <v>7846</v>
      </c>
      <c r="AS31" s="2">
        <v>91794</v>
      </c>
      <c r="AT31" s="2">
        <v>4684</v>
      </c>
      <c r="AU31" s="2">
        <v>1044</v>
      </c>
      <c r="AV31" s="2">
        <v>21315</v>
      </c>
      <c r="AW31" s="2">
        <v>25050</v>
      </c>
      <c r="AX31">
        <v>583</v>
      </c>
      <c r="AY31" s="2">
        <v>6581</v>
      </c>
      <c r="AZ31">
        <v>355</v>
      </c>
      <c r="BA31">
        <v>365</v>
      </c>
    </row>
    <row r="32" spans="1:53" x14ac:dyDescent="0.2">
      <c r="A32" t="s">
        <v>10</v>
      </c>
    </row>
    <row r="33" spans="1:53" x14ac:dyDescent="0.2">
      <c r="A33" t="s">
        <v>11</v>
      </c>
      <c r="B33" s="2">
        <v>58542</v>
      </c>
      <c r="C33" s="2">
        <v>10502</v>
      </c>
      <c r="D33" s="2">
        <v>88975</v>
      </c>
      <c r="E33" s="2">
        <v>35370</v>
      </c>
      <c r="F33" s="2">
        <v>450501</v>
      </c>
      <c r="G33" s="2">
        <v>64195</v>
      </c>
      <c r="H33" s="2">
        <v>30781</v>
      </c>
      <c r="I33" s="2">
        <v>8580</v>
      </c>
      <c r="J33" s="2">
        <v>8375</v>
      </c>
      <c r="K33" s="2">
        <v>204913</v>
      </c>
      <c r="L33" s="2">
        <v>134700</v>
      </c>
      <c r="M33" s="2">
        <v>18431</v>
      </c>
      <c r="N33" s="2">
        <v>27171</v>
      </c>
      <c r="O33" s="2">
        <v>146841</v>
      </c>
      <c r="P33" s="2">
        <v>81410</v>
      </c>
      <c r="Q33" s="2">
        <v>37682</v>
      </c>
      <c r="R33" s="2">
        <v>41009</v>
      </c>
      <c r="S33" s="2">
        <v>47407</v>
      </c>
      <c r="T33" s="2">
        <v>57992</v>
      </c>
      <c r="U33" s="2">
        <v>14130</v>
      </c>
      <c r="V33" s="2">
        <v>73772</v>
      </c>
      <c r="W33" s="2">
        <v>69139</v>
      </c>
      <c r="X33" s="2">
        <v>115068</v>
      </c>
      <c r="Y33" s="2">
        <v>71141</v>
      </c>
      <c r="Z33" s="2">
        <v>35965</v>
      </c>
      <c r="AA33" s="2">
        <v>76428</v>
      </c>
      <c r="AB33" s="2">
        <v>12178</v>
      </c>
      <c r="AC33" s="2">
        <v>26897</v>
      </c>
      <c r="AD33" s="2">
        <v>37391</v>
      </c>
      <c r="AE33" s="2">
        <v>11966</v>
      </c>
      <c r="AF33" s="2">
        <v>95608</v>
      </c>
      <c r="AG33" s="2">
        <v>26744</v>
      </c>
      <c r="AH33" s="2">
        <v>217360</v>
      </c>
      <c r="AI33" s="2">
        <v>129021</v>
      </c>
      <c r="AJ33" s="2">
        <v>13098</v>
      </c>
      <c r="AK33" s="2">
        <v>150802</v>
      </c>
      <c r="AL33" s="2">
        <v>55049</v>
      </c>
      <c r="AM33" s="2">
        <v>41823</v>
      </c>
      <c r="AN33" s="2">
        <v>148883</v>
      </c>
      <c r="AO33" s="2">
        <v>7968</v>
      </c>
      <c r="AP33" s="2">
        <v>63576</v>
      </c>
      <c r="AQ33" s="2">
        <v>12557</v>
      </c>
      <c r="AR33" s="2">
        <v>77812</v>
      </c>
      <c r="AS33" s="2">
        <v>390294</v>
      </c>
      <c r="AT33" s="2">
        <v>45033</v>
      </c>
      <c r="AU33" s="2">
        <v>6553</v>
      </c>
      <c r="AV33" s="2">
        <v>97717</v>
      </c>
      <c r="AW33" s="2">
        <v>98076</v>
      </c>
      <c r="AX33" s="2">
        <v>21275</v>
      </c>
      <c r="AY33" s="2">
        <v>68667</v>
      </c>
      <c r="AZ33" s="2">
        <v>6836</v>
      </c>
      <c r="BA33" s="2">
        <v>20986</v>
      </c>
    </row>
    <row r="34" spans="1:53" x14ac:dyDescent="0.2">
      <c r="A34" t="s">
        <v>12</v>
      </c>
      <c r="B34" s="2">
        <v>40279</v>
      </c>
      <c r="C34" s="2">
        <v>5241</v>
      </c>
      <c r="D34" s="2">
        <v>51932</v>
      </c>
      <c r="E34" s="2">
        <v>22531</v>
      </c>
      <c r="F34" s="2">
        <v>281556</v>
      </c>
      <c r="G34" s="2">
        <v>39142</v>
      </c>
      <c r="H34" s="2">
        <v>23088</v>
      </c>
      <c r="I34" s="2">
        <v>5322</v>
      </c>
      <c r="J34" s="2">
        <v>6292</v>
      </c>
      <c r="K34" s="2">
        <v>133944</v>
      </c>
      <c r="L34" s="2">
        <v>85650</v>
      </c>
      <c r="M34" s="2">
        <v>12340</v>
      </c>
      <c r="N34" s="2">
        <v>15498</v>
      </c>
      <c r="O34" s="2">
        <v>101473</v>
      </c>
      <c r="P34" s="2">
        <v>55304</v>
      </c>
      <c r="Q34" s="2">
        <v>28733</v>
      </c>
      <c r="R34" s="2">
        <v>26919</v>
      </c>
      <c r="S34" s="2">
        <v>30413</v>
      </c>
      <c r="T34" s="2">
        <v>36121</v>
      </c>
      <c r="U34" s="2">
        <v>8857</v>
      </c>
      <c r="V34" s="2">
        <v>52582</v>
      </c>
      <c r="W34" s="2">
        <v>53212</v>
      </c>
      <c r="X34" s="2">
        <v>79074</v>
      </c>
      <c r="Y34" s="2">
        <v>53957</v>
      </c>
      <c r="Z34" s="2">
        <v>23159</v>
      </c>
      <c r="AA34" s="2">
        <v>50526</v>
      </c>
      <c r="AB34" s="2">
        <v>8149</v>
      </c>
      <c r="AC34" s="2">
        <v>20580</v>
      </c>
      <c r="AD34" s="2">
        <v>22604</v>
      </c>
      <c r="AE34" s="2">
        <v>8758</v>
      </c>
      <c r="AF34" s="2">
        <v>71946</v>
      </c>
      <c r="AG34" s="2">
        <v>14904</v>
      </c>
      <c r="AH34" s="2">
        <v>149117</v>
      </c>
      <c r="AI34" s="2">
        <v>81384</v>
      </c>
      <c r="AJ34" s="2">
        <v>9574</v>
      </c>
      <c r="AK34" s="2">
        <v>102404</v>
      </c>
      <c r="AL34" s="2">
        <v>33610</v>
      </c>
      <c r="AM34" s="2">
        <v>27615</v>
      </c>
      <c r="AN34" s="2">
        <v>102584</v>
      </c>
      <c r="AO34" s="2">
        <v>6781</v>
      </c>
      <c r="AP34" s="2">
        <v>43044</v>
      </c>
      <c r="AQ34" s="2">
        <v>9056</v>
      </c>
      <c r="AR34" s="2">
        <v>48035</v>
      </c>
      <c r="AS34" s="2">
        <v>236984</v>
      </c>
      <c r="AT34" s="2">
        <v>26423</v>
      </c>
      <c r="AU34" s="2">
        <v>5609</v>
      </c>
      <c r="AV34" s="2">
        <v>67617</v>
      </c>
      <c r="AW34" s="2">
        <v>62461</v>
      </c>
      <c r="AX34" s="2">
        <v>12447</v>
      </c>
      <c r="AY34" s="2">
        <v>49825</v>
      </c>
      <c r="AZ34" s="2">
        <v>4031</v>
      </c>
      <c r="BA34" s="2">
        <v>12644</v>
      </c>
    </row>
    <row r="35" spans="1:53" x14ac:dyDescent="0.2">
      <c r="A35" s="1">
        <v>2018</v>
      </c>
    </row>
    <row r="36" spans="1:53" x14ac:dyDescent="0.2">
      <c r="A36" s="3" t="s">
        <v>3</v>
      </c>
      <c r="B36" s="4">
        <v>66070</v>
      </c>
      <c r="C36" s="4">
        <v>10747</v>
      </c>
      <c r="D36" s="4">
        <v>92780</v>
      </c>
      <c r="E36" s="4">
        <v>39677</v>
      </c>
      <c r="F36" s="4">
        <v>454027</v>
      </c>
      <c r="G36" s="4">
        <v>71267</v>
      </c>
      <c r="H36" s="4">
        <v>35625</v>
      </c>
      <c r="I36" s="4">
        <v>10138</v>
      </c>
      <c r="J36" s="4">
        <v>8651</v>
      </c>
      <c r="K36" s="4">
        <v>230832</v>
      </c>
      <c r="L36" s="4">
        <v>122525</v>
      </c>
      <c r="M36" s="4">
        <v>18527</v>
      </c>
      <c r="N36" s="4">
        <v>23502</v>
      </c>
      <c r="O36" s="4">
        <v>158848</v>
      </c>
      <c r="P36" s="4">
        <v>89630</v>
      </c>
      <c r="Q36" s="4">
        <v>40916</v>
      </c>
      <c r="R36" s="4">
        <v>41218</v>
      </c>
      <c r="S36" s="4">
        <v>56995</v>
      </c>
      <c r="T36" s="4">
        <v>62709</v>
      </c>
      <c r="U36" s="4">
        <v>14372</v>
      </c>
      <c r="V36" s="4">
        <v>72172</v>
      </c>
      <c r="W36" s="4">
        <v>74345</v>
      </c>
      <c r="X36" s="4">
        <v>115629</v>
      </c>
      <c r="Y36" s="4">
        <v>76157</v>
      </c>
      <c r="Z36" s="4">
        <v>35639</v>
      </c>
      <c r="AA36" s="4">
        <v>80307</v>
      </c>
      <c r="AB36" s="4">
        <v>11388</v>
      </c>
      <c r="AC36" s="4">
        <v>25692</v>
      </c>
      <c r="AD36" s="4">
        <v>36733</v>
      </c>
      <c r="AE36" s="4">
        <v>13925</v>
      </c>
      <c r="AF36" s="4">
        <v>105146</v>
      </c>
      <c r="AG36" s="4">
        <v>23984</v>
      </c>
      <c r="AH36" s="4">
        <v>216046</v>
      </c>
      <c r="AI36" s="4">
        <v>119280</v>
      </c>
      <c r="AJ36" s="4">
        <v>11264</v>
      </c>
      <c r="AK36" s="4">
        <v>146391</v>
      </c>
      <c r="AL36" s="4">
        <v>51095</v>
      </c>
      <c r="AM36" s="4">
        <v>45820</v>
      </c>
      <c r="AN36" s="4">
        <v>147829</v>
      </c>
      <c r="AO36" s="4">
        <v>10910</v>
      </c>
      <c r="AP36" s="4">
        <v>63951</v>
      </c>
      <c r="AQ36" s="4">
        <v>11346</v>
      </c>
      <c r="AR36" s="4">
        <v>83897</v>
      </c>
      <c r="AS36" s="4">
        <v>383580</v>
      </c>
      <c r="AT36" s="4">
        <v>52085</v>
      </c>
      <c r="AU36" s="4">
        <v>5767</v>
      </c>
      <c r="AV36" s="4">
        <v>99351</v>
      </c>
      <c r="AW36" s="4">
        <v>92209</v>
      </c>
      <c r="AX36" s="4">
        <v>18926</v>
      </c>
      <c r="AY36" s="4">
        <v>68743</v>
      </c>
      <c r="AZ36" s="4">
        <v>8297</v>
      </c>
      <c r="BA36" s="4">
        <v>21107</v>
      </c>
    </row>
    <row r="37" spans="1:53" x14ac:dyDescent="0.2">
      <c r="A37" s="3" t="s">
        <v>4</v>
      </c>
      <c r="B37" s="4">
        <v>2636</v>
      </c>
      <c r="C37" s="3">
        <v>604</v>
      </c>
      <c r="D37" s="4">
        <v>4119</v>
      </c>
      <c r="E37" s="4">
        <v>2514</v>
      </c>
      <c r="F37" s="4">
        <v>11644</v>
      </c>
      <c r="G37" s="4">
        <v>1570</v>
      </c>
      <c r="H37" s="3">
        <v>335</v>
      </c>
      <c r="I37" s="3">
        <v>210</v>
      </c>
      <c r="J37" s="3">
        <v>138</v>
      </c>
      <c r="K37" s="4">
        <v>5985</v>
      </c>
      <c r="L37" s="4">
        <v>6125</v>
      </c>
      <c r="M37" s="3">
        <v>343</v>
      </c>
      <c r="N37" s="3">
        <v>219</v>
      </c>
      <c r="O37" s="4">
        <v>4231</v>
      </c>
      <c r="P37" s="4">
        <v>2199</v>
      </c>
      <c r="Q37" s="3">
        <v>879</v>
      </c>
      <c r="R37" s="4">
        <v>2028</v>
      </c>
      <c r="S37" s="4">
        <v>1408</v>
      </c>
      <c r="T37" s="4">
        <v>2250</v>
      </c>
      <c r="U37" s="3">
        <v>136</v>
      </c>
      <c r="V37" s="4">
        <v>1722</v>
      </c>
      <c r="W37" s="3">
        <v>854</v>
      </c>
      <c r="X37" s="4">
        <v>3182</v>
      </c>
      <c r="Y37" s="4">
        <v>1404</v>
      </c>
      <c r="Z37" s="4">
        <v>1380</v>
      </c>
      <c r="AA37" s="4">
        <v>2784</v>
      </c>
      <c r="AB37" s="4">
        <v>1110</v>
      </c>
      <c r="AC37" s="3">
        <v>593</v>
      </c>
      <c r="AD37" s="4">
        <v>1276</v>
      </c>
      <c r="AE37" s="3">
        <v>175</v>
      </c>
      <c r="AF37" s="4">
        <v>2718</v>
      </c>
      <c r="AG37" s="4">
        <v>1133</v>
      </c>
      <c r="AH37" s="4">
        <v>4001</v>
      </c>
      <c r="AI37" s="4">
        <v>4246</v>
      </c>
      <c r="AJ37" s="3">
        <v>96</v>
      </c>
      <c r="AK37" s="4">
        <v>5616</v>
      </c>
      <c r="AL37" s="4">
        <v>1546</v>
      </c>
      <c r="AM37" s="3">
        <v>330</v>
      </c>
      <c r="AN37" s="4">
        <v>4630</v>
      </c>
      <c r="AO37" s="3">
        <v>546</v>
      </c>
      <c r="AP37" s="4">
        <v>2493</v>
      </c>
      <c r="AQ37" s="3">
        <v>312</v>
      </c>
      <c r="AR37" s="4">
        <v>2670</v>
      </c>
      <c r="AS37" s="4">
        <v>18730</v>
      </c>
      <c r="AT37" s="4">
        <v>1135</v>
      </c>
      <c r="AU37" s="3">
        <v>21</v>
      </c>
      <c r="AV37" s="4">
        <v>2507</v>
      </c>
      <c r="AW37" s="4">
        <v>2093</v>
      </c>
      <c r="AX37" s="4">
        <v>1205</v>
      </c>
      <c r="AY37" s="4">
        <v>1750</v>
      </c>
      <c r="AZ37" s="3">
        <v>386</v>
      </c>
      <c r="BA37" s="4">
        <v>2097</v>
      </c>
    </row>
    <row r="38" spans="1:53" x14ac:dyDescent="0.2">
      <c r="A38" s="3" t="s">
        <v>5</v>
      </c>
      <c r="B38" s="4">
        <v>52593</v>
      </c>
      <c r="C38" s="4">
        <v>7308</v>
      </c>
      <c r="D38" s="4">
        <v>65389</v>
      </c>
      <c r="E38" s="4">
        <v>32270</v>
      </c>
      <c r="F38" s="4">
        <v>303254</v>
      </c>
      <c r="G38" s="4">
        <v>48954</v>
      </c>
      <c r="H38" s="4">
        <v>23156</v>
      </c>
      <c r="I38" s="4">
        <v>7368</v>
      </c>
      <c r="J38" s="4">
        <v>5554</v>
      </c>
      <c r="K38" s="4">
        <v>162436</v>
      </c>
      <c r="L38" s="4">
        <v>86228</v>
      </c>
      <c r="M38" s="4">
        <v>12429</v>
      </c>
      <c r="N38" s="4">
        <v>17912</v>
      </c>
      <c r="O38" s="4">
        <v>110371</v>
      </c>
      <c r="P38" s="4">
        <v>71162</v>
      </c>
      <c r="Q38" s="4">
        <v>31786</v>
      </c>
      <c r="R38" s="4">
        <v>29508</v>
      </c>
      <c r="S38" s="4">
        <v>46625</v>
      </c>
      <c r="T38" s="4">
        <v>50445</v>
      </c>
      <c r="U38" s="4">
        <v>11988</v>
      </c>
      <c r="V38" s="4">
        <v>47911</v>
      </c>
      <c r="W38" s="4">
        <v>48640</v>
      </c>
      <c r="X38" s="4">
        <v>87187</v>
      </c>
      <c r="Y38" s="4">
        <v>57707</v>
      </c>
      <c r="Z38" s="4">
        <v>27650</v>
      </c>
      <c r="AA38" s="4">
        <v>61719</v>
      </c>
      <c r="AB38" s="4">
        <v>7763</v>
      </c>
      <c r="AC38" s="4">
        <v>19611</v>
      </c>
      <c r="AD38" s="4">
        <v>26713</v>
      </c>
      <c r="AE38" s="4">
        <v>10155</v>
      </c>
      <c r="AF38" s="4">
        <v>67032</v>
      </c>
      <c r="AG38" s="4">
        <v>16961</v>
      </c>
      <c r="AH38" s="4">
        <v>134872</v>
      </c>
      <c r="AI38" s="4">
        <v>86431</v>
      </c>
      <c r="AJ38" s="4">
        <v>8958</v>
      </c>
      <c r="AK38" s="4">
        <v>113957</v>
      </c>
      <c r="AL38" s="4">
        <v>41625</v>
      </c>
      <c r="AM38" s="4">
        <v>33080</v>
      </c>
      <c r="AN38" s="4">
        <v>109675</v>
      </c>
      <c r="AO38" s="4">
        <v>7007</v>
      </c>
      <c r="AP38" s="4">
        <v>46550</v>
      </c>
      <c r="AQ38" s="4">
        <v>8696</v>
      </c>
      <c r="AR38" s="4">
        <v>62230</v>
      </c>
      <c r="AS38" s="4">
        <v>271832</v>
      </c>
      <c r="AT38" s="4">
        <v>40651</v>
      </c>
      <c r="AU38" s="4">
        <v>4230</v>
      </c>
      <c r="AV38" s="4">
        <v>68695</v>
      </c>
      <c r="AW38" s="4">
        <v>65766</v>
      </c>
      <c r="AX38" s="4">
        <v>14489</v>
      </c>
      <c r="AY38" s="4">
        <v>51246</v>
      </c>
      <c r="AZ38" s="4">
        <v>6678</v>
      </c>
      <c r="BA38" s="4">
        <v>15886</v>
      </c>
    </row>
    <row r="39" spans="1:53" x14ac:dyDescent="0.2">
      <c r="A39" s="3" t="s">
        <v>6</v>
      </c>
      <c r="B39" s="4">
        <v>10841</v>
      </c>
      <c r="C39" s="4">
        <v>2835</v>
      </c>
      <c r="D39" s="4">
        <v>23272</v>
      </c>
      <c r="E39" s="4">
        <v>4893</v>
      </c>
      <c r="F39" s="4">
        <v>139129</v>
      </c>
      <c r="G39" s="4">
        <v>20743</v>
      </c>
      <c r="H39" s="4">
        <v>12134</v>
      </c>
      <c r="I39" s="4">
        <v>2560</v>
      </c>
      <c r="J39" s="4">
        <v>2959</v>
      </c>
      <c r="K39" s="4">
        <v>62411</v>
      </c>
      <c r="L39" s="4">
        <v>30172</v>
      </c>
      <c r="M39" s="4">
        <v>5755</v>
      </c>
      <c r="N39" s="4">
        <v>5371</v>
      </c>
      <c r="O39" s="4">
        <v>44246</v>
      </c>
      <c r="P39" s="4">
        <v>16269</v>
      </c>
      <c r="Q39" s="4">
        <v>8251</v>
      </c>
      <c r="R39" s="4">
        <v>9682</v>
      </c>
      <c r="S39" s="4">
        <v>8962</v>
      </c>
      <c r="T39" s="4">
        <v>10014</v>
      </c>
      <c r="U39" s="4">
        <v>2248</v>
      </c>
      <c r="V39" s="4">
        <v>22539</v>
      </c>
      <c r="W39" s="4">
        <v>24851</v>
      </c>
      <c r="X39" s="4">
        <v>25260</v>
      </c>
      <c r="Y39" s="4">
        <v>17046</v>
      </c>
      <c r="Z39" s="4">
        <v>6609</v>
      </c>
      <c r="AA39" s="4">
        <v>15804</v>
      </c>
      <c r="AB39" s="4">
        <v>2515</v>
      </c>
      <c r="AC39" s="4">
        <v>5488</v>
      </c>
      <c r="AD39" s="4">
        <v>8744</v>
      </c>
      <c r="AE39" s="4">
        <v>3595</v>
      </c>
      <c r="AF39" s="4">
        <v>35396</v>
      </c>
      <c r="AG39" s="4">
        <v>5890</v>
      </c>
      <c r="AH39" s="4">
        <v>77173</v>
      </c>
      <c r="AI39" s="4">
        <v>28603</v>
      </c>
      <c r="AJ39" s="4">
        <v>2210</v>
      </c>
      <c r="AK39" s="4">
        <v>26818</v>
      </c>
      <c r="AL39" s="4">
        <v>7924</v>
      </c>
      <c r="AM39" s="4">
        <v>12410</v>
      </c>
      <c r="AN39" s="4">
        <v>33524</v>
      </c>
      <c r="AO39" s="4">
        <v>3357</v>
      </c>
      <c r="AP39" s="4">
        <v>14908</v>
      </c>
      <c r="AQ39" s="4">
        <v>2338</v>
      </c>
      <c r="AR39" s="4">
        <v>18997</v>
      </c>
      <c r="AS39" s="4">
        <v>93018</v>
      </c>
      <c r="AT39" s="4">
        <v>10299</v>
      </c>
      <c r="AU39" s="4">
        <v>1516</v>
      </c>
      <c r="AV39" s="4">
        <v>28149</v>
      </c>
      <c r="AW39" s="4">
        <v>24350</v>
      </c>
      <c r="AX39" s="4">
        <v>3232</v>
      </c>
      <c r="AY39" s="4">
        <v>15747</v>
      </c>
      <c r="AZ39" s="4">
        <v>1233</v>
      </c>
      <c r="BA39" s="4">
        <v>3124</v>
      </c>
    </row>
    <row r="40" spans="1:53" x14ac:dyDescent="0.2">
      <c r="A40" s="3" t="s">
        <v>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 x14ac:dyDescent="0.2">
      <c r="A41" s="3" t="s">
        <v>8</v>
      </c>
      <c r="B41" s="4">
        <v>62532</v>
      </c>
      <c r="C41" s="4">
        <v>9462</v>
      </c>
      <c r="D41" s="4">
        <v>73597</v>
      </c>
      <c r="E41" s="4">
        <v>36285</v>
      </c>
      <c r="F41" s="4">
        <v>305575</v>
      </c>
      <c r="G41" s="4">
        <v>59021</v>
      </c>
      <c r="H41" s="4">
        <v>26445</v>
      </c>
      <c r="I41" s="4">
        <v>7877</v>
      </c>
      <c r="J41" s="4">
        <v>7527</v>
      </c>
      <c r="K41" s="4">
        <v>165786</v>
      </c>
      <c r="L41" s="4">
        <v>105200</v>
      </c>
      <c r="M41" s="4">
        <v>14821</v>
      </c>
      <c r="N41" s="4">
        <v>20544</v>
      </c>
      <c r="O41" s="4">
        <v>128419</v>
      </c>
      <c r="P41" s="4">
        <v>81106</v>
      </c>
      <c r="Q41" s="4">
        <v>36739</v>
      </c>
      <c r="R41" s="4">
        <v>35156</v>
      </c>
      <c r="S41" s="4">
        <v>51701</v>
      </c>
      <c r="T41" s="4">
        <v>57678</v>
      </c>
      <c r="U41" s="4">
        <v>13862</v>
      </c>
      <c r="V41" s="4">
        <v>50381</v>
      </c>
      <c r="W41" s="4">
        <v>53025</v>
      </c>
      <c r="X41" s="4">
        <v>101508</v>
      </c>
      <c r="Y41" s="4">
        <v>58838</v>
      </c>
      <c r="Z41" s="4">
        <v>34733</v>
      </c>
      <c r="AA41" s="4">
        <v>74463</v>
      </c>
      <c r="AB41" s="4">
        <v>11270</v>
      </c>
      <c r="AC41" s="4">
        <v>21825</v>
      </c>
      <c r="AD41" s="4">
        <v>27636</v>
      </c>
      <c r="AE41" s="4">
        <v>12662</v>
      </c>
      <c r="AF41" s="4">
        <v>68204</v>
      </c>
      <c r="AG41" s="4">
        <v>20797</v>
      </c>
      <c r="AH41" s="4">
        <v>150935</v>
      </c>
      <c r="AI41" s="4">
        <v>103146</v>
      </c>
      <c r="AJ41" s="4">
        <v>10171</v>
      </c>
      <c r="AK41" s="4">
        <v>132043</v>
      </c>
      <c r="AL41" s="4">
        <v>45939</v>
      </c>
      <c r="AM41" s="4">
        <v>34659</v>
      </c>
      <c r="AN41" s="4">
        <v>126881</v>
      </c>
      <c r="AO41" s="4">
        <v>8201</v>
      </c>
      <c r="AP41" s="4">
        <v>58459</v>
      </c>
      <c r="AQ41" s="4">
        <v>10836</v>
      </c>
      <c r="AR41" s="4">
        <v>76223</v>
      </c>
      <c r="AS41" s="4">
        <v>289601</v>
      </c>
      <c r="AT41" s="4">
        <v>45050</v>
      </c>
      <c r="AU41" s="4">
        <v>5212</v>
      </c>
      <c r="AV41" s="4">
        <v>81139</v>
      </c>
      <c r="AW41" s="4">
        <v>68942</v>
      </c>
      <c r="AX41" s="4">
        <v>18849</v>
      </c>
      <c r="AY41" s="4">
        <v>61949</v>
      </c>
      <c r="AZ41" s="4">
        <v>7319</v>
      </c>
      <c r="BA41" s="4">
        <v>20845</v>
      </c>
    </row>
    <row r="42" spans="1:53" x14ac:dyDescent="0.2">
      <c r="A42" s="3" t="s">
        <v>9</v>
      </c>
      <c r="B42" s="4">
        <v>3538</v>
      </c>
      <c r="C42" s="4">
        <v>1285</v>
      </c>
      <c r="D42" s="4">
        <v>19183</v>
      </c>
      <c r="E42" s="4">
        <v>3392</v>
      </c>
      <c r="F42" s="4">
        <v>148452</v>
      </c>
      <c r="G42" s="4">
        <v>12246</v>
      </c>
      <c r="H42" s="4">
        <v>9180</v>
      </c>
      <c r="I42" s="4">
        <v>2261</v>
      </c>
      <c r="J42" s="4">
        <v>1124</v>
      </c>
      <c r="K42" s="4">
        <v>65046</v>
      </c>
      <c r="L42" s="4">
        <v>17325</v>
      </c>
      <c r="M42" s="4">
        <v>3706</v>
      </c>
      <c r="N42" s="4">
        <v>2958</v>
      </c>
      <c r="O42" s="4">
        <v>30429</v>
      </c>
      <c r="P42" s="4">
        <v>8524</v>
      </c>
      <c r="Q42" s="4">
        <v>4177</v>
      </c>
      <c r="R42" s="4">
        <v>6062</v>
      </c>
      <c r="S42" s="4">
        <v>5294</v>
      </c>
      <c r="T42" s="4">
        <v>5031</v>
      </c>
      <c r="U42" s="3">
        <v>510</v>
      </c>
      <c r="V42" s="4">
        <v>21791</v>
      </c>
      <c r="W42" s="4">
        <v>21320</v>
      </c>
      <c r="X42" s="4">
        <v>14121</v>
      </c>
      <c r="Y42" s="4">
        <v>17319</v>
      </c>
      <c r="Z42" s="3">
        <v>906</v>
      </c>
      <c r="AA42" s="4">
        <v>5844</v>
      </c>
      <c r="AB42" s="3">
        <v>118</v>
      </c>
      <c r="AC42" s="4">
        <v>3867</v>
      </c>
      <c r="AD42" s="4">
        <v>9097</v>
      </c>
      <c r="AE42" s="4">
        <v>1263</v>
      </c>
      <c r="AF42" s="4">
        <v>36942</v>
      </c>
      <c r="AG42" s="4">
        <v>3187</v>
      </c>
      <c r="AH42" s="4">
        <v>65111</v>
      </c>
      <c r="AI42" s="4">
        <v>16134</v>
      </c>
      <c r="AJ42" s="4">
        <v>1093</v>
      </c>
      <c r="AK42" s="4">
        <v>14348</v>
      </c>
      <c r="AL42" s="4">
        <v>5156</v>
      </c>
      <c r="AM42" s="4">
        <v>11161</v>
      </c>
      <c r="AN42" s="4">
        <v>20948</v>
      </c>
      <c r="AO42" s="4">
        <v>2709</v>
      </c>
      <c r="AP42" s="4">
        <v>5492</v>
      </c>
      <c r="AQ42" s="3">
        <v>510</v>
      </c>
      <c r="AR42" s="4">
        <v>7674</v>
      </c>
      <c r="AS42" s="4">
        <v>93979</v>
      </c>
      <c r="AT42" s="4">
        <v>7035</v>
      </c>
      <c r="AU42" s="3">
        <v>555</v>
      </c>
      <c r="AV42" s="4">
        <v>18212</v>
      </c>
      <c r="AW42" s="4">
        <v>23267</v>
      </c>
      <c r="AX42" s="3">
        <v>77</v>
      </c>
      <c r="AY42" s="4">
        <v>6794</v>
      </c>
      <c r="AZ42" s="3">
        <v>978</v>
      </c>
      <c r="BA42" s="3">
        <v>262</v>
      </c>
    </row>
    <row r="43" spans="1:53" x14ac:dyDescent="0.2">
      <c r="A43" s="3" t="s">
        <v>10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x14ac:dyDescent="0.2">
      <c r="A44" s="3" t="s">
        <v>11</v>
      </c>
      <c r="B44" s="4">
        <v>65842</v>
      </c>
      <c r="C44" s="4">
        <v>10597</v>
      </c>
      <c r="D44" s="4">
        <v>92611</v>
      </c>
      <c r="E44" s="4">
        <v>39677</v>
      </c>
      <c r="F44" s="4">
        <v>453350</v>
      </c>
      <c r="G44" s="4">
        <v>70964</v>
      </c>
      <c r="H44" s="4">
        <v>35625</v>
      </c>
      <c r="I44" s="4">
        <v>10138</v>
      </c>
      <c r="J44" s="4">
        <v>8651</v>
      </c>
      <c r="K44" s="4">
        <v>230459</v>
      </c>
      <c r="L44" s="4">
        <v>122443</v>
      </c>
      <c r="M44" s="4">
        <v>18487</v>
      </c>
      <c r="N44" s="4">
        <v>23410</v>
      </c>
      <c r="O44" s="4">
        <v>158354</v>
      </c>
      <c r="P44" s="4">
        <v>89575</v>
      </c>
      <c r="Q44" s="4">
        <v>40898</v>
      </c>
      <c r="R44" s="4">
        <v>40898</v>
      </c>
      <c r="S44" s="4">
        <v>56947</v>
      </c>
      <c r="T44" s="4">
        <v>62127</v>
      </c>
      <c r="U44" s="4">
        <v>14372</v>
      </c>
      <c r="V44" s="4">
        <v>72172</v>
      </c>
      <c r="W44" s="4">
        <v>74285</v>
      </c>
      <c r="X44" s="4">
        <v>115418</v>
      </c>
      <c r="Y44" s="4">
        <v>76157</v>
      </c>
      <c r="Z44" s="4">
        <v>35639</v>
      </c>
      <c r="AA44" s="4">
        <v>80237</v>
      </c>
      <c r="AB44" s="4">
        <v>11388</v>
      </c>
      <c r="AC44" s="4">
        <v>25692</v>
      </c>
      <c r="AD44" s="4">
        <v>36675</v>
      </c>
      <c r="AE44" s="4">
        <v>13925</v>
      </c>
      <c r="AF44" s="4">
        <v>105090</v>
      </c>
      <c r="AG44" s="4">
        <v>23984</v>
      </c>
      <c r="AH44" s="4">
        <v>215735</v>
      </c>
      <c r="AI44" s="4">
        <v>118970</v>
      </c>
      <c r="AJ44" s="4">
        <v>11264</v>
      </c>
      <c r="AK44" s="4">
        <v>146297</v>
      </c>
      <c r="AL44" s="4">
        <v>51067</v>
      </c>
      <c r="AM44" s="4">
        <v>45773</v>
      </c>
      <c r="AN44" s="4">
        <v>147516</v>
      </c>
      <c r="AO44" s="4">
        <v>10613</v>
      </c>
      <c r="AP44" s="4">
        <v>63799</v>
      </c>
      <c r="AQ44" s="4">
        <v>11346</v>
      </c>
      <c r="AR44" s="4">
        <v>83897</v>
      </c>
      <c r="AS44" s="4">
        <v>382997</v>
      </c>
      <c r="AT44" s="4">
        <v>51959</v>
      </c>
      <c r="AU44" s="4">
        <v>5767</v>
      </c>
      <c r="AV44" s="4">
        <v>99155</v>
      </c>
      <c r="AW44" s="4">
        <v>92108</v>
      </c>
      <c r="AX44" s="4">
        <v>18837</v>
      </c>
      <c r="AY44" s="4">
        <v>68615</v>
      </c>
      <c r="AZ44" s="4">
        <v>8297</v>
      </c>
      <c r="BA44" s="4">
        <v>20965</v>
      </c>
    </row>
    <row r="45" spans="1:53" x14ac:dyDescent="0.2">
      <c r="A45" s="3" t="s">
        <v>12</v>
      </c>
      <c r="B45" s="4">
        <v>40403</v>
      </c>
      <c r="C45" s="4">
        <v>6967</v>
      </c>
      <c r="D45" s="4">
        <v>53889</v>
      </c>
      <c r="E45" s="4">
        <v>26258</v>
      </c>
      <c r="F45" s="4">
        <v>283565</v>
      </c>
      <c r="G45" s="4">
        <v>44847</v>
      </c>
      <c r="H45" s="4">
        <v>24984</v>
      </c>
      <c r="I45" s="4">
        <v>6814</v>
      </c>
      <c r="J45" s="4">
        <v>7153</v>
      </c>
      <c r="K45" s="4">
        <v>147628</v>
      </c>
      <c r="L45" s="4">
        <v>81330</v>
      </c>
      <c r="M45" s="4">
        <v>12746</v>
      </c>
      <c r="N45" s="4">
        <v>13024</v>
      </c>
      <c r="O45" s="4">
        <v>110013</v>
      </c>
      <c r="P45" s="4">
        <v>61278</v>
      </c>
      <c r="Q45" s="4">
        <v>31354</v>
      </c>
      <c r="R45" s="4">
        <v>27021</v>
      </c>
      <c r="S45" s="4">
        <v>36547</v>
      </c>
      <c r="T45" s="4">
        <v>38173</v>
      </c>
      <c r="U45" s="4">
        <v>10110</v>
      </c>
      <c r="V45" s="4">
        <v>50168</v>
      </c>
      <c r="W45" s="4">
        <v>55412</v>
      </c>
      <c r="X45" s="4">
        <v>77500</v>
      </c>
      <c r="Y45" s="4">
        <v>56325</v>
      </c>
      <c r="Z45" s="4">
        <v>25290</v>
      </c>
      <c r="AA45" s="4">
        <v>54894</v>
      </c>
      <c r="AB45" s="4">
        <v>6694</v>
      </c>
      <c r="AC45" s="4">
        <v>18440</v>
      </c>
      <c r="AD45" s="4">
        <v>23795</v>
      </c>
      <c r="AE45" s="4">
        <v>9713</v>
      </c>
      <c r="AF45" s="4">
        <v>70979</v>
      </c>
      <c r="AG45" s="4">
        <v>12900</v>
      </c>
      <c r="AH45" s="4">
        <v>144220</v>
      </c>
      <c r="AI45" s="4">
        <v>77769</v>
      </c>
      <c r="AJ45" s="4">
        <v>8683</v>
      </c>
      <c r="AK45" s="4">
        <v>98385</v>
      </c>
      <c r="AL45" s="4">
        <v>31487</v>
      </c>
      <c r="AM45" s="4">
        <v>28559</v>
      </c>
      <c r="AN45" s="4">
        <v>100106</v>
      </c>
      <c r="AO45" s="4">
        <v>7114</v>
      </c>
      <c r="AP45" s="4">
        <v>42347</v>
      </c>
      <c r="AQ45" s="4">
        <v>7975</v>
      </c>
      <c r="AR45" s="4">
        <v>54481</v>
      </c>
      <c r="AS45" s="4">
        <v>217994</v>
      </c>
      <c r="AT45" s="4">
        <v>27562</v>
      </c>
      <c r="AU45" s="4">
        <v>4355</v>
      </c>
      <c r="AV45" s="4">
        <v>63801</v>
      </c>
      <c r="AW45" s="4">
        <v>52797</v>
      </c>
      <c r="AX45" s="4">
        <v>11439</v>
      </c>
      <c r="AY45" s="4">
        <v>50118</v>
      </c>
      <c r="AZ45" s="4">
        <v>5054</v>
      </c>
      <c r="BA45" s="4">
        <v>10467</v>
      </c>
    </row>
    <row r="46" spans="1:53" x14ac:dyDescent="0.2">
      <c r="A46" s="1">
        <v>2017</v>
      </c>
    </row>
    <row r="47" spans="1:53" x14ac:dyDescent="0.2">
      <c r="A47" t="s">
        <v>3</v>
      </c>
      <c r="B47" s="2">
        <v>59028</v>
      </c>
      <c r="C47" s="2">
        <v>9961</v>
      </c>
      <c r="D47" s="2">
        <v>88721</v>
      </c>
      <c r="E47" s="2">
        <v>41016</v>
      </c>
      <c r="F47" s="2">
        <v>468957</v>
      </c>
      <c r="G47" s="2">
        <v>70949</v>
      </c>
      <c r="H47" s="2">
        <v>33995</v>
      </c>
      <c r="I47" s="2">
        <v>9580</v>
      </c>
      <c r="J47" s="2">
        <v>9007</v>
      </c>
      <c r="K47" s="2">
        <v>231116</v>
      </c>
      <c r="L47" s="2">
        <v>141334</v>
      </c>
      <c r="M47" s="2">
        <v>19672</v>
      </c>
      <c r="N47" s="2">
        <v>24723</v>
      </c>
      <c r="O47" s="2">
        <v>153400</v>
      </c>
      <c r="P47" s="2">
        <v>77269</v>
      </c>
      <c r="Q47" s="2">
        <v>41142</v>
      </c>
      <c r="R47" s="2">
        <v>38940</v>
      </c>
      <c r="S47" s="2">
        <v>53444</v>
      </c>
      <c r="T47" s="2">
        <v>58623</v>
      </c>
      <c r="U47" s="2">
        <v>14945</v>
      </c>
      <c r="V47" s="2">
        <v>74868</v>
      </c>
      <c r="W47" s="2">
        <v>76690</v>
      </c>
      <c r="X47" s="2">
        <v>117528</v>
      </c>
      <c r="Y47" s="2">
        <v>70957</v>
      </c>
      <c r="Z47" s="2">
        <v>38333</v>
      </c>
      <c r="AA47" s="2">
        <v>80273</v>
      </c>
      <c r="AB47" s="2">
        <v>13055</v>
      </c>
      <c r="AC47" s="2">
        <v>29620</v>
      </c>
      <c r="AD47" s="2">
        <v>37802</v>
      </c>
      <c r="AE47" s="2">
        <v>13862</v>
      </c>
      <c r="AF47" s="2">
        <v>98578</v>
      </c>
      <c r="AG47" s="2">
        <v>28338</v>
      </c>
      <c r="AH47" s="2">
        <v>219214</v>
      </c>
      <c r="AI47" s="2">
        <v>127760</v>
      </c>
      <c r="AJ47" s="2">
        <v>10777</v>
      </c>
      <c r="AK47" s="2">
        <v>151068</v>
      </c>
      <c r="AL47" s="2">
        <v>59955</v>
      </c>
      <c r="AM47" s="2">
        <v>48087</v>
      </c>
      <c r="AN47" s="2">
        <v>143272</v>
      </c>
      <c r="AO47" s="2">
        <v>11713</v>
      </c>
      <c r="AP47" s="2">
        <v>66875</v>
      </c>
      <c r="AQ47" s="2">
        <v>12915</v>
      </c>
      <c r="AR47" s="2">
        <v>76574</v>
      </c>
      <c r="AS47" s="2">
        <v>395121</v>
      </c>
      <c r="AT47" s="2">
        <v>51456</v>
      </c>
      <c r="AU47" s="2">
        <v>5096</v>
      </c>
      <c r="AV47" s="2">
        <v>100976</v>
      </c>
      <c r="AW47" s="2">
        <v>97643</v>
      </c>
      <c r="AX47" s="2">
        <v>18881</v>
      </c>
      <c r="AY47" s="2">
        <v>67283</v>
      </c>
      <c r="AZ47" s="2">
        <v>7002</v>
      </c>
      <c r="BA47" s="2">
        <v>22160</v>
      </c>
    </row>
    <row r="48" spans="1:53" x14ac:dyDescent="0.2">
      <c r="A48" t="s">
        <v>13</v>
      </c>
      <c r="B48" s="2">
        <v>2181</v>
      </c>
      <c r="C48">
        <v>241</v>
      </c>
      <c r="D48" s="2">
        <v>3505</v>
      </c>
      <c r="E48" s="2">
        <v>2303</v>
      </c>
      <c r="F48" s="2">
        <v>11040</v>
      </c>
      <c r="G48" s="2">
        <v>2054</v>
      </c>
      <c r="H48">
        <v>791</v>
      </c>
      <c r="I48">
        <v>66</v>
      </c>
      <c r="J48">
        <v>254</v>
      </c>
      <c r="K48" s="2">
        <v>6582</v>
      </c>
      <c r="L48" s="2">
        <v>4792</v>
      </c>
      <c r="M48">
        <v>370</v>
      </c>
      <c r="N48" s="2">
        <v>1106</v>
      </c>
      <c r="O48" s="2">
        <v>4127</v>
      </c>
      <c r="P48" s="2">
        <v>2602</v>
      </c>
      <c r="Q48" s="2">
        <v>1359</v>
      </c>
      <c r="R48" s="2">
        <v>1258</v>
      </c>
      <c r="S48" s="2">
        <v>2512</v>
      </c>
      <c r="T48" s="2">
        <v>3878</v>
      </c>
      <c r="U48">
        <v>153</v>
      </c>
      <c r="V48" s="2">
        <v>2284</v>
      </c>
      <c r="W48">
        <v>562</v>
      </c>
      <c r="X48" s="2">
        <v>2880</v>
      </c>
      <c r="Y48" s="2">
        <v>1325</v>
      </c>
      <c r="Z48" s="2">
        <v>2175</v>
      </c>
      <c r="AA48" s="2">
        <v>4144</v>
      </c>
      <c r="AB48">
        <v>701</v>
      </c>
      <c r="AC48" s="2">
        <v>1174</v>
      </c>
      <c r="AD48" s="2">
        <v>1365</v>
      </c>
      <c r="AE48">
        <v>13</v>
      </c>
      <c r="AF48" s="2">
        <v>1842</v>
      </c>
      <c r="AG48" s="2">
        <v>1916</v>
      </c>
      <c r="AH48" s="2">
        <v>3601</v>
      </c>
      <c r="AI48" s="2">
        <v>5265</v>
      </c>
      <c r="AJ48">
        <v>481</v>
      </c>
      <c r="AK48" s="2">
        <v>5086</v>
      </c>
      <c r="AL48" s="2">
        <v>2958</v>
      </c>
      <c r="AM48" s="2">
        <v>1355</v>
      </c>
      <c r="AN48" s="2">
        <v>4657</v>
      </c>
      <c r="AO48">
        <v>245</v>
      </c>
      <c r="AP48" s="2">
        <v>3529</v>
      </c>
      <c r="AQ48">
        <v>294</v>
      </c>
      <c r="AR48" s="2">
        <v>4109</v>
      </c>
      <c r="AS48" s="2">
        <v>13641</v>
      </c>
      <c r="AT48">
        <v>696</v>
      </c>
      <c r="AU48">
        <v>213</v>
      </c>
      <c r="AV48" s="2">
        <v>2195</v>
      </c>
      <c r="AW48" s="2">
        <v>3020</v>
      </c>
      <c r="AX48" s="2">
        <v>1016</v>
      </c>
      <c r="AY48" s="2">
        <v>1562</v>
      </c>
      <c r="AZ48">
        <v>621</v>
      </c>
      <c r="BA48" s="2">
        <v>1870</v>
      </c>
    </row>
    <row r="49" spans="1:53" x14ac:dyDescent="0.2">
      <c r="A49" t="s">
        <v>14</v>
      </c>
      <c r="B49" s="2">
        <v>46216</v>
      </c>
      <c r="C49" s="2">
        <v>6947</v>
      </c>
      <c r="D49" s="2">
        <v>64963</v>
      </c>
      <c r="E49" s="2">
        <v>32040</v>
      </c>
      <c r="F49" s="2">
        <v>320100</v>
      </c>
      <c r="G49" s="2">
        <v>48562</v>
      </c>
      <c r="H49" s="2">
        <v>22988</v>
      </c>
      <c r="I49" s="2">
        <v>7353</v>
      </c>
      <c r="J49" s="2">
        <v>5410</v>
      </c>
      <c r="K49" s="2">
        <v>161353</v>
      </c>
      <c r="L49" s="2">
        <v>103102</v>
      </c>
      <c r="M49" s="2">
        <v>13214</v>
      </c>
      <c r="N49" s="2">
        <v>20090</v>
      </c>
      <c r="O49" s="2">
        <v>109019</v>
      </c>
      <c r="P49" s="2">
        <v>61200</v>
      </c>
      <c r="Q49" s="2">
        <v>31800</v>
      </c>
      <c r="R49" s="2">
        <v>29994</v>
      </c>
      <c r="S49" s="2">
        <v>41880</v>
      </c>
      <c r="T49" s="2">
        <v>44294</v>
      </c>
      <c r="U49" s="2">
        <v>10817</v>
      </c>
      <c r="V49" s="2">
        <v>51319</v>
      </c>
      <c r="W49" s="2">
        <v>50184</v>
      </c>
      <c r="X49" s="2">
        <v>90428</v>
      </c>
      <c r="Y49" s="2">
        <v>51952</v>
      </c>
      <c r="Z49" s="2">
        <v>29863</v>
      </c>
      <c r="AA49" s="2">
        <v>61287</v>
      </c>
      <c r="AB49" s="2">
        <v>9628</v>
      </c>
      <c r="AC49" s="2">
        <v>22893</v>
      </c>
      <c r="AD49" s="2">
        <v>27073</v>
      </c>
      <c r="AE49" s="2">
        <v>10758</v>
      </c>
      <c r="AF49" s="2">
        <v>63202</v>
      </c>
      <c r="AG49" s="2">
        <v>21129</v>
      </c>
      <c r="AH49" s="2">
        <v>148691</v>
      </c>
      <c r="AI49" s="2">
        <v>93671</v>
      </c>
      <c r="AJ49" s="2">
        <v>8540</v>
      </c>
      <c r="AK49" s="2">
        <v>114581</v>
      </c>
      <c r="AL49" s="2">
        <v>45910</v>
      </c>
      <c r="AM49" s="2">
        <v>35364</v>
      </c>
      <c r="AN49" s="2">
        <v>105301</v>
      </c>
      <c r="AO49" s="2">
        <v>8519</v>
      </c>
      <c r="AP49" s="2">
        <v>49635</v>
      </c>
      <c r="AQ49" s="2">
        <v>9764</v>
      </c>
      <c r="AR49" s="2">
        <v>59635</v>
      </c>
      <c r="AS49" s="2">
        <v>297701</v>
      </c>
      <c r="AT49" s="2">
        <v>39050</v>
      </c>
      <c r="AU49" s="2">
        <v>3457</v>
      </c>
      <c r="AV49" s="2">
        <v>71445</v>
      </c>
      <c r="AW49" s="2">
        <v>72014</v>
      </c>
      <c r="AX49" s="2">
        <v>14467</v>
      </c>
      <c r="AY49" s="2">
        <v>50676</v>
      </c>
      <c r="AZ49" s="2">
        <v>5124</v>
      </c>
      <c r="BA49" s="2">
        <v>15784</v>
      </c>
    </row>
    <row r="50" spans="1:53" x14ac:dyDescent="0.2">
      <c r="A50" t="s">
        <v>15</v>
      </c>
      <c r="B50" s="2">
        <v>10631</v>
      </c>
      <c r="C50" s="2">
        <v>2773</v>
      </c>
      <c r="D50" s="2">
        <v>20253</v>
      </c>
      <c r="E50" s="2">
        <v>6673</v>
      </c>
      <c r="F50" s="2">
        <v>137817</v>
      </c>
      <c r="G50" s="2">
        <v>20333</v>
      </c>
      <c r="H50" s="2">
        <v>10216</v>
      </c>
      <c r="I50" s="2">
        <v>2161</v>
      </c>
      <c r="J50" s="2">
        <v>3343</v>
      </c>
      <c r="K50" s="2">
        <v>63181</v>
      </c>
      <c r="L50" s="2">
        <v>33440</v>
      </c>
      <c r="M50" s="2">
        <v>6088</v>
      </c>
      <c r="N50" s="2">
        <v>3527</v>
      </c>
      <c r="O50" s="2">
        <v>40254</v>
      </c>
      <c r="P50" s="2">
        <v>13467</v>
      </c>
      <c r="Q50" s="2">
        <v>7983</v>
      </c>
      <c r="R50" s="2">
        <v>7688</v>
      </c>
      <c r="S50" s="2">
        <v>9052</v>
      </c>
      <c r="T50" s="2">
        <v>10451</v>
      </c>
      <c r="U50" s="2">
        <v>3975</v>
      </c>
      <c r="V50" s="2">
        <v>21265</v>
      </c>
      <c r="W50" s="2">
        <v>25944</v>
      </c>
      <c r="X50" s="2">
        <v>24220</v>
      </c>
      <c r="Y50" s="2">
        <v>17680</v>
      </c>
      <c r="Z50" s="2">
        <v>6295</v>
      </c>
      <c r="AA50" s="2">
        <v>14842</v>
      </c>
      <c r="AB50" s="2">
        <v>2726</v>
      </c>
      <c r="AC50" s="2">
        <v>5553</v>
      </c>
      <c r="AD50" s="2">
        <v>9364</v>
      </c>
      <c r="AE50" s="2">
        <v>3091</v>
      </c>
      <c r="AF50" s="2">
        <v>33534</v>
      </c>
      <c r="AG50" s="2">
        <v>5293</v>
      </c>
      <c r="AH50" s="2">
        <v>66922</v>
      </c>
      <c r="AI50" s="2">
        <v>28824</v>
      </c>
      <c r="AJ50" s="2">
        <v>1756</v>
      </c>
      <c r="AK50" s="2">
        <v>31401</v>
      </c>
      <c r="AL50" s="2">
        <v>11087</v>
      </c>
      <c r="AM50" s="2">
        <v>11368</v>
      </c>
      <c r="AN50" s="2">
        <v>33314</v>
      </c>
      <c r="AO50" s="2">
        <v>2949</v>
      </c>
      <c r="AP50" s="2">
        <v>13711</v>
      </c>
      <c r="AQ50" s="2">
        <v>2857</v>
      </c>
      <c r="AR50" s="2">
        <v>12830</v>
      </c>
      <c r="AS50" s="2">
        <v>83779</v>
      </c>
      <c r="AT50" s="2">
        <v>11710</v>
      </c>
      <c r="AU50" s="2">
        <v>1426</v>
      </c>
      <c r="AV50" s="2">
        <v>27336</v>
      </c>
      <c r="AW50" s="2">
        <v>22609</v>
      </c>
      <c r="AX50" s="2">
        <v>3398</v>
      </c>
      <c r="AY50" s="2">
        <v>15045</v>
      </c>
      <c r="AZ50" s="2">
        <v>1257</v>
      </c>
      <c r="BA50" s="2">
        <v>4506</v>
      </c>
    </row>
    <row r="51" spans="1:53" x14ac:dyDescent="0.2">
      <c r="A51" t="s">
        <v>16</v>
      </c>
    </row>
    <row r="52" spans="1:53" x14ac:dyDescent="0.2">
      <c r="A52" t="s">
        <v>17</v>
      </c>
      <c r="B52" s="2">
        <v>56262</v>
      </c>
      <c r="C52" s="2">
        <v>7844</v>
      </c>
      <c r="D52" s="2">
        <v>67601</v>
      </c>
      <c r="E52" s="2">
        <v>36737</v>
      </c>
      <c r="F52" s="2">
        <v>307195</v>
      </c>
      <c r="G52" s="2">
        <v>60553</v>
      </c>
      <c r="H52" s="2">
        <v>26640</v>
      </c>
      <c r="I52" s="2">
        <v>7328</v>
      </c>
      <c r="J52" s="2">
        <v>7206</v>
      </c>
      <c r="K52" s="2">
        <v>168265</v>
      </c>
      <c r="L52" s="2">
        <v>118367</v>
      </c>
      <c r="M52" s="2">
        <v>15976</v>
      </c>
      <c r="N52" s="2">
        <v>22326</v>
      </c>
      <c r="O52" s="2">
        <v>121906</v>
      </c>
      <c r="P52" s="2">
        <v>69670</v>
      </c>
      <c r="Q52" s="2">
        <v>35457</v>
      </c>
      <c r="R52" s="2">
        <v>34802</v>
      </c>
      <c r="S52" s="2">
        <v>49149</v>
      </c>
      <c r="T52" s="2">
        <v>54186</v>
      </c>
      <c r="U52" s="2">
        <v>14344</v>
      </c>
      <c r="V52" s="2">
        <v>57042</v>
      </c>
      <c r="W52" s="2">
        <v>56479</v>
      </c>
      <c r="X52" s="2">
        <v>102109</v>
      </c>
      <c r="Y52" s="2">
        <v>57875</v>
      </c>
      <c r="Z52" s="2">
        <v>36826</v>
      </c>
      <c r="AA52" s="2">
        <v>74241</v>
      </c>
      <c r="AB52" s="2">
        <v>12582</v>
      </c>
      <c r="AC52" s="2">
        <v>25023</v>
      </c>
      <c r="AD52" s="2">
        <v>27667</v>
      </c>
      <c r="AE52" s="2">
        <v>12286</v>
      </c>
      <c r="AF52" s="2">
        <v>63696</v>
      </c>
      <c r="AG52" s="2">
        <v>25517</v>
      </c>
      <c r="AH52" s="2">
        <v>148865</v>
      </c>
      <c r="AI52" s="2">
        <v>109272</v>
      </c>
      <c r="AJ52" s="2">
        <v>10272</v>
      </c>
      <c r="AK52" s="2">
        <v>137870</v>
      </c>
      <c r="AL52" s="2">
        <v>54148</v>
      </c>
      <c r="AM52" s="2">
        <v>40439</v>
      </c>
      <c r="AN52" s="2">
        <v>126690</v>
      </c>
      <c r="AO52" s="2">
        <v>9660</v>
      </c>
      <c r="AP52" s="2">
        <v>61763</v>
      </c>
      <c r="AQ52" s="2">
        <v>12125</v>
      </c>
      <c r="AR52" s="2">
        <v>67757</v>
      </c>
      <c r="AS52" s="2">
        <v>298998</v>
      </c>
      <c r="AT52" s="2">
        <v>45512</v>
      </c>
      <c r="AU52" s="2">
        <v>4773</v>
      </c>
      <c r="AV52" s="2">
        <v>79450</v>
      </c>
      <c r="AW52" s="2">
        <v>73463</v>
      </c>
      <c r="AX52" s="2">
        <v>18352</v>
      </c>
      <c r="AY52" s="2">
        <v>60162</v>
      </c>
      <c r="AZ52" s="2">
        <v>6553</v>
      </c>
      <c r="BA52" s="2">
        <v>21384</v>
      </c>
    </row>
    <row r="53" spans="1:53" x14ac:dyDescent="0.2">
      <c r="A53" t="s">
        <v>18</v>
      </c>
      <c r="B53" s="2">
        <v>2766</v>
      </c>
      <c r="C53" s="2">
        <v>2117</v>
      </c>
      <c r="D53" s="2">
        <v>21120</v>
      </c>
      <c r="E53" s="2">
        <v>4279</v>
      </c>
      <c r="F53" s="2">
        <v>161762</v>
      </c>
      <c r="G53" s="2">
        <v>10396</v>
      </c>
      <c r="H53" s="2">
        <v>7355</v>
      </c>
      <c r="I53" s="2">
        <v>2252</v>
      </c>
      <c r="J53" s="2">
        <v>1801</v>
      </c>
      <c r="K53" s="2">
        <v>62851</v>
      </c>
      <c r="L53" s="2">
        <v>22967</v>
      </c>
      <c r="M53" s="2">
        <v>3696</v>
      </c>
      <c r="N53" s="2">
        <v>2397</v>
      </c>
      <c r="O53" s="2">
        <v>31494</v>
      </c>
      <c r="P53" s="2">
        <v>7599</v>
      </c>
      <c r="Q53" s="2">
        <v>5685</v>
      </c>
      <c r="R53" s="2">
        <v>4138</v>
      </c>
      <c r="S53" s="2">
        <v>4295</v>
      </c>
      <c r="T53" s="2">
        <v>4437</v>
      </c>
      <c r="U53">
        <v>601</v>
      </c>
      <c r="V53" s="2">
        <v>17826</v>
      </c>
      <c r="W53" s="2">
        <v>20211</v>
      </c>
      <c r="X53" s="2">
        <v>15419</v>
      </c>
      <c r="Y53" s="2">
        <v>13082</v>
      </c>
      <c r="Z53" s="2">
        <v>1507</v>
      </c>
      <c r="AA53" s="2">
        <v>6032</v>
      </c>
      <c r="AB53">
        <v>473</v>
      </c>
      <c r="AC53" s="2">
        <v>4597</v>
      </c>
      <c r="AD53" s="2">
        <v>10135</v>
      </c>
      <c r="AE53" s="2">
        <v>1576</v>
      </c>
      <c r="AF53" s="2">
        <v>34882</v>
      </c>
      <c r="AG53" s="2">
        <v>2821</v>
      </c>
      <c r="AH53" s="2">
        <v>70349</v>
      </c>
      <c r="AI53" s="2">
        <v>18488</v>
      </c>
      <c r="AJ53">
        <v>505</v>
      </c>
      <c r="AK53" s="2">
        <v>13198</v>
      </c>
      <c r="AL53" s="2">
        <v>5807</v>
      </c>
      <c r="AM53" s="2">
        <v>7648</v>
      </c>
      <c r="AN53" s="2">
        <v>16582</v>
      </c>
      <c r="AO53" s="2">
        <v>2053</v>
      </c>
      <c r="AP53" s="2">
        <v>5112</v>
      </c>
      <c r="AQ53">
        <v>790</v>
      </c>
      <c r="AR53" s="2">
        <v>8817</v>
      </c>
      <c r="AS53" s="2">
        <v>96123</v>
      </c>
      <c r="AT53" s="2">
        <v>5944</v>
      </c>
      <c r="AU53">
        <v>323</v>
      </c>
      <c r="AV53" s="2">
        <v>21526</v>
      </c>
      <c r="AW53" s="2">
        <v>24180</v>
      </c>
      <c r="AX53">
        <v>529</v>
      </c>
      <c r="AY53" s="2">
        <v>7121</v>
      </c>
      <c r="AZ53">
        <v>449</v>
      </c>
      <c r="BA53">
        <v>776</v>
      </c>
    </row>
    <row r="54" spans="1:53" x14ac:dyDescent="0.2">
      <c r="A54" t="s">
        <v>10</v>
      </c>
    </row>
    <row r="55" spans="1:53" x14ac:dyDescent="0.2">
      <c r="A55" t="s">
        <v>11</v>
      </c>
      <c r="B55" s="2">
        <v>58836</v>
      </c>
      <c r="C55" s="2">
        <v>9961</v>
      </c>
      <c r="D55" s="2">
        <v>88177</v>
      </c>
      <c r="E55" s="2">
        <v>40856</v>
      </c>
      <c r="F55" s="2">
        <v>468382</v>
      </c>
      <c r="G55" s="2">
        <v>70623</v>
      </c>
      <c r="H55" s="2">
        <v>33995</v>
      </c>
      <c r="I55" s="2">
        <v>9580</v>
      </c>
      <c r="J55" s="2">
        <v>9007</v>
      </c>
      <c r="K55" s="2">
        <v>230774</v>
      </c>
      <c r="L55" s="2">
        <v>141316</v>
      </c>
      <c r="M55" s="2">
        <v>19672</v>
      </c>
      <c r="N55" s="2">
        <v>24723</v>
      </c>
      <c r="O55" s="2">
        <v>153357</v>
      </c>
      <c r="P55" s="2">
        <v>77241</v>
      </c>
      <c r="Q55" s="2">
        <v>41142</v>
      </c>
      <c r="R55" s="2">
        <v>38863</v>
      </c>
      <c r="S55" s="2">
        <v>53070</v>
      </c>
      <c r="T55" s="2">
        <v>58419</v>
      </c>
      <c r="U55" s="2">
        <v>14945</v>
      </c>
      <c r="V55" s="2">
        <v>74646</v>
      </c>
      <c r="W55" s="2">
        <v>76690</v>
      </c>
      <c r="X55" s="2">
        <v>117501</v>
      </c>
      <c r="Y55" s="2">
        <v>70865</v>
      </c>
      <c r="Z55" s="2">
        <v>37981</v>
      </c>
      <c r="AA55" s="2">
        <v>80236</v>
      </c>
      <c r="AB55" s="2">
        <v>13055</v>
      </c>
      <c r="AC55" s="2">
        <v>29620</v>
      </c>
      <c r="AD55" s="2">
        <v>37563</v>
      </c>
      <c r="AE55" s="2">
        <v>13862</v>
      </c>
      <c r="AF55" s="2">
        <v>98578</v>
      </c>
      <c r="AG55" s="2">
        <v>28338</v>
      </c>
      <c r="AH55" s="2">
        <v>219167</v>
      </c>
      <c r="AI55" s="2">
        <v>127683</v>
      </c>
      <c r="AJ55" s="2">
        <v>10777</v>
      </c>
      <c r="AK55" s="2">
        <v>150959</v>
      </c>
      <c r="AL55" s="2">
        <v>59921</v>
      </c>
      <c r="AM55" s="2">
        <v>48087</v>
      </c>
      <c r="AN55" s="2">
        <v>143168</v>
      </c>
      <c r="AO55" s="2">
        <v>11713</v>
      </c>
      <c r="AP55" s="2">
        <v>66835</v>
      </c>
      <c r="AQ55" s="2">
        <v>12802</v>
      </c>
      <c r="AR55" s="2">
        <v>75886</v>
      </c>
      <c r="AS55" s="2">
        <v>394859</v>
      </c>
      <c r="AT55" s="2">
        <v>51229</v>
      </c>
      <c r="AU55" s="2">
        <v>5096</v>
      </c>
      <c r="AV55" s="2">
        <v>100976</v>
      </c>
      <c r="AW55" s="2">
        <v>97101</v>
      </c>
      <c r="AX55" s="2">
        <v>18739</v>
      </c>
      <c r="AY55" s="2">
        <v>67265</v>
      </c>
      <c r="AZ55" s="2">
        <v>7002</v>
      </c>
      <c r="BA55" s="2">
        <v>22160</v>
      </c>
    </row>
    <row r="56" spans="1:53" x14ac:dyDescent="0.2">
      <c r="A56" t="s">
        <v>12</v>
      </c>
      <c r="B56" s="2">
        <v>37384</v>
      </c>
      <c r="C56" s="2">
        <v>4720</v>
      </c>
      <c r="D56" s="2">
        <v>53207</v>
      </c>
      <c r="E56" s="2">
        <v>24826</v>
      </c>
      <c r="F56" s="2">
        <v>275864</v>
      </c>
      <c r="G56" s="2">
        <v>45013</v>
      </c>
      <c r="H56" s="2">
        <v>24786</v>
      </c>
      <c r="I56" s="2">
        <v>5761</v>
      </c>
      <c r="J56" s="2">
        <v>6302</v>
      </c>
      <c r="K56" s="2">
        <v>143472</v>
      </c>
      <c r="L56" s="2">
        <v>90501</v>
      </c>
      <c r="M56" s="2">
        <v>12513</v>
      </c>
      <c r="N56" s="2">
        <v>13086</v>
      </c>
      <c r="O56" s="2">
        <v>102050</v>
      </c>
      <c r="P56" s="2">
        <v>50364</v>
      </c>
      <c r="Q56" s="2">
        <v>29347</v>
      </c>
      <c r="R56" s="2">
        <v>26406</v>
      </c>
      <c r="S56" s="2">
        <v>36528</v>
      </c>
      <c r="T56" s="2">
        <v>36346</v>
      </c>
      <c r="U56" s="2">
        <v>10528</v>
      </c>
      <c r="V56" s="2">
        <v>52854</v>
      </c>
      <c r="W56" s="2">
        <v>55456</v>
      </c>
      <c r="X56" s="2">
        <v>74743</v>
      </c>
      <c r="Y56" s="2">
        <v>53339</v>
      </c>
      <c r="Z56" s="2">
        <v>23723</v>
      </c>
      <c r="AA56" s="2">
        <v>56282</v>
      </c>
      <c r="AB56" s="2">
        <v>8456</v>
      </c>
      <c r="AC56" s="2">
        <v>20137</v>
      </c>
      <c r="AD56" s="2">
        <v>23048</v>
      </c>
      <c r="AE56" s="2">
        <v>10547</v>
      </c>
      <c r="AF56" s="2">
        <v>67537</v>
      </c>
      <c r="AG56" s="2">
        <v>15179</v>
      </c>
      <c r="AH56" s="2">
        <v>146084</v>
      </c>
      <c r="AI56" s="2">
        <v>83294</v>
      </c>
      <c r="AJ56" s="2">
        <v>8013</v>
      </c>
      <c r="AK56" s="2">
        <v>101049</v>
      </c>
      <c r="AL56" s="2">
        <v>34205</v>
      </c>
      <c r="AM56" s="2">
        <v>28855</v>
      </c>
      <c r="AN56" s="2">
        <v>99404</v>
      </c>
      <c r="AO56" s="2">
        <v>8693</v>
      </c>
      <c r="AP56" s="2">
        <v>44603</v>
      </c>
      <c r="AQ56" s="2">
        <v>8924</v>
      </c>
      <c r="AR56" s="2">
        <v>45663</v>
      </c>
      <c r="AS56" s="2">
        <v>218362</v>
      </c>
      <c r="AT56" s="2">
        <v>28252</v>
      </c>
      <c r="AU56" s="2">
        <v>3400</v>
      </c>
      <c r="AV56" s="2">
        <v>66352</v>
      </c>
      <c r="AW56" s="2">
        <v>55973</v>
      </c>
      <c r="AX56" s="2">
        <v>10581</v>
      </c>
      <c r="AY56" s="2">
        <v>48344</v>
      </c>
      <c r="AZ56" s="2">
        <v>3504</v>
      </c>
      <c r="BA56" s="2">
        <v>11508</v>
      </c>
    </row>
    <row r="57" spans="1:53" x14ac:dyDescent="0.2">
      <c r="A57" s="1">
        <v>2016</v>
      </c>
    </row>
    <row r="58" spans="1:53" x14ac:dyDescent="0.2">
      <c r="A58" t="s">
        <v>3</v>
      </c>
      <c r="B58" s="2">
        <v>57191</v>
      </c>
      <c r="C58" s="2">
        <v>9728</v>
      </c>
      <c r="D58" s="2">
        <v>81297</v>
      </c>
      <c r="E58" s="2">
        <v>38583</v>
      </c>
      <c r="F58" s="2">
        <v>471829</v>
      </c>
      <c r="G58" s="2">
        <v>68259</v>
      </c>
      <c r="H58" s="2">
        <v>33725</v>
      </c>
      <c r="I58" s="2">
        <v>9823</v>
      </c>
      <c r="J58" s="2">
        <v>9372</v>
      </c>
      <c r="K58" s="2">
        <v>217513</v>
      </c>
      <c r="L58" s="2">
        <v>142813</v>
      </c>
      <c r="M58" s="2">
        <v>21614</v>
      </c>
      <c r="N58" s="2">
        <v>23210</v>
      </c>
      <c r="O58" s="2">
        <v>152395</v>
      </c>
      <c r="P58" s="2">
        <v>87507</v>
      </c>
      <c r="Q58" s="2">
        <v>41605</v>
      </c>
      <c r="R58" s="2">
        <v>35762</v>
      </c>
      <c r="S58" s="2">
        <v>54853</v>
      </c>
      <c r="T58" s="2">
        <v>61893</v>
      </c>
      <c r="U58" s="2">
        <v>12952</v>
      </c>
      <c r="V58" s="2">
        <v>74020</v>
      </c>
      <c r="W58" s="2">
        <v>73911</v>
      </c>
      <c r="X58" s="2">
        <v>120163</v>
      </c>
      <c r="Y58" s="2">
        <v>69156</v>
      </c>
      <c r="Z58" s="2">
        <v>37566</v>
      </c>
      <c r="AA58" s="2">
        <v>75581</v>
      </c>
      <c r="AB58" s="2">
        <v>10625</v>
      </c>
      <c r="AC58" s="2">
        <v>26962</v>
      </c>
      <c r="AD58" s="2">
        <v>34172</v>
      </c>
      <c r="AE58" s="2">
        <v>14643</v>
      </c>
      <c r="AF58" s="2">
        <v>96916</v>
      </c>
      <c r="AG58" s="2">
        <v>23853</v>
      </c>
      <c r="AH58" s="2">
        <v>225830</v>
      </c>
      <c r="AI58" s="2">
        <v>120067</v>
      </c>
      <c r="AJ58" s="2">
        <v>11633</v>
      </c>
      <c r="AK58" s="2">
        <v>145033</v>
      </c>
      <c r="AL58" s="2">
        <v>53821</v>
      </c>
      <c r="AM58" s="2">
        <v>42136</v>
      </c>
      <c r="AN58" s="2">
        <v>144768</v>
      </c>
      <c r="AO58" s="2">
        <v>11348</v>
      </c>
      <c r="AP58" s="2">
        <v>60080</v>
      </c>
      <c r="AQ58" s="2">
        <v>13050</v>
      </c>
      <c r="AR58" s="2">
        <v>78019</v>
      </c>
      <c r="AS58" s="2">
        <v>403366</v>
      </c>
      <c r="AT58" s="2">
        <v>52956</v>
      </c>
      <c r="AU58" s="2">
        <v>5712</v>
      </c>
      <c r="AV58" s="2">
        <v>100200</v>
      </c>
      <c r="AW58" s="2">
        <v>90150</v>
      </c>
      <c r="AX58" s="2">
        <v>21550</v>
      </c>
      <c r="AY58" s="2">
        <v>70306</v>
      </c>
      <c r="AZ58" s="2">
        <v>7386</v>
      </c>
      <c r="BA58" s="2">
        <v>28556</v>
      </c>
    </row>
    <row r="59" spans="1:53" x14ac:dyDescent="0.2">
      <c r="A59" t="s">
        <v>13</v>
      </c>
      <c r="B59" s="2">
        <v>3100</v>
      </c>
      <c r="C59">
        <v>279</v>
      </c>
      <c r="D59" s="2">
        <v>3476</v>
      </c>
      <c r="E59" s="2">
        <v>2453</v>
      </c>
      <c r="F59" s="2">
        <v>14225</v>
      </c>
      <c r="G59" s="2">
        <v>3393</v>
      </c>
      <c r="H59" s="2">
        <v>1431</v>
      </c>
      <c r="I59">
        <v>321</v>
      </c>
      <c r="J59">
        <v>414</v>
      </c>
      <c r="K59" s="2">
        <v>7497</v>
      </c>
      <c r="L59" s="2">
        <v>5526</v>
      </c>
      <c r="M59">
        <v>608</v>
      </c>
      <c r="N59">
        <v>637</v>
      </c>
      <c r="O59" s="2">
        <v>5834</v>
      </c>
      <c r="P59" s="2">
        <v>3446</v>
      </c>
      <c r="Q59" s="2">
        <v>1589</v>
      </c>
      <c r="R59" s="2">
        <v>1064</v>
      </c>
      <c r="S59" s="2">
        <v>2947</v>
      </c>
      <c r="T59" s="2">
        <v>4011</v>
      </c>
      <c r="U59">
        <v>257</v>
      </c>
      <c r="V59" s="2">
        <v>2288</v>
      </c>
      <c r="W59" s="2">
        <v>1145</v>
      </c>
      <c r="X59" s="2">
        <v>5414</v>
      </c>
      <c r="Y59" s="2">
        <v>1310</v>
      </c>
      <c r="Z59" s="2">
        <v>2233</v>
      </c>
      <c r="AA59" s="2">
        <v>2777</v>
      </c>
      <c r="AB59">
        <v>456</v>
      </c>
      <c r="AC59">
        <v>681</v>
      </c>
      <c r="AD59" s="2">
        <v>1623</v>
      </c>
      <c r="AE59">
        <v>366</v>
      </c>
      <c r="AF59" s="2">
        <v>1034</v>
      </c>
      <c r="AG59" s="2">
        <v>1457</v>
      </c>
      <c r="AH59" s="2">
        <v>6255</v>
      </c>
      <c r="AI59" s="2">
        <v>5930</v>
      </c>
      <c r="AJ59">
        <v>246</v>
      </c>
      <c r="AK59" s="2">
        <v>6182</v>
      </c>
      <c r="AL59" s="2">
        <v>2868</v>
      </c>
      <c r="AM59" s="2">
        <v>1150</v>
      </c>
      <c r="AN59" s="2">
        <v>4061</v>
      </c>
      <c r="AO59">
        <v>196</v>
      </c>
      <c r="AP59" s="2">
        <v>1530</v>
      </c>
      <c r="AQ59">
        <v>363</v>
      </c>
      <c r="AR59" s="2">
        <v>3578</v>
      </c>
      <c r="AS59" s="2">
        <v>21939</v>
      </c>
      <c r="AT59" s="2">
        <v>1570</v>
      </c>
      <c r="AU59">
        <v>73</v>
      </c>
      <c r="AV59" s="2">
        <v>4267</v>
      </c>
      <c r="AW59" s="2">
        <v>2191</v>
      </c>
      <c r="AX59">
        <v>721</v>
      </c>
      <c r="AY59" s="2">
        <v>1313</v>
      </c>
      <c r="AZ59">
        <v>311</v>
      </c>
      <c r="BA59" s="2">
        <v>3195</v>
      </c>
    </row>
    <row r="60" spans="1:53" x14ac:dyDescent="0.2">
      <c r="A60" t="s">
        <v>14</v>
      </c>
      <c r="B60" s="2">
        <v>45480</v>
      </c>
      <c r="C60" s="2">
        <v>7712</v>
      </c>
      <c r="D60" s="2">
        <v>58967</v>
      </c>
      <c r="E60" s="2">
        <v>30180</v>
      </c>
      <c r="F60" s="2">
        <v>333686</v>
      </c>
      <c r="G60" s="2">
        <v>48613</v>
      </c>
      <c r="H60" s="2">
        <v>23007</v>
      </c>
      <c r="I60" s="2">
        <v>7725</v>
      </c>
      <c r="J60" s="2">
        <v>5750</v>
      </c>
      <c r="K60" s="2">
        <v>157042</v>
      </c>
      <c r="L60" s="2">
        <v>107724</v>
      </c>
      <c r="M60" s="2">
        <v>15985</v>
      </c>
      <c r="N60" s="2">
        <v>18451</v>
      </c>
      <c r="O60" s="2">
        <v>110620</v>
      </c>
      <c r="P60" s="2">
        <v>70706</v>
      </c>
      <c r="Q60" s="2">
        <v>32120</v>
      </c>
      <c r="R60" s="2">
        <v>28531</v>
      </c>
      <c r="S60" s="2">
        <v>41352</v>
      </c>
      <c r="T60" s="2">
        <v>48809</v>
      </c>
      <c r="U60" s="2">
        <v>10471</v>
      </c>
      <c r="V60" s="2">
        <v>50310</v>
      </c>
      <c r="W60" s="2">
        <v>50023</v>
      </c>
      <c r="X60" s="2">
        <v>95029</v>
      </c>
      <c r="Y60" s="2">
        <v>53730</v>
      </c>
      <c r="Z60" s="2">
        <v>29652</v>
      </c>
      <c r="AA60" s="2">
        <v>61477</v>
      </c>
      <c r="AB60" s="2">
        <v>7689</v>
      </c>
      <c r="AC60" s="2">
        <v>21108</v>
      </c>
      <c r="AD60" s="2">
        <v>23714</v>
      </c>
      <c r="AE60" s="2">
        <v>10798</v>
      </c>
      <c r="AF60" s="2">
        <v>65083</v>
      </c>
      <c r="AG60" s="2">
        <v>18807</v>
      </c>
      <c r="AH60" s="2">
        <v>152646</v>
      </c>
      <c r="AI60" s="2">
        <v>89559</v>
      </c>
      <c r="AJ60" s="2">
        <v>9864</v>
      </c>
      <c r="AK60" s="2">
        <v>112991</v>
      </c>
      <c r="AL60" s="2">
        <v>41629</v>
      </c>
      <c r="AM60" s="2">
        <v>29849</v>
      </c>
      <c r="AN60" s="2">
        <v>108179</v>
      </c>
      <c r="AO60" s="2">
        <v>8664</v>
      </c>
      <c r="AP60" s="2">
        <v>48348</v>
      </c>
      <c r="AQ60" s="2">
        <v>10749</v>
      </c>
      <c r="AR60" s="2">
        <v>61335</v>
      </c>
      <c r="AS60" s="2">
        <v>301334</v>
      </c>
      <c r="AT60" s="2">
        <v>41319</v>
      </c>
      <c r="AU60" s="2">
        <v>4032</v>
      </c>
      <c r="AV60" s="2">
        <v>70270</v>
      </c>
      <c r="AW60" s="2">
        <v>66970</v>
      </c>
      <c r="AX60" s="2">
        <v>18614</v>
      </c>
      <c r="AY60" s="2">
        <v>57494</v>
      </c>
      <c r="AZ60" s="2">
        <v>6017</v>
      </c>
      <c r="BA60" s="2">
        <v>19170</v>
      </c>
    </row>
    <row r="61" spans="1:53" x14ac:dyDescent="0.2">
      <c r="A61" t="s">
        <v>15</v>
      </c>
      <c r="B61" s="2">
        <v>8611</v>
      </c>
      <c r="C61" s="2">
        <v>1737</v>
      </c>
      <c r="D61" s="2">
        <v>18854</v>
      </c>
      <c r="E61" s="2">
        <v>5950</v>
      </c>
      <c r="F61" s="2">
        <v>123918</v>
      </c>
      <c r="G61" s="2">
        <v>16253</v>
      </c>
      <c r="H61" s="2">
        <v>9287</v>
      </c>
      <c r="I61" s="2">
        <v>1777</v>
      </c>
      <c r="J61" s="2">
        <v>3208</v>
      </c>
      <c r="K61" s="2">
        <v>52974</v>
      </c>
      <c r="L61" s="2">
        <v>29563</v>
      </c>
      <c r="M61" s="2">
        <v>5021</v>
      </c>
      <c r="N61" s="2">
        <v>4122</v>
      </c>
      <c r="O61" s="2">
        <v>35941</v>
      </c>
      <c r="P61" s="2">
        <v>13355</v>
      </c>
      <c r="Q61" s="2">
        <v>7896</v>
      </c>
      <c r="R61" s="2">
        <v>6167</v>
      </c>
      <c r="S61" s="2">
        <v>10554</v>
      </c>
      <c r="T61" s="2">
        <v>9073</v>
      </c>
      <c r="U61" s="2">
        <v>2224</v>
      </c>
      <c r="V61" s="2">
        <v>21422</v>
      </c>
      <c r="W61" s="2">
        <v>22743</v>
      </c>
      <c r="X61" s="2">
        <v>19720</v>
      </c>
      <c r="Y61" s="2">
        <v>14116</v>
      </c>
      <c r="Z61" s="2">
        <v>5681</v>
      </c>
      <c r="AA61" s="2">
        <v>11327</v>
      </c>
      <c r="AB61" s="2">
        <v>2480</v>
      </c>
      <c r="AC61" s="2">
        <v>5173</v>
      </c>
      <c r="AD61" s="2">
        <v>8835</v>
      </c>
      <c r="AE61" s="2">
        <v>3479</v>
      </c>
      <c r="AF61" s="2">
        <v>30799</v>
      </c>
      <c r="AG61" s="2">
        <v>3589</v>
      </c>
      <c r="AH61" s="2">
        <v>66929</v>
      </c>
      <c r="AI61" s="2">
        <v>24578</v>
      </c>
      <c r="AJ61" s="2">
        <v>1523</v>
      </c>
      <c r="AK61" s="2">
        <v>25860</v>
      </c>
      <c r="AL61" s="2">
        <v>9324</v>
      </c>
      <c r="AM61" s="2">
        <v>11137</v>
      </c>
      <c r="AN61" s="2">
        <v>32528</v>
      </c>
      <c r="AO61" s="2">
        <v>2488</v>
      </c>
      <c r="AP61" s="2">
        <v>10202</v>
      </c>
      <c r="AQ61" s="2">
        <v>1938</v>
      </c>
      <c r="AR61" s="2">
        <v>13106</v>
      </c>
      <c r="AS61" s="2">
        <v>80093</v>
      </c>
      <c r="AT61" s="2">
        <v>10067</v>
      </c>
      <c r="AU61" s="2">
        <v>1607</v>
      </c>
      <c r="AV61" s="2">
        <v>25663</v>
      </c>
      <c r="AW61" s="2">
        <v>20989</v>
      </c>
      <c r="AX61" s="2">
        <v>2215</v>
      </c>
      <c r="AY61" s="2">
        <v>11499</v>
      </c>
      <c r="AZ61" s="2">
        <v>1058</v>
      </c>
      <c r="BA61" s="2">
        <v>6191</v>
      </c>
    </row>
    <row r="62" spans="1:53" x14ac:dyDescent="0.2">
      <c r="A62" t="s">
        <v>16</v>
      </c>
    </row>
    <row r="63" spans="1:53" x14ac:dyDescent="0.2">
      <c r="A63" t="s">
        <v>17</v>
      </c>
      <c r="B63" s="2">
        <v>54112</v>
      </c>
      <c r="C63" s="2">
        <v>8914</v>
      </c>
      <c r="D63" s="2">
        <v>63323</v>
      </c>
      <c r="E63" s="2">
        <v>35149</v>
      </c>
      <c r="F63" s="2">
        <v>309293</v>
      </c>
      <c r="G63" s="2">
        <v>57459</v>
      </c>
      <c r="H63" s="2">
        <v>25472</v>
      </c>
      <c r="I63" s="2">
        <v>8248</v>
      </c>
      <c r="J63" s="2">
        <v>7973</v>
      </c>
      <c r="K63" s="2">
        <v>157111</v>
      </c>
      <c r="L63" s="2">
        <v>120071</v>
      </c>
      <c r="M63" s="2">
        <v>15849</v>
      </c>
      <c r="N63" s="2">
        <v>20552</v>
      </c>
      <c r="O63" s="2">
        <v>121470</v>
      </c>
      <c r="P63" s="2">
        <v>78831</v>
      </c>
      <c r="Q63" s="2">
        <v>37864</v>
      </c>
      <c r="R63" s="2">
        <v>31155</v>
      </c>
      <c r="S63" s="2">
        <v>51223</v>
      </c>
      <c r="T63" s="2">
        <v>57885</v>
      </c>
      <c r="U63" s="2">
        <v>12809</v>
      </c>
      <c r="V63" s="2">
        <v>55615</v>
      </c>
      <c r="W63" s="2">
        <v>52855</v>
      </c>
      <c r="X63" s="2">
        <v>108727</v>
      </c>
      <c r="Y63" s="2">
        <v>56991</v>
      </c>
      <c r="Z63" s="2">
        <v>35984</v>
      </c>
      <c r="AA63" s="2">
        <v>70492</v>
      </c>
      <c r="AB63" s="2">
        <v>10329</v>
      </c>
      <c r="AC63" s="2">
        <v>23459</v>
      </c>
      <c r="AD63" s="2">
        <v>24951</v>
      </c>
      <c r="AE63" s="2">
        <v>13215</v>
      </c>
      <c r="AF63" s="2">
        <v>63352</v>
      </c>
      <c r="AG63" s="2">
        <v>21016</v>
      </c>
      <c r="AH63" s="2">
        <v>156798</v>
      </c>
      <c r="AI63" s="2">
        <v>103516</v>
      </c>
      <c r="AJ63" s="2">
        <v>9774</v>
      </c>
      <c r="AK63" s="2">
        <v>133849</v>
      </c>
      <c r="AL63" s="2">
        <v>47411</v>
      </c>
      <c r="AM63" s="2">
        <v>33892</v>
      </c>
      <c r="AN63" s="2">
        <v>127472</v>
      </c>
      <c r="AO63" s="2">
        <v>8769</v>
      </c>
      <c r="AP63" s="2">
        <v>53711</v>
      </c>
      <c r="AQ63" s="2">
        <v>12440</v>
      </c>
      <c r="AR63" s="2">
        <v>71213</v>
      </c>
      <c r="AS63" s="2">
        <v>302786</v>
      </c>
      <c r="AT63" s="2">
        <v>46167</v>
      </c>
      <c r="AU63" s="2">
        <v>5532</v>
      </c>
      <c r="AV63" s="2">
        <v>80027</v>
      </c>
      <c r="AW63" s="2">
        <v>68040</v>
      </c>
      <c r="AX63" s="2">
        <v>21186</v>
      </c>
      <c r="AY63" s="2">
        <v>63566</v>
      </c>
      <c r="AZ63" s="2">
        <v>7281</v>
      </c>
      <c r="BA63" s="2">
        <v>27347</v>
      </c>
    </row>
    <row r="64" spans="1:53" x14ac:dyDescent="0.2">
      <c r="A64" t="s">
        <v>18</v>
      </c>
      <c r="B64" s="2">
        <v>3079</v>
      </c>
      <c r="C64">
        <v>814</v>
      </c>
      <c r="D64" s="2">
        <v>17974</v>
      </c>
      <c r="E64" s="2">
        <v>3434</v>
      </c>
      <c r="F64" s="2">
        <v>162536</v>
      </c>
      <c r="G64" s="2">
        <v>10800</v>
      </c>
      <c r="H64" s="2">
        <v>8253</v>
      </c>
      <c r="I64" s="2">
        <v>1575</v>
      </c>
      <c r="J64" s="2">
        <v>1399</v>
      </c>
      <c r="K64" s="2">
        <v>60402</v>
      </c>
      <c r="L64" s="2">
        <v>22742</v>
      </c>
      <c r="M64" s="2">
        <v>5765</v>
      </c>
      <c r="N64" s="2">
        <v>2658</v>
      </c>
      <c r="O64" s="2">
        <v>30925</v>
      </c>
      <c r="P64" s="2">
        <v>8676</v>
      </c>
      <c r="Q64" s="2">
        <v>3741</v>
      </c>
      <c r="R64" s="2">
        <v>4607</v>
      </c>
      <c r="S64" s="2">
        <v>3630</v>
      </c>
      <c r="T64" s="2">
        <v>4008</v>
      </c>
      <c r="U64">
        <v>143</v>
      </c>
      <c r="V64" s="2">
        <v>18405</v>
      </c>
      <c r="W64" s="2">
        <v>21056</v>
      </c>
      <c r="X64" s="2">
        <v>11436</v>
      </c>
      <c r="Y64" s="2">
        <v>12165</v>
      </c>
      <c r="Z64" s="2">
        <v>1582</v>
      </c>
      <c r="AA64" s="2">
        <v>5089</v>
      </c>
      <c r="AB64">
        <v>296</v>
      </c>
      <c r="AC64" s="2">
        <v>3503</v>
      </c>
      <c r="AD64" s="2">
        <v>9221</v>
      </c>
      <c r="AE64" s="2">
        <v>1428</v>
      </c>
      <c r="AF64" s="2">
        <v>33564</v>
      </c>
      <c r="AG64" s="2">
        <v>2837</v>
      </c>
      <c r="AH64" s="2">
        <v>69032</v>
      </c>
      <c r="AI64" s="2">
        <v>16551</v>
      </c>
      <c r="AJ64" s="2">
        <v>1859</v>
      </c>
      <c r="AK64" s="2">
        <v>11184</v>
      </c>
      <c r="AL64" s="2">
        <v>6410</v>
      </c>
      <c r="AM64" s="2">
        <v>8244</v>
      </c>
      <c r="AN64" s="2">
        <v>17296</v>
      </c>
      <c r="AO64" s="2">
        <v>2579</v>
      </c>
      <c r="AP64" s="2">
        <v>6369</v>
      </c>
      <c r="AQ64">
        <v>610</v>
      </c>
      <c r="AR64" s="2">
        <v>6806</v>
      </c>
      <c r="AS64" s="2">
        <v>100580</v>
      </c>
      <c r="AT64" s="2">
        <v>6789</v>
      </c>
      <c r="AU64">
        <v>180</v>
      </c>
      <c r="AV64" s="2">
        <v>20173</v>
      </c>
      <c r="AW64" s="2">
        <v>22110</v>
      </c>
      <c r="AX64">
        <v>364</v>
      </c>
      <c r="AY64" s="2">
        <v>6740</v>
      </c>
      <c r="AZ64">
        <v>105</v>
      </c>
      <c r="BA64" s="2">
        <v>1209</v>
      </c>
    </row>
    <row r="65" spans="1:53" x14ac:dyDescent="0.2">
      <c r="A65" t="s">
        <v>10</v>
      </c>
    </row>
    <row r="66" spans="1:53" x14ac:dyDescent="0.2">
      <c r="A66" t="s">
        <v>11</v>
      </c>
      <c r="B66" s="2">
        <v>57033</v>
      </c>
      <c r="C66" s="2">
        <v>9721</v>
      </c>
      <c r="D66" s="2">
        <v>81247</v>
      </c>
      <c r="E66" s="2">
        <v>38252</v>
      </c>
      <c r="F66" s="2">
        <v>470875</v>
      </c>
      <c r="G66" s="2">
        <v>67942</v>
      </c>
      <c r="H66" s="2">
        <v>33725</v>
      </c>
      <c r="I66" s="2">
        <v>9823</v>
      </c>
      <c r="J66" s="2">
        <v>9372</v>
      </c>
      <c r="K66" s="2">
        <v>217040</v>
      </c>
      <c r="L66" s="2">
        <v>142704</v>
      </c>
      <c r="M66" s="2">
        <v>21570</v>
      </c>
      <c r="N66" s="2">
        <v>23210</v>
      </c>
      <c r="O66" s="2">
        <v>152057</v>
      </c>
      <c r="P66" s="2">
        <v>87207</v>
      </c>
      <c r="Q66" s="2">
        <v>41605</v>
      </c>
      <c r="R66" s="2">
        <v>35762</v>
      </c>
      <c r="S66" s="2">
        <v>54804</v>
      </c>
      <c r="T66" s="2">
        <v>61810</v>
      </c>
      <c r="U66" s="2">
        <v>12952</v>
      </c>
      <c r="V66" s="2">
        <v>73888</v>
      </c>
      <c r="W66" s="2">
        <v>73652</v>
      </c>
      <c r="X66" s="2">
        <v>119713</v>
      </c>
      <c r="Y66" s="2">
        <v>69106</v>
      </c>
      <c r="Z66" s="2">
        <v>37494</v>
      </c>
      <c r="AA66" s="2">
        <v>75403</v>
      </c>
      <c r="AB66" s="2">
        <v>10625</v>
      </c>
      <c r="AC66" s="2">
        <v>26962</v>
      </c>
      <c r="AD66" s="2">
        <v>34128</v>
      </c>
      <c r="AE66" s="2">
        <v>14643</v>
      </c>
      <c r="AF66" s="2">
        <v>96859</v>
      </c>
      <c r="AG66" s="2">
        <v>23853</v>
      </c>
      <c r="AH66" s="2">
        <v>225390</v>
      </c>
      <c r="AI66" s="2">
        <v>119727</v>
      </c>
      <c r="AJ66" s="2">
        <v>11609</v>
      </c>
      <c r="AK66" s="2">
        <v>144872</v>
      </c>
      <c r="AL66" s="2">
        <v>53821</v>
      </c>
      <c r="AM66" s="2">
        <v>42136</v>
      </c>
      <c r="AN66" s="2">
        <v>144711</v>
      </c>
      <c r="AO66" s="2">
        <v>11348</v>
      </c>
      <c r="AP66" s="2">
        <v>59895</v>
      </c>
      <c r="AQ66" s="2">
        <v>13050</v>
      </c>
      <c r="AR66" s="2">
        <v>77859</v>
      </c>
      <c r="AS66" s="2">
        <v>401880</v>
      </c>
      <c r="AT66" s="2">
        <v>52956</v>
      </c>
      <c r="AU66" s="2">
        <v>5712</v>
      </c>
      <c r="AV66" s="2">
        <v>99992</v>
      </c>
      <c r="AW66" s="2">
        <v>90150</v>
      </c>
      <c r="AX66" s="2">
        <v>21550</v>
      </c>
      <c r="AY66" s="2">
        <v>70063</v>
      </c>
      <c r="AZ66" s="2">
        <v>7386</v>
      </c>
      <c r="BA66" s="2">
        <v>28556</v>
      </c>
    </row>
    <row r="67" spans="1:53" x14ac:dyDescent="0.2">
      <c r="A67" t="s">
        <v>12</v>
      </c>
      <c r="B67" s="2">
        <v>36361</v>
      </c>
      <c r="C67" s="2">
        <v>6278</v>
      </c>
      <c r="D67" s="2">
        <v>47093</v>
      </c>
      <c r="E67" s="2">
        <v>23018</v>
      </c>
      <c r="F67" s="2">
        <v>278450</v>
      </c>
      <c r="G67" s="2">
        <v>43358</v>
      </c>
      <c r="H67" s="2">
        <v>25815</v>
      </c>
      <c r="I67" s="2">
        <v>6728</v>
      </c>
      <c r="J67" s="2">
        <v>6901</v>
      </c>
      <c r="K67" s="2">
        <v>138817</v>
      </c>
      <c r="L67" s="2">
        <v>89144</v>
      </c>
      <c r="M67" s="2">
        <v>13211</v>
      </c>
      <c r="N67" s="2">
        <v>12995</v>
      </c>
      <c r="O67" s="2">
        <v>105740</v>
      </c>
      <c r="P67" s="2">
        <v>55899</v>
      </c>
      <c r="Q67" s="2">
        <v>29842</v>
      </c>
      <c r="R67" s="2">
        <v>23313</v>
      </c>
      <c r="S67" s="2">
        <v>35171</v>
      </c>
      <c r="T67" s="2">
        <v>39844</v>
      </c>
      <c r="U67" s="2">
        <v>9620</v>
      </c>
      <c r="V67" s="2">
        <v>51713</v>
      </c>
      <c r="W67" s="2">
        <v>52898</v>
      </c>
      <c r="X67" s="2">
        <v>77678</v>
      </c>
      <c r="Y67" s="2">
        <v>50669</v>
      </c>
      <c r="Z67" s="2">
        <v>24762</v>
      </c>
      <c r="AA67" s="2">
        <v>49602</v>
      </c>
      <c r="AB67" s="2">
        <v>6848</v>
      </c>
      <c r="AC67" s="2">
        <v>19237</v>
      </c>
      <c r="AD67" s="2">
        <v>22121</v>
      </c>
      <c r="AE67" s="2">
        <v>10755</v>
      </c>
      <c r="AF67" s="2">
        <v>64864</v>
      </c>
      <c r="AG67" s="2">
        <v>14238</v>
      </c>
      <c r="AH67" s="2">
        <v>146299</v>
      </c>
      <c r="AI67" s="2">
        <v>76155</v>
      </c>
      <c r="AJ67" s="2">
        <v>8526</v>
      </c>
      <c r="AK67" s="2">
        <v>96643</v>
      </c>
      <c r="AL67" s="2">
        <v>30584</v>
      </c>
      <c r="AM67" s="2">
        <v>24188</v>
      </c>
      <c r="AN67" s="2">
        <v>97695</v>
      </c>
      <c r="AO67" s="2">
        <v>7725</v>
      </c>
      <c r="AP67" s="2">
        <v>38991</v>
      </c>
      <c r="AQ67" s="2">
        <v>8656</v>
      </c>
      <c r="AR67" s="2">
        <v>46302</v>
      </c>
      <c r="AS67" s="2">
        <v>225024</v>
      </c>
      <c r="AT67" s="2">
        <v>27218</v>
      </c>
      <c r="AU67" s="2">
        <v>4409</v>
      </c>
      <c r="AV67" s="2">
        <v>66488</v>
      </c>
      <c r="AW67" s="2">
        <v>48765</v>
      </c>
      <c r="AX67" s="2">
        <v>12407</v>
      </c>
      <c r="AY67" s="2">
        <v>49428</v>
      </c>
      <c r="AZ67" s="2">
        <v>4967</v>
      </c>
      <c r="BA67" s="2">
        <v>16296</v>
      </c>
    </row>
    <row r="68" spans="1:53" x14ac:dyDescent="0.2">
      <c r="A68" s="1">
        <v>2015</v>
      </c>
    </row>
    <row r="69" spans="1:53" x14ac:dyDescent="0.2">
      <c r="A69" t="s">
        <v>3</v>
      </c>
      <c r="B69" s="2">
        <v>59374</v>
      </c>
      <c r="C69" s="2">
        <v>11144</v>
      </c>
      <c r="D69" s="2">
        <v>85798</v>
      </c>
      <c r="E69" s="2">
        <v>41817</v>
      </c>
      <c r="F69" s="2">
        <v>478813</v>
      </c>
      <c r="G69" s="2">
        <v>65555</v>
      </c>
      <c r="H69" s="2">
        <v>34705</v>
      </c>
      <c r="I69" s="2">
        <v>9736</v>
      </c>
      <c r="J69" s="2">
        <v>8575</v>
      </c>
      <c r="K69" s="2">
        <v>208713</v>
      </c>
      <c r="L69" s="2">
        <v>137866</v>
      </c>
      <c r="M69" s="2">
        <v>18465</v>
      </c>
      <c r="N69" s="2">
        <v>22597</v>
      </c>
      <c r="O69" s="2">
        <v>159167</v>
      </c>
      <c r="P69" s="2">
        <v>80320</v>
      </c>
      <c r="Q69" s="2">
        <v>43263</v>
      </c>
      <c r="R69" s="2">
        <v>38186</v>
      </c>
      <c r="S69" s="2">
        <v>53925</v>
      </c>
      <c r="T69" s="2">
        <v>62415</v>
      </c>
      <c r="U69" s="2">
        <v>11600</v>
      </c>
      <c r="V69" s="2">
        <v>76129</v>
      </c>
      <c r="W69" s="2">
        <v>72160</v>
      </c>
      <c r="X69" s="2">
        <v>114616</v>
      </c>
      <c r="Y69" s="2">
        <v>74614</v>
      </c>
      <c r="Z69" s="2">
        <v>34417</v>
      </c>
      <c r="AA69" s="2">
        <v>72010</v>
      </c>
      <c r="AB69" s="2">
        <v>12432</v>
      </c>
      <c r="AC69" s="2">
        <v>29431</v>
      </c>
      <c r="AD69" s="2">
        <v>33774</v>
      </c>
      <c r="AE69" s="2">
        <v>15223</v>
      </c>
      <c r="AF69" s="2">
        <v>101634</v>
      </c>
      <c r="AG69" s="2">
        <v>24412</v>
      </c>
      <c r="AH69" s="2">
        <v>219972</v>
      </c>
      <c r="AI69" s="2">
        <v>119725</v>
      </c>
      <c r="AJ69" s="2">
        <v>12118</v>
      </c>
      <c r="AK69" s="2">
        <v>141168</v>
      </c>
      <c r="AL69" s="2">
        <v>47490</v>
      </c>
      <c r="AM69" s="2">
        <v>46087</v>
      </c>
      <c r="AN69" s="2">
        <v>149372</v>
      </c>
      <c r="AO69" s="2">
        <v>13820</v>
      </c>
      <c r="AP69" s="2">
        <v>61316</v>
      </c>
      <c r="AQ69" s="2">
        <v>10875</v>
      </c>
      <c r="AR69" s="2">
        <v>80773</v>
      </c>
      <c r="AS69" s="2">
        <v>395878</v>
      </c>
      <c r="AT69" s="2">
        <v>51060</v>
      </c>
      <c r="AU69" s="2">
        <v>5651</v>
      </c>
      <c r="AV69" s="2">
        <v>102870</v>
      </c>
      <c r="AW69" s="2">
        <v>86668</v>
      </c>
      <c r="AX69" s="2">
        <v>19670</v>
      </c>
      <c r="AY69" s="2">
        <v>65927</v>
      </c>
      <c r="AZ69" s="2">
        <v>7727</v>
      </c>
      <c r="BA69" s="2">
        <v>28928</v>
      </c>
    </row>
    <row r="70" spans="1:53" x14ac:dyDescent="0.2">
      <c r="A70" t="s">
        <v>13</v>
      </c>
      <c r="B70" s="2">
        <v>2811</v>
      </c>
      <c r="C70">
        <v>526</v>
      </c>
      <c r="D70" s="2">
        <v>3806</v>
      </c>
      <c r="E70" s="2">
        <v>2619</v>
      </c>
      <c r="F70" s="2">
        <v>17512</v>
      </c>
      <c r="G70" s="2">
        <v>2268</v>
      </c>
      <c r="H70">
        <v>857</v>
      </c>
      <c r="I70">
        <v>528</v>
      </c>
      <c r="J70">
        <v>550</v>
      </c>
      <c r="K70" s="2">
        <v>9223</v>
      </c>
      <c r="L70" s="2">
        <v>9411</v>
      </c>
      <c r="M70">
        <v>651</v>
      </c>
      <c r="N70">
        <v>497</v>
      </c>
      <c r="O70" s="2">
        <v>4827</v>
      </c>
      <c r="P70" s="2">
        <v>3125</v>
      </c>
      <c r="Q70" s="2">
        <v>2204</v>
      </c>
      <c r="R70" s="2">
        <v>1713</v>
      </c>
      <c r="S70" s="2">
        <v>3672</v>
      </c>
      <c r="T70" s="2">
        <v>3303</v>
      </c>
      <c r="U70">
        <v>408</v>
      </c>
      <c r="V70" s="2">
        <v>2605</v>
      </c>
      <c r="W70" s="2">
        <v>2204</v>
      </c>
      <c r="X70" s="2">
        <v>5729</v>
      </c>
      <c r="Y70" s="2">
        <v>2189</v>
      </c>
      <c r="Z70" s="2">
        <v>2852</v>
      </c>
      <c r="AA70" s="2">
        <v>3313</v>
      </c>
      <c r="AB70">
        <v>393</v>
      </c>
      <c r="AC70">
        <v>845</v>
      </c>
      <c r="AD70" s="2">
        <v>1325</v>
      </c>
      <c r="AE70">
        <v>541</v>
      </c>
      <c r="AF70" s="2">
        <v>2327</v>
      </c>
      <c r="AG70" s="2">
        <v>2028</v>
      </c>
      <c r="AH70" s="2">
        <v>6319</v>
      </c>
      <c r="AI70" s="2">
        <v>4819</v>
      </c>
      <c r="AJ70">
        <v>505</v>
      </c>
      <c r="AK70" s="2">
        <v>6750</v>
      </c>
      <c r="AL70" s="2">
        <v>3040</v>
      </c>
      <c r="AM70" s="2">
        <v>1246</v>
      </c>
      <c r="AN70" s="2">
        <v>6412</v>
      </c>
      <c r="AO70">
        <v>359</v>
      </c>
      <c r="AP70" s="2">
        <v>2796</v>
      </c>
      <c r="AQ70">
        <v>707</v>
      </c>
      <c r="AR70" s="2">
        <v>3029</v>
      </c>
      <c r="AS70" s="2">
        <v>23581</v>
      </c>
      <c r="AT70" s="2">
        <v>1254</v>
      </c>
      <c r="AU70">
        <v>96</v>
      </c>
      <c r="AV70" s="2">
        <v>2874</v>
      </c>
      <c r="AW70" s="2">
        <v>2368</v>
      </c>
      <c r="AX70" s="2">
        <v>1418</v>
      </c>
      <c r="AY70" s="2">
        <v>1926</v>
      </c>
      <c r="AZ70">
        <v>623</v>
      </c>
      <c r="BA70" s="2">
        <v>2752</v>
      </c>
    </row>
    <row r="71" spans="1:53" x14ac:dyDescent="0.2">
      <c r="A71" t="s">
        <v>14</v>
      </c>
      <c r="B71" s="2">
        <v>47797</v>
      </c>
      <c r="C71" s="2">
        <v>8859</v>
      </c>
      <c r="D71" s="2">
        <v>64595</v>
      </c>
      <c r="E71" s="2">
        <v>33291</v>
      </c>
      <c r="F71" s="2">
        <v>331590</v>
      </c>
      <c r="G71" s="2">
        <v>49827</v>
      </c>
      <c r="H71" s="2">
        <v>23995</v>
      </c>
      <c r="I71" s="2">
        <v>6701</v>
      </c>
      <c r="J71" s="2">
        <v>5139</v>
      </c>
      <c r="K71" s="2">
        <v>149840</v>
      </c>
      <c r="L71" s="2">
        <v>102429</v>
      </c>
      <c r="M71" s="2">
        <v>14027</v>
      </c>
      <c r="N71" s="2">
        <v>17701</v>
      </c>
      <c r="O71" s="2">
        <v>116128</v>
      </c>
      <c r="P71" s="2">
        <v>62792</v>
      </c>
      <c r="Q71" s="2">
        <v>34902</v>
      </c>
      <c r="R71" s="2">
        <v>30345</v>
      </c>
      <c r="S71" s="2">
        <v>43348</v>
      </c>
      <c r="T71" s="2">
        <v>50489</v>
      </c>
      <c r="U71" s="2">
        <v>9265</v>
      </c>
      <c r="V71" s="2">
        <v>53735</v>
      </c>
      <c r="W71" s="2">
        <v>48410</v>
      </c>
      <c r="X71" s="2">
        <v>86336</v>
      </c>
      <c r="Y71" s="2">
        <v>56943</v>
      </c>
      <c r="Z71" s="2">
        <v>26841</v>
      </c>
      <c r="AA71" s="2">
        <v>56072</v>
      </c>
      <c r="AB71" s="2">
        <v>9786</v>
      </c>
      <c r="AC71" s="2">
        <v>23324</v>
      </c>
      <c r="AD71" s="2">
        <v>25473</v>
      </c>
      <c r="AE71" s="2">
        <v>11027</v>
      </c>
      <c r="AF71" s="2">
        <v>68563</v>
      </c>
      <c r="AG71" s="2">
        <v>18132</v>
      </c>
      <c r="AH71" s="2">
        <v>153244</v>
      </c>
      <c r="AI71" s="2">
        <v>89993</v>
      </c>
      <c r="AJ71" s="2">
        <v>9918</v>
      </c>
      <c r="AK71" s="2">
        <v>110414</v>
      </c>
      <c r="AL71" s="2">
        <v>36965</v>
      </c>
      <c r="AM71" s="2">
        <v>34780</v>
      </c>
      <c r="AN71" s="2">
        <v>111079</v>
      </c>
      <c r="AO71" s="2">
        <v>10151</v>
      </c>
      <c r="AP71" s="2">
        <v>47731</v>
      </c>
      <c r="AQ71" s="2">
        <v>8450</v>
      </c>
      <c r="AR71" s="2">
        <v>67310</v>
      </c>
      <c r="AS71" s="2">
        <v>296611</v>
      </c>
      <c r="AT71" s="2">
        <v>42303</v>
      </c>
      <c r="AU71" s="2">
        <v>4110</v>
      </c>
      <c r="AV71" s="2">
        <v>75009</v>
      </c>
      <c r="AW71" s="2">
        <v>66118</v>
      </c>
      <c r="AX71" s="2">
        <v>15145</v>
      </c>
      <c r="AY71" s="2">
        <v>51991</v>
      </c>
      <c r="AZ71" s="2">
        <v>6101</v>
      </c>
      <c r="BA71" s="2">
        <v>22237</v>
      </c>
    </row>
    <row r="72" spans="1:53" x14ac:dyDescent="0.2">
      <c r="A72" t="s">
        <v>15</v>
      </c>
      <c r="B72" s="2">
        <v>8766</v>
      </c>
      <c r="C72" s="2">
        <v>1759</v>
      </c>
      <c r="D72" s="2">
        <v>17397</v>
      </c>
      <c r="E72" s="2">
        <v>5907</v>
      </c>
      <c r="F72" s="2">
        <v>129711</v>
      </c>
      <c r="G72" s="2">
        <v>13460</v>
      </c>
      <c r="H72" s="2">
        <v>9853</v>
      </c>
      <c r="I72" s="2">
        <v>2507</v>
      </c>
      <c r="J72" s="2">
        <v>2886</v>
      </c>
      <c r="K72" s="2">
        <v>49650</v>
      </c>
      <c r="L72" s="2">
        <v>26026</v>
      </c>
      <c r="M72" s="2">
        <v>3787</v>
      </c>
      <c r="N72" s="2">
        <v>4399</v>
      </c>
      <c r="O72" s="2">
        <v>38212</v>
      </c>
      <c r="P72" s="2">
        <v>14403</v>
      </c>
      <c r="Q72" s="2">
        <v>6157</v>
      </c>
      <c r="R72" s="2">
        <v>6128</v>
      </c>
      <c r="S72" s="2">
        <v>6905</v>
      </c>
      <c r="T72" s="2">
        <v>8623</v>
      </c>
      <c r="U72" s="2">
        <v>1927</v>
      </c>
      <c r="V72" s="2">
        <v>19789</v>
      </c>
      <c r="W72" s="2">
        <v>21546</v>
      </c>
      <c r="X72" s="2">
        <v>22551</v>
      </c>
      <c r="Y72" s="2">
        <v>15482</v>
      </c>
      <c r="Z72" s="2">
        <v>4724</v>
      </c>
      <c r="AA72" s="2">
        <v>12625</v>
      </c>
      <c r="AB72" s="2">
        <v>2253</v>
      </c>
      <c r="AC72" s="2">
        <v>5262</v>
      </c>
      <c r="AD72" s="2">
        <v>6976</v>
      </c>
      <c r="AE72" s="2">
        <v>3655</v>
      </c>
      <c r="AF72" s="2">
        <v>30744</v>
      </c>
      <c r="AG72" s="2">
        <v>4252</v>
      </c>
      <c r="AH72" s="2">
        <v>60409</v>
      </c>
      <c r="AI72" s="2">
        <v>24913</v>
      </c>
      <c r="AJ72" s="2">
        <v>1695</v>
      </c>
      <c r="AK72" s="2">
        <v>24004</v>
      </c>
      <c r="AL72" s="2">
        <v>7485</v>
      </c>
      <c r="AM72" s="2">
        <v>10061</v>
      </c>
      <c r="AN72" s="2">
        <v>31881</v>
      </c>
      <c r="AO72" s="2">
        <v>3310</v>
      </c>
      <c r="AP72" s="2">
        <v>10789</v>
      </c>
      <c r="AQ72" s="2">
        <v>1718</v>
      </c>
      <c r="AR72" s="2">
        <v>10434</v>
      </c>
      <c r="AS72" s="2">
        <v>75686</v>
      </c>
      <c r="AT72" s="2">
        <v>7503</v>
      </c>
      <c r="AU72" s="2">
        <v>1445</v>
      </c>
      <c r="AV72" s="2">
        <v>24987</v>
      </c>
      <c r="AW72" s="2">
        <v>18182</v>
      </c>
      <c r="AX72" s="2">
        <v>3107</v>
      </c>
      <c r="AY72" s="2">
        <v>12010</v>
      </c>
      <c r="AZ72" s="2">
        <v>1003</v>
      </c>
      <c r="BA72" s="2">
        <v>3939</v>
      </c>
    </row>
    <row r="73" spans="1:53" x14ac:dyDescent="0.2">
      <c r="A73" t="s">
        <v>16</v>
      </c>
    </row>
    <row r="74" spans="1:53" x14ac:dyDescent="0.2">
      <c r="A74" t="s">
        <v>17</v>
      </c>
      <c r="B74" s="2">
        <v>55160</v>
      </c>
      <c r="C74" s="2">
        <v>10088</v>
      </c>
      <c r="D74" s="2">
        <v>69912</v>
      </c>
      <c r="E74" s="2">
        <v>38323</v>
      </c>
      <c r="F74" s="2">
        <v>309499</v>
      </c>
      <c r="G74" s="2">
        <v>54349</v>
      </c>
      <c r="H74" s="2">
        <v>26456</v>
      </c>
      <c r="I74" s="2">
        <v>7535</v>
      </c>
      <c r="J74" s="2">
        <v>7384</v>
      </c>
      <c r="K74" s="2">
        <v>152148</v>
      </c>
      <c r="L74" s="2">
        <v>116264</v>
      </c>
      <c r="M74" s="2">
        <v>14833</v>
      </c>
      <c r="N74" s="2">
        <v>20235</v>
      </c>
      <c r="O74" s="2">
        <v>125938</v>
      </c>
      <c r="P74" s="2">
        <v>72397</v>
      </c>
      <c r="Q74" s="2">
        <v>39455</v>
      </c>
      <c r="R74" s="2">
        <v>33418</v>
      </c>
      <c r="S74" s="2">
        <v>49895</v>
      </c>
      <c r="T74" s="2">
        <v>58498</v>
      </c>
      <c r="U74" s="2">
        <v>11047</v>
      </c>
      <c r="V74" s="2">
        <v>59515</v>
      </c>
      <c r="W74" s="2">
        <v>52564</v>
      </c>
      <c r="X74" s="2">
        <v>102174</v>
      </c>
      <c r="Y74" s="2">
        <v>61697</v>
      </c>
      <c r="Z74" s="2">
        <v>32983</v>
      </c>
      <c r="AA74" s="2">
        <v>67567</v>
      </c>
      <c r="AB74" s="2">
        <v>12146</v>
      </c>
      <c r="AC74" s="2">
        <v>25485</v>
      </c>
      <c r="AD74" s="2">
        <v>24211</v>
      </c>
      <c r="AE74" s="2">
        <v>12887</v>
      </c>
      <c r="AF74" s="2">
        <v>67569</v>
      </c>
      <c r="AG74" s="2">
        <v>21867</v>
      </c>
      <c r="AH74" s="2">
        <v>151962</v>
      </c>
      <c r="AI74" s="2">
        <v>100470</v>
      </c>
      <c r="AJ74" s="2">
        <v>11763</v>
      </c>
      <c r="AK74" s="2">
        <v>128060</v>
      </c>
      <c r="AL74" s="2">
        <v>42216</v>
      </c>
      <c r="AM74" s="2">
        <v>38366</v>
      </c>
      <c r="AN74" s="2">
        <v>132967</v>
      </c>
      <c r="AO74" s="2">
        <v>10707</v>
      </c>
      <c r="AP74" s="2">
        <v>56292</v>
      </c>
      <c r="AQ74" s="2">
        <v>10350</v>
      </c>
      <c r="AR74" s="2">
        <v>71696</v>
      </c>
      <c r="AS74" s="2">
        <v>297036</v>
      </c>
      <c r="AT74" s="2">
        <v>45252</v>
      </c>
      <c r="AU74" s="2">
        <v>5236</v>
      </c>
      <c r="AV74" s="2">
        <v>80763</v>
      </c>
      <c r="AW74" s="2">
        <v>65883</v>
      </c>
      <c r="AX74" s="2">
        <v>19188</v>
      </c>
      <c r="AY74" s="2">
        <v>61075</v>
      </c>
      <c r="AZ74" s="2">
        <v>7271</v>
      </c>
      <c r="BA74" s="2">
        <v>27845</v>
      </c>
    </row>
    <row r="75" spans="1:53" x14ac:dyDescent="0.2">
      <c r="A75" t="s">
        <v>18</v>
      </c>
      <c r="B75" s="2">
        <v>4214</v>
      </c>
      <c r="C75" s="2">
        <v>1056</v>
      </c>
      <c r="D75" s="2">
        <v>15886</v>
      </c>
      <c r="E75" s="2">
        <v>3494</v>
      </c>
      <c r="F75" s="2">
        <v>169314</v>
      </c>
      <c r="G75" s="2">
        <v>11206</v>
      </c>
      <c r="H75" s="2">
        <v>8249</v>
      </c>
      <c r="I75" s="2">
        <v>2201</v>
      </c>
      <c r="J75" s="2">
        <v>1191</v>
      </c>
      <c r="K75" s="2">
        <v>56565</v>
      </c>
      <c r="L75" s="2">
        <v>21602</v>
      </c>
      <c r="M75" s="2">
        <v>3632</v>
      </c>
      <c r="N75" s="2">
        <v>2362</v>
      </c>
      <c r="O75" s="2">
        <v>33229</v>
      </c>
      <c r="P75" s="2">
        <v>7923</v>
      </c>
      <c r="Q75" s="2">
        <v>3808</v>
      </c>
      <c r="R75" s="2">
        <v>4768</v>
      </c>
      <c r="S75" s="2">
        <v>4030</v>
      </c>
      <c r="T75" s="2">
        <v>3917</v>
      </c>
      <c r="U75">
        <v>553</v>
      </c>
      <c r="V75" s="2">
        <v>16614</v>
      </c>
      <c r="W75" s="2">
        <v>19596</v>
      </c>
      <c r="X75" s="2">
        <v>12442</v>
      </c>
      <c r="Y75" s="2">
        <v>12917</v>
      </c>
      <c r="Z75" s="2">
        <v>1434</v>
      </c>
      <c r="AA75" s="2">
        <v>4443</v>
      </c>
      <c r="AB75">
        <v>286</v>
      </c>
      <c r="AC75" s="2">
        <v>3946</v>
      </c>
      <c r="AD75" s="2">
        <v>9563</v>
      </c>
      <c r="AE75" s="2">
        <v>2336</v>
      </c>
      <c r="AF75" s="2">
        <v>34065</v>
      </c>
      <c r="AG75" s="2">
        <v>2545</v>
      </c>
      <c r="AH75" s="2">
        <v>68010</v>
      </c>
      <c r="AI75" s="2">
        <v>19255</v>
      </c>
      <c r="AJ75">
        <v>355</v>
      </c>
      <c r="AK75" s="2">
        <v>13108</v>
      </c>
      <c r="AL75" s="2">
        <v>5274</v>
      </c>
      <c r="AM75" s="2">
        <v>7721</v>
      </c>
      <c r="AN75" s="2">
        <v>16405</v>
      </c>
      <c r="AO75" s="2">
        <v>3113</v>
      </c>
      <c r="AP75" s="2">
        <v>5024</v>
      </c>
      <c r="AQ75">
        <v>525</v>
      </c>
      <c r="AR75" s="2">
        <v>9077</v>
      </c>
      <c r="AS75" s="2">
        <v>98842</v>
      </c>
      <c r="AT75" s="2">
        <v>5808</v>
      </c>
      <c r="AU75">
        <v>415</v>
      </c>
      <c r="AV75" s="2">
        <v>22107</v>
      </c>
      <c r="AW75" s="2">
        <v>20785</v>
      </c>
      <c r="AX75">
        <v>482</v>
      </c>
      <c r="AY75" s="2">
        <v>4852</v>
      </c>
      <c r="AZ75">
        <v>456</v>
      </c>
      <c r="BA75" s="2">
        <v>1083</v>
      </c>
    </row>
    <row r="76" spans="1:53" x14ac:dyDescent="0.2">
      <c r="A76" t="s">
        <v>10</v>
      </c>
    </row>
    <row r="77" spans="1:53" x14ac:dyDescent="0.2">
      <c r="A77" t="s">
        <v>11</v>
      </c>
      <c r="B77" s="2">
        <v>59327</v>
      </c>
      <c r="C77" s="2">
        <v>11086</v>
      </c>
      <c r="D77" s="2">
        <v>85655</v>
      </c>
      <c r="E77" s="2">
        <v>41792</v>
      </c>
      <c r="F77" s="2">
        <v>478046</v>
      </c>
      <c r="G77" s="2">
        <v>65555</v>
      </c>
      <c r="H77" s="2">
        <v>34616</v>
      </c>
      <c r="I77" s="2">
        <v>9736</v>
      </c>
      <c r="J77" s="2">
        <v>8364</v>
      </c>
      <c r="K77" s="2">
        <v>208094</v>
      </c>
      <c r="L77" s="2">
        <v>137411</v>
      </c>
      <c r="M77" s="2">
        <v>18447</v>
      </c>
      <c r="N77" s="2">
        <v>22597</v>
      </c>
      <c r="O77" s="2">
        <v>158638</v>
      </c>
      <c r="P77" s="2">
        <v>80138</v>
      </c>
      <c r="Q77" s="2">
        <v>43258</v>
      </c>
      <c r="R77" s="2">
        <v>38111</v>
      </c>
      <c r="S77" s="2">
        <v>53925</v>
      </c>
      <c r="T77" s="2">
        <v>62123</v>
      </c>
      <c r="U77" s="2">
        <v>11480</v>
      </c>
      <c r="V77" s="2">
        <v>75989</v>
      </c>
      <c r="W77" s="2">
        <v>72106</v>
      </c>
      <c r="X77" s="2">
        <v>114130</v>
      </c>
      <c r="Y77" s="2">
        <v>74413</v>
      </c>
      <c r="Z77" s="2">
        <v>34323</v>
      </c>
      <c r="AA77" s="2">
        <v>71831</v>
      </c>
      <c r="AB77" s="2">
        <v>12432</v>
      </c>
      <c r="AC77" s="2">
        <v>29384</v>
      </c>
      <c r="AD77" s="2">
        <v>33729</v>
      </c>
      <c r="AE77" s="2">
        <v>15223</v>
      </c>
      <c r="AF77" s="2">
        <v>101534</v>
      </c>
      <c r="AG77" s="2">
        <v>24048</v>
      </c>
      <c r="AH77" s="2">
        <v>219923</v>
      </c>
      <c r="AI77" s="2">
        <v>119494</v>
      </c>
      <c r="AJ77" s="2">
        <v>12087</v>
      </c>
      <c r="AK77" s="2">
        <v>140787</v>
      </c>
      <c r="AL77" s="2">
        <v>47305</v>
      </c>
      <c r="AM77" s="2">
        <v>46087</v>
      </c>
      <c r="AN77" s="2">
        <v>149162</v>
      </c>
      <c r="AO77" s="2">
        <v>13820</v>
      </c>
      <c r="AP77" s="2">
        <v>61248</v>
      </c>
      <c r="AQ77" s="2">
        <v>10826</v>
      </c>
      <c r="AR77" s="2">
        <v>80614</v>
      </c>
      <c r="AS77" s="2">
        <v>394379</v>
      </c>
      <c r="AT77" s="2">
        <v>51060</v>
      </c>
      <c r="AU77" s="2">
        <v>5651</v>
      </c>
      <c r="AV77" s="2">
        <v>102824</v>
      </c>
      <c r="AW77" s="2">
        <v>86612</v>
      </c>
      <c r="AX77" s="2">
        <v>19496</v>
      </c>
      <c r="AY77" s="2">
        <v>65846</v>
      </c>
      <c r="AZ77" s="2">
        <v>7727</v>
      </c>
      <c r="BA77" s="2">
        <v>28878</v>
      </c>
    </row>
    <row r="78" spans="1:53" x14ac:dyDescent="0.2">
      <c r="A78" t="s">
        <v>12</v>
      </c>
      <c r="B78" s="2">
        <v>38225</v>
      </c>
      <c r="C78" s="2">
        <v>6716</v>
      </c>
      <c r="D78" s="2">
        <v>49789</v>
      </c>
      <c r="E78" s="2">
        <v>22365</v>
      </c>
      <c r="F78" s="2">
        <v>277647</v>
      </c>
      <c r="G78" s="2">
        <v>39110</v>
      </c>
      <c r="H78" s="2">
        <v>24381</v>
      </c>
      <c r="I78" s="2">
        <v>6365</v>
      </c>
      <c r="J78" s="2">
        <v>6461</v>
      </c>
      <c r="K78" s="2">
        <v>129126</v>
      </c>
      <c r="L78" s="2">
        <v>85185</v>
      </c>
      <c r="M78" s="2">
        <v>10745</v>
      </c>
      <c r="N78" s="2">
        <v>12844</v>
      </c>
      <c r="O78" s="2">
        <v>103256</v>
      </c>
      <c r="P78" s="2">
        <v>51523</v>
      </c>
      <c r="Q78" s="2">
        <v>31683</v>
      </c>
      <c r="R78" s="2">
        <v>25329</v>
      </c>
      <c r="S78" s="2">
        <v>33102</v>
      </c>
      <c r="T78" s="2">
        <v>37992</v>
      </c>
      <c r="U78" s="2">
        <v>7443</v>
      </c>
      <c r="V78" s="2">
        <v>50720</v>
      </c>
      <c r="W78" s="2">
        <v>50343</v>
      </c>
      <c r="X78" s="2">
        <v>71833</v>
      </c>
      <c r="Y78" s="2">
        <v>54394</v>
      </c>
      <c r="Z78" s="2">
        <v>21458</v>
      </c>
      <c r="AA78" s="2">
        <v>47876</v>
      </c>
      <c r="AB78" s="2">
        <v>7352</v>
      </c>
      <c r="AC78" s="2">
        <v>20539</v>
      </c>
      <c r="AD78" s="2">
        <v>18400</v>
      </c>
      <c r="AE78" s="2">
        <v>10506</v>
      </c>
      <c r="AF78" s="2">
        <v>70062</v>
      </c>
      <c r="AG78" s="2">
        <v>13413</v>
      </c>
      <c r="AH78" s="2">
        <v>140485</v>
      </c>
      <c r="AI78" s="2">
        <v>73776</v>
      </c>
      <c r="AJ78" s="2">
        <v>8018</v>
      </c>
      <c r="AK78" s="2">
        <v>93254</v>
      </c>
      <c r="AL78" s="2">
        <v>29094</v>
      </c>
      <c r="AM78" s="2">
        <v>27551</v>
      </c>
      <c r="AN78" s="2">
        <v>98325</v>
      </c>
      <c r="AO78" s="2">
        <v>10300</v>
      </c>
      <c r="AP78" s="2">
        <v>38706</v>
      </c>
      <c r="AQ78" s="2">
        <v>7597</v>
      </c>
      <c r="AR78" s="2">
        <v>52509</v>
      </c>
      <c r="AS78" s="2">
        <v>222852</v>
      </c>
      <c r="AT78" s="2">
        <v>27654</v>
      </c>
      <c r="AU78" s="2">
        <v>3723</v>
      </c>
      <c r="AV78" s="2">
        <v>65116</v>
      </c>
      <c r="AW78" s="2">
        <v>47774</v>
      </c>
      <c r="AX78" s="2">
        <v>11259</v>
      </c>
      <c r="AY78" s="2">
        <v>48329</v>
      </c>
      <c r="AZ78" s="2">
        <v>4456</v>
      </c>
      <c r="BA78" s="2">
        <v>16109</v>
      </c>
    </row>
    <row r="79" spans="1:53" x14ac:dyDescent="0.2">
      <c r="A79" s="1">
        <v>2014</v>
      </c>
    </row>
    <row r="80" spans="1:53" x14ac:dyDescent="0.2">
      <c r="A80" t="s">
        <v>3</v>
      </c>
      <c r="B80" s="2">
        <v>58890</v>
      </c>
      <c r="C80" s="2">
        <v>11703</v>
      </c>
      <c r="D80" s="2">
        <v>82774</v>
      </c>
      <c r="E80" s="2">
        <v>40479</v>
      </c>
      <c r="F80" s="2">
        <v>472565</v>
      </c>
      <c r="G80" s="2">
        <v>70525</v>
      </c>
      <c r="H80" s="2">
        <v>42104</v>
      </c>
      <c r="I80" s="2">
        <v>10944</v>
      </c>
      <c r="J80" s="2">
        <v>9901</v>
      </c>
      <c r="K80" s="2">
        <v>213196</v>
      </c>
      <c r="L80" s="2">
        <v>136418</v>
      </c>
      <c r="M80" s="2">
        <v>20432</v>
      </c>
      <c r="N80" s="2">
        <v>21912</v>
      </c>
      <c r="O80" s="2">
        <v>152835</v>
      </c>
      <c r="P80" s="2">
        <v>85078</v>
      </c>
      <c r="Q80" s="2">
        <v>42728</v>
      </c>
      <c r="R80" s="2">
        <v>37641</v>
      </c>
      <c r="S80" s="2">
        <v>57714</v>
      </c>
      <c r="T80" s="2">
        <v>55388</v>
      </c>
      <c r="U80" s="2">
        <v>13951</v>
      </c>
      <c r="V80" s="2">
        <v>69510</v>
      </c>
      <c r="W80" s="2">
        <v>73444</v>
      </c>
      <c r="X80" s="2">
        <v>125528</v>
      </c>
      <c r="Y80" s="2">
        <v>77561</v>
      </c>
      <c r="Z80" s="2">
        <v>36377</v>
      </c>
      <c r="AA80" s="2">
        <v>72192</v>
      </c>
      <c r="AB80" s="2">
        <v>11493</v>
      </c>
      <c r="AC80" s="2">
        <v>28196</v>
      </c>
      <c r="AD80" s="2">
        <v>34794</v>
      </c>
      <c r="AE80" s="2">
        <v>15202</v>
      </c>
      <c r="AF80" s="2">
        <v>101295</v>
      </c>
      <c r="AG80" s="2">
        <v>27963</v>
      </c>
      <c r="AH80" s="2">
        <v>223568</v>
      </c>
      <c r="AI80" s="2">
        <v>121511</v>
      </c>
      <c r="AJ80" s="2">
        <v>11641</v>
      </c>
      <c r="AK80" s="2">
        <v>134564</v>
      </c>
      <c r="AL80" s="2">
        <v>52622</v>
      </c>
      <c r="AM80" s="2">
        <v>43919</v>
      </c>
      <c r="AN80" s="2">
        <v>147759</v>
      </c>
      <c r="AO80" s="2">
        <v>10238</v>
      </c>
      <c r="AP80" s="2">
        <v>56055</v>
      </c>
      <c r="AQ80" s="2">
        <v>10739</v>
      </c>
      <c r="AR80" s="2">
        <v>80857</v>
      </c>
      <c r="AS80" s="2">
        <v>390196</v>
      </c>
      <c r="AT80" s="2">
        <v>51060</v>
      </c>
      <c r="AU80" s="2">
        <v>6765</v>
      </c>
      <c r="AV80" s="2">
        <v>113223</v>
      </c>
      <c r="AW80" s="2">
        <v>87408</v>
      </c>
      <c r="AX80" s="2">
        <v>18843</v>
      </c>
      <c r="AY80" s="2">
        <v>66998</v>
      </c>
      <c r="AZ80" s="2">
        <v>7529</v>
      </c>
      <c r="BA80" s="2">
        <v>36107</v>
      </c>
    </row>
    <row r="81" spans="1:53" x14ac:dyDescent="0.2">
      <c r="A81" t="s">
        <v>13</v>
      </c>
      <c r="B81" s="2">
        <v>3273</v>
      </c>
      <c r="C81">
        <v>779</v>
      </c>
      <c r="D81" s="2">
        <v>2601</v>
      </c>
      <c r="E81" s="2">
        <v>3549</v>
      </c>
      <c r="F81" s="2">
        <v>18376</v>
      </c>
      <c r="G81" s="2">
        <v>2905</v>
      </c>
      <c r="H81" s="2">
        <v>1352</v>
      </c>
      <c r="I81">
        <v>390</v>
      </c>
      <c r="J81">
        <v>305</v>
      </c>
      <c r="K81" s="2">
        <v>7469</v>
      </c>
      <c r="L81" s="2">
        <v>8964</v>
      </c>
      <c r="M81">
        <v>377</v>
      </c>
      <c r="N81" s="2">
        <v>1244</v>
      </c>
      <c r="O81" s="2">
        <v>6099</v>
      </c>
      <c r="P81" s="2">
        <v>4602</v>
      </c>
      <c r="Q81" s="2">
        <v>2056</v>
      </c>
      <c r="R81" s="2">
        <v>1936</v>
      </c>
      <c r="S81" s="2">
        <v>3489</v>
      </c>
      <c r="T81" s="2">
        <v>3037</v>
      </c>
      <c r="U81">
        <v>459</v>
      </c>
      <c r="V81" s="2">
        <v>2461</v>
      </c>
      <c r="W81" s="2">
        <v>1905</v>
      </c>
      <c r="X81" s="2">
        <v>5411</v>
      </c>
      <c r="Y81" s="2">
        <v>1695</v>
      </c>
      <c r="Z81" s="2">
        <v>2275</v>
      </c>
      <c r="AA81" s="2">
        <v>4725</v>
      </c>
      <c r="AB81">
        <v>247</v>
      </c>
      <c r="AC81" s="2">
        <v>1045</v>
      </c>
      <c r="AD81">
        <v>922</v>
      </c>
      <c r="AE81">
        <v>493</v>
      </c>
      <c r="AF81" s="2">
        <v>2233</v>
      </c>
      <c r="AG81" s="2">
        <v>1508</v>
      </c>
      <c r="AH81" s="2">
        <v>8087</v>
      </c>
      <c r="AI81" s="2">
        <v>6954</v>
      </c>
      <c r="AJ81">
        <v>869</v>
      </c>
      <c r="AK81" s="2">
        <v>6853</v>
      </c>
      <c r="AL81" s="2">
        <v>2794</v>
      </c>
      <c r="AM81" s="2">
        <v>2081</v>
      </c>
      <c r="AN81" s="2">
        <v>6659</v>
      </c>
      <c r="AO81">
        <v>544</v>
      </c>
      <c r="AP81" s="2">
        <v>2645</v>
      </c>
      <c r="AQ81">
        <v>322</v>
      </c>
      <c r="AR81" s="2">
        <v>5208</v>
      </c>
      <c r="AS81" s="2">
        <v>24639</v>
      </c>
      <c r="AT81">
        <v>969</v>
      </c>
      <c r="AU81">
        <v>52</v>
      </c>
      <c r="AV81" s="2">
        <v>2879</v>
      </c>
      <c r="AW81" s="2">
        <v>3580</v>
      </c>
      <c r="AX81" s="2">
        <v>1128</v>
      </c>
      <c r="AY81" s="2">
        <v>1695</v>
      </c>
      <c r="AZ81">
        <v>273</v>
      </c>
      <c r="BA81" s="2">
        <v>3468</v>
      </c>
    </row>
    <row r="82" spans="1:53" x14ac:dyDescent="0.2">
      <c r="A82" t="s">
        <v>14</v>
      </c>
      <c r="B82" s="2">
        <v>47875</v>
      </c>
      <c r="C82" s="2">
        <v>9130</v>
      </c>
      <c r="D82" s="2">
        <v>64662</v>
      </c>
      <c r="E82" s="2">
        <v>31780</v>
      </c>
      <c r="F82" s="2">
        <v>336042</v>
      </c>
      <c r="G82" s="2">
        <v>53736</v>
      </c>
      <c r="H82" s="2">
        <v>29768</v>
      </c>
      <c r="I82" s="2">
        <v>8341</v>
      </c>
      <c r="J82" s="2">
        <v>6195</v>
      </c>
      <c r="K82" s="2">
        <v>161945</v>
      </c>
      <c r="L82" s="2">
        <v>99369</v>
      </c>
      <c r="M82" s="2">
        <v>14876</v>
      </c>
      <c r="N82" s="2">
        <v>17405</v>
      </c>
      <c r="O82" s="2">
        <v>110441</v>
      </c>
      <c r="P82" s="2">
        <v>65973</v>
      </c>
      <c r="Q82" s="2">
        <v>33605</v>
      </c>
      <c r="R82" s="2">
        <v>30310</v>
      </c>
      <c r="S82" s="2">
        <v>45772</v>
      </c>
      <c r="T82" s="2">
        <v>45431</v>
      </c>
      <c r="U82" s="2">
        <v>11433</v>
      </c>
      <c r="V82" s="2">
        <v>48053</v>
      </c>
      <c r="W82" s="2">
        <v>48594</v>
      </c>
      <c r="X82" s="2">
        <v>97609</v>
      </c>
      <c r="Y82" s="2">
        <v>60313</v>
      </c>
      <c r="Z82" s="2">
        <v>28691</v>
      </c>
      <c r="AA82" s="2">
        <v>57947</v>
      </c>
      <c r="AB82" s="2">
        <v>9203</v>
      </c>
      <c r="AC82" s="2">
        <v>23073</v>
      </c>
      <c r="AD82" s="2">
        <v>27793</v>
      </c>
      <c r="AE82" s="2">
        <v>10685</v>
      </c>
      <c r="AF82" s="2">
        <v>68903</v>
      </c>
      <c r="AG82" s="2">
        <v>20547</v>
      </c>
      <c r="AH82" s="2">
        <v>153110</v>
      </c>
      <c r="AI82" s="2">
        <v>92810</v>
      </c>
      <c r="AJ82" s="2">
        <v>8472</v>
      </c>
      <c r="AK82" s="2">
        <v>105513</v>
      </c>
      <c r="AL82" s="2">
        <v>41961</v>
      </c>
      <c r="AM82" s="2">
        <v>33132</v>
      </c>
      <c r="AN82" s="2">
        <v>113763</v>
      </c>
      <c r="AO82" s="2">
        <v>6985</v>
      </c>
      <c r="AP82" s="2">
        <v>42893</v>
      </c>
      <c r="AQ82" s="2">
        <v>8528</v>
      </c>
      <c r="AR82" s="2">
        <v>65589</v>
      </c>
      <c r="AS82" s="2">
        <v>296140</v>
      </c>
      <c r="AT82" s="2">
        <v>41730</v>
      </c>
      <c r="AU82" s="2">
        <v>5358</v>
      </c>
      <c r="AV82" s="2">
        <v>82406</v>
      </c>
      <c r="AW82" s="2">
        <v>64716</v>
      </c>
      <c r="AX82" s="2">
        <v>15075</v>
      </c>
      <c r="AY82" s="2">
        <v>51664</v>
      </c>
      <c r="AZ82" s="2">
        <v>5959</v>
      </c>
      <c r="BA82" s="2">
        <v>26081</v>
      </c>
    </row>
    <row r="83" spans="1:53" x14ac:dyDescent="0.2">
      <c r="A83" t="s">
        <v>15</v>
      </c>
      <c r="B83" s="2">
        <v>7742</v>
      </c>
      <c r="C83" s="2">
        <v>1794</v>
      </c>
      <c r="D83" s="2">
        <v>15511</v>
      </c>
      <c r="E83" s="2">
        <v>5150</v>
      </c>
      <c r="F83" s="2">
        <v>118147</v>
      </c>
      <c r="G83" s="2">
        <v>13884</v>
      </c>
      <c r="H83" s="2">
        <v>10984</v>
      </c>
      <c r="I83" s="2">
        <v>2213</v>
      </c>
      <c r="J83" s="2">
        <v>3401</v>
      </c>
      <c r="K83" s="2">
        <v>43782</v>
      </c>
      <c r="L83" s="2">
        <v>28085</v>
      </c>
      <c r="M83" s="2">
        <v>5179</v>
      </c>
      <c r="N83" s="2">
        <v>3263</v>
      </c>
      <c r="O83" s="2">
        <v>36295</v>
      </c>
      <c r="P83" s="2">
        <v>14503</v>
      </c>
      <c r="Q83" s="2">
        <v>7067</v>
      </c>
      <c r="R83" s="2">
        <v>5395</v>
      </c>
      <c r="S83" s="2">
        <v>8453</v>
      </c>
      <c r="T83" s="2">
        <v>6920</v>
      </c>
      <c r="U83" s="2">
        <v>2059</v>
      </c>
      <c r="V83" s="2">
        <v>18996</v>
      </c>
      <c r="W83" s="2">
        <v>22945</v>
      </c>
      <c r="X83" s="2">
        <v>22508</v>
      </c>
      <c r="Y83" s="2">
        <v>15553</v>
      </c>
      <c r="Z83" s="2">
        <v>5411</v>
      </c>
      <c r="AA83" s="2">
        <v>9520</v>
      </c>
      <c r="AB83" s="2">
        <v>2043</v>
      </c>
      <c r="AC83" s="2">
        <v>4078</v>
      </c>
      <c r="AD83" s="2">
        <v>6079</v>
      </c>
      <c r="AE83" s="2">
        <v>4024</v>
      </c>
      <c r="AF83" s="2">
        <v>30159</v>
      </c>
      <c r="AG83" s="2">
        <v>5908</v>
      </c>
      <c r="AH83" s="2">
        <v>62371</v>
      </c>
      <c r="AI83" s="2">
        <v>21747</v>
      </c>
      <c r="AJ83" s="2">
        <v>2300</v>
      </c>
      <c r="AK83" s="2">
        <v>22198</v>
      </c>
      <c r="AL83" s="2">
        <v>7867</v>
      </c>
      <c r="AM83" s="2">
        <v>8706</v>
      </c>
      <c r="AN83" s="2">
        <v>27337</v>
      </c>
      <c r="AO83" s="2">
        <v>2709</v>
      </c>
      <c r="AP83" s="2">
        <v>10517</v>
      </c>
      <c r="AQ83" s="2">
        <v>1889</v>
      </c>
      <c r="AR83" s="2">
        <v>10060</v>
      </c>
      <c r="AS83" s="2">
        <v>69417</v>
      </c>
      <c r="AT83" s="2">
        <v>8361</v>
      </c>
      <c r="AU83" s="2">
        <v>1355</v>
      </c>
      <c r="AV83" s="2">
        <v>27938</v>
      </c>
      <c r="AW83" s="2">
        <v>19112</v>
      </c>
      <c r="AX83" s="2">
        <v>2640</v>
      </c>
      <c r="AY83" s="2">
        <v>13639</v>
      </c>
      <c r="AZ83" s="2">
        <v>1297</v>
      </c>
      <c r="BA83" s="2">
        <v>6558</v>
      </c>
    </row>
    <row r="84" spans="1:53" x14ac:dyDescent="0.2">
      <c r="A84" t="s">
        <v>16</v>
      </c>
    </row>
    <row r="85" spans="1:53" x14ac:dyDescent="0.2">
      <c r="A85" t="s">
        <v>17</v>
      </c>
      <c r="B85" s="2">
        <v>54495</v>
      </c>
      <c r="C85" s="2">
        <v>10204</v>
      </c>
      <c r="D85" s="2">
        <v>66625</v>
      </c>
      <c r="E85" s="2">
        <v>36878</v>
      </c>
      <c r="F85" s="2">
        <v>306206</v>
      </c>
      <c r="G85" s="2">
        <v>58319</v>
      </c>
      <c r="H85" s="2">
        <v>32812</v>
      </c>
      <c r="I85" s="2">
        <v>9130</v>
      </c>
      <c r="J85" s="2">
        <v>7842</v>
      </c>
      <c r="K85" s="2">
        <v>153331</v>
      </c>
      <c r="L85" s="2">
        <v>114808</v>
      </c>
      <c r="M85" s="2">
        <v>15572</v>
      </c>
      <c r="N85" s="2">
        <v>20339</v>
      </c>
      <c r="O85" s="2">
        <v>121326</v>
      </c>
      <c r="P85" s="2">
        <v>77561</v>
      </c>
      <c r="Q85" s="2">
        <v>38065</v>
      </c>
      <c r="R85" s="2">
        <v>32835</v>
      </c>
      <c r="S85" s="2">
        <v>54070</v>
      </c>
      <c r="T85" s="2">
        <v>52356</v>
      </c>
      <c r="U85" s="2">
        <v>13223</v>
      </c>
      <c r="V85" s="2">
        <v>52719</v>
      </c>
      <c r="W85" s="2">
        <v>53226</v>
      </c>
      <c r="X85" s="2">
        <v>111811</v>
      </c>
      <c r="Y85" s="2">
        <v>64903</v>
      </c>
      <c r="Z85" s="2">
        <v>34772</v>
      </c>
      <c r="AA85" s="2">
        <v>68328</v>
      </c>
      <c r="AB85" s="2">
        <v>11147</v>
      </c>
      <c r="AC85" s="2">
        <v>24555</v>
      </c>
      <c r="AD85" s="2">
        <v>26152</v>
      </c>
      <c r="AE85" s="2">
        <v>13256</v>
      </c>
      <c r="AF85" s="2">
        <v>65943</v>
      </c>
      <c r="AG85" s="2">
        <v>23246</v>
      </c>
      <c r="AH85" s="2">
        <v>158280</v>
      </c>
      <c r="AI85" s="2">
        <v>101981</v>
      </c>
      <c r="AJ85" s="2">
        <v>10849</v>
      </c>
      <c r="AK85" s="2">
        <v>123444</v>
      </c>
      <c r="AL85" s="2">
        <v>47726</v>
      </c>
      <c r="AM85" s="2">
        <v>36281</v>
      </c>
      <c r="AN85" s="2">
        <v>132381</v>
      </c>
      <c r="AO85" s="2">
        <v>8384</v>
      </c>
      <c r="AP85" s="2">
        <v>51437</v>
      </c>
      <c r="AQ85" s="2">
        <v>10447</v>
      </c>
      <c r="AR85" s="2">
        <v>70628</v>
      </c>
      <c r="AS85" s="2">
        <v>291590</v>
      </c>
      <c r="AT85" s="2">
        <v>44533</v>
      </c>
      <c r="AU85" s="2">
        <v>6209</v>
      </c>
      <c r="AV85" s="2">
        <v>88950</v>
      </c>
      <c r="AW85" s="2">
        <v>68627</v>
      </c>
      <c r="AX85" s="2">
        <v>18511</v>
      </c>
      <c r="AY85" s="2">
        <v>60270</v>
      </c>
      <c r="AZ85" s="2">
        <v>7176</v>
      </c>
      <c r="BA85" s="2">
        <v>35070</v>
      </c>
    </row>
    <row r="86" spans="1:53" x14ac:dyDescent="0.2">
      <c r="A86" t="s">
        <v>18</v>
      </c>
      <c r="B86" s="2">
        <v>4395</v>
      </c>
      <c r="C86" s="2">
        <v>1499</v>
      </c>
      <c r="D86" s="2">
        <v>16149</v>
      </c>
      <c r="E86" s="2">
        <v>3601</v>
      </c>
      <c r="F86" s="2">
        <v>166359</v>
      </c>
      <c r="G86" s="2">
        <v>12206</v>
      </c>
      <c r="H86" s="2">
        <v>9292</v>
      </c>
      <c r="I86" s="2">
        <v>1814</v>
      </c>
      <c r="J86" s="2">
        <v>2059</v>
      </c>
      <c r="K86" s="2">
        <v>59865</v>
      </c>
      <c r="L86" s="2">
        <v>21610</v>
      </c>
      <c r="M86" s="2">
        <v>4860</v>
      </c>
      <c r="N86" s="2">
        <v>1573</v>
      </c>
      <c r="O86" s="2">
        <v>31509</v>
      </c>
      <c r="P86" s="2">
        <v>7517</v>
      </c>
      <c r="Q86" s="2">
        <v>4663</v>
      </c>
      <c r="R86" s="2">
        <v>4806</v>
      </c>
      <c r="S86" s="2">
        <v>3644</v>
      </c>
      <c r="T86" s="2">
        <v>3032</v>
      </c>
      <c r="U86">
        <v>728</v>
      </c>
      <c r="V86" s="2">
        <v>16791</v>
      </c>
      <c r="W86" s="2">
        <v>20218</v>
      </c>
      <c r="X86" s="2">
        <v>13717</v>
      </c>
      <c r="Y86" s="2">
        <v>12658</v>
      </c>
      <c r="Z86" s="2">
        <v>1605</v>
      </c>
      <c r="AA86" s="2">
        <v>3864</v>
      </c>
      <c r="AB86">
        <v>346</v>
      </c>
      <c r="AC86" s="2">
        <v>3641</v>
      </c>
      <c r="AD86" s="2">
        <v>8642</v>
      </c>
      <c r="AE86" s="2">
        <v>1946</v>
      </c>
      <c r="AF86" s="2">
        <v>35352</v>
      </c>
      <c r="AG86" s="2">
        <v>4717</v>
      </c>
      <c r="AH86" s="2">
        <v>65288</v>
      </c>
      <c r="AI86" s="2">
        <v>19530</v>
      </c>
      <c r="AJ86">
        <v>792</v>
      </c>
      <c r="AK86" s="2">
        <v>11120</v>
      </c>
      <c r="AL86" s="2">
        <v>4896</v>
      </c>
      <c r="AM86" s="2">
        <v>7638</v>
      </c>
      <c r="AN86" s="2">
        <v>15378</v>
      </c>
      <c r="AO86" s="2">
        <v>1854</v>
      </c>
      <c r="AP86" s="2">
        <v>4618</v>
      </c>
      <c r="AQ86">
        <v>292</v>
      </c>
      <c r="AR86" s="2">
        <v>10229</v>
      </c>
      <c r="AS86" s="2">
        <v>98606</v>
      </c>
      <c r="AT86" s="2">
        <v>6527</v>
      </c>
      <c r="AU86">
        <v>556</v>
      </c>
      <c r="AV86" s="2">
        <v>24273</v>
      </c>
      <c r="AW86" s="2">
        <v>18781</v>
      </c>
      <c r="AX86">
        <v>332</v>
      </c>
      <c r="AY86" s="2">
        <v>6728</v>
      </c>
      <c r="AZ86">
        <v>353</v>
      </c>
      <c r="BA86" s="2">
        <v>1037</v>
      </c>
    </row>
    <row r="87" spans="1:53" x14ac:dyDescent="0.2">
      <c r="A87" t="s">
        <v>10</v>
      </c>
    </row>
    <row r="88" spans="1:53" x14ac:dyDescent="0.2">
      <c r="A88" t="s">
        <v>11</v>
      </c>
      <c r="B88" s="2">
        <v>58618</v>
      </c>
      <c r="C88" s="2">
        <v>11460</v>
      </c>
      <c r="D88" s="2">
        <v>82653</v>
      </c>
      <c r="E88" s="2">
        <v>40479</v>
      </c>
      <c r="F88" s="2">
        <v>471226</v>
      </c>
      <c r="G88" s="2">
        <v>70387</v>
      </c>
      <c r="H88" s="2">
        <v>42029</v>
      </c>
      <c r="I88" s="2">
        <v>10944</v>
      </c>
      <c r="J88" s="2">
        <v>9901</v>
      </c>
      <c r="K88" s="2">
        <v>213196</v>
      </c>
      <c r="L88" s="2">
        <v>136208</v>
      </c>
      <c r="M88" s="2">
        <v>20324</v>
      </c>
      <c r="N88" s="2">
        <v>21894</v>
      </c>
      <c r="O88" s="2">
        <v>152641</v>
      </c>
      <c r="P88" s="2">
        <v>84746</v>
      </c>
      <c r="Q88" s="2">
        <v>42607</v>
      </c>
      <c r="R88" s="2">
        <v>37579</v>
      </c>
      <c r="S88" s="2">
        <v>57558</v>
      </c>
      <c r="T88" s="2">
        <v>55380</v>
      </c>
      <c r="U88" s="2">
        <v>13917</v>
      </c>
      <c r="V88" s="2">
        <v>69510</v>
      </c>
      <c r="W88" s="2">
        <v>73343</v>
      </c>
      <c r="X88" s="2">
        <v>125295</v>
      </c>
      <c r="Y88" s="2">
        <v>77548</v>
      </c>
      <c r="Z88" s="2">
        <v>36377</v>
      </c>
      <c r="AA88" s="2">
        <v>71719</v>
      </c>
      <c r="AB88" s="2">
        <v>11493</v>
      </c>
      <c r="AC88" s="2">
        <v>28196</v>
      </c>
      <c r="AD88" s="2">
        <v>34770</v>
      </c>
      <c r="AE88" s="2">
        <v>15130</v>
      </c>
      <c r="AF88" s="2">
        <v>100952</v>
      </c>
      <c r="AG88" s="2">
        <v>27913</v>
      </c>
      <c r="AH88" s="2">
        <v>223338</v>
      </c>
      <c r="AI88" s="2">
        <v>121209</v>
      </c>
      <c r="AJ88" s="2">
        <v>11641</v>
      </c>
      <c r="AK88" s="2">
        <v>134227</v>
      </c>
      <c r="AL88" s="2">
        <v>52524</v>
      </c>
      <c r="AM88" s="2">
        <v>43919</v>
      </c>
      <c r="AN88" s="2">
        <v>147251</v>
      </c>
      <c r="AO88" s="2">
        <v>10238</v>
      </c>
      <c r="AP88" s="2">
        <v>56013</v>
      </c>
      <c r="AQ88" s="2">
        <v>10729</v>
      </c>
      <c r="AR88" s="2">
        <v>80815</v>
      </c>
      <c r="AS88" s="2">
        <v>389359</v>
      </c>
      <c r="AT88" s="2">
        <v>50955</v>
      </c>
      <c r="AU88" s="2">
        <v>6765</v>
      </c>
      <c r="AV88" s="2">
        <v>113157</v>
      </c>
      <c r="AW88" s="2">
        <v>87338</v>
      </c>
      <c r="AX88" s="2">
        <v>18843</v>
      </c>
      <c r="AY88" s="2">
        <v>66998</v>
      </c>
      <c r="AZ88" s="2">
        <v>7529</v>
      </c>
      <c r="BA88" s="2">
        <v>36022</v>
      </c>
    </row>
    <row r="89" spans="1:53" x14ac:dyDescent="0.2">
      <c r="A89" t="s">
        <v>12</v>
      </c>
      <c r="B89" s="2">
        <v>34483</v>
      </c>
      <c r="C89" s="2">
        <v>6177</v>
      </c>
      <c r="D89" s="2">
        <v>44656</v>
      </c>
      <c r="E89" s="2">
        <v>24705</v>
      </c>
      <c r="F89" s="2">
        <v>264477</v>
      </c>
      <c r="G89" s="2">
        <v>45646</v>
      </c>
      <c r="H89" s="2">
        <v>27990</v>
      </c>
      <c r="I89" s="2">
        <v>8148</v>
      </c>
      <c r="J89" s="2">
        <v>7239</v>
      </c>
      <c r="K89" s="2">
        <v>129262</v>
      </c>
      <c r="L89" s="2">
        <v>83195</v>
      </c>
      <c r="M89" s="2">
        <v>12525</v>
      </c>
      <c r="N89" s="2">
        <v>11954</v>
      </c>
      <c r="O89" s="2">
        <v>98737</v>
      </c>
      <c r="P89" s="2">
        <v>54787</v>
      </c>
      <c r="Q89" s="2">
        <v>31549</v>
      </c>
      <c r="R89" s="2">
        <v>24304</v>
      </c>
      <c r="S89" s="2">
        <v>35241</v>
      </c>
      <c r="T89" s="2">
        <v>34324</v>
      </c>
      <c r="U89" s="2">
        <v>9192</v>
      </c>
      <c r="V89" s="2">
        <v>48558</v>
      </c>
      <c r="W89" s="2">
        <v>51214</v>
      </c>
      <c r="X89" s="2">
        <v>81285</v>
      </c>
      <c r="Y89" s="2">
        <v>57190</v>
      </c>
      <c r="Z89" s="2">
        <v>23747</v>
      </c>
      <c r="AA89" s="2">
        <v>48125</v>
      </c>
      <c r="AB89" s="2">
        <v>7167</v>
      </c>
      <c r="AC89" s="2">
        <v>20322</v>
      </c>
      <c r="AD89" s="2">
        <v>20660</v>
      </c>
      <c r="AE89" s="2">
        <v>10075</v>
      </c>
      <c r="AF89" s="2">
        <v>68733</v>
      </c>
      <c r="AG89" s="2">
        <v>15920</v>
      </c>
      <c r="AH89" s="2">
        <v>140581</v>
      </c>
      <c r="AI89" s="2">
        <v>76545</v>
      </c>
      <c r="AJ89" s="2">
        <v>8481</v>
      </c>
      <c r="AK89" s="2">
        <v>89077</v>
      </c>
      <c r="AL89" s="2">
        <v>30531</v>
      </c>
      <c r="AM89" s="2">
        <v>25477</v>
      </c>
      <c r="AN89" s="2">
        <v>93098</v>
      </c>
      <c r="AO89" s="2">
        <v>7333</v>
      </c>
      <c r="AP89" s="2">
        <v>35688</v>
      </c>
      <c r="AQ89" s="2">
        <v>7329</v>
      </c>
      <c r="AR89" s="2">
        <v>52012</v>
      </c>
      <c r="AS89" s="2">
        <v>213300</v>
      </c>
      <c r="AT89" s="2">
        <v>25532</v>
      </c>
      <c r="AU89" s="2">
        <v>4962</v>
      </c>
      <c r="AV89" s="2">
        <v>74395</v>
      </c>
      <c r="AW89" s="2">
        <v>49406</v>
      </c>
      <c r="AX89" s="2">
        <v>8989</v>
      </c>
      <c r="AY89" s="2">
        <v>46816</v>
      </c>
      <c r="AZ89" s="2">
        <v>4424</v>
      </c>
      <c r="BA89" s="2">
        <v>17471</v>
      </c>
    </row>
    <row r="90" spans="1:53" x14ac:dyDescent="0.2">
      <c r="A90" s="1">
        <v>2013</v>
      </c>
    </row>
    <row r="91" spans="1:53" x14ac:dyDescent="0.2">
      <c r="A91" t="s">
        <v>3</v>
      </c>
      <c r="B91" s="2">
        <v>58053</v>
      </c>
      <c r="C91" s="2">
        <v>10411</v>
      </c>
      <c r="D91" s="2">
        <v>83011</v>
      </c>
      <c r="E91" s="2">
        <v>39228</v>
      </c>
      <c r="F91" s="2">
        <v>477649</v>
      </c>
      <c r="G91" s="2">
        <v>64982</v>
      </c>
      <c r="H91" s="2">
        <v>35904</v>
      </c>
      <c r="I91" s="2">
        <v>12589</v>
      </c>
      <c r="J91" s="2">
        <v>9700</v>
      </c>
      <c r="K91" s="2">
        <v>212782</v>
      </c>
      <c r="L91" s="2">
        <v>126637</v>
      </c>
      <c r="M91" s="2">
        <v>18332</v>
      </c>
      <c r="N91" s="2">
        <v>21018</v>
      </c>
      <c r="O91" s="2">
        <v>156818</v>
      </c>
      <c r="P91" s="2">
        <v>83444</v>
      </c>
      <c r="Q91" s="2">
        <v>37894</v>
      </c>
      <c r="R91" s="2">
        <v>43604</v>
      </c>
      <c r="S91" s="2">
        <v>53643</v>
      </c>
      <c r="T91" s="2">
        <v>64822</v>
      </c>
      <c r="U91" s="2">
        <v>13667</v>
      </c>
      <c r="V91" s="2">
        <v>76852</v>
      </c>
      <c r="W91" s="2">
        <v>77689</v>
      </c>
      <c r="X91" s="2">
        <v>121880</v>
      </c>
      <c r="Y91" s="2">
        <v>71629</v>
      </c>
      <c r="Z91" s="2">
        <v>38631</v>
      </c>
      <c r="AA91" s="2">
        <v>77139</v>
      </c>
      <c r="AB91" s="2">
        <v>12242</v>
      </c>
      <c r="AC91" s="2">
        <v>26077</v>
      </c>
      <c r="AD91" s="2">
        <v>35476</v>
      </c>
      <c r="AE91" s="2">
        <v>15795</v>
      </c>
      <c r="AF91" s="2">
        <v>100877</v>
      </c>
      <c r="AG91" s="2">
        <v>28496</v>
      </c>
      <c r="AH91" s="2">
        <v>231584</v>
      </c>
      <c r="AI91" s="2">
        <v>118248</v>
      </c>
      <c r="AJ91" s="2">
        <v>10066</v>
      </c>
      <c r="AK91" s="2">
        <v>136831</v>
      </c>
      <c r="AL91" s="2">
        <v>52382</v>
      </c>
      <c r="AM91" s="2">
        <v>45186</v>
      </c>
      <c r="AN91" s="2">
        <v>141870</v>
      </c>
      <c r="AO91" s="2">
        <v>11650</v>
      </c>
      <c r="AP91" s="2">
        <v>58531</v>
      </c>
      <c r="AQ91" s="2">
        <v>13341</v>
      </c>
      <c r="AR91" s="2">
        <v>83742</v>
      </c>
      <c r="AS91" s="2">
        <v>387079</v>
      </c>
      <c r="AT91" s="2">
        <v>52145</v>
      </c>
      <c r="AU91" s="2">
        <v>5068</v>
      </c>
      <c r="AV91" s="2">
        <v>102576</v>
      </c>
      <c r="AW91" s="2">
        <v>85373</v>
      </c>
      <c r="AX91" s="2">
        <v>16687</v>
      </c>
      <c r="AY91" s="2">
        <v>63908</v>
      </c>
      <c r="AZ91" s="2">
        <v>7179</v>
      </c>
      <c r="BA91" s="2">
        <v>33517</v>
      </c>
    </row>
    <row r="92" spans="1:53" x14ac:dyDescent="0.2">
      <c r="A92" t="s">
        <v>13</v>
      </c>
      <c r="B92" s="2">
        <v>4361</v>
      </c>
      <c r="C92">
        <v>372</v>
      </c>
      <c r="D92" s="2">
        <v>3483</v>
      </c>
      <c r="E92" s="2">
        <v>2332</v>
      </c>
      <c r="F92" s="2">
        <v>20735</v>
      </c>
      <c r="G92" s="2">
        <v>2418</v>
      </c>
      <c r="H92" s="2">
        <v>1043</v>
      </c>
      <c r="I92">
        <v>419</v>
      </c>
      <c r="J92">
        <v>119</v>
      </c>
      <c r="K92" s="2">
        <v>9827</v>
      </c>
      <c r="L92" s="2">
        <v>7924</v>
      </c>
      <c r="M92" s="2">
        <v>1067</v>
      </c>
      <c r="N92">
        <v>966</v>
      </c>
      <c r="O92" s="2">
        <v>7152</v>
      </c>
      <c r="P92" s="2">
        <v>5388</v>
      </c>
      <c r="Q92" s="2">
        <v>1361</v>
      </c>
      <c r="R92" s="2">
        <v>2751</v>
      </c>
      <c r="S92" s="2">
        <v>4324</v>
      </c>
      <c r="T92" s="2">
        <v>3991</v>
      </c>
      <c r="U92">
        <v>379</v>
      </c>
      <c r="V92" s="2">
        <v>3468</v>
      </c>
      <c r="W92" s="2">
        <v>1332</v>
      </c>
      <c r="X92" s="2">
        <v>7172</v>
      </c>
      <c r="Y92" s="2">
        <v>3406</v>
      </c>
      <c r="Z92" s="2">
        <v>2857</v>
      </c>
      <c r="AA92" s="2">
        <v>4524</v>
      </c>
      <c r="AB92">
        <v>755</v>
      </c>
      <c r="AC92">
        <v>417</v>
      </c>
      <c r="AD92" s="2">
        <v>1658</v>
      </c>
      <c r="AE92">
        <v>778</v>
      </c>
      <c r="AF92" s="2">
        <v>2318</v>
      </c>
      <c r="AG92" s="2">
        <v>2179</v>
      </c>
      <c r="AH92" s="2">
        <v>8048</v>
      </c>
      <c r="AI92" s="2">
        <v>5877</v>
      </c>
      <c r="AJ92">
        <v>457</v>
      </c>
      <c r="AK92" s="2">
        <v>6324</v>
      </c>
      <c r="AL92" s="2">
        <v>3814</v>
      </c>
      <c r="AM92" s="2">
        <v>1296</v>
      </c>
      <c r="AN92" s="2">
        <v>7987</v>
      </c>
      <c r="AO92">
        <v>669</v>
      </c>
      <c r="AP92" s="2">
        <v>2960</v>
      </c>
      <c r="AQ92">
        <v>625</v>
      </c>
      <c r="AR92" s="2">
        <v>6644</v>
      </c>
      <c r="AS92" s="2">
        <v>29097</v>
      </c>
      <c r="AT92" s="2">
        <v>1914</v>
      </c>
      <c r="AU92">
        <v>185</v>
      </c>
      <c r="AV92" s="2">
        <v>5002</v>
      </c>
      <c r="AW92" s="2">
        <v>2572</v>
      </c>
      <c r="AX92" s="2">
        <v>1026</v>
      </c>
      <c r="AY92" s="2">
        <v>2003</v>
      </c>
      <c r="AZ92">
        <v>279</v>
      </c>
      <c r="BA92" s="2">
        <v>4263</v>
      </c>
    </row>
    <row r="93" spans="1:53" x14ac:dyDescent="0.2">
      <c r="A93" t="s">
        <v>14</v>
      </c>
      <c r="B93" s="2">
        <v>46816</v>
      </c>
      <c r="C93" s="2">
        <v>7975</v>
      </c>
      <c r="D93" s="2">
        <v>65145</v>
      </c>
      <c r="E93" s="2">
        <v>32339</v>
      </c>
      <c r="F93" s="2">
        <v>342587</v>
      </c>
      <c r="G93" s="2">
        <v>47538</v>
      </c>
      <c r="H93" s="2">
        <v>24923</v>
      </c>
      <c r="I93" s="2">
        <v>8897</v>
      </c>
      <c r="J93" s="2">
        <v>6158</v>
      </c>
      <c r="K93" s="2">
        <v>154305</v>
      </c>
      <c r="L93" s="2">
        <v>95696</v>
      </c>
      <c r="M93" s="2">
        <v>13165</v>
      </c>
      <c r="N93" s="2">
        <v>16727</v>
      </c>
      <c r="O93" s="2">
        <v>117129</v>
      </c>
      <c r="P93" s="2">
        <v>66945</v>
      </c>
      <c r="Q93" s="2">
        <v>30047</v>
      </c>
      <c r="R93" s="2">
        <v>34639</v>
      </c>
      <c r="S93" s="2">
        <v>40546</v>
      </c>
      <c r="T93" s="2">
        <v>52373</v>
      </c>
      <c r="U93" s="2">
        <v>10900</v>
      </c>
      <c r="V93" s="2">
        <v>55032</v>
      </c>
      <c r="W93" s="2">
        <v>53143</v>
      </c>
      <c r="X93" s="2">
        <v>92598</v>
      </c>
      <c r="Y93" s="2">
        <v>53592</v>
      </c>
      <c r="Z93" s="2">
        <v>29887</v>
      </c>
      <c r="AA93" s="2">
        <v>58303</v>
      </c>
      <c r="AB93" s="2">
        <v>10151</v>
      </c>
      <c r="AC93" s="2">
        <v>20884</v>
      </c>
      <c r="AD93" s="2">
        <v>24604</v>
      </c>
      <c r="AE93" s="2">
        <v>11599</v>
      </c>
      <c r="AF93" s="2">
        <v>74331</v>
      </c>
      <c r="AG93" s="2">
        <v>21328</v>
      </c>
      <c r="AH93" s="2">
        <v>158878</v>
      </c>
      <c r="AI93" s="2">
        <v>89348</v>
      </c>
      <c r="AJ93" s="2">
        <v>8469</v>
      </c>
      <c r="AK93" s="2">
        <v>109301</v>
      </c>
      <c r="AL93" s="2">
        <v>41832</v>
      </c>
      <c r="AM93" s="2">
        <v>34174</v>
      </c>
      <c r="AN93" s="2">
        <v>105698</v>
      </c>
      <c r="AO93" s="2">
        <v>8694</v>
      </c>
      <c r="AP93" s="2">
        <v>44003</v>
      </c>
      <c r="AQ93" s="2">
        <v>10768</v>
      </c>
      <c r="AR93" s="2">
        <v>65720</v>
      </c>
      <c r="AS93" s="2">
        <v>288076</v>
      </c>
      <c r="AT93" s="2">
        <v>42343</v>
      </c>
      <c r="AU93" s="2">
        <v>3595</v>
      </c>
      <c r="AV93" s="2">
        <v>77441</v>
      </c>
      <c r="AW93" s="2">
        <v>64138</v>
      </c>
      <c r="AX93" s="2">
        <v>13917</v>
      </c>
      <c r="AY93" s="2">
        <v>50299</v>
      </c>
      <c r="AZ93" s="2">
        <v>6441</v>
      </c>
      <c r="BA93" s="2">
        <v>24825</v>
      </c>
    </row>
    <row r="94" spans="1:53" x14ac:dyDescent="0.2">
      <c r="A94" t="s">
        <v>15</v>
      </c>
      <c r="B94" s="2">
        <v>6876</v>
      </c>
      <c r="C94" s="2">
        <v>2064</v>
      </c>
      <c r="D94" s="2">
        <v>14383</v>
      </c>
      <c r="E94" s="2">
        <v>4557</v>
      </c>
      <c r="F94" s="2">
        <v>114327</v>
      </c>
      <c r="G94" s="2">
        <v>15026</v>
      </c>
      <c r="H94" s="2">
        <v>9938</v>
      </c>
      <c r="I94" s="2">
        <v>3273</v>
      </c>
      <c r="J94" s="2">
        <v>3423</v>
      </c>
      <c r="K94" s="2">
        <v>48650</v>
      </c>
      <c r="L94" s="2">
        <v>23017</v>
      </c>
      <c r="M94" s="2">
        <v>4100</v>
      </c>
      <c r="N94" s="2">
        <v>3325</v>
      </c>
      <c r="O94" s="2">
        <v>32537</v>
      </c>
      <c r="P94" s="2">
        <v>11111</v>
      </c>
      <c r="Q94" s="2">
        <v>6486</v>
      </c>
      <c r="R94" s="2">
        <v>6214</v>
      </c>
      <c r="S94" s="2">
        <v>8773</v>
      </c>
      <c r="T94" s="2">
        <v>8458</v>
      </c>
      <c r="U94" s="2">
        <v>2388</v>
      </c>
      <c r="V94" s="2">
        <v>18352</v>
      </c>
      <c r="W94" s="2">
        <v>23214</v>
      </c>
      <c r="X94" s="2">
        <v>22110</v>
      </c>
      <c r="Y94" s="2">
        <v>14631</v>
      </c>
      <c r="Z94" s="2">
        <v>5887</v>
      </c>
      <c r="AA94" s="2">
        <v>14312</v>
      </c>
      <c r="AB94" s="2">
        <v>1336</v>
      </c>
      <c r="AC94" s="2">
        <v>4776</v>
      </c>
      <c r="AD94" s="2">
        <v>9214</v>
      </c>
      <c r="AE94" s="2">
        <v>3418</v>
      </c>
      <c r="AF94" s="2">
        <v>24228</v>
      </c>
      <c r="AG94" s="2">
        <v>4989</v>
      </c>
      <c r="AH94" s="2">
        <v>64658</v>
      </c>
      <c r="AI94" s="2">
        <v>23023</v>
      </c>
      <c r="AJ94" s="2">
        <v>1140</v>
      </c>
      <c r="AK94" s="2">
        <v>21206</v>
      </c>
      <c r="AL94" s="2">
        <v>6736</v>
      </c>
      <c r="AM94" s="2">
        <v>9716</v>
      </c>
      <c r="AN94" s="2">
        <v>28185</v>
      </c>
      <c r="AO94" s="2">
        <v>2287</v>
      </c>
      <c r="AP94" s="2">
        <v>11568</v>
      </c>
      <c r="AQ94" s="2">
        <v>1948</v>
      </c>
      <c r="AR94" s="2">
        <v>11378</v>
      </c>
      <c r="AS94" s="2">
        <v>69906</v>
      </c>
      <c r="AT94" s="2">
        <v>7888</v>
      </c>
      <c r="AU94" s="2">
        <v>1288</v>
      </c>
      <c r="AV94" s="2">
        <v>20133</v>
      </c>
      <c r="AW94" s="2">
        <v>18663</v>
      </c>
      <c r="AX94" s="2">
        <v>1744</v>
      </c>
      <c r="AY94" s="2">
        <v>11606</v>
      </c>
      <c r="AZ94">
        <v>459</v>
      </c>
      <c r="BA94" s="2">
        <v>4429</v>
      </c>
    </row>
    <row r="95" spans="1:53" x14ac:dyDescent="0.2">
      <c r="A95" t="s">
        <v>16</v>
      </c>
    </row>
    <row r="96" spans="1:53" x14ac:dyDescent="0.2">
      <c r="A96" t="s">
        <v>17</v>
      </c>
      <c r="B96" s="2">
        <v>54587</v>
      </c>
      <c r="C96" s="2">
        <v>9601</v>
      </c>
      <c r="D96" s="2">
        <v>65181</v>
      </c>
      <c r="E96" s="2">
        <v>34980</v>
      </c>
      <c r="F96" s="2">
        <v>305084</v>
      </c>
      <c r="G96" s="2">
        <v>54376</v>
      </c>
      <c r="H96" s="2">
        <v>28822</v>
      </c>
      <c r="I96" s="2">
        <v>9816</v>
      </c>
      <c r="J96" s="2">
        <v>7967</v>
      </c>
      <c r="K96" s="2">
        <v>157350</v>
      </c>
      <c r="L96" s="2">
        <v>106567</v>
      </c>
      <c r="M96" s="2">
        <v>13628</v>
      </c>
      <c r="N96" s="2">
        <v>19500</v>
      </c>
      <c r="O96" s="2">
        <v>124878</v>
      </c>
      <c r="P96" s="2">
        <v>75479</v>
      </c>
      <c r="Q96" s="2">
        <v>33983</v>
      </c>
      <c r="R96" s="2">
        <v>38132</v>
      </c>
      <c r="S96" s="2">
        <v>49443</v>
      </c>
      <c r="T96" s="2">
        <v>60442</v>
      </c>
      <c r="U96" s="2">
        <v>13003</v>
      </c>
      <c r="V96" s="2">
        <v>57342</v>
      </c>
      <c r="W96" s="2">
        <v>57826</v>
      </c>
      <c r="X96" s="2">
        <v>108676</v>
      </c>
      <c r="Y96" s="2">
        <v>58782</v>
      </c>
      <c r="Z96" s="2">
        <v>37513</v>
      </c>
      <c r="AA96" s="2">
        <v>71692</v>
      </c>
      <c r="AB96" s="2">
        <v>12157</v>
      </c>
      <c r="AC96" s="2">
        <v>22399</v>
      </c>
      <c r="AD96" s="2">
        <v>25645</v>
      </c>
      <c r="AE96" s="2">
        <v>14850</v>
      </c>
      <c r="AF96" s="2">
        <v>66279</v>
      </c>
      <c r="AG96" s="2">
        <v>23739</v>
      </c>
      <c r="AH96" s="2">
        <v>162272</v>
      </c>
      <c r="AI96" s="2">
        <v>97757</v>
      </c>
      <c r="AJ96" s="2">
        <v>9769</v>
      </c>
      <c r="AK96" s="2">
        <v>126387</v>
      </c>
      <c r="AL96" s="2">
        <v>47409</v>
      </c>
      <c r="AM96" s="2">
        <v>35984</v>
      </c>
      <c r="AN96" s="2">
        <v>126714</v>
      </c>
      <c r="AO96" s="2">
        <v>9821</v>
      </c>
      <c r="AP96" s="2">
        <v>53691</v>
      </c>
      <c r="AQ96" s="2">
        <v>12515</v>
      </c>
      <c r="AR96" s="2">
        <v>75064</v>
      </c>
      <c r="AS96" s="2">
        <v>292617</v>
      </c>
      <c r="AT96" s="2">
        <v>46648</v>
      </c>
      <c r="AU96" s="2">
        <v>4629</v>
      </c>
      <c r="AV96" s="2">
        <v>82600</v>
      </c>
      <c r="AW96" s="2">
        <v>63641</v>
      </c>
      <c r="AX96" s="2">
        <v>16479</v>
      </c>
      <c r="AY96" s="2">
        <v>58050</v>
      </c>
      <c r="AZ96" s="2">
        <v>6834</v>
      </c>
      <c r="BA96" s="2">
        <v>32084</v>
      </c>
    </row>
    <row r="97" spans="1:53" x14ac:dyDescent="0.2">
      <c r="A97" t="s">
        <v>18</v>
      </c>
      <c r="B97" s="2">
        <v>3466</v>
      </c>
      <c r="C97">
        <v>810</v>
      </c>
      <c r="D97" s="2">
        <v>17830</v>
      </c>
      <c r="E97" s="2">
        <v>4248</v>
      </c>
      <c r="F97" s="2">
        <v>172565</v>
      </c>
      <c r="G97" s="2">
        <v>10606</v>
      </c>
      <c r="H97" s="2">
        <v>7082</v>
      </c>
      <c r="I97" s="2">
        <v>2773</v>
      </c>
      <c r="J97" s="2">
        <v>1733</v>
      </c>
      <c r="K97" s="2">
        <v>55432</v>
      </c>
      <c r="L97" s="2">
        <v>20070</v>
      </c>
      <c r="M97" s="2">
        <v>4704</v>
      </c>
      <c r="N97" s="2">
        <v>1518</v>
      </c>
      <c r="O97" s="2">
        <v>31940</v>
      </c>
      <c r="P97" s="2">
        <v>7965</v>
      </c>
      <c r="Q97" s="2">
        <v>3911</v>
      </c>
      <c r="R97" s="2">
        <v>5472</v>
      </c>
      <c r="S97" s="2">
        <v>4200</v>
      </c>
      <c r="T97" s="2">
        <v>4380</v>
      </c>
      <c r="U97">
        <v>664</v>
      </c>
      <c r="V97" s="2">
        <v>19510</v>
      </c>
      <c r="W97" s="2">
        <v>19863</v>
      </c>
      <c r="X97" s="2">
        <v>13204</v>
      </c>
      <c r="Y97" s="2">
        <v>12847</v>
      </c>
      <c r="Z97" s="2">
        <v>1118</v>
      </c>
      <c r="AA97" s="2">
        <v>5447</v>
      </c>
      <c r="AB97">
        <v>85</v>
      </c>
      <c r="AC97" s="2">
        <v>3678</v>
      </c>
      <c r="AD97" s="2">
        <v>9831</v>
      </c>
      <c r="AE97">
        <v>945</v>
      </c>
      <c r="AF97" s="2">
        <v>34598</v>
      </c>
      <c r="AG97" s="2">
        <v>4757</v>
      </c>
      <c r="AH97" s="2">
        <v>69312</v>
      </c>
      <c r="AI97" s="2">
        <v>20491</v>
      </c>
      <c r="AJ97">
        <v>297</v>
      </c>
      <c r="AK97" s="2">
        <v>10444</v>
      </c>
      <c r="AL97" s="2">
        <v>4973</v>
      </c>
      <c r="AM97" s="2">
        <v>9202</v>
      </c>
      <c r="AN97" s="2">
        <v>15156</v>
      </c>
      <c r="AO97" s="2">
        <v>1829</v>
      </c>
      <c r="AP97" s="2">
        <v>4840</v>
      </c>
      <c r="AQ97">
        <v>826</v>
      </c>
      <c r="AR97" s="2">
        <v>8678</v>
      </c>
      <c r="AS97" s="2">
        <v>94462</v>
      </c>
      <c r="AT97" s="2">
        <v>5497</v>
      </c>
      <c r="AU97">
        <v>439</v>
      </c>
      <c r="AV97" s="2">
        <v>19976</v>
      </c>
      <c r="AW97" s="2">
        <v>21732</v>
      </c>
      <c r="AX97">
        <v>208</v>
      </c>
      <c r="AY97" s="2">
        <v>5858</v>
      </c>
      <c r="AZ97">
        <v>345</v>
      </c>
      <c r="BA97" s="2">
        <v>1433</v>
      </c>
    </row>
    <row r="98" spans="1:53" x14ac:dyDescent="0.2">
      <c r="A98" t="s">
        <v>10</v>
      </c>
    </row>
    <row r="99" spans="1:53" x14ac:dyDescent="0.2">
      <c r="A99" t="s">
        <v>11</v>
      </c>
      <c r="B99" s="2">
        <v>57930</v>
      </c>
      <c r="C99" s="2">
        <v>10386</v>
      </c>
      <c r="D99" s="2">
        <v>82770</v>
      </c>
      <c r="E99" s="2">
        <v>39228</v>
      </c>
      <c r="F99" s="2">
        <v>476368</v>
      </c>
      <c r="G99" s="2">
        <v>64786</v>
      </c>
      <c r="H99" s="2">
        <v>35904</v>
      </c>
      <c r="I99" s="2">
        <v>12589</v>
      </c>
      <c r="J99" s="2">
        <v>9700</v>
      </c>
      <c r="K99" s="2">
        <v>212334</v>
      </c>
      <c r="L99" s="2">
        <v>125884</v>
      </c>
      <c r="M99" s="2">
        <v>18332</v>
      </c>
      <c r="N99" s="2">
        <v>20979</v>
      </c>
      <c r="O99" s="2">
        <v>156387</v>
      </c>
      <c r="P99" s="2">
        <v>83007</v>
      </c>
      <c r="Q99" s="2">
        <v>37882</v>
      </c>
      <c r="R99" s="2">
        <v>43461</v>
      </c>
      <c r="S99" s="2">
        <v>53410</v>
      </c>
      <c r="T99" s="2">
        <v>64780</v>
      </c>
      <c r="U99" s="2">
        <v>13621</v>
      </c>
      <c r="V99" s="2">
        <v>76489</v>
      </c>
      <c r="W99" s="2">
        <v>77689</v>
      </c>
      <c r="X99" s="2">
        <v>121597</v>
      </c>
      <c r="Y99" s="2">
        <v>71539</v>
      </c>
      <c r="Z99" s="2">
        <v>38564</v>
      </c>
      <c r="AA99" s="2">
        <v>76920</v>
      </c>
      <c r="AB99" s="2">
        <v>12189</v>
      </c>
      <c r="AC99" s="2">
        <v>26077</v>
      </c>
      <c r="AD99" s="2">
        <v>35425</v>
      </c>
      <c r="AE99" s="2">
        <v>15795</v>
      </c>
      <c r="AF99" s="2">
        <v>100592</v>
      </c>
      <c r="AG99" s="2">
        <v>28211</v>
      </c>
      <c r="AH99" s="2">
        <v>231362</v>
      </c>
      <c r="AI99" s="2">
        <v>117916</v>
      </c>
      <c r="AJ99" s="2">
        <v>9977</v>
      </c>
      <c r="AK99" s="2">
        <v>136419</v>
      </c>
      <c r="AL99" s="2">
        <v>52329</v>
      </c>
      <c r="AM99" s="2">
        <v>45186</v>
      </c>
      <c r="AN99" s="2">
        <v>141709</v>
      </c>
      <c r="AO99" s="2">
        <v>11650</v>
      </c>
      <c r="AP99" s="2">
        <v>57844</v>
      </c>
      <c r="AQ99" s="2">
        <v>13313</v>
      </c>
      <c r="AR99" s="2">
        <v>83267</v>
      </c>
      <c r="AS99" s="2">
        <v>385598</v>
      </c>
      <c r="AT99" s="2">
        <v>52119</v>
      </c>
      <c r="AU99" s="2">
        <v>5049</v>
      </c>
      <c r="AV99" s="2">
        <v>102154</v>
      </c>
      <c r="AW99" s="2">
        <v>85373</v>
      </c>
      <c r="AX99" s="2">
        <v>16687</v>
      </c>
      <c r="AY99" s="2">
        <v>63783</v>
      </c>
      <c r="AZ99" s="2">
        <v>7179</v>
      </c>
      <c r="BA99" s="2">
        <v>33408</v>
      </c>
    </row>
    <row r="100" spans="1:53" x14ac:dyDescent="0.2">
      <c r="A100" t="s">
        <v>12</v>
      </c>
      <c r="B100" s="2">
        <v>38892</v>
      </c>
      <c r="C100" s="2">
        <v>6544</v>
      </c>
      <c r="D100" s="2">
        <v>44998</v>
      </c>
      <c r="E100" s="2">
        <v>23530</v>
      </c>
      <c r="F100" s="2">
        <v>271029</v>
      </c>
      <c r="G100" s="2">
        <v>40324</v>
      </c>
      <c r="H100" s="2">
        <v>24904</v>
      </c>
      <c r="I100" s="2">
        <v>8328</v>
      </c>
      <c r="J100" s="2">
        <v>6924</v>
      </c>
      <c r="K100" s="2">
        <v>132468</v>
      </c>
      <c r="L100" s="2">
        <v>78982</v>
      </c>
      <c r="M100" s="2">
        <v>11858</v>
      </c>
      <c r="N100" s="2">
        <v>11390</v>
      </c>
      <c r="O100" s="2">
        <v>102846</v>
      </c>
      <c r="P100" s="2">
        <v>51307</v>
      </c>
      <c r="Q100" s="2">
        <v>28491</v>
      </c>
      <c r="R100" s="2">
        <v>27671</v>
      </c>
      <c r="S100" s="2">
        <v>33868</v>
      </c>
      <c r="T100" s="2">
        <v>39233</v>
      </c>
      <c r="U100" s="2">
        <v>8772</v>
      </c>
      <c r="V100" s="2">
        <v>50897</v>
      </c>
      <c r="W100" s="2">
        <v>52799</v>
      </c>
      <c r="X100" s="2">
        <v>78382</v>
      </c>
      <c r="Y100" s="2">
        <v>51905</v>
      </c>
      <c r="Z100" s="2">
        <v>24201</v>
      </c>
      <c r="AA100" s="2">
        <v>50514</v>
      </c>
      <c r="AB100" s="2">
        <v>7198</v>
      </c>
      <c r="AC100" s="2">
        <v>16938</v>
      </c>
      <c r="AD100" s="2">
        <v>22804</v>
      </c>
      <c r="AE100" s="2">
        <v>10604</v>
      </c>
      <c r="AF100" s="2">
        <v>66906</v>
      </c>
      <c r="AG100" s="2">
        <v>15314</v>
      </c>
      <c r="AH100" s="2">
        <v>143350</v>
      </c>
      <c r="AI100" s="2">
        <v>73099</v>
      </c>
      <c r="AJ100" s="2">
        <v>6326</v>
      </c>
      <c r="AK100" s="2">
        <v>90353</v>
      </c>
      <c r="AL100" s="2">
        <v>28380</v>
      </c>
      <c r="AM100" s="2">
        <v>27035</v>
      </c>
      <c r="AN100" s="2">
        <v>94610</v>
      </c>
      <c r="AO100" s="2">
        <v>7603</v>
      </c>
      <c r="AP100" s="2">
        <v>36512</v>
      </c>
      <c r="AQ100" s="2">
        <v>9597</v>
      </c>
      <c r="AR100" s="2">
        <v>51014</v>
      </c>
      <c r="AS100" s="2">
        <v>208630</v>
      </c>
      <c r="AT100" s="2">
        <v>26216</v>
      </c>
      <c r="AU100" s="2">
        <v>3367</v>
      </c>
      <c r="AV100" s="2">
        <v>61330</v>
      </c>
      <c r="AW100" s="2">
        <v>50217</v>
      </c>
      <c r="AX100" s="2">
        <v>8402</v>
      </c>
      <c r="AY100" s="2">
        <v>46480</v>
      </c>
      <c r="AZ100" s="2">
        <v>4558</v>
      </c>
      <c r="BA100" s="2">
        <v>16379</v>
      </c>
    </row>
    <row r="101" spans="1:53" x14ac:dyDescent="0.2">
      <c r="A101" s="1">
        <v>2012</v>
      </c>
    </row>
    <row r="102" spans="1:53" x14ac:dyDescent="0.2">
      <c r="A102" t="s">
        <v>3</v>
      </c>
      <c r="B102" s="2">
        <v>63447</v>
      </c>
      <c r="C102" s="2">
        <v>10721</v>
      </c>
      <c r="D102" s="2">
        <v>89672</v>
      </c>
      <c r="E102" s="2">
        <v>39421</v>
      </c>
      <c r="F102" s="2">
        <v>505431</v>
      </c>
      <c r="G102" s="2">
        <v>69995</v>
      </c>
      <c r="H102" s="2">
        <v>38839</v>
      </c>
      <c r="I102" s="2">
        <v>12961</v>
      </c>
      <c r="J102" s="2">
        <v>7632</v>
      </c>
      <c r="K102" s="2">
        <v>224836</v>
      </c>
      <c r="L102" s="2">
        <v>157038</v>
      </c>
      <c r="M102" s="2">
        <v>20898</v>
      </c>
      <c r="N102" s="2">
        <v>24546</v>
      </c>
      <c r="O102" s="2">
        <v>158016</v>
      </c>
      <c r="P102" s="2">
        <v>89436</v>
      </c>
      <c r="Q102" s="2">
        <v>40484</v>
      </c>
      <c r="R102" s="2">
        <v>44946</v>
      </c>
      <c r="S102" s="2">
        <v>58231</v>
      </c>
      <c r="T102" s="2">
        <v>57981</v>
      </c>
      <c r="U102" s="2">
        <v>13845</v>
      </c>
      <c r="V102" s="2">
        <v>77612</v>
      </c>
      <c r="W102" s="2">
        <v>72166</v>
      </c>
      <c r="X102" s="2">
        <v>114104</v>
      </c>
      <c r="Y102" s="2">
        <v>71893</v>
      </c>
      <c r="Z102" s="2">
        <v>40594</v>
      </c>
      <c r="AA102" s="2">
        <v>80558</v>
      </c>
      <c r="AB102" s="2">
        <v>11359</v>
      </c>
      <c r="AC102" s="2">
        <v>26172</v>
      </c>
      <c r="AD102" s="2">
        <v>37096</v>
      </c>
      <c r="AE102" s="2">
        <v>12822</v>
      </c>
      <c r="AF102" s="2">
        <v>110951</v>
      </c>
      <c r="AG102" s="2">
        <v>27244</v>
      </c>
      <c r="AH102" s="2">
        <v>236344</v>
      </c>
      <c r="AI102" s="2">
        <v>135270</v>
      </c>
      <c r="AJ102" s="2">
        <v>11465</v>
      </c>
      <c r="AK102" s="2">
        <v>151327</v>
      </c>
      <c r="AL102" s="2">
        <v>53664</v>
      </c>
      <c r="AM102" s="2">
        <v>45389</v>
      </c>
      <c r="AN102" s="2">
        <v>148217</v>
      </c>
      <c r="AO102" s="2">
        <v>11002</v>
      </c>
      <c r="AP102" s="2">
        <v>60734</v>
      </c>
      <c r="AQ102" s="2">
        <v>14187</v>
      </c>
      <c r="AR102" s="2">
        <v>83431</v>
      </c>
      <c r="AS102" s="2">
        <v>405286</v>
      </c>
      <c r="AT102" s="2">
        <v>54990</v>
      </c>
      <c r="AU102" s="2">
        <v>5996</v>
      </c>
      <c r="AV102" s="2">
        <v>108748</v>
      </c>
      <c r="AW102" s="2">
        <v>90561</v>
      </c>
      <c r="AX102" s="2">
        <v>18779</v>
      </c>
      <c r="AY102" s="2">
        <v>71079</v>
      </c>
      <c r="AZ102" s="2">
        <v>7937</v>
      </c>
      <c r="BA102" s="2">
        <v>35897</v>
      </c>
    </row>
    <row r="103" spans="1:53" x14ac:dyDescent="0.2">
      <c r="A103" t="s">
        <v>13</v>
      </c>
      <c r="B103" s="2">
        <v>4737</v>
      </c>
      <c r="C103">
        <v>423</v>
      </c>
      <c r="D103" s="2">
        <v>5287</v>
      </c>
      <c r="E103" s="2">
        <v>2724</v>
      </c>
      <c r="F103" s="2">
        <v>24197</v>
      </c>
      <c r="G103" s="2">
        <v>3044</v>
      </c>
      <c r="H103" s="2">
        <v>1485</v>
      </c>
      <c r="I103">
        <v>700</v>
      </c>
      <c r="J103">
        <v>368</v>
      </c>
      <c r="K103" s="2">
        <v>10376</v>
      </c>
      <c r="L103" s="2">
        <v>8740</v>
      </c>
      <c r="M103">
        <v>921</v>
      </c>
      <c r="N103" s="2">
        <v>1284</v>
      </c>
      <c r="O103" s="2">
        <v>8326</v>
      </c>
      <c r="P103" s="2">
        <v>6709</v>
      </c>
      <c r="Q103" s="2">
        <v>1415</v>
      </c>
      <c r="R103" s="2">
        <v>2675</v>
      </c>
      <c r="S103" s="2">
        <v>4719</v>
      </c>
      <c r="T103" s="2">
        <v>3710</v>
      </c>
      <c r="U103">
        <v>757</v>
      </c>
      <c r="V103" s="2">
        <v>3832</v>
      </c>
      <c r="W103" s="2">
        <v>2113</v>
      </c>
      <c r="X103" s="2">
        <v>7128</v>
      </c>
      <c r="Y103" s="2">
        <v>2359</v>
      </c>
      <c r="Z103" s="2">
        <v>3070</v>
      </c>
      <c r="AA103" s="2">
        <v>6548</v>
      </c>
      <c r="AB103">
        <v>401</v>
      </c>
      <c r="AC103" s="2">
        <v>1435</v>
      </c>
      <c r="AD103" s="2">
        <v>2401</v>
      </c>
      <c r="AE103">
        <v>544</v>
      </c>
      <c r="AF103" s="2">
        <v>3771</v>
      </c>
      <c r="AG103" s="2">
        <v>2770</v>
      </c>
      <c r="AH103" s="2">
        <v>9734</v>
      </c>
      <c r="AI103" s="2">
        <v>7671</v>
      </c>
      <c r="AJ103">
        <v>456</v>
      </c>
      <c r="AK103" s="2">
        <v>7266</v>
      </c>
      <c r="AL103" s="2">
        <v>3949</v>
      </c>
      <c r="AM103" s="2">
        <v>2269</v>
      </c>
      <c r="AN103" s="2">
        <v>8247</v>
      </c>
      <c r="AO103">
        <v>744</v>
      </c>
      <c r="AP103" s="2">
        <v>5327</v>
      </c>
      <c r="AQ103">
        <v>961</v>
      </c>
      <c r="AR103" s="2">
        <v>4643</v>
      </c>
      <c r="AS103" s="2">
        <v>30032</v>
      </c>
      <c r="AT103" s="2">
        <v>1594</v>
      </c>
      <c r="AU103">
        <v>331</v>
      </c>
      <c r="AV103" s="2">
        <v>5270</v>
      </c>
      <c r="AW103" s="2">
        <v>3739</v>
      </c>
      <c r="AX103">
        <v>694</v>
      </c>
      <c r="AY103" s="2">
        <v>2599</v>
      </c>
      <c r="AZ103">
        <v>372</v>
      </c>
      <c r="BA103" s="2">
        <v>3773</v>
      </c>
    </row>
    <row r="104" spans="1:53" x14ac:dyDescent="0.2">
      <c r="A104" t="s">
        <v>14</v>
      </c>
      <c r="B104" s="2">
        <v>49327</v>
      </c>
      <c r="C104" s="2">
        <v>8083</v>
      </c>
      <c r="D104" s="2">
        <v>63402</v>
      </c>
      <c r="E104" s="2">
        <v>31787</v>
      </c>
      <c r="F104" s="2">
        <v>354055</v>
      </c>
      <c r="G104" s="2">
        <v>51210</v>
      </c>
      <c r="H104" s="2">
        <v>26793</v>
      </c>
      <c r="I104" s="2">
        <v>8852</v>
      </c>
      <c r="J104" s="2">
        <v>5163</v>
      </c>
      <c r="K104" s="2">
        <v>160137</v>
      </c>
      <c r="L104" s="2">
        <v>110140</v>
      </c>
      <c r="M104" s="2">
        <v>15562</v>
      </c>
      <c r="N104" s="2">
        <v>19720</v>
      </c>
      <c r="O104" s="2">
        <v>114907</v>
      </c>
      <c r="P104" s="2">
        <v>69602</v>
      </c>
      <c r="Q104" s="2">
        <v>34104</v>
      </c>
      <c r="R104" s="2">
        <v>33483</v>
      </c>
      <c r="S104" s="2">
        <v>45021</v>
      </c>
      <c r="T104" s="2">
        <v>46166</v>
      </c>
      <c r="U104" s="2">
        <v>10306</v>
      </c>
      <c r="V104" s="2">
        <v>54146</v>
      </c>
      <c r="W104" s="2">
        <v>47047</v>
      </c>
      <c r="X104" s="2">
        <v>85363</v>
      </c>
      <c r="Y104" s="2">
        <v>54822</v>
      </c>
      <c r="Z104" s="2">
        <v>32858</v>
      </c>
      <c r="AA104" s="2">
        <v>61752</v>
      </c>
      <c r="AB104" s="2">
        <v>8755</v>
      </c>
      <c r="AC104" s="2">
        <v>20328</v>
      </c>
      <c r="AD104" s="2">
        <v>26533</v>
      </c>
      <c r="AE104" s="2">
        <v>8336</v>
      </c>
      <c r="AF104" s="2">
        <v>75256</v>
      </c>
      <c r="AG104" s="2">
        <v>19756</v>
      </c>
      <c r="AH104" s="2">
        <v>163764</v>
      </c>
      <c r="AI104" s="2">
        <v>98531</v>
      </c>
      <c r="AJ104" s="2">
        <v>9377</v>
      </c>
      <c r="AK104" s="2">
        <v>119119</v>
      </c>
      <c r="AL104" s="2">
        <v>42503</v>
      </c>
      <c r="AM104" s="2">
        <v>33356</v>
      </c>
      <c r="AN104" s="2">
        <v>110481</v>
      </c>
      <c r="AO104" s="2">
        <v>7702</v>
      </c>
      <c r="AP104" s="2">
        <v>46203</v>
      </c>
      <c r="AQ104" s="2">
        <v>11670</v>
      </c>
      <c r="AR104" s="2">
        <v>62755</v>
      </c>
      <c r="AS104" s="2">
        <v>291847</v>
      </c>
      <c r="AT104" s="2">
        <v>46037</v>
      </c>
      <c r="AU104" s="2">
        <v>4407</v>
      </c>
      <c r="AV104" s="2">
        <v>78676</v>
      </c>
      <c r="AW104" s="2">
        <v>67599</v>
      </c>
      <c r="AX104" s="2">
        <v>15763</v>
      </c>
      <c r="AY104" s="2">
        <v>54606</v>
      </c>
      <c r="AZ104" s="2">
        <v>6525</v>
      </c>
      <c r="BA104" s="2">
        <v>26456</v>
      </c>
    </row>
    <row r="105" spans="1:53" x14ac:dyDescent="0.2">
      <c r="A105" t="s">
        <v>15</v>
      </c>
      <c r="B105" s="2">
        <v>9383</v>
      </c>
      <c r="C105" s="2">
        <v>2215</v>
      </c>
      <c r="D105" s="2">
        <v>20983</v>
      </c>
      <c r="E105" s="2">
        <v>4910</v>
      </c>
      <c r="F105" s="2">
        <v>127179</v>
      </c>
      <c r="G105" s="2">
        <v>15741</v>
      </c>
      <c r="H105" s="2">
        <v>10561</v>
      </c>
      <c r="I105" s="2">
        <v>3409</v>
      </c>
      <c r="J105" s="2">
        <v>2101</v>
      </c>
      <c r="K105" s="2">
        <v>54323</v>
      </c>
      <c r="L105" s="2">
        <v>38158</v>
      </c>
      <c r="M105" s="2">
        <v>4415</v>
      </c>
      <c r="N105" s="2">
        <v>3542</v>
      </c>
      <c r="O105" s="2">
        <v>34783</v>
      </c>
      <c r="P105" s="2">
        <v>13125</v>
      </c>
      <c r="Q105" s="2">
        <v>4965</v>
      </c>
      <c r="R105" s="2">
        <v>8788</v>
      </c>
      <c r="S105" s="2">
        <v>8491</v>
      </c>
      <c r="T105" s="2">
        <v>8105</v>
      </c>
      <c r="U105" s="2">
        <v>2782</v>
      </c>
      <c r="V105" s="2">
        <v>19634</v>
      </c>
      <c r="W105" s="2">
        <v>23006</v>
      </c>
      <c r="X105" s="2">
        <v>21613</v>
      </c>
      <c r="Y105" s="2">
        <v>14712</v>
      </c>
      <c r="Z105" s="2">
        <v>4666</v>
      </c>
      <c r="AA105" s="2">
        <v>12258</v>
      </c>
      <c r="AB105" s="2">
        <v>2203</v>
      </c>
      <c r="AC105" s="2">
        <v>4409</v>
      </c>
      <c r="AD105" s="2">
        <v>8162</v>
      </c>
      <c r="AE105" s="2">
        <v>3942</v>
      </c>
      <c r="AF105" s="2">
        <v>31924</v>
      </c>
      <c r="AG105" s="2">
        <v>4718</v>
      </c>
      <c r="AH105" s="2">
        <v>62846</v>
      </c>
      <c r="AI105" s="2">
        <v>29068</v>
      </c>
      <c r="AJ105" s="2">
        <v>1632</v>
      </c>
      <c r="AK105" s="2">
        <v>24942</v>
      </c>
      <c r="AL105" s="2">
        <v>7212</v>
      </c>
      <c r="AM105" s="2">
        <v>9764</v>
      </c>
      <c r="AN105" s="2">
        <v>29489</v>
      </c>
      <c r="AO105" s="2">
        <v>2556</v>
      </c>
      <c r="AP105" s="2">
        <v>9204</v>
      </c>
      <c r="AQ105" s="2">
        <v>1556</v>
      </c>
      <c r="AR105" s="2">
        <v>16033</v>
      </c>
      <c r="AS105" s="2">
        <v>83407</v>
      </c>
      <c r="AT105" s="2">
        <v>7359</v>
      </c>
      <c r="AU105" s="2">
        <v>1258</v>
      </c>
      <c r="AV105" s="2">
        <v>24802</v>
      </c>
      <c r="AW105" s="2">
        <v>19223</v>
      </c>
      <c r="AX105" s="2">
        <v>2322</v>
      </c>
      <c r="AY105" s="2">
        <v>13874</v>
      </c>
      <c r="AZ105" s="2">
        <v>1040</v>
      </c>
      <c r="BA105" s="2">
        <v>5668</v>
      </c>
    </row>
    <row r="106" spans="1:53" x14ac:dyDescent="0.2">
      <c r="A106" t="s">
        <v>16</v>
      </c>
    </row>
    <row r="107" spans="1:53" x14ac:dyDescent="0.2">
      <c r="A107" t="s">
        <v>17</v>
      </c>
      <c r="B107" s="2">
        <v>59208</v>
      </c>
      <c r="C107" s="2">
        <v>9081</v>
      </c>
      <c r="D107" s="2">
        <v>68921</v>
      </c>
      <c r="E107" s="2">
        <v>36132</v>
      </c>
      <c r="F107" s="2">
        <v>316390</v>
      </c>
      <c r="G107" s="2">
        <v>57409</v>
      </c>
      <c r="H107" s="2">
        <v>30007</v>
      </c>
      <c r="I107" s="2">
        <v>10270</v>
      </c>
      <c r="J107" s="2">
        <v>5807</v>
      </c>
      <c r="K107" s="2">
        <v>165693</v>
      </c>
      <c r="L107" s="2">
        <v>128835</v>
      </c>
      <c r="M107" s="2">
        <v>16278</v>
      </c>
      <c r="N107" s="2">
        <v>21953</v>
      </c>
      <c r="O107" s="2">
        <v>123416</v>
      </c>
      <c r="P107" s="2">
        <v>79215</v>
      </c>
      <c r="Q107" s="2">
        <v>36698</v>
      </c>
      <c r="R107" s="2">
        <v>40016</v>
      </c>
      <c r="S107" s="2">
        <v>53656</v>
      </c>
      <c r="T107" s="2">
        <v>55264</v>
      </c>
      <c r="U107" s="2">
        <v>13669</v>
      </c>
      <c r="V107" s="2">
        <v>56666</v>
      </c>
      <c r="W107" s="2">
        <v>52294</v>
      </c>
      <c r="X107" s="2">
        <v>100298</v>
      </c>
      <c r="Y107" s="2">
        <v>58422</v>
      </c>
      <c r="Z107" s="2">
        <v>39342</v>
      </c>
      <c r="AA107" s="2">
        <v>74921</v>
      </c>
      <c r="AB107" s="2">
        <v>11307</v>
      </c>
      <c r="AC107" s="2">
        <v>23011</v>
      </c>
      <c r="AD107" s="2">
        <v>25498</v>
      </c>
      <c r="AE107" s="2">
        <v>11391</v>
      </c>
      <c r="AF107" s="2">
        <v>73334</v>
      </c>
      <c r="AG107" s="2">
        <v>23433</v>
      </c>
      <c r="AH107" s="2">
        <v>162694</v>
      </c>
      <c r="AI107" s="2">
        <v>113322</v>
      </c>
      <c r="AJ107" s="2">
        <v>10600</v>
      </c>
      <c r="AK107" s="2">
        <v>141015</v>
      </c>
      <c r="AL107" s="2">
        <v>47988</v>
      </c>
      <c r="AM107" s="2">
        <v>37461</v>
      </c>
      <c r="AN107" s="2">
        <v>132357</v>
      </c>
      <c r="AO107" s="2">
        <v>8804</v>
      </c>
      <c r="AP107" s="2">
        <v>55903</v>
      </c>
      <c r="AQ107" s="2">
        <v>13011</v>
      </c>
      <c r="AR107" s="2">
        <v>74360</v>
      </c>
      <c r="AS107" s="2">
        <v>296137</v>
      </c>
      <c r="AT107" s="2">
        <v>49148</v>
      </c>
      <c r="AU107" s="2">
        <v>5739</v>
      </c>
      <c r="AV107" s="2">
        <v>84489</v>
      </c>
      <c r="AW107" s="2">
        <v>66459</v>
      </c>
      <c r="AX107" s="2">
        <v>18499</v>
      </c>
      <c r="AY107" s="2">
        <v>63272</v>
      </c>
      <c r="AZ107" s="2">
        <v>7136</v>
      </c>
      <c r="BA107" s="2">
        <v>34695</v>
      </c>
    </row>
    <row r="108" spans="1:53" x14ac:dyDescent="0.2">
      <c r="A108" t="s">
        <v>18</v>
      </c>
      <c r="B108" s="2">
        <v>4239</v>
      </c>
      <c r="C108" s="2">
        <v>1640</v>
      </c>
      <c r="D108" s="2">
        <v>20751</v>
      </c>
      <c r="E108" s="2">
        <v>3289</v>
      </c>
      <c r="F108" s="2">
        <v>189041</v>
      </c>
      <c r="G108" s="2">
        <v>12586</v>
      </c>
      <c r="H108" s="2">
        <v>8832</v>
      </c>
      <c r="I108" s="2">
        <v>2691</v>
      </c>
      <c r="J108" s="2">
        <v>1825</v>
      </c>
      <c r="K108" s="2">
        <v>59143</v>
      </c>
      <c r="L108" s="2">
        <v>28203</v>
      </c>
      <c r="M108" s="2">
        <v>4620</v>
      </c>
      <c r="N108" s="2">
        <v>2593</v>
      </c>
      <c r="O108" s="2">
        <v>34600</v>
      </c>
      <c r="P108" s="2">
        <v>10221</v>
      </c>
      <c r="Q108" s="2">
        <v>3786</v>
      </c>
      <c r="R108" s="2">
        <v>4930</v>
      </c>
      <c r="S108" s="2">
        <v>4575</v>
      </c>
      <c r="T108" s="2">
        <v>2717</v>
      </c>
      <c r="U108">
        <v>176</v>
      </c>
      <c r="V108" s="2">
        <v>20946</v>
      </c>
      <c r="W108" s="2">
        <v>19872</v>
      </c>
      <c r="X108" s="2">
        <v>13806</v>
      </c>
      <c r="Y108" s="2">
        <v>13471</v>
      </c>
      <c r="Z108" s="2">
        <v>1252</v>
      </c>
      <c r="AA108" s="2">
        <v>5637</v>
      </c>
      <c r="AB108">
        <v>52</v>
      </c>
      <c r="AC108" s="2">
        <v>3161</v>
      </c>
      <c r="AD108" s="2">
        <v>11598</v>
      </c>
      <c r="AE108" s="2">
        <v>1431</v>
      </c>
      <c r="AF108" s="2">
        <v>37617</v>
      </c>
      <c r="AG108" s="2">
        <v>3811</v>
      </c>
      <c r="AH108" s="2">
        <v>73650</v>
      </c>
      <c r="AI108" s="2">
        <v>21948</v>
      </c>
      <c r="AJ108">
        <v>865</v>
      </c>
      <c r="AK108" s="2">
        <v>10312</v>
      </c>
      <c r="AL108" s="2">
        <v>5676</v>
      </c>
      <c r="AM108" s="2">
        <v>7928</v>
      </c>
      <c r="AN108" s="2">
        <v>15860</v>
      </c>
      <c r="AO108" s="2">
        <v>2198</v>
      </c>
      <c r="AP108" s="2">
        <v>4831</v>
      </c>
      <c r="AQ108" s="2">
        <v>1176</v>
      </c>
      <c r="AR108" s="2">
        <v>9071</v>
      </c>
      <c r="AS108" s="2">
        <v>109149</v>
      </c>
      <c r="AT108" s="2">
        <v>5842</v>
      </c>
      <c r="AU108">
        <v>257</v>
      </c>
      <c r="AV108" s="2">
        <v>24259</v>
      </c>
      <c r="AW108" s="2">
        <v>24102</v>
      </c>
      <c r="AX108">
        <v>280</v>
      </c>
      <c r="AY108" s="2">
        <v>7807</v>
      </c>
      <c r="AZ108">
        <v>801</v>
      </c>
      <c r="BA108" s="2">
        <v>1202</v>
      </c>
    </row>
    <row r="109" spans="1:53" x14ac:dyDescent="0.2">
      <c r="A109" t="s">
        <v>10</v>
      </c>
    </row>
    <row r="110" spans="1:53" x14ac:dyDescent="0.2">
      <c r="A110" t="s">
        <v>11</v>
      </c>
      <c r="B110" s="2">
        <v>63153</v>
      </c>
      <c r="C110" s="2">
        <v>10620</v>
      </c>
      <c r="D110" s="2">
        <v>89417</v>
      </c>
      <c r="E110" s="2">
        <v>39339</v>
      </c>
      <c r="F110" s="2">
        <v>503795</v>
      </c>
      <c r="G110" s="2">
        <v>69995</v>
      </c>
      <c r="H110" s="2">
        <v>38839</v>
      </c>
      <c r="I110" s="2">
        <v>12961</v>
      </c>
      <c r="J110" s="2">
        <v>7632</v>
      </c>
      <c r="K110" s="2">
        <v>224493</v>
      </c>
      <c r="L110" s="2">
        <v>156624</v>
      </c>
      <c r="M110" s="2">
        <v>20898</v>
      </c>
      <c r="N110" s="2">
        <v>24546</v>
      </c>
      <c r="O110" s="2">
        <v>157650</v>
      </c>
      <c r="P110" s="2">
        <v>89175</v>
      </c>
      <c r="Q110" s="2">
        <v>40484</v>
      </c>
      <c r="R110" s="2">
        <v>44596</v>
      </c>
      <c r="S110" s="2">
        <v>57957</v>
      </c>
      <c r="T110" s="2">
        <v>57683</v>
      </c>
      <c r="U110" s="2">
        <v>13681</v>
      </c>
      <c r="V110" s="2">
        <v>76899</v>
      </c>
      <c r="W110" s="2">
        <v>72166</v>
      </c>
      <c r="X110" s="2">
        <v>113860</v>
      </c>
      <c r="Y110" s="2">
        <v>71794</v>
      </c>
      <c r="Z110" s="2">
        <v>40594</v>
      </c>
      <c r="AA110" s="2">
        <v>80221</v>
      </c>
      <c r="AB110" s="2">
        <v>11352</v>
      </c>
      <c r="AC110" s="2">
        <v>26047</v>
      </c>
      <c r="AD110" s="2">
        <v>37096</v>
      </c>
      <c r="AE110" s="2">
        <v>12714</v>
      </c>
      <c r="AF110" s="2">
        <v>110684</v>
      </c>
      <c r="AG110" s="2">
        <v>27087</v>
      </c>
      <c r="AH110" s="2">
        <v>235718</v>
      </c>
      <c r="AI110" s="2">
        <v>135015</v>
      </c>
      <c r="AJ110" s="2">
        <v>11465</v>
      </c>
      <c r="AK110" s="2">
        <v>150890</v>
      </c>
      <c r="AL110" s="2">
        <v>53540</v>
      </c>
      <c r="AM110" s="2">
        <v>45389</v>
      </c>
      <c r="AN110" s="2">
        <v>147840</v>
      </c>
      <c r="AO110" s="2">
        <v>10952</v>
      </c>
      <c r="AP110" s="2">
        <v>60395</v>
      </c>
      <c r="AQ110" s="2">
        <v>14179</v>
      </c>
      <c r="AR110" s="2">
        <v>83391</v>
      </c>
      <c r="AS110" s="2">
        <v>404342</v>
      </c>
      <c r="AT110" s="2">
        <v>54990</v>
      </c>
      <c r="AU110" s="2">
        <v>5996</v>
      </c>
      <c r="AV110" s="2">
        <v>108671</v>
      </c>
      <c r="AW110" s="2">
        <v>90498</v>
      </c>
      <c r="AX110" s="2">
        <v>18712</v>
      </c>
      <c r="AY110" s="2">
        <v>70976</v>
      </c>
      <c r="AZ110" s="2">
        <v>7937</v>
      </c>
      <c r="BA110" s="2">
        <v>35868</v>
      </c>
    </row>
    <row r="111" spans="1:53" x14ac:dyDescent="0.2">
      <c r="A111" t="s">
        <v>19</v>
      </c>
      <c r="B111" s="2">
        <v>38499</v>
      </c>
      <c r="C111" s="2">
        <v>5756</v>
      </c>
      <c r="D111" s="2">
        <v>54436</v>
      </c>
      <c r="E111" s="2">
        <v>23063</v>
      </c>
      <c r="F111" s="2">
        <v>281543</v>
      </c>
      <c r="G111" s="2">
        <v>41991</v>
      </c>
      <c r="H111" s="2">
        <v>27867</v>
      </c>
      <c r="I111" s="2">
        <v>8107</v>
      </c>
      <c r="J111" s="2">
        <v>4908</v>
      </c>
      <c r="K111" s="2">
        <v>143323</v>
      </c>
      <c r="L111" s="2">
        <v>97397</v>
      </c>
      <c r="M111" s="2">
        <v>13348</v>
      </c>
      <c r="N111" s="2">
        <v>13613</v>
      </c>
      <c r="O111" s="2">
        <v>103916</v>
      </c>
      <c r="P111" s="2">
        <v>55562</v>
      </c>
      <c r="Q111" s="2">
        <v>27689</v>
      </c>
      <c r="R111" s="2">
        <v>29597</v>
      </c>
      <c r="S111" s="2">
        <v>35466</v>
      </c>
      <c r="T111" s="2">
        <v>37050</v>
      </c>
      <c r="U111" s="2">
        <v>8896</v>
      </c>
      <c r="V111" s="2">
        <v>52613</v>
      </c>
      <c r="W111" s="2">
        <v>50411</v>
      </c>
      <c r="X111" s="2">
        <v>73368</v>
      </c>
      <c r="Y111" s="2">
        <v>52106</v>
      </c>
      <c r="Z111" s="2">
        <v>26279</v>
      </c>
      <c r="AA111" s="2">
        <v>52251</v>
      </c>
      <c r="AB111" s="2">
        <v>7091</v>
      </c>
      <c r="AC111" s="2">
        <v>18788</v>
      </c>
      <c r="AD111" s="2">
        <v>22316</v>
      </c>
      <c r="AE111" s="2">
        <v>8552</v>
      </c>
      <c r="AF111" s="2">
        <v>74058</v>
      </c>
      <c r="AG111" s="2">
        <v>15743</v>
      </c>
      <c r="AH111" s="2">
        <v>149598</v>
      </c>
      <c r="AI111" s="2">
        <v>85809</v>
      </c>
      <c r="AJ111" s="2">
        <v>8288</v>
      </c>
      <c r="AK111" s="2">
        <v>98528</v>
      </c>
      <c r="AL111" s="2">
        <v>32688</v>
      </c>
      <c r="AM111" s="2">
        <v>24434</v>
      </c>
      <c r="AN111" s="2">
        <v>95021</v>
      </c>
      <c r="AO111" s="2">
        <v>8170</v>
      </c>
      <c r="AP111" s="2">
        <v>39220</v>
      </c>
      <c r="AQ111" s="2">
        <v>10175</v>
      </c>
      <c r="AR111" s="2">
        <v>48969</v>
      </c>
      <c r="AS111" s="2">
        <v>229406</v>
      </c>
      <c r="AT111" s="2">
        <v>29260</v>
      </c>
      <c r="AU111" s="2">
        <v>4361</v>
      </c>
      <c r="AV111" s="2">
        <v>69328</v>
      </c>
      <c r="AW111" s="2">
        <v>49669</v>
      </c>
      <c r="AX111" s="2">
        <v>10938</v>
      </c>
      <c r="AY111" s="2">
        <v>49978</v>
      </c>
      <c r="AZ111" s="2">
        <v>5046</v>
      </c>
      <c r="BA111" s="2">
        <v>17684</v>
      </c>
    </row>
    <row r="112" spans="1:53" x14ac:dyDescent="0.2">
      <c r="A112" s="1">
        <v>2011</v>
      </c>
    </row>
    <row r="113" spans="1:53" x14ac:dyDescent="0.2">
      <c r="A113" t="s">
        <v>3</v>
      </c>
      <c r="B113" s="2">
        <v>70601</v>
      </c>
      <c r="C113" s="2">
        <v>12883</v>
      </c>
      <c r="D113" s="2">
        <v>84696</v>
      </c>
      <c r="E113" s="2">
        <v>36586</v>
      </c>
      <c r="F113" s="2">
        <v>518722</v>
      </c>
      <c r="G113" s="2">
        <v>75261</v>
      </c>
      <c r="H113" s="2">
        <v>39770</v>
      </c>
      <c r="I113" s="2">
        <v>10066</v>
      </c>
      <c r="J113" s="2">
        <v>7070</v>
      </c>
      <c r="K113" s="2">
        <v>206786</v>
      </c>
      <c r="L113" s="2">
        <v>135886</v>
      </c>
      <c r="M113" s="2">
        <v>22942</v>
      </c>
      <c r="N113" s="2">
        <v>27418</v>
      </c>
      <c r="O113" s="2">
        <v>161456</v>
      </c>
      <c r="P113" s="2">
        <v>88441</v>
      </c>
      <c r="Q113" s="2">
        <v>37621</v>
      </c>
      <c r="R113" s="2">
        <v>43443</v>
      </c>
      <c r="S113" s="2">
        <v>56213</v>
      </c>
      <c r="T113" s="2">
        <v>65280</v>
      </c>
      <c r="U113" s="2">
        <v>13843</v>
      </c>
      <c r="V113" s="2">
        <v>78351</v>
      </c>
      <c r="W113" s="2">
        <v>79641</v>
      </c>
      <c r="X113" s="2">
        <v>122324</v>
      </c>
      <c r="Y113" s="2">
        <v>74548</v>
      </c>
      <c r="Z113" s="2">
        <v>36711</v>
      </c>
      <c r="AA113" s="2">
        <v>78269</v>
      </c>
      <c r="AB113" s="2">
        <v>12558</v>
      </c>
      <c r="AC113" s="2">
        <v>25777</v>
      </c>
      <c r="AD113" s="2">
        <v>35270</v>
      </c>
      <c r="AE113" s="2">
        <v>14182</v>
      </c>
      <c r="AF113" s="2">
        <v>108843</v>
      </c>
      <c r="AG113" s="2">
        <v>29765</v>
      </c>
      <c r="AH113" s="2">
        <v>247202</v>
      </c>
      <c r="AI113" s="2">
        <v>133512</v>
      </c>
      <c r="AJ113" s="2">
        <v>10400</v>
      </c>
      <c r="AK113" s="2">
        <v>142781</v>
      </c>
      <c r="AL113" s="2">
        <v>53718</v>
      </c>
      <c r="AM113" s="2">
        <v>49012</v>
      </c>
      <c r="AN113" s="2">
        <v>147720</v>
      </c>
      <c r="AO113" s="2">
        <v>13199</v>
      </c>
      <c r="AP113" s="2">
        <v>68937</v>
      </c>
      <c r="AQ113" s="2">
        <v>11258</v>
      </c>
      <c r="AR113" s="2">
        <v>85632</v>
      </c>
      <c r="AS113" s="2">
        <v>384330</v>
      </c>
      <c r="AT113" s="2">
        <v>51272</v>
      </c>
      <c r="AU113" s="2">
        <v>6255</v>
      </c>
      <c r="AV113" s="2">
        <v>110163</v>
      </c>
      <c r="AW113" s="2">
        <v>92152</v>
      </c>
      <c r="AX113" s="2">
        <v>18305</v>
      </c>
      <c r="AY113" s="2">
        <v>69390</v>
      </c>
      <c r="AZ113" s="2">
        <v>7011</v>
      </c>
      <c r="BA113" s="2">
        <v>39447</v>
      </c>
    </row>
    <row r="114" spans="1:53" x14ac:dyDescent="0.2">
      <c r="A114" t="s">
        <v>13</v>
      </c>
      <c r="B114" s="2">
        <v>4937</v>
      </c>
      <c r="C114">
        <v>539</v>
      </c>
      <c r="D114" s="2">
        <v>6549</v>
      </c>
      <c r="E114" s="2">
        <v>3192</v>
      </c>
      <c r="F114" s="2">
        <v>30558</v>
      </c>
      <c r="G114" s="2">
        <v>3967</v>
      </c>
      <c r="H114" s="2">
        <v>1356</v>
      </c>
      <c r="I114">
        <v>331</v>
      </c>
      <c r="J114">
        <v>301</v>
      </c>
      <c r="K114" s="2">
        <v>14010</v>
      </c>
      <c r="L114" s="2">
        <v>8094</v>
      </c>
      <c r="M114" s="2">
        <v>1382</v>
      </c>
      <c r="N114" s="2">
        <v>1531</v>
      </c>
      <c r="O114" s="2">
        <v>10340</v>
      </c>
      <c r="P114" s="2">
        <v>6229</v>
      </c>
      <c r="Q114" s="2">
        <v>1744</v>
      </c>
      <c r="R114" s="2">
        <v>2729</v>
      </c>
      <c r="S114" s="2">
        <v>3303</v>
      </c>
      <c r="T114" s="2">
        <v>4495</v>
      </c>
      <c r="U114">
        <v>611</v>
      </c>
      <c r="V114" s="2">
        <v>4472</v>
      </c>
      <c r="W114" s="2">
        <v>3280</v>
      </c>
      <c r="X114" s="2">
        <v>6929</v>
      </c>
      <c r="Y114" s="2">
        <v>4084</v>
      </c>
      <c r="Z114" s="2">
        <v>3943</v>
      </c>
      <c r="AA114" s="2">
        <v>5199</v>
      </c>
      <c r="AB114">
        <v>628</v>
      </c>
      <c r="AC114" s="2">
        <v>1191</v>
      </c>
      <c r="AD114" s="2">
        <v>1752</v>
      </c>
      <c r="AE114">
        <v>120</v>
      </c>
      <c r="AF114" s="2">
        <v>3087</v>
      </c>
      <c r="AG114" s="2">
        <v>2396</v>
      </c>
      <c r="AH114" s="2">
        <v>9570</v>
      </c>
      <c r="AI114" s="2">
        <v>8426</v>
      </c>
      <c r="AJ114">
        <v>675</v>
      </c>
      <c r="AK114" s="2">
        <v>9658</v>
      </c>
      <c r="AL114" s="2">
        <v>3961</v>
      </c>
      <c r="AM114" s="2">
        <v>1734</v>
      </c>
      <c r="AN114" s="2">
        <v>8313</v>
      </c>
      <c r="AO114">
        <v>901</v>
      </c>
      <c r="AP114" s="2">
        <v>4684</v>
      </c>
      <c r="AQ114" s="2">
        <v>1049</v>
      </c>
      <c r="AR114" s="2">
        <v>5626</v>
      </c>
      <c r="AS114" s="2">
        <v>37077</v>
      </c>
      <c r="AT114" s="2">
        <v>1984</v>
      </c>
      <c r="AU114">
        <v>134</v>
      </c>
      <c r="AV114" s="2">
        <v>5106</v>
      </c>
      <c r="AW114" s="2">
        <v>4552</v>
      </c>
      <c r="AX114" s="2">
        <v>1381</v>
      </c>
      <c r="AY114" s="2">
        <v>3195</v>
      </c>
      <c r="AZ114">
        <v>155</v>
      </c>
      <c r="BA114" s="2">
        <v>5644</v>
      </c>
    </row>
    <row r="115" spans="1:53" x14ac:dyDescent="0.2">
      <c r="A115" t="s">
        <v>14</v>
      </c>
      <c r="B115" s="2">
        <v>53474</v>
      </c>
      <c r="C115" s="2">
        <v>9064</v>
      </c>
      <c r="D115" s="2">
        <v>59582</v>
      </c>
      <c r="E115" s="2">
        <v>28877</v>
      </c>
      <c r="F115" s="2">
        <v>359909</v>
      </c>
      <c r="G115" s="2">
        <v>55912</v>
      </c>
      <c r="H115" s="2">
        <v>28297</v>
      </c>
      <c r="I115" s="2">
        <v>7503</v>
      </c>
      <c r="J115" s="2">
        <v>4844</v>
      </c>
      <c r="K115" s="2">
        <v>144806</v>
      </c>
      <c r="L115" s="2">
        <v>96997</v>
      </c>
      <c r="M115" s="2">
        <v>16584</v>
      </c>
      <c r="N115" s="2">
        <v>22211</v>
      </c>
      <c r="O115" s="2">
        <v>116254</v>
      </c>
      <c r="P115" s="2">
        <v>67734</v>
      </c>
      <c r="Q115" s="2">
        <v>29397</v>
      </c>
      <c r="R115" s="2">
        <v>32292</v>
      </c>
      <c r="S115" s="2">
        <v>45440</v>
      </c>
      <c r="T115" s="2">
        <v>51527</v>
      </c>
      <c r="U115" s="2">
        <v>10521</v>
      </c>
      <c r="V115" s="2">
        <v>53615</v>
      </c>
      <c r="W115" s="2">
        <v>53643</v>
      </c>
      <c r="X115" s="2">
        <v>92356</v>
      </c>
      <c r="Y115" s="2">
        <v>57995</v>
      </c>
      <c r="Z115" s="2">
        <v>29375</v>
      </c>
      <c r="AA115" s="2">
        <v>59818</v>
      </c>
      <c r="AB115" s="2">
        <v>9182</v>
      </c>
      <c r="AC115" s="2">
        <v>20083</v>
      </c>
      <c r="AD115" s="2">
        <v>26101</v>
      </c>
      <c r="AE115" s="2">
        <v>10456</v>
      </c>
      <c r="AF115" s="2">
        <v>73996</v>
      </c>
      <c r="AG115" s="2">
        <v>22862</v>
      </c>
      <c r="AH115" s="2">
        <v>166957</v>
      </c>
      <c r="AI115" s="2">
        <v>99768</v>
      </c>
      <c r="AJ115" s="2">
        <v>7999</v>
      </c>
      <c r="AK115" s="2">
        <v>105268</v>
      </c>
      <c r="AL115" s="2">
        <v>43023</v>
      </c>
      <c r="AM115" s="2">
        <v>36585</v>
      </c>
      <c r="AN115" s="2">
        <v>107181</v>
      </c>
      <c r="AO115" s="2">
        <v>9852</v>
      </c>
      <c r="AP115" s="2">
        <v>53233</v>
      </c>
      <c r="AQ115" s="2">
        <v>8576</v>
      </c>
      <c r="AR115" s="2">
        <v>63386</v>
      </c>
      <c r="AS115" s="2">
        <v>276728</v>
      </c>
      <c r="AT115" s="2">
        <v>41826</v>
      </c>
      <c r="AU115" s="2">
        <v>4664</v>
      </c>
      <c r="AV115" s="2">
        <v>80792</v>
      </c>
      <c r="AW115" s="2">
        <v>67760</v>
      </c>
      <c r="AX115" s="2">
        <v>13819</v>
      </c>
      <c r="AY115" s="2">
        <v>54536</v>
      </c>
      <c r="AZ115" s="2">
        <v>5824</v>
      </c>
      <c r="BA115" s="2">
        <v>28952</v>
      </c>
    </row>
    <row r="116" spans="1:53" x14ac:dyDescent="0.2">
      <c r="A116" t="s">
        <v>15</v>
      </c>
      <c r="B116" s="2">
        <v>12190</v>
      </c>
      <c r="C116" s="2">
        <v>3280</v>
      </c>
      <c r="D116" s="2">
        <v>18565</v>
      </c>
      <c r="E116" s="2">
        <v>4517</v>
      </c>
      <c r="F116" s="2">
        <v>128255</v>
      </c>
      <c r="G116" s="2">
        <v>15382</v>
      </c>
      <c r="H116" s="2">
        <v>10117</v>
      </c>
      <c r="I116" s="2">
        <v>2232</v>
      </c>
      <c r="J116" s="2">
        <v>1925</v>
      </c>
      <c r="K116" s="2">
        <v>47970</v>
      </c>
      <c r="L116" s="2">
        <v>30795</v>
      </c>
      <c r="M116" s="2">
        <v>4976</v>
      </c>
      <c r="N116" s="2">
        <v>3676</v>
      </c>
      <c r="O116" s="2">
        <v>34862</v>
      </c>
      <c r="P116" s="2">
        <v>14478</v>
      </c>
      <c r="Q116" s="2">
        <v>6480</v>
      </c>
      <c r="R116" s="2">
        <v>8422</v>
      </c>
      <c r="S116" s="2">
        <v>7470</v>
      </c>
      <c r="T116" s="2">
        <v>9258</v>
      </c>
      <c r="U116" s="2">
        <v>2711</v>
      </c>
      <c r="V116" s="2">
        <v>20264</v>
      </c>
      <c r="W116" s="2">
        <v>22718</v>
      </c>
      <c r="X116" s="2">
        <v>23039</v>
      </c>
      <c r="Y116" s="2">
        <v>12469</v>
      </c>
      <c r="Z116" s="2">
        <v>3393</v>
      </c>
      <c r="AA116" s="2">
        <v>13252</v>
      </c>
      <c r="AB116" s="2">
        <v>2748</v>
      </c>
      <c r="AC116" s="2">
        <v>4503</v>
      </c>
      <c r="AD116" s="2">
        <v>7417</v>
      </c>
      <c r="AE116" s="2">
        <v>3606</v>
      </c>
      <c r="AF116" s="2">
        <v>31760</v>
      </c>
      <c r="AG116" s="2">
        <v>4507</v>
      </c>
      <c r="AH116" s="2">
        <v>70675</v>
      </c>
      <c r="AI116" s="2">
        <v>25318</v>
      </c>
      <c r="AJ116" s="2">
        <v>1726</v>
      </c>
      <c r="AK116" s="2">
        <v>27855</v>
      </c>
      <c r="AL116" s="2">
        <v>6734</v>
      </c>
      <c r="AM116" s="2">
        <v>10693</v>
      </c>
      <c r="AN116" s="2">
        <v>32226</v>
      </c>
      <c r="AO116" s="2">
        <v>2446</v>
      </c>
      <c r="AP116" s="2">
        <v>11020</v>
      </c>
      <c r="AQ116" s="2">
        <v>1633</v>
      </c>
      <c r="AR116" s="2">
        <v>16620</v>
      </c>
      <c r="AS116" s="2">
        <v>70525</v>
      </c>
      <c r="AT116" s="2">
        <v>7462</v>
      </c>
      <c r="AU116" s="2">
        <v>1457</v>
      </c>
      <c r="AV116" s="2">
        <v>24265</v>
      </c>
      <c r="AW116" s="2">
        <v>19840</v>
      </c>
      <c r="AX116" s="2">
        <v>3105</v>
      </c>
      <c r="AY116" s="2">
        <v>11659</v>
      </c>
      <c r="AZ116" s="2">
        <v>1032</v>
      </c>
      <c r="BA116" s="2">
        <v>4851</v>
      </c>
    </row>
    <row r="117" spans="1:53" x14ac:dyDescent="0.2">
      <c r="A117" t="s">
        <v>16</v>
      </c>
    </row>
    <row r="118" spans="1:53" x14ac:dyDescent="0.2">
      <c r="A118" t="s">
        <v>17</v>
      </c>
      <c r="B118" s="2">
        <v>65579</v>
      </c>
      <c r="C118" s="2">
        <v>12072</v>
      </c>
      <c r="D118" s="2">
        <v>65599</v>
      </c>
      <c r="E118" s="2">
        <v>32866</v>
      </c>
      <c r="F118" s="2">
        <v>326778</v>
      </c>
      <c r="G118" s="2">
        <v>60591</v>
      </c>
      <c r="H118" s="2">
        <v>30782</v>
      </c>
      <c r="I118" s="2">
        <v>8602</v>
      </c>
      <c r="J118" s="2">
        <v>5175</v>
      </c>
      <c r="K118" s="2">
        <v>151503</v>
      </c>
      <c r="L118" s="2">
        <v>113260</v>
      </c>
      <c r="M118" s="2">
        <v>17615</v>
      </c>
      <c r="N118" s="2">
        <v>23025</v>
      </c>
      <c r="O118" s="2">
        <v>125666</v>
      </c>
      <c r="P118" s="2">
        <v>78739</v>
      </c>
      <c r="Q118" s="2">
        <v>33572</v>
      </c>
      <c r="R118" s="2">
        <v>36696</v>
      </c>
      <c r="S118" s="2">
        <v>52887</v>
      </c>
      <c r="T118" s="2">
        <v>61499</v>
      </c>
      <c r="U118" s="2">
        <v>13353</v>
      </c>
      <c r="V118" s="2">
        <v>58592</v>
      </c>
      <c r="W118" s="2">
        <v>59475</v>
      </c>
      <c r="X118" s="2">
        <v>110114</v>
      </c>
      <c r="Y118" s="2">
        <v>62626</v>
      </c>
      <c r="Z118" s="2">
        <v>35105</v>
      </c>
      <c r="AA118" s="2">
        <v>71605</v>
      </c>
      <c r="AB118" s="2">
        <v>11953</v>
      </c>
      <c r="AC118" s="2">
        <v>22121</v>
      </c>
      <c r="AD118" s="2">
        <v>25218</v>
      </c>
      <c r="AE118" s="2">
        <v>12934</v>
      </c>
      <c r="AF118" s="2">
        <v>74052</v>
      </c>
      <c r="AG118" s="2">
        <v>25129</v>
      </c>
      <c r="AH118" s="2">
        <v>171548</v>
      </c>
      <c r="AI118" s="2">
        <v>111959</v>
      </c>
      <c r="AJ118" s="2">
        <v>10050</v>
      </c>
      <c r="AK118" s="2">
        <v>132523</v>
      </c>
      <c r="AL118" s="2">
        <v>48476</v>
      </c>
      <c r="AM118" s="2">
        <v>38986</v>
      </c>
      <c r="AN118" s="2">
        <v>132288</v>
      </c>
      <c r="AO118" s="2">
        <v>10493</v>
      </c>
      <c r="AP118" s="2">
        <v>61900</v>
      </c>
      <c r="AQ118" s="2">
        <v>10692</v>
      </c>
      <c r="AR118" s="2">
        <v>77617</v>
      </c>
      <c r="AS118" s="2">
        <v>277876</v>
      </c>
      <c r="AT118" s="2">
        <v>43545</v>
      </c>
      <c r="AU118" s="2">
        <v>5764</v>
      </c>
      <c r="AV118" s="2">
        <v>87767</v>
      </c>
      <c r="AW118" s="2">
        <v>69100</v>
      </c>
      <c r="AX118" s="2">
        <v>17947</v>
      </c>
      <c r="AY118" s="2">
        <v>64039</v>
      </c>
      <c r="AZ118" s="2">
        <v>6672</v>
      </c>
      <c r="BA118" s="2">
        <v>38143</v>
      </c>
    </row>
    <row r="119" spans="1:53" x14ac:dyDescent="0.2">
      <c r="A119" t="s">
        <v>18</v>
      </c>
      <c r="B119" s="2">
        <v>5022</v>
      </c>
      <c r="C119">
        <v>811</v>
      </c>
      <c r="D119" s="2">
        <v>19097</v>
      </c>
      <c r="E119" s="2">
        <v>3720</v>
      </c>
      <c r="F119" s="2">
        <v>191944</v>
      </c>
      <c r="G119" s="2">
        <v>14670</v>
      </c>
      <c r="H119" s="2">
        <v>8988</v>
      </c>
      <c r="I119" s="2">
        <v>1464</v>
      </c>
      <c r="J119" s="2">
        <v>1895</v>
      </c>
      <c r="K119" s="2">
        <v>55283</v>
      </c>
      <c r="L119" s="2">
        <v>22626</v>
      </c>
      <c r="M119" s="2">
        <v>5327</v>
      </c>
      <c r="N119" s="2">
        <v>4393</v>
      </c>
      <c r="O119" s="2">
        <v>35790</v>
      </c>
      <c r="P119" s="2">
        <v>9702</v>
      </c>
      <c r="Q119" s="2">
        <v>4049</v>
      </c>
      <c r="R119" s="2">
        <v>6747</v>
      </c>
      <c r="S119" s="2">
        <v>3326</v>
      </c>
      <c r="T119" s="2">
        <v>3781</v>
      </c>
      <c r="U119">
        <v>490</v>
      </c>
      <c r="V119" s="2">
        <v>19759</v>
      </c>
      <c r="W119" s="2">
        <v>20166</v>
      </c>
      <c r="X119" s="2">
        <v>12210</v>
      </c>
      <c r="Y119" s="2">
        <v>11922</v>
      </c>
      <c r="Z119" s="2">
        <v>1606</v>
      </c>
      <c r="AA119" s="2">
        <v>6664</v>
      </c>
      <c r="AB119">
        <v>605</v>
      </c>
      <c r="AC119" s="2">
        <v>3656</v>
      </c>
      <c r="AD119" s="2">
        <v>10052</v>
      </c>
      <c r="AE119" s="2">
        <v>1248</v>
      </c>
      <c r="AF119" s="2">
        <v>34791</v>
      </c>
      <c r="AG119" s="2">
        <v>4636</v>
      </c>
      <c r="AH119" s="2">
        <v>75654</v>
      </c>
      <c r="AI119" s="2">
        <v>21553</v>
      </c>
      <c r="AJ119">
        <v>350</v>
      </c>
      <c r="AK119" s="2">
        <v>10258</v>
      </c>
      <c r="AL119" s="2">
        <v>5242</v>
      </c>
      <c r="AM119" s="2">
        <v>10026</v>
      </c>
      <c r="AN119" s="2">
        <v>15432</v>
      </c>
      <c r="AO119" s="2">
        <v>2706</v>
      </c>
      <c r="AP119" s="2">
        <v>7037</v>
      </c>
      <c r="AQ119">
        <v>566</v>
      </c>
      <c r="AR119" s="2">
        <v>8015</v>
      </c>
      <c r="AS119" s="2">
        <v>106454</v>
      </c>
      <c r="AT119" s="2">
        <v>7727</v>
      </c>
      <c r="AU119">
        <v>491</v>
      </c>
      <c r="AV119" s="2">
        <v>22396</v>
      </c>
      <c r="AW119" s="2">
        <v>23052</v>
      </c>
      <c r="AX119">
        <v>358</v>
      </c>
      <c r="AY119" s="2">
        <v>5351</v>
      </c>
      <c r="AZ119">
        <v>339</v>
      </c>
      <c r="BA119" s="2">
        <v>1304</v>
      </c>
    </row>
    <row r="120" spans="1:53" x14ac:dyDescent="0.2">
      <c r="A120" t="s">
        <v>10</v>
      </c>
    </row>
    <row r="121" spans="1:53" x14ac:dyDescent="0.2">
      <c r="A121" t="s">
        <v>11</v>
      </c>
      <c r="B121" s="2">
        <v>70551</v>
      </c>
      <c r="C121" s="2">
        <v>12883</v>
      </c>
      <c r="D121" s="2">
        <v>84405</v>
      </c>
      <c r="E121" s="2">
        <v>36396</v>
      </c>
      <c r="F121" s="2">
        <v>516816</v>
      </c>
      <c r="G121" s="2">
        <v>75132</v>
      </c>
      <c r="H121" s="2">
        <v>39675</v>
      </c>
      <c r="I121" s="2">
        <v>10066</v>
      </c>
      <c r="J121" s="2">
        <v>7070</v>
      </c>
      <c r="K121" s="2">
        <v>205914</v>
      </c>
      <c r="L121" s="2">
        <v>135650</v>
      </c>
      <c r="M121" s="2">
        <v>22942</v>
      </c>
      <c r="N121" s="2">
        <v>27347</v>
      </c>
      <c r="O121" s="2">
        <v>160897</v>
      </c>
      <c r="P121" s="2">
        <v>87739</v>
      </c>
      <c r="Q121" s="2">
        <v>37589</v>
      </c>
      <c r="R121" s="2">
        <v>43443</v>
      </c>
      <c r="S121" s="2">
        <v>56107</v>
      </c>
      <c r="T121" s="2">
        <v>65155</v>
      </c>
      <c r="U121" s="2">
        <v>13843</v>
      </c>
      <c r="V121" s="2">
        <v>78263</v>
      </c>
      <c r="W121" s="2">
        <v>79231</v>
      </c>
      <c r="X121" s="2">
        <v>121938</v>
      </c>
      <c r="Y121" s="2">
        <v>74480</v>
      </c>
      <c r="Z121" s="2">
        <v>36554</v>
      </c>
      <c r="AA121" s="2">
        <v>77863</v>
      </c>
      <c r="AB121" s="2">
        <v>12519</v>
      </c>
      <c r="AC121" s="2">
        <v>25777</v>
      </c>
      <c r="AD121" s="2">
        <v>35270</v>
      </c>
      <c r="AE121" s="2">
        <v>14182</v>
      </c>
      <c r="AF121" s="2">
        <v>108730</v>
      </c>
      <c r="AG121" s="2">
        <v>29673</v>
      </c>
      <c r="AH121" s="2">
        <v>246846</v>
      </c>
      <c r="AI121" s="2">
        <v>132973</v>
      </c>
      <c r="AJ121" s="2">
        <v>10400</v>
      </c>
      <c r="AK121" s="2">
        <v>142662</v>
      </c>
      <c r="AL121" s="2">
        <v>53587</v>
      </c>
      <c r="AM121" s="2">
        <v>49012</v>
      </c>
      <c r="AN121" s="2">
        <v>147445</v>
      </c>
      <c r="AO121" s="2">
        <v>13199</v>
      </c>
      <c r="AP121" s="2">
        <v>68865</v>
      </c>
      <c r="AQ121" s="2">
        <v>11258</v>
      </c>
      <c r="AR121" s="2">
        <v>85321</v>
      </c>
      <c r="AS121" s="2">
        <v>382305</v>
      </c>
      <c r="AT121" s="2">
        <v>51272</v>
      </c>
      <c r="AU121" s="2">
        <v>6255</v>
      </c>
      <c r="AV121" s="2">
        <v>110103</v>
      </c>
      <c r="AW121" s="2">
        <v>92005</v>
      </c>
      <c r="AX121" s="2">
        <v>18238</v>
      </c>
      <c r="AY121" s="2">
        <v>69252</v>
      </c>
      <c r="AZ121" s="2">
        <v>7011</v>
      </c>
      <c r="BA121" s="2">
        <v>39087</v>
      </c>
    </row>
    <row r="122" spans="1:53" x14ac:dyDescent="0.2">
      <c r="A122" t="s">
        <v>19</v>
      </c>
      <c r="B122" s="2">
        <v>42589</v>
      </c>
      <c r="C122" s="2">
        <v>8468</v>
      </c>
      <c r="D122" s="2">
        <v>48573</v>
      </c>
      <c r="E122" s="2">
        <v>21133</v>
      </c>
      <c r="F122" s="2">
        <v>298753</v>
      </c>
      <c r="G122" s="2">
        <v>44400</v>
      </c>
      <c r="H122" s="2">
        <v>27983</v>
      </c>
      <c r="I122" s="2">
        <v>7019</v>
      </c>
      <c r="J122" s="2">
        <v>4601</v>
      </c>
      <c r="K122" s="2">
        <v>133618</v>
      </c>
      <c r="L122" s="2">
        <v>85401</v>
      </c>
      <c r="M122" s="2">
        <v>12804</v>
      </c>
      <c r="N122" s="2">
        <v>13747</v>
      </c>
      <c r="O122" s="2">
        <v>101160</v>
      </c>
      <c r="P122" s="2">
        <v>60690</v>
      </c>
      <c r="Q122" s="2">
        <v>26803</v>
      </c>
      <c r="R122" s="2">
        <v>29200</v>
      </c>
      <c r="S122" s="2">
        <v>36504</v>
      </c>
      <c r="T122" s="2">
        <v>38972</v>
      </c>
      <c r="U122" s="2">
        <v>9676</v>
      </c>
      <c r="V122" s="2">
        <v>54268</v>
      </c>
      <c r="W122" s="2">
        <v>54834</v>
      </c>
      <c r="X122" s="2">
        <v>78123</v>
      </c>
      <c r="Y122" s="2">
        <v>51432</v>
      </c>
      <c r="Z122" s="2">
        <v>23909</v>
      </c>
      <c r="AA122" s="2">
        <v>50356</v>
      </c>
      <c r="AB122" s="2">
        <v>7202</v>
      </c>
      <c r="AC122" s="2">
        <v>17310</v>
      </c>
      <c r="AD122" s="2">
        <v>21765</v>
      </c>
      <c r="AE122" s="2">
        <v>10630</v>
      </c>
      <c r="AF122" s="2">
        <v>70001</v>
      </c>
      <c r="AG122" s="2">
        <v>16473</v>
      </c>
      <c r="AH122" s="2">
        <v>153374</v>
      </c>
      <c r="AI122" s="2">
        <v>82110</v>
      </c>
      <c r="AJ122" s="2">
        <v>7999</v>
      </c>
      <c r="AK122" s="2">
        <v>95181</v>
      </c>
      <c r="AL122" s="2">
        <v>31063</v>
      </c>
      <c r="AM122" s="2">
        <v>29310</v>
      </c>
      <c r="AN122" s="2">
        <v>96506</v>
      </c>
      <c r="AO122" s="2">
        <v>9581</v>
      </c>
      <c r="AP122" s="2">
        <v>45396</v>
      </c>
      <c r="AQ122" s="2">
        <v>8033</v>
      </c>
      <c r="AR122" s="2">
        <v>56573</v>
      </c>
      <c r="AS122" s="2">
        <v>205002</v>
      </c>
      <c r="AT122" s="2">
        <v>26135</v>
      </c>
      <c r="AU122" s="2">
        <v>4704</v>
      </c>
      <c r="AV122" s="2">
        <v>71827</v>
      </c>
      <c r="AW122" s="2">
        <v>51630</v>
      </c>
      <c r="AX122" s="2">
        <v>10180</v>
      </c>
      <c r="AY122" s="2">
        <v>50357</v>
      </c>
      <c r="AZ122" s="2">
        <v>3454</v>
      </c>
      <c r="BA122" s="2">
        <v>20145</v>
      </c>
    </row>
    <row r="123" spans="1:53" x14ac:dyDescent="0.2">
      <c r="A123" s="1">
        <v>2010</v>
      </c>
    </row>
    <row r="124" spans="1:53" x14ac:dyDescent="0.2">
      <c r="A124" t="s">
        <v>3</v>
      </c>
      <c r="B124" s="2">
        <v>66243</v>
      </c>
      <c r="C124" s="2">
        <v>12494</v>
      </c>
      <c r="D124" s="2">
        <v>86210</v>
      </c>
      <c r="E124" s="2">
        <v>37344</v>
      </c>
      <c r="F124" s="2">
        <v>508113</v>
      </c>
      <c r="G124" s="2">
        <v>68838</v>
      </c>
      <c r="H124" s="2">
        <v>42002</v>
      </c>
      <c r="I124" s="2">
        <v>9902</v>
      </c>
      <c r="J124" s="2">
        <v>9098</v>
      </c>
      <c r="K124" s="2">
        <v>211737</v>
      </c>
      <c r="L124" s="2">
        <v>145715</v>
      </c>
      <c r="M124" s="2">
        <v>19939</v>
      </c>
      <c r="N124" s="2">
        <v>23489</v>
      </c>
      <c r="O124" s="2">
        <v>179328</v>
      </c>
      <c r="P124" s="2">
        <v>82273</v>
      </c>
      <c r="Q124" s="2">
        <v>41387</v>
      </c>
      <c r="R124" s="2">
        <v>40095</v>
      </c>
      <c r="S124" s="2">
        <v>57337</v>
      </c>
      <c r="T124" s="2">
        <v>67832</v>
      </c>
      <c r="U124" s="2">
        <v>14244</v>
      </c>
      <c r="V124" s="2">
        <v>79000</v>
      </c>
      <c r="W124" s="2">
        <v>79068</v>
      </c>
      <c r="X124" s="2">
        <v>128835</v>
      </c>
      <c r="Y124" s="2">
        <v>73251</v>
      </c>
      <c r="Z124" s="2">
        <v>45919</v>
      </c>
      <c r="AA124" s="2">
        <v>82335</v>
      </c>
      <c r="AB124" s="2">
        <v>14037</v>
      </c>
      <c r="AC124" s="2">
        <v>28509</v>
      </c>
      <c r="AD124" s="2">
        <v>41465</v>
      </c>
      <c r="AE124" s="2">
        <v>16194</v>
      </c>
      <c r="AF124" s="2">
        <v>110473</v>
      </c>
      <c r="AG124" s="2">
        <v>28502</v>
      </c>
      <c r="AH124" s="2">
        <v>247003</v>
      </c>
      <c r="AI124" s="2">
        <v>130058</v>
      </c>
      <c r="AJ124" s="2">
        <v>8895</v>
      </c>
      <c r="AK124" s="2">
        <v>145431</v>
      </c>
      <c r="AL124" s="2">
        <v>49557</v>
      </c>
      <c r="AM124" s="2">
        <v>48873</v>
      </c>
      <c r="AN124" s="2">
        <v>144791</v>
      </c>
      <c r="AO124" s="2">
        <v>12732</v>
      </c>
      <c r="AP124" s="2">
        <v>63648</v>
      </c>
      <c r="AQ124" s="2">
        <v>10804</v>
      </c>
      <c r="AR124" s="2">
        <v>96604</v>
      </c>
      <c r="AS124" s="2">
        <v>395185</v>
      </c>
      <c r="AT124" s="2">
        <v>54635</v>
      </c>
      <c r="AU124" s="2">
        <v>6885</v>
      </c>
      <c r="AV124" s="2">
        <v>105477</v>
      </c>
      <c r="AW124" s="2">
        <v>94636</v>
      </c>
      <c r="AX124" s="2">
        <v>20260</v>
      </c>
      <c r="AY124" s="2">
        <v>73724</v>
      </c>
      <c r="AZ124" s="2">
        <v>8314</v>
      </c>
      <c r="BA124" s="2">
        <v>45712</v>
      </c>
    </row>
    <row r="125" spans="1:53" x14ac:dyDescent="0.2">
      <c r="A125" t="s">
        <v>13</v>
      </c>
      <c r="B125" s="2">
        <v>4756</v>
      </c>
      <c r="C125">
        <v>746</v>
      </c>
      <c r="D125" s="2">
        <v>6827</v>
      </c>
      <c r="E125" s="2">
        <v>2723</v>
      </c>
      <c r="F125" s="2">
        <v>31049</v>
      </c>
      <c r="G125" s="2">
        <v>3283</v>
      </c>
      <c r="H125" s="2">
        <v>1302</v>
      </c>
      <c r="I125">
        <v>377</v>
      </c>
      <c r="J125">
        <v>891</v>
      </c>
      <c r="K125" s="2">
        <v>13567</v>
      </c>
      <c r="L125" s="2">
        <v>11765</v>
      </c>
      <c r="M125">
        <v>649</v>
      </c>
      <c r="N125">
        <v>961</v>
      </c>
      <c r="O125" s="2">
        <v>10847</v>
      </c>
      <c r="P125" s="2">
        <v>6595</v>
      </c>
      <c r="Q125" s="2">
        <v>2339</v>
      </c>
      <c r="R125" s="2">
        <v>2718</v>
      </c>
      <c r="S125" s="2">
        <v>5794</v>
      </c>
      <c r="T125" s="2">
        <v>5714</v>
      </c>
      <c r="U125">
        <v>574</v>
      </c>
      <c r="V125" s="2">
        <v>3089</v>
      </c>
      <c r="W125" s="2">
        <v>2633</v>
      </c>
      <c r="X125" s="2">
        <v>8453</v>
      </c>
      <c r="Y125" s="2">
        <v>3024</v>
      </c>
      <c r="Z125" s="2">
        <v>5458</v>
      </c>
      <c r="AA125" s="2">
        <v>4693</v>
      </c>
      <c r="AB125" s="2">
        <v>1280</v>
      </c>
      <c r="AC125" s="2">
        <v>1217</v>
      </c>
      <c r="AD125" s="2">
        <v>3271</v>
      </c>
      <c r="AE125">
        <v>621</v>
      </c>
      <c r="AF125" s="2">
        <v>3911</v>
      </c>
      <c r="AG125" s="2">
        <v>3436</v>
      </c>
      <c r="AH125" s="2">
        <v>13355</v>
      </c>
      <c r="AI125" s="2">
        <v>12793</v>
      </c>
      <c r="AJ125">
        <v>132</v>
      </c>
      <c r="AK125" s="2">
        <v>9104</v>
      </c>
      <c r="AL125" s="2">
        <v>4599</v>
      </c>
      <c r="AM125" s="2">
        <v>2131</v>
      </c>
      <c r="AN125" s="2">
        <v>10084</v>
      </c>
      <c r="AO125">
        <v>812</v>
      </c>
      <c r="AP125" s="2">
        <v>6132</v>
      </c>
      <c r="AQ125">
        <v>866</v>
      </c>
      <c r="AR125" s="2">
        <v>8845</v>
      </c>
      <c r="AS125" s="2">
        <v>39801</v>
      </c>
      <c r="AT125" s="2">
        <v>2212</v>
      </c>
      <c r="AU125">
        <v>367</v>
      </c>
      <c r="AV125" s="2">
        <v>5083</v>
      </c>
      <c r="AW125" s="2">
        <v>4651</v>
      </c>
      <c r="AX125" s="2">
        <v>1971</v>
      </c>
      <c r="AY125" s="2">
        <v>4170</v>
      </c>
      <c r="AZ125" s="2">
        <v>1066</v>
      </c>
      <c r="BA125" s="2">
        <v>6742</v>
      </c>
    </row>
    <row r="126" spans="1:53" x14ac:dyDescent="0.2">
      <c r="A126" t="s">
        <v>14</v>
      </c>
      <c r="B126" s="2">
        <v>50576</v>
      </c>
      <c r="C126" s="2">
        <v>9550</v>
      </c>
      <c r="D126" s="2">
        <v>64576</v>
      </c>
      <c r="E126" s="2">
        <v>29465</v>
      </c>
      <c r="F126" s="2">
        <v>356714</v>
      </c>
      <c r="G126" s="2">
        <v>52048</v>
      </c>
      <c r="H126" s="2">
        <v>29842</v>
      </c>
      <c r="I126" s="2">
        <v>7994</v>
      </c>
      <c r="J126" s="2">
        <v>5630</v>
      </c>
      <c r="K126" s="2">
        <v>154841</v>
      </c>
      <c r="L126" s="2">
        <v>106683</v>
      </c>
      <c r="M126" s="2">
        <v>14258</v>
      </c>
      <c r="N126" s="2">
        <v>19525</v>
      </c>
      <c r="O126" s="2">
        <v>130835</v>
      </c>
      <c r="P126" s="2">
        <v>64104</v>
      </c>
      <c r="Q126" s="2">
        <v>31956</v>
      </c>
      <c r="R126" s="2">
        <v>30197</v>
      </c>
      <c r="S126" s="2">
        <v>42548</v>
      </c>
      <c r="T126" s="2">
        <v>52140</v>
      </c>
      <c r="U126" s="2">
        <v>11683</v>
      </c>
      <c r="V126" s="2">
        <v>57482</v>
      </c>
      <c r="W126" s="2">
        <v>52959</v>
      </c>
      <c r="X126" s="2">
        <v>95654</v>
      </c>
      <c r="Y126" s="2">
        <v>55657</v>
      </c>
      <c r="Z126" s="2">
        <v>34189</v>
      </c>
      <c r="AA126" s="2">
        <v>64183</v>
      </c>
      <c r="AB126" s="2">
        <v>9998</v>
      </c>
      <c r="AC126" s="2">
        <v>23854</v>
      </c>
      <c r="AD126" s="2">
        <v>29117</v>
      </c>
      <c r="AE126" s="2">
        <v>11277</v>
      </c>
      <c r="AF126" s="2">
        <v>75102</v>
      </c>
      <c r="AG126" s="2">
        <v>19608</v>
      </c>
      <c r="AH126" s="2">
        <v>169567</v>
      </c>
      <c r="AI126" s="2">
        <v>92231</v>
      </c>
      <c r="AJ126" s="2">
        <v>7609</v>
      </c>
      <c r="AK126" s="2">
        <v>111527</v>
      </c>
      <c r="AL126" s="2">
        <v>38372</v>
      </c>
      <c r="AM126" s="2">
        <v>36911</v>
      </c>
      <c r="AN126" s="2">
        <v>105705</v>
      </c>
      <c r="AO126" s="2">
        <v>9254</v>
      </c>
      <c r="AP126" s="2">
        <v>47816</v>
      </c>
      <c r="AQ126" s="2">
        <v>8476</v>
      </c>
      <c r="AR126" s="2">
        <v>66004</v>
      </c>
      <c r="AS126" s="2">
        <v>290139</v>
      </c>
      <c r="AT126" s="2">
        <v>44384</v>
      </c>
      <c r="AU126" s="2">
        <v>4710</v>
      </c>
      <c r="AV126" s="2">
        <v>77319</v>
      </c>
      <c r="AW126" s="2">
        <v>69108</v>
      </c>
      <c r="AX126" s="2">
        <v>15764</v>
      </c>
      <c r="AY126" s="2">
        <v>55447</v>
      </c>
      <c r="AZ126" s="2">
        <v>6167</v>
      </c>
      <c r="BA126" s="2">
        <v>33045</v>
      </c>
    </row>
    <row r="127" spans="1:53" x14ac:dyDescent="0.2">
      <c r="A127" t="s">
        <v>15</v>
      </c>
      <c r="B127" s="2">
        <v>10911</v>
      </c>
      <c r="C127" s="2">
        <v>2198</v>
      </c>
      <c r="D127" s="2">
        <v>14807</v>
      </c>
      <c r="E127" s="2">
        <v>5156</v>
      </c>
      <c r="F127" s="2">
        <v>120350</v>
      </c>
      <c r="G127" s="2">
        <v>13507</v>
      </c>
      <c r="H127" s="2">
        <v>10858</v>
      </c>
      <c r="I127" s="2">
        <v>1531</v>
      </c>
      <c r="J127" s="2">
        <v>2577</v>
      </c>
      <c r="K127" s="2">
        <v>43329</v>
      </c>
      <c r="L127" s="2">
        <v>27267</v>
      </c>
      <c r="M127" s="2">
        <v>5032</v>
      </c>
      <c r="N127" s="2">
        <v>3003</v>
      </c>
      <c r="O127" s="2">
        <v>37646</v>
      </c>
      <c r="P127" s="2">
        <v>11574</v>
      </c>
      <c r="Q127" s="2">
        <v>7092</v>
      </c>
      <c r="R127" s="2">
        <v>7180</v>
      </c>
      <c r="S127" s="2">
        <v>8995</v>
      </c>
      <c r="T127" s="2">
        <v>9978</v>
      </c>
      <c r="U127" s="2">
        <v>1987</v>
      </c>
      <c r="V127" s="2">
        <v>18429</v>
      </c>
      <c r="W127" s="2">
        <v>23476</v>
      </c>
      <c r="X127" s="2">
        <v>24728</v>
      </c>
      <c r="Y127" s="2">
        <v>14570</v>
      </c>
      <c r="Z127" s="2">
        <v>6272</v>
      </c>
      <c r="AA127" s="2">
        <v>13459</v>
      </c>
      <c r="AB127" s="2">
        <v>2759</v>
      </c>
      <c r="AC127" s="2">
        <v>3438</v>
      </c>
      <c r="AD127" s="2">
        <v>9077</v>
      </c>
      <c r="AE127" s="2">
        <v>4296</v>
      </c>
      <c r="AF127" s="2">
        <v>31460</v>
      </c>
      <c r="AG127" s="2">
        <v>5458</v>
      </c>
      <c r="AH127" s="2">
        <v>64081</v>
      </c>
      <c r="AI127" s="2">
        <v>25034</v>
      </c>
      <c r="AJ127" s="2">
        <v>1154</v>
      </c>
      <c r="AK127" s="2">
        <v>24800</v>
      </c>
      <c r="AL127" s="2">
        <v>6586</v>
      </c>
      <c r="AM127" s="2">
        <v>9831</v>
      </c>
      <c r="AN127" s="2">
        <v>29002</v>
      </c>
      <c r="AO127" s="2">
        <v>2666</v>
      </c>
      <c r="AP127" s="2">
        <v>9700</v>
      </c>
      <c r="AQ127" s="2">
        <v>1462</v>
      </c>
      <c r="AR127" s="2">
        <v>21755</v>
      </c>
      <c r="AS127" s="2">
        <v>65245</v>
      </c>
      <c r="AT127" s="2">
        <v>8039</v>
      </c>
      <c r="AU127" s="2">
        <v>1808</v>
      </c>
      <c r="AV127" s="2">
        <v>23075</v>
      </c>
      <c r="AW127" s="2">
        <v>20877</v>
      </c>
      <c r="AX127" s="2">
        <v>2525</v>
      </c>
      <c r="AY127" s="2">
        <v>14107</v>
      </c>
      <c r="AZ127" s="2">
        <v>1081</v>
      </c>
      <c r="BA127" s="2">
        <v>5925</v>
      </c>
    </row>
    <row r="128" spans="1:53" x14ac:dyDescent="0.2">
      <c r="A128" t="s">
        <v>16</v>
      </c>
    </row>
    <row r="129" spans="1:53" x14ac:dyDescent="0.2">
      <c r="A129" t="s">
        <v>17</v>
      </c>
      <c r="B129" s="2">
        <v>60728</v>
      </c>
      <c r="C129" s="2">
        <v>11084</v>
      </c>
      <c r="D129" s="2">
        <v>67677</v>
      </c>
      <c r="E129" s="2">
        <v>34501</v>
      </c>
      <c r="F129" s="2">
        <v>309541</v>
      </c>
      <c r="G129" s="2">
        <v>53814</v>
      </c>
      <c r="H129" s="2">
        <v>32965</v>
      </c>
      <c r="I129" s="2">
        <v>8298</v>
      </c>
      <c r="J129" s="2">
        <v>7043</v>
      </c>
      <c r="K129" s="2">
        <v>152021</v>
      </c>
      <c r="L129" s="2">
        <v>119596</v>
      </c>
      <c r="M129" s="2">
        <v>14846</v>
      </c>
      <c r="N129" s="2">
        <v>21323</v>
      </c>
      <c r="O129" s="2">
        <v>137524</v>
      </c>
      <c r="P129" s="2">
        <v>75027</v>
      </c>
      <c r="Q129" s="2">
        <v>36968</v>
      </c>
      <c r="R129" s="2">
        <v>33417</v>
      </c>
      <c r="S129" s="2">
        <v>53347</v>
      </c>
      <c r="T129" s="2">
        <v>64097</v>
      </c>
      <c r="U129" s="2">
        <v>13570</v>
      </c>
      <c r="V129" s="2">
        <v>60569</v>
      </c>
      <c r="W129" s="2">
        <v>56449</v>
      </c>
      <c r="X129" s="2">
        <v>116432</v>
      </c>
      <c r="Y129" s="2">
        <v>60588</v>
      </c>
      <c r="Z129" s="2">
        <v>43690</v>
      </c>
      <c r="AA129" s="2">
        <v>75257</v>
      </c>
      <c r="AB129" s="2">
        <v>13862</v>
      </c>
      <c r="AC129" s="2">
        <v>24866</v>
      </c>
      <c r="AD129" s="2">
        <v>28700</v>
      </c>
      <c r="AE129" s="2">
        <v>14812</v>
      </c>
      <c r="AF129" s="2">
        <v>75833</v>
      </c>
      <c r="AG129" s="2">
        <v>23911</v>
      </c>
      <c r="AH129" s="2">
        <v>168428</v>
      </c>
      <c r="AI129" s="2">
        <v>108069</v>
      </c>
      <c r="AJ129" s="2">
        <v>8381</v>
      </c>
      <c r="AK129" s="2">
        <v>133770</v>
      </c>
      <c r="AL129" s="2">
        <v>42802</v>
      </c>
      <c r="AM129" s="2">
        <v>38255</v>
      </c>
      <c r="AN129" s="2">
        <v>129642</v>
      </c>
      <c r="AO129" s="2">
        <v>10467</v>
      </c>
      <c r="AP129" s="2">
        <v>59956</v>
      </c>
      <c r="AQ129" s="2">
        <v>10150</v>
      </c>
      <c r="AR129" s="2">
        <v>84772</v>
      </c>
      <c r="AS129" s="2">
        <v>291623</v>
      </c>
      <c r="AT129" s="2">
        <v>48416</v>
      </c>
      <c r="AU129" s="2">
        <v>6490</v>
      </c>
      <c r="AV129" s="2">
        <v>80640</v>
      </c>
      <c r="AW129" s="2">
        <v>70230</v>
      </c>
      <c r="AX129" s="2">
        <v>19823</v>
      </c>
      <c r="AY129" s="2">
        <v>65072</v>
      </c>
      <c r="AZ129" s="2">
        <v>7885</v>
      </c>
      <c r="BA129" s="2">
        <v>44359</v>
      </c>
    </row>
    <row r="130" spans="1:53" x14ac:dyDescent="0.2">
      <c r="A130" t="s">
        <v>18</v>
      </c>
      <c r="B130" s="2">
        <v>5515</v>
      </c>
      <c r="C130" s="2">
        <v>1410</v>
      </c>
      <c r="D130" s="2">
        <v>18533</v>
      </c>
      <c r="E130" s="2">
        <v>2843</v>
      </c>
      <c r="F130" s="2">
        <v>198572</v>
      </c>
      <c r="G130" s="2">
        <v>15024</v>
      </c>
      <c r="H130" s="2">
        <v>9037</v>
      </c>
      <c r="I130" s="2">
        <v>1604</v>
      </c>
      <c r="J130" s="2">
        <v>2055</v>
      </c>
      <c r="K130" s="2">
        <v>59716</v>
      </c>
      <c r="L130" s="2">
        <v>26119</v>
      </c>
      <c r="M130" s="2">
        <v>5093</v>
      </c>
      <c r="N130" s="2">
        <v>2166</v>
      </c>
      <c r="O130" s="2">
        <v>41804</v>
      </c>
      <c r="P130" s="2">
        <v>7246</v>
      </c>
      <c r="Q130" s="2">
        <v>4419</v>
      </c>
      <c r="R130" s="2">
        <v>6678</v>
      </c>
      <c r="S130" s="2">
        <v>3990</v>
      </c>
      <c r="T130" s="2">
        <v>3735</v>
      </c>
      <c r="U130">
        <v>674</v>
      </c>
      <c r="V130" s="2">
        <v>18431</v>
      </c>
      <c r="W130" s="2">
        <v>22619</v>
      </c>
      <c r="X130" s="2">
        <v>12403</v>
      </c>
      <c r="Y130" s="2">
        <v>12663</v>
      </c>
      <c r="Z130" s="2">
        <v>2229</v>
      </c>
      <c r="AA130" s="2">
        <v>7078</v>
      </c>
      <c r="AB130">
        <v>175</v>
      </c>
      <c r="AC130" s="2">
        <v>3643</v>
      </c>
      <c r="AD130" s="2">
        <v>12765</v>
      </c>
      <c r="AE130" s="2">
        <v>1382</v>
      </c>
      <c r="AF130" s="2">
        <v>34640</v>
      </c>
      <c r="AG130" s="2">
        <v>4591</v>
      </c>
      <c r="AH130" s="2">
        <v>78575</v>
      </c>
      <c r="AI130" s="2">
        <v>21989</v>
      </c>
      <c r="AJ130">
        <v>514</v>
      </c>
      <c r="AK130" s="2">
        <v>11661</v>
      </c>
      <c r="AL130" s="2">
        <v>6755</v>
      </c>
      <c r="AM130" s="2">
        <v>10618</v>
      </c>
      <c r="AN130" s="2">
        <v>15149</v>
      </c>
      <c r="AO130" s="2">
        <v>2265</v>
      </c>
      <c r="AP130" s="2">
        <v>3692</v>
      </c>
      <c r="AQ130">
        <v>654</v>
      </c>
      <c r="AR130" s="2">
        <v>11832</v>
      </c>
      <c r="AS130" s="2">
        <v>103562</v>
      </c>
      <c r="AT130" s="2">
        <v>6219</v>
      </c>
      <c r="AU130">
        <v>395</v>
      </c>
      <c r="AV130" s="2">
        <v>24837</v>
      </c>
      <c r="AW130" s="2">
        <v>24406</v>
      </c>
      <c r="AX130">
        <v>437</v>
      </c>
      <c r="AY130" s="2">
        <v>8652</v>
      </c>
      <c r="AZ130">
        <v>429</v>
      </c>
      <c r="BA130" s="2">
        <v>1353</v>
      </c>
    </row>
    <row r="131" spans="1:53" x14ac:dyDescent="0.2">
      <c r="A131" t="s">
        <v>10</v>
      </c>
    </row>
    <row r="132" spans="1:53" x14ac:dyDescent="0.2">
      <c r="A132" t="s">
        <v>11</v>
      </c>
      <c r="B132" s="2">
        <v>66113</v>
      </c>
      <c r="C132" s="2">
        <v>12494</v>
      </c>
      <c r="D132" s="2">
        <v>85999</v>
      </c>
      <c r="E132" s="2">
        <v>37216</v>
      </c>
      <c r="F132" s="2">
        <v>506666</v>
      </c>
      <c r="G132" s="2">
        <v>68574</v>
      </c>
      <c r="H132" s="2">
        <v>41962</v>
      </c>
      <c r="I132" s="2">
        <v>9902</v>
      </c>
      <c r="J132" s="2">
        <v>9098</v>
      </c>
      <c r="K132" s="2">
        <v>211506</v>
      </c>
      <c r="L132" s="2">
        <v>145505</v>
      </c>
      <c r="M132" s="2">
        <v>19909</v>
      </c>
      <c r="N132" s="2">
        <v>23489</v>
      </c>
      <c r="O132" s="2">
        <v>178999</v>
      </c>
      <c r="P132" s="2">
        <v>82273</v>
      </c>
      <c r="Q132" s="2">
        <v>41098</v>
      </c>
      <c r="R132" s="2">
        <v>40070</v>
      </c>
      <c r="S132" s="2">
        <v>57337</v>
      </c>
      <c r="T132" s="2">
        <v>67648</v>
      </c>
      <c r="U132" s="2">
        <v>14244</v>
      </c>
      <c r="V132" s="2">
        <v>78909</v>
      </c>
      <c r="W132" s="2">
        <v>79068</v>
      </c>
      <c r="X132" s="2">
        <v>128673</v>
      </c>
      <c r="Y132" s="2">
        <v>73230</v>
      </c>
      <c r="Z132" s="2">
        <v>45853</v>
      </c>
      <c r="AA132" s="2">
        <v>82300</v>
      </c>
      <c r="AB132" s="2">
        <v>14005</v>
      </c>
      <c r="AC132" s="2">
        <v>28478</v>
      </c>
      <c r="AD132" s="2">
        <v>41405</v>
      </c>
      <c r="AE132" s="2">
        <v>16194</v>
      </c>
      <c r="AF132" s="2">
        <v>110123</v>
      </c>
      <c r="AG132" s="2">
        <v>28447</v>
      </c>
      <c r="AH132" s="2">
        <v>246427</v>
      </c>
      <c r="AI132" s="2">
        <v>129462</v>
      </c>
      <c r="AJ132" s="2">
        <v>8895</v>
      </c>
      <c r="AK132" s="2">
        <v>144872</v>
      </c>
      <c r="AL132" s="2">
        <v>49240</v>
      </c>
      <c r="AM132" s="2">
        <v>48873</v>
      </c>
      <c r="AN132" s="2">
        <v>144113</v>
      </c>
      <c r="AO132" s="2">
        <v>12693</v>
      </c>
      <c r="AP132" s="2">
        <v>63624</v>
      </c>
      <c r="AQ132" s="2">
        <v>10804</v>
      </c>
      <c r="AR132" s="2">
        <v>96264</v>
      </c>
      <c r="AS132" s="2">
        <v>394135</v>
      </c>
      <c r="AT132" s="2">
        <v>54635</v>
      </c>
      <c r="AU132" s="2">
        <v>6764</v>
      </c>
      <c r="AV132" s="2">
        <v>105477</v>
      </c>
      <c r="AW132" s="2">
        <v>94409</v>
      </c>
      <c r="AX132" s="2">
        <v>20165</v>
      </c>
      <c r="AY132" s="2">
        <v>73594</v>
      </c>
      <c r="AZ132" s="2">
        <v>8314</v>
      </c>
      <c r="BA132" s="2">
        <v>45196</v>
      </c>
    </row>
    <row r="133" spans="1:53" x14ac:dyDescent="0.2">
      <c r="A133" t="s">
        <v>19</v>
      </c>
      <c r="B133" s="2">
        <v>41897</v>
      </c>
      <c r="C133" s="2">
        <v>6366</v>
      </c>
      <c r="D133" s="2">
        <v>45772</v>
      </c>
      <c r="E133" s="2">
        <v>23501</v>
      </c>
      <c r="F133" s="2">
        <v>287872</v>
      </c>
      <c r="G133" s="2">
        <v>44084</v>
      </c>
      <c r="H133" s="2">
        <v>27440</v>
      </c>
      <c r="I133" s="2">
        <v>6924</v>
      </c>
      <c r="J133" s="2">
        <v>5926</v>
      </c>
      <c r="K133" s="2">
        <v>134578</v>
      </c>
      <c r="L133" s="2">
        <v>85832</v>
      </c>
      <c r="M133" s="2">
        <v>12365</v>
      </c>
      <c r="N133" s="2">
        <v>15286</v>
      </c>
      <c r="O133" s="2">
        <v>111327</v>
      </c>
      <c r="P133" s="2">
        <v>53017</v>
      </c>
      <c r="Q133" s="2">
        <v>28511</v>
      </c>
      <c r="R133" s="2">
        <v>26770</v>
      </c>
      <c r="S133" s="2">
        <v>35542</v>
      </c>
      <c r="T133" s="2">
        <v>41171</v>
      </c>
      <c r="U133" s="2">
        <v>9951</v>
      </c>
      <c r="V133" s="2">
        <v>53531</v>
      </c>
      <c r="W133" s="2">
        <v>53776</v>
      </c>
      <c r="X133" s="2">
        <v>86127</v>
      </c>
      <c r="Y133" s="2">
        <v>52058</v>
      </c>
      <c r="Z133" s="2">
        <v>26159</v>
      </c>
      <c r="AA133" s="2">
        <v>53341</v>
      </c>
      <c r="AB133" s="2">
        <v>8567</v>
      </c>
      <c r="AC133" s="2">
        <v>20522</v>
      </c>
      <c r="AD133" s="2">
        <v>25747</v>
      </c>
      <c r="AE133" s="2">
        <v>10901</v>
      </c>
      <c r="AF133" s="2">
        <v>71445</v>
      </c>
      <c r="AG133" s="2">
        <v>15729</v>
      </c>
      <c r="AH133" s="2">
        <v>150273</v>
      </c>
      <c r="AI133" s="2">
        <v>80533</v>
      </c>
      <c r="AJ133" s="2">
        <v>6627</v>
      </c>
      <c r="AK133" s="2">
        <v>93177</v>
      </c>
      <c r="AL133" s="2">
        <v>28578</v>
      </c>
      <c r="AM133" s="2">
        <v>30986</v>
      </c>
      <c r="AN133" s="2">
        <v>93878</v>
      </c>
      <c r="AO133" s="2">
        <v>9503</v>
      </c>
      <c r="AP133" s="2">
        <v>41021</v>
      </c>
      <c r="AQ133" s="2">
        <v>8400</v>
      </c>
      <c r="AR133" s="2">
        <v>59939</v>
      </c>
      <c r="AS133" s="2">
        <v>212289</v>
      </c>
      <c r="AT133" s="2">
        <v>29237</v>
      </c>
      <c r="AU133" s="2">
        <v>4762</v>
      </c>
      <c r="AV133" s="2">
        <v>67886</v>
      </c>
      <c r="AW133" s="2">
        <v>53607</v>
      </c>
      <c r="AX133" s="2">
        <v>10813</v>
      </c>
      <c r="AY133" s="2">
        <v>53240</v>
      </c>
      <c r="AZ133" s="2">
        <v>5181</v>
      </c>
      <c r="BA133" s="2">
        <v>22839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410D5-B113-4746-9671-FC7D76EA403D}">
  <dimension ref="A1:BA71"/>
  <sheetViews>
    <sheetView workbookViewId="0">
      <selection activeCell="B2" sqref="B2:BA2"/>
    </sheetView>
    <sheetView workbookViewId="1"/>
  </sheetViews>
  <sheetFormatPr baseColWidth="10" defaultColWidth="17" defaultRowHeight="16" x14ac:dyDescent="0.2"/>
  <cols>
    <col min="1" max="1" width="14.5" bestFit="1" customWidth="1"/>
    <col min="2" max="2" width="8.1640625" bestFit="1" customWidth="1"/>
    <col min="3" max="3" width="6.33203125" bestFit="1" customWidth="1"/>
    <col min="4" max="4" width="7.1640625" bestFit="1" customWidth="1"/>
    <col min="5" max="5" width="8.33203125" bestFit="1" customWidth="1"/>
    <col min="6" max="6" width="9.1640625" bestFit="1" customWidth="1"/>
    <col min="7" max="7" width="8.6640625" bestFit="1" customWidth="1"/>
    <col min="8" max="8" width="11.33203125" bestFit="1" customWidth="1"/>
    <col min="9" max="9" width="9" bestFit="1" customWidth="1"/>
    <col min="10" max="10" width="17.5" bestFit="1" customWidth="1"/>
    <col min="11" max="11" width="6.83203125" bestFit="1" customWidth="1"/>
    <col min="12" max="12" width="7.5" bestFit="1" customWidth="1"/>
    <col min="13" max="13" width="6.83203125" bestFit="1" customWidth="1"/>
    <col min="14" max="14" width="5.6640625" bestFit="1" customWidth="1"/>
    <col min="15" max="15" width="6.5" bestFit="1" customWidth="1"/>
    <col min="16" max="16" width="7.1640625" bestFit="1" customWidth="1"/>
    <col min="17" max="17" width="5.1640625" bestFit="1" customWidth="1"/>
    <col min="18" max="18" width="6.83203125" bestFit="1" customWidth="1"/>
    <col min="19" max="19" width="8.5" bestFit="1" customWidth="1"/>
    <col min="20" max="20" width="8.83203125" bestFit="1" customWidth="1"/>
    <col min="21" max="21" width="6.1640625" bestFit="1" customWidth="1"/>
    <col min="22" max="22" width="8.6640625" bestFit="1" customWidth="1"/>
    <col min="23" max="23" width="13.33203125" bestFit="1" customWidth="1"/>
    <col min="24" max="24" width="8.5" bestFit="1" customWidth="1"/>
    <col min="25" max="25" width="9.6640625" bestFit="1" customWidth="1"/>
    <col min="26" max="26" width="10" bestFit="1" customWidth="1"/>
    <col min="27" max="27" width="8" bestFit="1" customWidth="1"/>
    <col min="28" max="28" width="8.33203125" bestFit="1" customWidth="1"/>
    <col min="29" max="29" width="8.83203125" bestFit="1" customWidth="1"/>
    <col min="30" max="30" width="7.33203125" bestFit="1" customWidth="1"/>
    <col min="31" max="31" width="14" bestFit="1" customWidth="1"/>
    <col min="32" max="32" width="10.1640625" bestFit="1" customWidth="1"/>
    <col min="33" max="33" width="11" bestFit="1" customWidth="1"/>
    <col min="34" max="34" width="8.6640625" bestFit="1" customWidth="1"/>
    <col min="35" max="35" width="13.1640625" bestFit="1" customWidth="1"/>
    <col min="36" max="36" width="12" bestFit="1" customWidth="1"/>
    <col min="37" max="37" width="5.1640625" bestFit="1" customWidth="1"/>
    <col min="38" max="38" width="9.33203125" bestFit="1" customWidth="1"/>
    <col min="39" max="39" width="7" bestFit="1" customWidth="1"/>
    <col min="40" max="40" width="11.6640625" bestFit="1" customWidth="1"/>
    <col min="41" max="41" width="11.5" bestFit="1" customWidth="1"/>
    <col min="42" max="42" width="13.1640625" bestFit="1" customWidth="1"/>
    <col min="43" max="43" width="12" bestFit="1" customWidth="1"/>
    <col min="44" max="44" width="9.6640625" bestFit="1" customWidth="1"/>
    <col min="45" max="45" width="5.6640625" bestFit="1" customWidth="1"/>
    <col min="46" max="46" width="5.1640625" bestFit="1" customWidth="1"/>
    <col min="47" max="47" width="8" bestFit="1" customWidth="1"/>
    <col min="48" max="48" width="7.1640625" bestFit="1" customWidth="1"/>
    <col min="49" max="49" width="10.6640625" bestFit="1" customWidth="1"/>
    <col min="50" max="50" width="11.6640625" bestFit="1" customWidth="1"/>
    <col min="51" max="51" width="9.5" bestFit="1" customWidth="1"/>
    <col min="52" max="52" width="8.5" bestFit="1" customWidth="1"/>
    <col min="53" max="53" width="10.5" bestFit="1" customWidth="1"/>
  </cols>
  <sheetData>
    <row r="1" spans="1:53" x14ac:dyDescent="0.2">
      <c r="A1" s="5">
        <v>2022</v>
      </c>
    </row>
    <row r="2" spans="1:53" x14ac:dyDescent="0.2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40</v>
      </c>
      <c r="V2" t="s">
        <v>41</v>
      </c>
      <c r="W2" t="s">
        <v>42</v>
      </c>
      <c r="X2" t="s">
        <v>43</v>
      </c>
      <c r="Y2" t="s">
        <v>44</v>
      </c>
      <c r="Z2" t="s">
        <v>45</v>
      </c>
      <c r="AA2" t="s">
        <v>46</v>
      </c>
      <c r="AB2" t="s">
        <v>47</v>
      </c>
      <c r="AC2" t="s">
        <v>48</v>
      </c>
      <c r="AD2" t="s">
        <v>49</v>
      </c>
      <c r="AE2" t="s">
        <v>50</v>
      </c>
      <c r="AF2" t="s">
        <v>51</v>
      </c>
      <c r="AG2" t="s">
        <v>52</v>
      </c>
      <c r="AH2" t="s">
        <v>53</v>
      </c>
      <c r="AI2" t="s">
        <v>54</v>
      </c>
      <c r="AJ2" t="s">
        <v>55</v>
      </c>
      <c r="AK2" t="s">
        <v>56</v>
      </c>
      <c r="AL2" t="s">
        <v>57</v>
      </c>
      <c r="AM2" t="s">
        <v>58</v>
      </c>
      <c r="AN2" t="s">
        <v>59</v>
      </c>
      <c r="AO2" t="s">
        <v>60</v>
      </c>
      <c r="AP2" t="s">
        <v>61</v>
      </c>
      <c r="AQ2" t="s">
        <v>62</v>
      </c>
      <c r="AR2" t="s">
        <v>63</v>
      </c>
      <c r="AS2" t="s">
        <v>64</v>
      </c>
      <c r="AT2" t="s">
        <v>65</v>
      </c>
      <c r="AU2" t="s">
        <v>66</v>
      </c>
      <c r="AV2" t="s">
        <v>67</v>
      </c>
      <c r="AW2" t="s">
        <v>68</v>
      </c>
      <c r="AX2" t="s">
        <v>69</v>
      </c>
      <c r="AY2" t="s">
        <v>70</v>
      </c>
      <c r="AZ2" t="s">
        <v>71</v>
      </c>
      <c r="BA2" t="s">
        <v>72</v>
      </c>
    </row>
    <row r="3" spans="1:53" x14ac:dyDescent="0.2">
      <c r="A3" t="s">
        <v>82</v>
      </c>
      <c r="B3">
        <v>2.4500000000000002</v>
      </c>
      <c r="C3">
        <v>2.56</v>
      </c>
      <c r="D3">
        <v>2.5299999999999998</v>
      </c>
      <c r="E3">
        <v>2.44</v>
      </c>
      <c r="F3">
        <v>2.82</v>
      </c>
      <c r="G3">
        <v>2.4</v>
      </c>
      <c r="H3">
        <v>2.4500000000000002</v>
      </c>
      <c r="I3">
        <v>2.4700000000000002</v>
      </c>
      <c r="J3">
        <v>1.94</v>
      </c>
      <c r="K3">
        <v>2.4700000000000002</v>
      </c>
      <c r="L3">
        <v>2.61</v>
      </c>
      <c r="M3">
        <v>2.83</v>
      </c>
      <c r="N3">
        <v>2.63</v>
      </c>
      <c r="O3">
        <v>2.4300000000000002</v>
      </c>
      <c r="P3">
        <v>2.44</v>
      </c>
      <c r="Q3">
        <v>2.33</v>
      </c>
      <c r="R3">
        <v>2.4300000000000002</v>
      </c>
      <c r="S3">
        <v>2.4</v>
      </c>
      <c r="T3">
        <v>2.46</v>
      </c>
      <c r="U3">
        <v>2.23</v>
      </c>
      <c r="V3">
        <v>2.54</v>
      </c>
      <c r="W3">
        <v>2.41</v>
      </c>
      <c r="X3">
        <v>2.4</v>
      </c>
      <c r="Y3">
        <v>2.4</v>
      </c>
      <c r="Z3">
        <v>2.48</v>
      </c>
      <c r="AA3">
        <v>2.38</v>
      </c>
      <c r="AB3">
        <v>2.36</v>
      </c>
      <c r="AC3">
        <v>2.39</v>
      </c>
      <c r="AD3">
        <v>2.62</v>
      </c>
      <c r="AE3">
        <v>2.44</v>
      </c>
      <c r="AF3">
        <v>2.59</v>
      </c>
      <c r="AG3">
        <v>2.44</v>
      </c>
      <c r="AH3">
        <v>2.4500000000000002</v>
      </c>
      <c r="AI3">
        <v>2.42</v>
      </c>
      <c r="AJ3">
        <v>2.2599999999999998</v>
      </c>
      <c r="AK3">
        <v>2.35</v>
      </c>
      <c r="AL3">
        <v>2.48</v>
      </c>
      <c r="AM3">
        <v>2.4</v>
      </c>
      <c r="AN3">
        <v>2.37</v>
      </c>
      <c r="AO3">
        <v>2.35</v>
      </c>
      <c r="AP3">
        <v>2.41</v>
      </c>
      <c r="AQ3">
        <v>2.38</v>
      </c>
      <c r="AR3">
        <v>2.4300000000000002</v>
      </c>
      <c r="AS3">
        <v>2.65</v>
      </c>
      <c r="AT3">
        <v>2.95</v>
      </c>
      <c r="AU3">
        <v>2.25</v>
      </c>
      <c r="AV3">
        <v>2.5</v>
      </c>
      <c r="AW3">
        <v>2.48</v>
      </c>
      <c r="AX3">
        <v>2.34</v>
      </c>
      <c r="AY3">
        <v>2.31</v>
      </c>
      <c r="AZ3">
        <v>2.33</v>
      </c>
      <c r="BA3">
        <v>2.4700000000000002</v>
      </c>
    </row>
    <row r="4" spans="1:53" x14ac:dyDescent="0.2">
      <c r="A4" t="s">
        <v>73</v>
      </c>
      <c r="B4">
        <v>2.54</v>
      </c>
      <c r="C4">
        <v>2.69</v>
      </c>
      <c r="D4">
        <v>2.59</v>
      </c>
      <c r="E4">
        <v>2.56</v>
      </c>
      <c r="F4">
        <v>2.94</v>
      </c>
      <c r="G4">
        <v>2.54</v>
      </c>
      <c r="H4">
        <v>2.62</v>
      </c>
      <c r="I4">
        <v>2.5099999999999998</v>
      </c>
      <c r="J4">
        <v>2.1</v>
      </c>
      <c r="K4">
        <v>2.5099999999999998</v>
      </c>
      <c r="L4">
        <v>2.71</v>
      </c>
      <c r="M4">
        <v>2.92</v>
      </c>
      <c r="N4">
        <v>2.7</v>
      </c>
      <c r="O4">
        <v>2.6</v>
      </c>
      <c r="P4">
        <v>2.56</v>
      </c>
      <c r="Q4">
        <v>2.4700000000000002</v>
      </c>
      <c r="R4">
        <v>2.57</v>
      </c>
      <c r="S4">
        <v>2.5</v>
      </c>
      <c r="T4">
        <v>2.5499999999999998</v>
      </c>
      <c r="U4">
        <v>2.33</v>
      </c>
      <c r="V4">
        <v>2.67</v>
      </c>
      <c r="W4">
        <v>2.61</v>
      </c>
      <c r="X4">
        <v>2.52</v>
      </c>
      <c r="Y4">
        <v>2.57</v>
      </c>
      <c r="Z4">
        <v>2.52</v>
      </c>
      <c r="AA4">
        <v>2.54</v>
      </c>
      <c r="AB4">
        <v>2.48</v>
      </c>
      <c r="AC4">
        <v>2.58</v>
      </c>
      <c r="AD4">
        <v>2.69</v>
      </c>
      <c r="AE4">
        <v>2.58</v>
      </c>
      <c r="AF4">
        <v>2.73</v>
      </c>
      <c r="AG4">
        <v>2.5499999999999998</v>
      </c>
      <c r="AH4">
        <v>2.64</v>
      </c>
      <c r="AI4">
        <v>2.5299999999999998</v>
      </c>
      <c r="AJ4">
        <v>2.42</v>
      </c>
      <c r="AK4">
        <v>2.4900000000000002</v>
      </c>
      <c r="AL4">
        <v>2.58</v>
      </c>
      <c r="AM4">
        <v>2.52</v>
      </c>
      <c r="AN4">
        <v>2.52</v>
      </c>
      <c r="AO4">
        <v>2.54</v>
      </c>
      <c r="AP4">
        <v>2.48</v>
      </c>
      <c r="AQ4">
        <v>2.5299999999999998</v>
      </c>
      <c r="AR4">
        <v>2.5099999999999998</v>
      </c>
      <c r="AS4">
        <v>2.85</v>
      </c>
      <c r="AT4">
        <v>3.12</v>
      </c>
      <c r="AU4">
        <v>2.41</v>
      </c>
      <c r="AV4">
        <v>2.6</v>
      </c>
      <c r="AW4">
        <v>2.64</v>
      </c>
      <c r="AX4">
        <v>2.4</v>
      </c>
      <c r="AY4">
        <v>2.4700000000000002</v>
      </c>
      <c r="AZ4">
        <v>2.4500000000000002</v>
      </c>
      <c r="BA4">
        <v>2.5299999999999998</v>
      </c>
    </row>
    <row r="5" spans="1:53" x14ac:dyDescent="0.2">
      <c r="A5" t="s">
        <v>74</v>
      </c>
      <c r="B5">
        <v>2.2200000000000002</v>
      </c>
      <c r="C5">
        <v>2.31</v>
      </c>
      <c r="D5">
        <v>2.39</v>
      </c>
      <c r="E5">
        <v>2.2000000000000002</v>
      </c>
      <c r="F5">
        <v>2.66</v>
      </c>
      <c r="G5">
        <v>2.12</v>
      </c>
      <c r="H5">
        <v>2.1</v>
      </c>
      <c r="I5">
        <v>2.37</v>
      </c>
      <c r="J5">
        <v>1.82</v>
      </c>
      <c r="K5">
        <v>2.39</v>
      </c>
      <c r="L5">
        <v>2.41</v>
      </c>
      <c r="M5">
        <v>2.67</v>
      </c>
      <c r="N5">
        <v>2.46</v>
      </c>
      <c r="O5">
        <v>2.09</v>
      </c>
      <c r="P5">
        <v>2.14</v>
      </c>
      <c r="Q5">
        <v>1.96</v>
      </c>
      <c r="R5">
        <v>2.12</v>
      </c>
      <c r="S5">
        <v>2.1800000000000002</v>
      </c>
      <c r="T5">
        <v>2.2599999999999998</v>
      </c>
      <c r="U5">
        <v>1.92</v>
      </c>
      <c r="V5">
        <v>2.2599999999999998</v>
      </c>
      <c r="W5">
        <v>2.08</v>
      </c>
      <c r="X5">
        <v>2.08</v>
      </c>
      <c r="Y5">
        <v>1.98</v>
      </c>
      <c r="Z5">
        <v>2.38</v>
      </c>
      <c r="AA5">
        <v>2.06</v>
      </c>
      <c r="AB5">
        <v>2.0699999999999998</v>
      </c>
      <c r="AC5">
        <v>2.0299999999999998</v>
      </c>
      <c r="AD5">
        <v>2.5299999999999998</v>
      </c>
      <c r="AE5">
        <v>2.08</v>
      </c>
      <c r="AF5">
        <v>2.33</v>
      </c>
      <c r="AG5">
        <v>2.17</v>
      </c>
      <c r="AH5">
        <v>2.23</v>
      </c>
      <c r="AI5">
        <v>2.2000000000000002</v>
      </c>
      <c r="AJ5">
        <v>1.96</v>
      </c>
      <c r="AK5">
        <v>2.06</v>
      </c>
      <c r="AL5">
        <v>2.2999999999999998</v>
      </c>
      <c r="AM5">
        <v>2.19</v>
      </c>
      <c r="AN5">
        <v>2.0299999999999998</v>
      </c>
      <c r="AO5">
        <v>2.0099999999999998</v>
      </c>
      <c r="AP5">
        <v>2.2200000000000002</v>
      </c>
      <c r="AQ5">
        <v>2.0499999999999998</v>
      </c>
      <c r="AR5">
        <v>2.2599999999999998</v>
      </c>
      <c r="AS5">
        <v>2.33</v>
      </c>
      <c r="AT5">
        <v>2.52</v>
      </c>
      <c r="AU5">
        <v>1.78</v>
      </c>
      <c r="AV5">
        <v>2.2799999999999998</v>
      </c>
      <c r="AW5">
        <v>2.19</v>
      </c>
      <c r="AX5">
        <v>2.16</v>
      </c>
      <c r="AY5">
        <v>1.97</v>
      </c>
      <c r="AZ5">
        <v>2.0299999999999998</v>
      </c>
      <c r="BA5">
        <v>2.35</v>
      </c>
    </row>
    <row r="7" spans="1:53" x14ac:dyDescent="0.2">
      <c r="A7" s="5">
        <v>2021</v>
      </c>
    </row>
    <row r="8" spans="1:53" x14ac:dyDescent="0.2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  <c r="H8" t="s">
        <v>27</v>
      </c>
      <c r="I8" t="s">
        <v>28</v>
      </c>
      <c r="J8" t="s">
        <v>29</v>
      </c>
      <c r="K8" t="s">
        <v>30</v>
      </c>
      <c r="L8" t="s">
        <v>31</v>
      </c>
      <c r="M8" t="s">
        <v>32</v>
      </c>
      <c r="N8" t="s">
        <v>33</v>
      </c>
      <c r="O8" t="s">
        <v>34</v>
      </c>
      <c r="P8" t="s">
        <v>35</v>
      </c>
      <c r="Q8" t="s">
        <v>36</v>
      </c>
      <c r="R8" t="s">
        <v>37</v>
      </c>
      <c r="S8" t="s">
        <v>38</v>
      </c>
      <c r="T8" t="s">
        <v>39</v>
      </c>
      <c r="U8" t="s">
        <v>40</v>
      </c>
      <c r="V8" t="s">
        <v>41</v>
      </c>
      <c r="W8" t="s">
        <v>42</v>
      </c>
      <c r="X8" t="s">
        <v>43</v>
      </c>
      <c r="Y8" t="s">
        <v>44</v>
      </c>
      <c r="Z8" t="s">
        <v>45</v>
      </c>
      <c r="AA8" t="s">
        <v>46</v>
      </c>
      <c r="AB8" t="s">
        <v>47</v>
      </c>
      <c r="AC8" t="s">
        <v>48</v>
      </c>
      <c r="AD8" t="s">
        <v>49</v>
      </c>
      <c r="AE8" t="s">
        <v>50</v>
      </c>
      <c r="AF8" t="s">
        <v>51</v>
      </c>
      <c r="AG8" t="s">
        <v>52</v>
      </c>
      <c r="AH8" t="s">
        <v>53</v>
      </c>
      <c r="AI8" t="s">
        <v>54</v>
      </c>
      <c r="AJ8" t="s">
        <v>55</v>
      </c>
      <c r="AK8" t="s">
        <v>56</v>
      </c>
      <c r="AL8" t="s">
        <v>57</v>
      </c>
      <c r="AM8" t="s">
        <v>58</v>
      </c>
      <c r="AN8" t="s">
        <v>59</v>
      </c>
      <c r="AO8" t="s">
        <v>60</v>
      </c>
      <c r="AP8" t="s">
        <v>61</v>
      </c>
      <c r="AQ8" t="s">
        <v>62</v>
      </c>
      <c r="AR8" t="s">
        <v>63</v>
      </c>
      <c r="AS8" t="s">
        <v>64</v>
      </c>
      <c r="AT8" t="s">
        <v>65</v>
      </c>
      <c r="AU8" t="s">
        <v>66</v>
      </c>
      <c r="AV8" t="s">
        <v>67</v>
      </c>
      <c r="AW8" t="s">
        <v>68</v>
      </c>
      <c r="AX8" t="s">
        <v>69</v>
      </c>
      <c r="AY8" t="s">
        <v>70</v>
      </c>
      <c r="AZ8" t="s">
        <v>71</v>
      </c>
      <c r="BA8" t="s">
        <v>72</v>
      </c>
    </row>
    <row r="9" spans="1:53" x14ac:dyDescent="0.2">
      <c r="A9" t="s">
        <v>82</v>
      </c>
      <c r="B9">
        <v>2.5</v>
      </c>
      <c r="C9">
        <v>2.61</v>
      </c>
      <c r="D9">
        <v>2.5299999999999998</v>
      </c>
      <c r="E9">
        <v>2.4900000000000002</v>
      </c>
      <c r="F9">
        <v>2.86</v>
      </c>
      <c r="G9">
        <v>2.46</v>
      </c>
      <c r="H9">
        <v>2.4500000000000002</v>
      </c>
      <c r="I9">
        <v>2.4700000000000002</v>
      </c>
      <c r="J9">
        <v>1.98</v>
      </c>
      <c r="K9">
        <v>2.4900000000000002</v>
      </c>
      <c r="L9">
        <v>2.64</v>
      </c>
      <c r="M9">
        <v>2.86</v>
      </c>
      <c r="N9">
        <v>2.7</v>
      </c>
      <c r="O9">
        <v>2.48</v>
      </c>
      <c r="P9">
        <v>2.4700000000000002</v>
      </c>
      <c r="Q9">
        <v>2.38</v>
      </c>
      <c r="R9">
        <v>2.4700000000000002</v>
      </c>
      <c r="S9">
        <v>2.46</v>
      </c>
      <c r="T9">
        <v>2.52</v>
      </c>
      <c r="U9">
        <v>2.25</v>
      </c>
      <c r="V9">
        <v>2.56</v>
      </c>
      <c r="W9">
        <v>2.44</v>
      </c>
      <c r="X9">
        <v>2.4300000000000002</v>
      </c>
      <c r="Y9">
        <v>2.4500000000000002</v>
      </c>
      <c r="Z9">
        <v>2.54</v>
      </c>
      <c r="AA9">
        <v>2.4300000000000002</v>
      </c>
      <c r="AB9">
        <v>2.4</v>
      </c>
      <c r="AC9">
        <v>2.44</v>
      </c>
      <c r="AD9">
        <v>2.61</v>
      </c>
      <c r="AE9">
        <v>2.46</v>
      </c>
      <c r="AF9">
        <v>2.6</v>
      </c>
      <c r="AG9">
        <v>2.4900000000000002</v>
      </c>
      <c r="AH9">
        <v>2.52</v>
      </c>
      <c r="AI9">
        <v>2.46</v>
      </c>
      <c r="AJ9">
        <v>2.33</v>
      </c>
      <c r="AK9">
        <v>2.38</v>
      </c>
      <c r="AL9">
        <v>2.5099999999999998</v>
      </c>
      <c r="AM9">
        <v>2.44</v>
      </c>
      <c r="AN9">
        <v>2.4</v>
      </c>
      <c r="AO9">
        <v>2.39</v>
      </c>
      <c r="AP9">
        <v>2.4700000000000002</v>
      </c>
      <c r="AQ9">
        <v>2.42</v>
      </c>
      <c r="AR9">
        <v>2.46</v>
      </c>
      <c r="AS9">
        <v>2.68</v>
      </c>
      <c r="AT9">
        <v>2.99</v>
      </c>
      <c r="AU9">
        <v>2.29</v>
      </c>
      <c r="AV9">
        <v>2.52</v>
      </c>
      <c r="AW9">
        <v>2.5099999999999998</v>
      </c>
      <c r="AX9">
        <v>2.41</v>
      </c>
      <c r="AY9">
        <v>2.35</v>
      </c>
      <c r="AZ9">
        <v>2.33</v>
      </c>
      <c r="BA9">
        <v>2.77</v>
      </c>
    </row>
    <row r="10" spans="1:53" x14ac:dyDescent="0.2">
      <c r="A10" t="s">
        <v>73</v>
      </c>
      <c r="B10">
        <v>2.59</v>
      </c>
      <c r="C10">
        <v>2.75</v>
      </c>
      <c r="D10">
        <v>2.59</v>
      </c>
      <c r="E10">
        <v>2.5499999999999998</v>
      </c>
      <c r="F10">
        <v>2.96</v>
      </c>
      <c r="G10">
        <v>2.6</v>
      </c>
      <c r="H10">
        <v>2.59</v>
      </c>
      <c r="I10">
        <v>2.54</v>
      </c>
      <c r="J10">
        <v>2.23</v>
      </c>
      <c r="K10">
        <v>2.5299999999999998</v>
      </c>
      <c r="L10">
        <v>2.74</v>
      </c>
      <c r="M10">
        <v>2.96</v>
      </c>
      <c r="N10">
        <v>2.8</v>
      </c>
      <c r="O10">
        <v>2.62</v>
      </c>
      <c r="P10">
        <v>2.59</v>
      </c>
      <c r="Q10">
        <v>2.5299999999999998</v>
      </c>
      <c r="R10">
        <v>2.61</v>
      </c>
      <c r="S10">
        <v>2.56</v>
      </c>
      <c r="T10">
        <v>2.58</v>
      </c>
      <c r="U10">
        <v>2.38</v>
      </c>
      <c r="V10">
        <v>2.67</v>
      </c>
      <c r="W10">
        <v>2.62</v>
      </c>
      <c r="X10">
        <v>2.54</v>
      </c>
      <c r="Y10">
        <v>2.59</v>
      </c>
      <c r="Z10">
        <v>2.57</v>
      </c>
      <c r="AA10">
        <v>2.57</v>
      </c>
      <c r="AB10">
        <v>2.52</v>
      </c>
      <c r="AC10">
        <v>2.6</v>
      </c>
      <c r="AD10">
        <v>2.69</v>
      </c>
      <c r="AE10">
        <v>2.62</v>
      </c>
      <c r="AF10">
        <v>2.73</v>
      </c>
      <c r="AG10">
        <v>2.59</v>
      </c>
      <c r="AH10">
        <v>2.68</v>
      </c>
      <c r="AI10">
        <v>2.5499999999999998</v>
      </c>
      <c r="AJ10">
        <v>2.54</v>
      </c>
      <c r="AK10">
        <v>2.5</v>
      </c>
      <c r="AL10">
        <v>2.6</v>
      </c>
      <c r="AM10">
        <v>2.57</v>
      </c>
      <c r="AN10">
        <v>2.5299999999999998</v>
      </c>
      <c r="AO10">
        <v>2.56</v>
      </c>
      <c r="AP10">
        <v>2.5299999999999998</v>
      </c>
      <c r="AQ10">
        <v>2.56</v>
      </c>
      <c r="AR10">
        <v>2.54</v>
      </c>
      <c r="AS10">
        <v>2.86</v>
      </c>
      <c r="AT10">
        <v>3.2</v>
      </c>
      <c r="AU10">
        <v>2.42</v>
      </c>
      <c r="AV10">
        <v>2.64</v>
      </c>
      <c r="AW10">
        <v>2.66</v>
      </c>
      <c r="AX10">
        <v>2.5</v>
      </c>
      <c r="AY10">
        <v>2.4900000000000002</v>
      </c>
      <c r="AZ10">
        <v>2.4500000000000002</v>
      </c>
      <c r="BA10">
        <v>2.83</v>
      </c>
    </row>
    <row r="11" spans="1:53" x14ac:dyDescent="0.2">
      <c r="A11" t="s">
        <v>74</v>
      </c>
      <c r="B11">
        <v>2.2999999999999998</v>
      </c>
      <c r="C11">
        <v>2.3199999999999998</v>
      </c>
      <c r="D11">
        <v>2.41</v>
      </c>
      <c r="E11">
        <v>2.37</v>
      </c>
      <c r="F11">
        <v>2.73</v>
      </c>
      <c r="G11">
        <v>2.19</v>
      </c>
      <c r="H11">
        <v>2.17</v>
      </c>
      <c r="I11">
        <v>2.29</v>
      </c>
      <c r="J11">
        <v>1.81</v>
      </c>
      <c r="K11">
        <v>2.4300000000000002</v>
      </c>
      <c r="L11">
        <v>2.4300000000000002</v>
      </c>
      <c r="M11">
        <v>2.67</v>
      </c>
      <c r="N11">
        <v>2.44</v>
      </c>
      <c r="O11">
        <v>2.1800000000000002</v>
      </c>
      <c r="P11">
        <v>2.17</v>
      </c>
      <c r="Q11">
        <v>2.02</v>
      </c>
      <c r="R11">
        <v>2.1800000000000002</v>
      </c>
      <c r="S11">
        <v>2.23</v>
      </c>
      <c r="T11">
        <v>2.4</v>
      </c>
      <c r="U11">
        <v>1.88</v>
      </c>
      <c r="V11">
        <v>2.3199999999999998</v>
      </c>
      <c r="W11">
        <v>2.14</v>
      </c>
      <c r="X11">
        <v>2.13</v>
      </c>
      <c r="Y11">
        <v>2.0499999999999998</v>
      </c>
      <c r="Z11">
        <v>2.4500000000000002</v>
      </c>
      <c r="AA11">
        <v>2.14</v>
      </c>
      <c r="AB11">
        <v>2.13</v>
      </c>
      <c r="AC11">
        <v>2.1</v>
      </c>
      <c r="AD11">
        <v>2.4900000000000002</v>
      </c>
      <c r="AE11">
        <v>2.06</v>
      </c>
      <c r="AF11">
        <v>2.36</v>
      </c>
      <c r="AG11">
        <v>2.25</v>
      </c>
      <c r="AH11">
        <v>2.31</v>
      </c>
      <c r="AI11">
        <v>2.2799999999999998</v>
      </c>
      <c r="AJ11">
        <v>1.97</v>
      </c>
      <c r="AK11">
        <v>2.12</v>
      </c>
      <c r="AL11">
        <v>2.35</v>
      </c>
      <c r="AM11">
        <v>2.21</v>
      </c>
      <c r="AN11">
        <v>2.1</v>
      </c>
      <c r="AO11">
        <v>2.11</v>
      </c>
      <c r="AP11">
        <v>2.33</v>
      </c>
      <c r="AQ11">
        <v>2.11</v>
      </c>
      <c r="AR11">
        <v>2.31</v>
      </c>
      <c r="AS11">
        <v>2.38</v>
      </c>
      <c r="AT11">
        <v>2.5099999999999998</v>
      </c>
      <c r="AU11">
        <v>1.96</v>
      </c>
      <c r="AV11">
        <v>2.2799999999999998</v>
      </c>
      <c r="AW11">
        <v>2.25</v>
      </c>
      <c r="AX11">
        <v>2.14</v>
      </c>
      <c r="AY11">
        <v>2.04</v>
      </c>
      <c r="AZ11">
        <v>2.02</v>
      </c>
      <c r="BA11">
        <v>2.64</v>
      </c>
    </row>
    <row r="13" spans="1:53" x14ac:dyDescent="0.2">
      <c r="A13" s="5">
        <v>2019</v>
      </c>
    </row>
    <row r="14" spans="1:53" x14ac:dyDescent="0.2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 t="s">
        <v>25</v>
      </c>
      <c r="G14" t="s">
        <v>26</v>
      </c>
      <c r="H14" t="s">
        <v>27</v>
      </c>
      <c r="I14" t="s">
        <v>28</v>
      </c>
      <c r="J14" t="s">
        <v>29</v>
      </c>
      <c r="K14" t="s">
        <v>30</v>
      </c>
      <c r="L14" t="s">
        <v>31</v>
      </c>
      <c r="M14" t="s">
        <v>32</v>
      </c>
      <c r="N14" t="s">
        <v>33</v>
      </c>
      <c r="O14" t="s">
        <v>34</v>
      </c>
      <c r="P14" t="s">
        <v>35</v>
      </c>
      <c r="Q14" t="s">
        <v>36</v>
      </c>
      <c r="R14" t="s">
        <v>37</v>
      </c>
      <c r="S14" t="s">
        <v>38</v>
      </c>
      <c r="T14" t="s">
        <v>39</v>
      </c>
      <c r="U14" t="s">
        <v>40</v>
      </c>
      <c r="V14" t="s">
        <v>41</v>
      </c>
      <c r="W14" t="s">
        <v>42</v>
      </c>
      <c r="X14" t="s">
        <v>43</v>
      </c>
      <c r="Y14" t="s">
        <v>44</v>
      </c>
      <c r="Z14" t="s">
        <v>45</v>
      </c>
      <c r="AA14" t="s">
        <v>46</v>
      </c>
      <c r="AB14" t="s">
        <v>47</v>
      </c>
      <c r="AC14" t="s">
        <v>48</v>
      </c>
      <c r="AD14" t="s">
        <v>49</v>
      </c>
      <c r="AE14" t="s">
        <v>50</v>
      </c>
      <c r="AF14" t="s">
        <v>51</v>
      </c>
      <c r="AG14" t="s">
        <v>52</v>
      </c>
      <c r="AH14" t="s">
        <v>53</v>
      </c>
      <c r="AI14" t="s">
        <v>54</v>
      </c>
      <c r="AJ14" t="s">
        <v>55</v>
      </c>
      <c r="AK14" t="s">
        <v>56</v>
      </c>
      <c r="AL14" t="s">
        <v>57</v>
      </c>
      <c r="AM14" t="s">
        <v>58</v>
      </c>
      <c r="AN14" t="s">
        <v>59</v>
      </c>
      <c r="AO14" t="s">
        <v>60</v>
      </c>
      <c r="AP14" t="s">
        <v>61</v>
      </c>
      <c r="AQ14" t="s">
        <v>62</v>
      </c>
      <c r="AR14" t="s">
        <v>63</v>
      </c>
      <c r="AS14" t="s">
        <v>64</v>
      </c>
      <c r="AT14" t="s">
        <v>65</v>
      </c>
      <c r="AU14" t="s">
        <v>66</v>
      </c>
      <c r="AV14" t="s">
        <v>67</v>
      </c>
      <c r="AW14" t="s">
        <v>68</v>
      </c>
      <c r="AX14" t="s">
        <v>69</v>
      </c>
      <c r="AY14" t="s">
        <v>70</v>
      </c>
      <c r="AZ14" t="s">
        <v>71</v>
      </c>
      <c r="BA14" t="s">
        <v>72</v>
      </c>
    </row>
    <row r="15" spans="1:53" x14ac:dyDescent="0.2">
      <c r="A15" t="s">
        <v>82</v>
      </c>
      <c r="B15">
        <v>2.52</v>
      </c>
      <c r="C15">
        <v>2.79</v>
      </c>
      <c r="D15">
        <v>2.67</v>
      </c>
      <c r="E15">
        <v>2.52</v>
      </c>
      <c r="F15">
        <v>2.94</v>
      </c>
      <c r="G15">
        <v>2.52</v>
      </c>
      <c r="H15">
        <v>2.5099999999999998</v>
      </c>
      <c r="I15">
        <v>2.52</v>
      </c>
      <c r="J15">
        <v>2.29</v>
      </c>
      <c r="K15">
        <v>2.66</v>
      </c>
      <c r="L15">
        <v>2.69</v>
      </c>
      <c r="M15">
        <v>2.95</v>
      </c>
      <c r="N15">
        <v>2.68</v>
      </c>
      <c r="O15">
        <v>2.54</v>
      </c>
      <c r="P15">
        <v>2.52</v>
      </c>
      <c r="Q15">
        <v>2.38</v>
      </c>
      <c r="R15">
        <v>2.4900000000000002</v>
      </c>
      <c r="S15">
        <v>2.48</v>
      </c>
      <c r="T15">
        <v>2.6</v>
      </c>
      <c r="U15">
        <v>2.2799999999999998</v>
      </c>
      <c r="V15">
        <v>2.65</v>
      </c>
      <c r="W15">
        <v>2.5099999999999998</v>
      </c>
      <c r="X15">
        <v>2.46</v>
      </c>
      <c r="Y15">
        <v>2.48</v>
      </c>
      <c r="Z15">
        <v>2.62</v>
      </c>
      <c r="AA15">
        <v>2.4300000000000002</v>
      </c>
      <c r="AB15">
        <v>2.38</v>
      </c>
      <c r="AC15">
        <v>2.44</v>
      </c>
      <c r="AD15">
        <v>2.66</v>
      </c>
      <c r="AE15">
        <v>2.44</v>
      </c>
      <c r="AF15">
        <v>2.65</v>
      </c>
      <c r="AG15">
        <v>2.59</v>
      </c>
      <c r="AH15">
        <v>2.54</v>
      </c>
      <c r="AI15">
        <v>2.52</v>
      </c>
      <c r="AJ15">
        <v>2.2799999999999998</v>
      </c>
      <c r="AK15">
        <v>2.4</v>
      </c>
      <c r="AL15">
        <v>2.57</v>
      </c>
      <c r="AM15">
        <v>2.5</v>
      </c>
      <c r="AN15">
        <v>2.42</v>
      </c>
      <c r="AO15">
        <v>2.5</v>
      </c>
      <c r="AP15">
        <v>2.54</v>
      </c>
      <c r="AQ15">
        <v>2.4</v>
      </c>
      <c r="AR15">
        <v>2.5099999999999998</v>
      </c>
      <c r="AS15">
        <v>2.84</v>
      </c>
      <c r="AT15">
        <v>3.08</v>
      </c>
      <c r="AU15">
        <v>2.2799999999999998</v>
      </c>
      <c r="AV15">
        <v>2.6</v>
      </c>
      <c r="AW15">
        <v>2.5499999999999998</v>
      </c>
      <c r="AX15">
        <v>2.4</v>
      </c>
      <c r="AY15">
        <v>2.38</v>
      </c>
      <c r="AZ15">
        <v>2.42</v>
      </c>
      <c r="BA15">
        <v>2.7</v>
      </c>
    </row>
    <row r="16" spans="1:53" x14ac:dyDescent="0.2">
      <c r="A16" t="s">
        <v>73</v>
      </c>
      <c r="B16">
        <v>2.6</v>
      </c>
      <c r="C16">
        <v>2.9</v>
      </c>
      <c r="D16">
        <v>2.71</v>
      </c>
      <c r="E16">
        <v>2.59</v>
      </c>
      <c r="F16">
        <v>3.02</v>
      </c>
      <c r="G16">
        <v>2.63</v>
      </c>
      <c r="H16">
        <v>2.65</v>
      </c>
      <c r="I16">
        <v>2.57</v>
      </c>
      <c r="J16">
        <v>2.54</v>
      </c>
      <c r="K16">
        <v>2.67</v>
      </c>
      <c r="L16">
        <v>2.77</v>
      </c>
      <c r="M16">
        <v>3.1</v>
      </c>
      <c r="N16">
        <v>2.76</v>
      </c>
      <c r="O16">
        <v>2.7</v>
      </c>
      <c r="P16">
        <v>2.63</v>
      </c>
      <c r="Q16">
        <v>2.48</v>
      </c>
      <c r="R16">
        <v>2.63</v>
      </c>
      <c r="S16">
        <v>2.56</v>
      </c>
      <c r="T16">
        <v>2.67</v>
      </c>
      <c r="U16">
        <v>2.38</v>
      </c>
      <c r="V16">
        <v>2.74</v>
      </c>
      <c r="W16">
        <v>2.68</v>
      </c>
      <c r="X16">
        <v>2.56</v>
      </c>
      <c r="Y16">
        <v>2.62</v>
      </c>
      <c r="Z16">
        <v>2.67</v>
      </c>
      <c r="AA16">
        <v>2.5499999999999998</v>
      </c>
      <c r="AB16">
        <v>2.4900000000000002</v>
      </c>
      <c r="AC16">
        <v>2.6</v>
      </c>
      <c r="AD16">
        <v>2.75</v>
      </c>
      <c r="AE16">
        <v>2.6</v>
      </c>
      <c r="AF16">
        <v>2.77</v>
      </c>
      <c r="AG16">
        <v>2.64</v>
      </c>
      <c r="AH16">
        <v>2.71</v>
      </c>
      <c r="AI16">
        <v>2.59</v>
      </c>
      <c r="AJ16">
        <v>2.4900000000000002</v>
      </c>
      <c r="AK16">
        <v>2.52</v>
      </c>
      <c r="AL16">
        <v>2.64</v>
      </c>
      <c r="AM16">
        <v>2.63</v>
      </c>
      <c r="AN16">
        <v>2.54</v>
      </c>
      <c r="AO16">
        <v>2.69</v>
      </c>
      <c r="AP16">
        <v>2.58</v>
      </c>
      <c r="AQ16">
        <v>2.54</v>
      </c>
      <c r="AR16">
        <v>2.59</v>
      </c>
      <c r="AS16">
        <v>2.99</v>
      </c>
      <c r="AT16">
        <v>3.26</v>
      </c>
      <c r="AU16">
        <v>2.41</v>
      </c>
      <c r="AV16">
        <v>2.69</v>
      </c>
      <c r="AW16">
        <v>2.66</v>
      </c>
      <c r="AX16">
        <v>2.4500000000000002</v>
      </c>
      <c r="AY16">
        <v>2.5099999999999998</v>
      </c>
      <c r="AZ16">
        <v>2.5</v>
      </c>
      <c r="BA16">
        <v>2.76</v>
      </c>
    </row>
    <row r="17" spans="1:53" x14ac:dyDescent="0.2">
      <c r="A17" t="s">
        <v>74</v>
      </c>
      <c r="B17">
        <v>2.35</v>
      </c>
      <c r="C17">
        <v>2.6</v>
      </c>
      <c r="D17">
        <v>2.59</v>
      </c>
      <c r="E17">
        <v>2.39</v>
      </c>
      <c r="F17">
        <v>2.85</v>
      </c>
      <c r="G17">
        <v>2.3199999999999998</v>
      </c>
      <c r="H17">
        <v>2.2400000000000002</v>
      </c>
      <c r="I17">
        <v>2.4</v>
      </c>
      <c r="J17">
        <v>2.11</v>
      </c>
      <c r="K17">
        <v>2.66</v>
      </c>
      <c r="L17">
        <v>2.54</v>
      </c>
      <c r="M17">
        <v>2.73</v>
      </c>
      <c r="N17">
        <v>2.48</v>
      </c>
      <c r="O17">
        <v>2.25</v>
      </c>
      <c r="P17">
        <v>2.2599999999999998</v>
      </c>
      <c r="Q17">
        <v>2.13</v>
      </c>
      <c r="R17">
        <v>2.21</v>
      </c>
      <c r="S17">
        <v>2.3199999999999998</v>
      </c>
      <c r="T17">
        <v>2.4500000000000002</v>
      </c>
      <c r="U17">
        <v>2.02</v>
      </c>
      <c r="V17">
        <v>2.46</v>
      </c>
      <c r="W17">
        <v>2.2200000000000002</v>
      </c>
      <c r="X17">
        <v>2.21</v>
      </c>
      <c r="Y17">
        <v>2.12</v>
      </c>
      <c r="Z17">
        <v>2.52</v>
      </c>
      <c r="AA17">
        <v>2.1800000000000002</v>
      </c>
      <c r="AB17">
        <v>2.12</v>
      </c>
      <c r="AC17">
        <v>2.13</v>
      </c>
      <c r="AD17">
        <v>2.5499999999999998</v>
      </c>
      <c r="AE17">
        <v>2.04</v>
      </c>
      <c r="AF17">
        <v>2.4300000000000002</v>
      </c>
      <c r="AG17">
        <v>2.48</v>
      </c>
      <c r="AH17">
        <v>2.34</v>
      </c>
      <c r="AI17">
        <v>2.4</v>
      </c>
      <c r="AJ17">
        <v>1.94</v>
      </c>
      <c r="AK17">
        <v>2.17</v>
      </c>
      <c r="AL17">
        <v>2.44</v>
      </c>
      <c r="AM17">
        <v>2.29</v>
      </c>
      <c r="AN17">
        <v>2.16</v>
      </c>
      <c r="AO17">
        <v>2.2000000000000002</v>
      </c>
      <c r="AP17">
        <v>2.4500000000000002</v>
      </c>
      <c r="AQ17">
        <v>2.12</v>
      </c>
      <c r="AR17">
        <v>2.36</v>
      </c>
      <c r="AS17">
        <v>2.6</v>
      </c>
      <c r="AT17">
        <v>2.66</v>
      </c>
      <c r="AU17">
        <v>1.95</v>
      </c>
      <c r="AV17">
        <v>2.42</v>
      </c>
      <c r="AW17">
        <v>2.35</v>
      </c>
      <c r="AX17">
        <v>2.2400000000000002</v>
      </c>
      <c r="AY17">
        <v>2.1</v>
      </c>
      <c r="AZ17">
        <v>2.2200000000000002</v>
      </c>
      <c r="BA17">
        <v>2.56</v>
      </c>
    </row>
    <row r="19" spans="1:53" x14ac:dyDescent="0.2">
      <c r="A19" s="5">
        <v>2018</v>
      </c>
    </row>
    <row r="20" spans="1:53" x14ac:dyDescent="0.2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 t="s">
        <v>25</v>
      </c>
      <c r="G20" t="s">
        <v>26</v>
      </c>
      <c r="H20" t="s">
        <v>27</v>
      </c>
      <c r="I20" t="s">
        <v>28</v>
      </c>
      <c r="J20" t="s">
        <v>29</v>
      </c>
      <c r="K20" t="s">
        <v>30</v>
      </c>
      <c r="L20" t="s">
        <v>31</v>
      </c>
      <c r="M20" t="s">
        <v>32</v>
      </c>
      <c r="N20" t="s">
        <v>33</v>
      </c>
      <c r="O20" t="s">
        <v>34</v>
      </c>
      <c r="P20" t="s">
        <v>35</v>
      </c>
      <c r="Q20" t="s">
        <v>36</v>
      </c>
      <c r="R20" t="s">
        <v>37</v>
      </c>
      <c r="S20" t="s">
        <v>38</v>
      </c>
      <c r="T20" t="s">
        <v>39</v>
      </c>
      <c r="U20" t="s">
        <v>40</v>
      </c>
      <c r="V20" t="s">
        <v>41</v>
      </c>
      <c r="W20" t="s">
        <v>42</v>
      </c>
      <c r="X20" t="s">
        <v>43</v>
      </c>
      <c r="Y20" t="s">
        <v>44</v>
      </c>
      <c r="Z20" t="s">
        <v>45</v>
      </c>
      <c r="AA20" t="s">
        <v>46</v>
      </c>
      <c r="AB20" t="s">
        <v>47</v>
      </c>
      <c r="AC20" t="s">
        <v>48</v>
      </c>
      <c r="AD20" t="s">
        <v>49</v>
      </c>
      <c r="AE20" t="s">
        <v>50</v>
      </c>
      <c r="AF20" t="s">
        <v>51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  <c r="AL20" t="s">
        <v>57</v>
      </c>
      <c r="AM20" t="s">
        <v>58</v>
      </c>
      <c r="AN20" t="s">
        <v>59</v>
      </c>
      <c r="AO20" t="s">
        <v>60</v>
      </c>
      <c r="AP20" t="s">
        <v>61</v>
      </c>
      <c r="AQ20" t="s">
        <v>62</v>
      </c>
      <c r="AR20" t="s">
        <v>63</v>
      </c>
      <c r="AS20" t="s">
        <v>64</v>
      </c>
      <c r="AT20" t="s">
        <v>65</v>
      </c>
      <c r="AU20" t="s">
        <v>66</v>
      </c>
      <c r="AV20" t="s">
        <v>67</v>
      </c>
      <c r="AW20" t="s">
        <v>68</v>
      </c>
      <c r="AX20" t="s">
        <v>69</v>
      </c>
      <c r="AY20" t="s">
        <v>70</v>
      </c>
      <c r="AZ20" t="s">
        <v>71</v>
      </c>
      <c r="BA20" t="s">
        <v>72</v>
      </c>
    </row>
    <row r="21" spans="1:53" x14ac:dyDescent="0.2">
      <c r="A21" t="s">
        <v>82</v>
      </c>
      <c r="B21">
        <v>2.57</v>
      </c>
      <c r="C21">
        <v>2.79</v>
      </c>
      <c r="D21">
        <v>2.68</v>
      </c>
      <c r="E21">
        <v>2.5299999999999998</v>
      </c>
      <c r="F21">
        <v>2.96</v>
      </c>
      <c r="G21">
        <v>2.56</v>
      </c>
      <c r="H21">
        <v>2.5099999999999998</v>
      </c>
      <c r="I21">
        <v>2.56</v>
      </c>
      <c r="J21">
        <v>2.31</v>
      </c>
      <c r="K21">
        <v>2.67</v>
      </c>
      <c r="L21">
        <v>2.7</v>
      </c>
      <c r="M21">
        <v>3.02</v>
      </c>
      <c r="N21">
        <v>2.69</v>
      </c>
      <c r="O21">
        <v>2.56</v>
      </c>
      <c r="P21">
        <v>2.5</v>
      </c>
      <c r="Q21">
        <v>2.41</v>
      </c>
      <c r="R21">
        <v>2.5</v>
      </c>
      <c r="S21">
        <v>2.5</v>
      </c>
      <c r="T21">
        <v>2.61</v>
      </c>
      <c r="U21">
        <v>2.2799999999999998</v>
      </c>
      <c r="V21">
        <v>2.66</v>
      </c>
      <c r="W21">
        <v>2.54</v>
      </c>
      <c r="X21">
        <v>2.4700000000000002</v>
      </c>
      <c r="Y21">
        <v>2.5</v>
      </c>
      <c r="Z21">
        <v>2.61</v>
      </c>
      <c r="AA21">
        <v>2.44</v>
      </c>
      <c r="AB21">
        <v>2.4</v>
      </c>
      <c r="AC21">
        <v>2.4500000000000002</v>
      </c>
      <c r="AD21">
        <v>2.65</v>
      </c>
      <c r="AE21">
        <v>2.4700000000000002</v>
      </c>
      <c r="AF21">
        <v>2.69</v>
      </c>
      <c r="AG21">
        <v>2.58</v>
      </c>
      <c r="AH21">
        <v>2.57</v>
      </c>
      <c r="AI21">
        <v>2.52</v>
      </c>
      <c r="AJ21">
        <v>2.2999999999999998</v>
      </c>
      <c r="AK21">
        <v>2.4300000000000002</v>
      </c>
      <c r="AL21">
        <v>2.58</v>
      </c>
      <c r="AM21">
        <v>2.5</v>
      </c>
      <c r="AN21">
        <v>2.44</v>
      </c>
      <c r="AO21">
        <v>2.5</v>
      </c>
      <c r="AP21">
        <v>2.57</v>
      </c>
      <c r="AQ21">
        <v>2.46</v>
      </c>
      <c r="AR21">
        <v>2.54</v>
      </c>
      <c r="AS21">
        <v>2.87</v>
      </c>
      <c r="AT21">
        <v>3.12</v>
      </c>
      <c r="AU21">
        <v>2.2999999999999998</v>
      </c>
      <c r="AV21">
        <v>2.61</v>
      </c>
      <c r="AW21">
        <v>2.5499999999999998</v>
      </c>
      <c r="AX21">
        <v>2.39</v>
      </c>
      <c r="AY21">
        <v>2.39</v>
      </c>
      <c r="AZ21">
        <v>2.4500000000000002</v>
      </c>
      <c r="BA21">
        <v>2.68</v>
      </c>
    </row>
    <row r="22" spans="1:53" x14ac:dyDescent="0.2">
      <c r="A22" t="s">
        <v>73</v>
      </c>
      <c r="B22">
        <v>2.63</v>
      </c>
      <c r="C22">
        <v>2.93</v>
      </c>
      <c r="D22">
        <v>2.71</v>
      </c>
      <c r="E22">
        <v>2.6</v>
      </c>
      <c r="F22">
        <v>3.03</v>
      </c>
      <c r="G22">
        <v>2.67</v>
      </c>
      <c r="H22">
        <v>2.62</v>
      </c>
      <c r="I22">
        <v>2.59</v>
      </c>
      <c r="J22">
        <v>2.46</v>
      </c>
      <c r="K22">
        <v>2.66</v>
      </c>
      <c r="L22">
        <v>2.76</v>
      </c>
      <c r="M22">
        <v>3.15</v>
      </c>
      <c r="N22">
        <v>2.77</v>
      </c>
      <c r="O22">
        <v>2.68</v>
      </c>
      <c r="P22">
        <v>2.61</v>
      </c>
      <c r="Q22">
        <v>2.5099999999999998</v>
      </c>
      <c r="R22">
        <v>2.63</v>
      </c>
      <c r="S22">
        <v>2.56</v>
      </c>
      <c r="T22">
        <v>2.67</v>
      </c>
      <c r="U22">
        <v>2.42</v>
      </c>
      <c r="V22">
        <v>2.78</v>
      </c>
      <c r="W22">
        <v>2.72</v>
      </c>
      <c r="X22">
        <v>2.56</v>
      </c>
      <c r="Y22">
        <v>2.62</v>
      </c>
      <c r="Z22">
        <v>2.62</v>
      </c>
      <c r="AA22">
        <v>2.56</v>
      </c>
      <c r="AB22">
        <v>2.4900000000000002</v>
      </c>
      <c r="AC22">
        <v>2.6</v>
      </c>
      <c r="AD22">
        <v>2.75</v>
      </c>
      <c r="AE22">
        <v>2.62</v>
      </c>
      <c r="AF22">
        <v>2.81</v>
      </c>
      <c r="AG22">
        <v>2.65</v>
      </c>
      <c r="AH22">
        <v>2.73</v>
      </c>
      <c r="AI22">
        <v>2.58</v>
      </c>
      <c r="AJ22">
        <v>2.4900000000000002</v>
      </c>
      <c r="AK22">
        <v>2.54</v>
      </c>
      <c r="AL22">
        <v>2.62</v>
      </c>
      <c r="AM22">
        <v>2.59</v>
      </c>
      <c r="AN22">
        <v>2.56</v>
      </c>
      <c r="AO22">
        <v>2.63</v>
      </c>
      <c r="AP22">
        <v>2.59</v>
      </c>
      <c r="AQ22">
        <v>2.5499999999999998</v>
      </c>
      <c r="AR22">
        <v>2.61</v>
      </c>
      <c r="AS22">
        <v>3.02</v>
      </c>
      <c r="AT22">
        <v>3.25</v>
      </c>
      <c r="AU22">
        <v>2.39</v>
      </c>
      <c r="AV22">
        <v>2.67</v>
      </c>
      <c r="AW22">
        <v>2.66</v>
      </c>
      <c r="AX22">
        <v>2.4500000000000002</v>
      </c>
      <c r="AY22">
        <v>2.5099999999999998</v>
      </c>
      <c r="AZ22">
        <v>2.54</v>
      </c>
      <c r="BA22">
        <v>2.74</v>
      </c>
    </row>
    <row r="23" spans="1:53" x14ac:dyDescent="0.2">
      <c r="A23" t="s">
        <v>74</v>
      </c>
      <c r="B23">
        <v>2.44</v>
      </c>
      <c r="C23">
        <v>2.52</v>
      </c>
      <c r="D23">
        <v>2.63</v>
      </c>
      <c r="E23">
        <v>2.41</v>
      </c>
      <c r="F23">
        <v>2.88</v>
      </c>
      <c r="G23">
        <v>2.36</v>
      </c>
      <c r="H23">
        <v>2.29</v>
      </c>
      <c r="I23">
        <v>2.5099999999999998</v>
      </c>
      <c r="J23">
        <v>2.19</v>
      </c>
      <c r="K23">
        <v>2.69</v>
      </c>
      <c r="L23">
        <v>2.59</v>
      </c>
      <c r="M23">
        <v>2.84</v>
      </c>
      <c r="N23">
        <v>2.5099999999999998</v>
      </c>
      <c r="O23">
        <v>2.33</v>
      </c>
      <c r="P23">
        <v>2.27</v>
      </c>
      <c r="Q23">
        <v>2.15</v>
      </c>
      <c r="R23">
        <v>2.23</v>
      </c>
      <c r="S23">
        <v>2.39</v>
      </c>
      <c r="T23">
        <v>2.48</v>
      </c>
      <c r="U23">
        <v>1.95</v>
      </c>
      <c r="V23">
        <v>2.4300000000000002</v>
      </c>
      <c r="W23">
        <v>2.2400000000000002</v>
      </c>
      <c r="X23">
        <v>2.2400000000000002</v>
      </c>
      <c r="Y23">
        <v>2.1800000000000002</v>
      </c>
      <c r="Z23">
        <v>2.57</v>
      </c>
      <c r="AA23">
        <v>2.2200000000000002</v>
      </c>
      <c r="AB23">
        <v>2.19</v>
      </c>
      <c r="AC23">
        <v>2.17</v>
      </c>
      <c r="AD23">
        <v>2.52</v>
      </c>
      <c r="AE23">
        <v>2.11</v>
      </c>
      <c r="AF23">
        <v>2.46</v>
      </c>
      <c r="AG23">
        <v>2.46</v>
      </c>
      <c r="AH23">
        <v>2.39</v>
      </c>
      <c r="AI23">
        <v>2.4</v>
      </c>
      <c r="AJ23">
        <v>1.99</v>
      </c>
      <c r="AK23">
        <v>2.21</v>
      </c>
      <c r="AL23">
        <v>2.5</v>
      </c>
      <c r="AM23">
        <v>2.36</v>
      </c>
      <c r="AN23">
        <v>2.1800000000000002</v>
      </c>
      <c r="AO23">
        <v>2.29</v>
      </c>
      <c r="AP23">
        <v>2.5099999999999998</v>
      </c>
      <c r="AQ23">
        <v>2.2599999999999998</v>
      </c>
      <c r="AR23">
        <v>2.41</v>
      </c>
      <c r="AS23">
        <v>2.64</v>
      </c>
      <c r="AT23">
        <v>2.79</v>
      </c>
      <c r="AU23">
        <v>2.0499999999999998</v>
      </c>
      <c r="AV23">
        <v>2.48</v>
      </c>
      <c r="AW23">
        <v>2.37</v>
      </c>
      <c r="AX23">
        <v>2.25</v>
      </c>
      <c r="AY23">
        <v>2.14</v>
      </c>
      <c r="AZ23">
        <v>2.23</v>
      </c>
      <c r="BA23">
        <v>2.5499999999999998</v>
      </c>
    </row>
    <row r="25" spans="1:53" x14ac:dyDescent="0.2">
      <c r="A25" s="5">
        <v>2017</v>
      </c>
    </row>
    <row r="26" spans="1:53" x14ac:dyDescent="0.2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 t="s">
        <v>25</v>
      </c>
      <c r="G26" t="s">
        <v>26</v>
      </c>
      <c r="H26" t="s">
        <v>27</v>
      </c>
      <c r="I26" t="s">
        <v>28</v>
      </c>
      <c r="J26" t="s">
        <v>29</v>
      </c>
      <c r="K26" t="s">
        <v>30</v>
      </c>
      <c r="L26" t="s">
        <v>31</v>
      </c>
      <c r="M26" t="s">
        <v>32</v>
      </c>
      <c r="N26" t="s">
        <v>33</v>
      </c>
      <c r="O26" t="s">
        <v>34</v>
      </c>
      <c r="P26" t="s">
        <v>35</v>
      </c>
      <c r="Q26" t="s">
        <v>36</v>
      </c>
      <c r="R26" t="s">
        <v>37</v>
      </c>
      <c r="S26" t="s">
        <v>38</v>
      </c>
      <c r="T26" t="s">
        <v>39</v>
      </c>
      <c r="U26" t="s">
        <v>40</v>
      </c>
      <c r="V26" t="s">
        <v>41</v>
      </c>
      <c r="W26" t="s">
        <v>42</v>
      </c>
      <c r="X26" t="s">
        <v>43</v>
      </c>
      <c r="Y26" t="s">
        <v>44</v>
      </c>
      <c r="Z26" t="s">
        <v>45</v>
      </c>
      <c r="AA26" t="s">
        <v>46</v>
      </c>
      <c r="AB26" t="s">
        <v>47</v>
      </c>
      <c r="AC26" t="s">
        <v>48</v>
      </c>
      <c r="AD26" t="s">
        <v>49</v>
      </c>
      <c r="AE26" t="s">
        <v>50</v>
      </c>
      <c r="AF26" t="s">
        <v>51</v>
      </c>
      <c r="AG26" t="s">
        <v>52</v>
      </c>
      <c r="AH26" t="s">
        <v>53</v>
      </c>
      <c r="AI26" t="s">
        <v>54</v>
      </c>
      <c r="AJ26" t="s">
        <v>55</v>
      </c>
      <c r="AK26" t="s">
        <v>56</v>
      </c>
      <c r="AL26" t="s">
        <v>57</v>
      </c>
      <c r="AM26" t="s">
        <v>58</v>
      </c>
      <c r="AN26" t="s">
        <v>59</v>
      </c>
      <c r="AO26" t="s">
        <v>60</v>
      </c>
      <c r="AP26" t="s">
        <v>61</v>
      </c>
      <c r="AQ26" t="s">
        <v>62</v>
      </c>
      <c r="AR26" t="s">
        <v>63</v>
      </c>
      <c r="AS26" t="s">
        <v>64</v>
      </c>
      <c r="AT26" t="s">
        <v>65</v>
      </c>
      <c r="AU26" t="s">
        <v>66</v>
      </c>
      <c r="AV26" t="s">
        <v>67</v>
      </c>
      <c r="AW26" t="s">
        <v>68</v>
      </c>
      <c r="AX26" t="s">
        <v>69</v>
      </c>
      <c r="AY26" t="s">
        <v>70</v>
      </c>
      <c r="AZ26" t="s">
        <v>71</v>
      </c>
      <c r="BA26" t="s">
        <v>72</v>
      </c>
    </row>
    <row r="27" spans="1:53" x14ac:dyDescent="0.2">
      <c r="A27" t="s">
        <v>82</v>
      </c>
      <c r="B27">
        <v>2.58</v>
      </c>
      <c r="C27">
        <v>2.84</v>
      </c>
      <c r="D27">
        <v>2.69</v>
      </c>
      <c r="E27">
        <v>2.5299999999999998</v>
      </c>
      <c r="F27">
        <v>2.98</v>
      </c>
      <c r="G27">
        <v>2.57</v>
      </c>
      <c r="H27">
        <v>2.56</v>
      </c>
      <c r="I27">
        <v>2.62</v>
      </c>
      <c r="J27">
        <v>2.3199999999999998</v>
      </c>
      <c r="K27">
        <v>2.67</v>
      </c>
      <c r="L27">
        <v>2.72</v>
      </c>
      <c r="M27">
        <v>3.02</v>
      </c>
      <c r="N27">
        <v>2.7</v>
      </c>
      <c r="O27">
        <v>2.6</v>
      </c>
      <c r="P27">
        <v>2.5299999999999998</v>
      </c>
      <c r="Q27">
        <v>2.42</v>
      </c>
      <c r="R27">
        <v>2.5099999999999998</v>
      </c>
      <c r="S27">
        <v>2.5099999999999998</v>
      </c>
      <c r="T27">
        <v>2.62</v>
      </c>
      <c r="U27">
        <v>2.4</v>
      </c>
      <c r="V27">
        <v>2.68</v>
      </c>
      <c r="W27">
        <v>2.54</v>
      </c>
      <c r="X27">
        <v>2.48</v>
      </c>
      <c r="Y27">
        <v>2.52</v>
      </c>
      <c r="Z27">
        <v>2.65</v>
      </c>
      <c r="AA27">
        <v>2.4900000000000002</v>
      </c>
      <c r="AB27">
        <v>2.41</v>
      </c>
      <c r="AC27">
        <v>2.48</v>
      </c>
      <c r="AD27">
        <v>2.7</v>
      </c>
      <c r="AE27">
        <v>2.46</v>
      </c>
      <c r="AF27">
        <v>2.74</v>
      </c>
      <c r="AG27">
        <v>2.66</v>
      </c>
      <c r="AH27">
        <v>2.64</v>
      </c>
      <c r="AI27">
        <v>2.5299999999999998</v>
      </c>
      <c r="AJ27">
        <v>2.31</v>
      </c>
      <c r="AK27">
        <v>2.4300000000000002</v>
      </c>
      <c r="AL27">
        <v>2.6</v>
      </c>
      <c r="AM27">
        <v>2.5299999999999998</v>
      </c>
      <c r="AN27">
        <v>2.4700000000000002</v>
      </c>
      <c r="AO27">
        <v>2.4900000000000002</v>
      </c>
      <c r="AP27">
        <v>2.57</v>
      </c>
      <c r="AQ27">
        <v>2.4300000000000002</v>
      </c>
      <c r="AR27">
        <v>2.5299999999999998</v>
      </c>
      <c r="AS27">
        <v>2.88</v>
      </c>
      <c r="AT27">
        <v>3.13</v>
      </c>
      <c r="AU27">
        <v>2.33</v>
      </c>
      <c r="AV27">
        <v>2.64</v>
      </c>
      <c r="AW27">
        <v>2.56</v>
      </c>
      <c r="AX27">
        <v>2.4700000000000002</v>
      </c>
      <c r="AY27">
        <v>2.4</v>
      </c>
      <c r="AZ27">
        <v>2.5</v>
      </c>
      <c r="BA27">
        <v>2.77</v>
      </c>
    </row>
    <row r="28" spans="1:53" x14ac:dyDescent="0.2">
      <c r="A28" t="s">
        <v>73</v>
      </c>
      <c r="B28">
        <v>2.65</v>
      </c>
      <c r="C28">
        <v>2.96</v>
      </c>
      <c r="D28">
        <v>2.71</v>
      </c>
      <c r="E28">
        <v>2.58</v>
      </c>
      <c r="F28">
        <v>3.03</v>
      </c>
      <c r="G28">
        <v>2.64</v>
      </c>
      <c r="H28">
        <v>2.69</v>
      </c>
      <c r="I28">
        <v>2.65</v>
      </c>
      <c r="J28">
        <v>2.5</v>
      </c>
      <c r="K28">
        <v>2.66</v>
      </c>
      <c r="L28">
        <v>2.77</v>
      </c>
      <c r="M28">
        <v>3.19</v>
      </c>
      <c r="N28">
        <v>2.77</v>
      </c>
      <c r="O28">
        <v>2.71</v>
      </c>
      <c r="P28">
        <v>2.62</v>
      </c>
      <c r="Q28">
        <v>2.5299999999999998</v>
      </c>
      <c r="R28">
        <v>2.63</v>
      </c>
      <c r="S28">
        <v>2.59</v>
      </c>
      <c r="T28">
        <v>2.68</v>
      </c>
      <c r="U28">
        <v>2.5099999999999998</v>
      </c>
      <c r="V28">
        <v>2.76</v>
      </c>
      <c r="W28">
        <v>2.7</v>
      </c>
      <c r="X28">
        <v>2.57</v>
      </c>
      <c r="Y28">
        <v>2.64</v>
      </c>
      <c r="Z28">
        <v>2.65</v>
      </c>
      <c r="AA28">
        <v>2.59</v>
      </c>
      <c r="AB28">
        <v>2.5299999999999998</v>
      </c>
      <c r="AC28">
        <v>2.6</v>
      </c>
      <c r="AD28">
        <v>2.75</v>
      </c>
      <c r="AE28">
        <v>2.61</v>
      </c>
      <c r="AF28">
        <v>2.84</v>
      </c>
      <c r="AG28">
        <v>2.72</v>
      </c>
      <c r="AH28">
        <v>2.78</v>
      </c>
      <c r="AI28">
        <v>2.58</v>
      </c>
      <c r="AJ28">
        <v>2.4700000000000002</v>
      </c>
      <c r="AK28">
        <v>2.5299999999999998</v>
      </c>
      <c r="AL28">
        <v>2.65</v>
      </c>
      <c r="AM28">
        <v>2.63</v>
      </c>
      <c r="AN28">
        <v>2.6</v>
      </c>
      <c r="AO28">
        <v>2.65</v>
      </c>
      <c r="AP28">
        <v>2.6</v>
      </c>
      <c r="AQ28">
        <v>2.5499999999999998</v>
      </c>
      <c r="AR28">
        <v>2.59</v>
      </c>
      <c r="AS28">
        <v>3.02</v>
      </c>
      <c r="AT28">
        <v>3.27</v>
      </c>
      <c r="AU28">
        <v>2.4500000000000002</v>
      </c>
      <c r="AV28">
        <v>2.7</v>
      </c>
      <c r="AW28">
        <v>2.67</v>
      </c>
      <c r="AX28">
        <v>2.5299999999999998</v>
      </c>
      <c r="AY28">
        <v>2.5299999999999998</v>
      </c>
      <c r="AZ28">
        <v>2.56</v>
      </c>
      <c r="BA28">
        <v>2.8</v>
      </c>
    </row>
    <row r="29" spans="1:53" x14ac:dyDescent="0.2">
      <c r="A29" t="s">
        <v>74</v>
      </c>
      <c r="B29">
        <v>2.4300000000000002</v>
      </c>
      <c r="C29">
        <v>2.64</v>
      </c>
      <c r="D29">
        <v>2.65</v>
      </c>
      <c r="E29">
        <v>2.44</v>
      </c>
      <c r="F29">
        <v>2.91</v>
      </c>
      <c r="G29">
        <v>2.42</v>
      </c>
      <c r="H29">
        <v>2.31</v>
      </c>
      <c r="I29">
        <v>2.5299999999999998</v>
      </c>
      <c r="J29">
        <v>2.19</v>
      </c>
      <c r="K29">
        <v>2.71</v>
      </c>
      <c r="L29">
        <v>2.62</v>
      </c>
      <c r="M29">
        <v>2.78</v>
      </c>
      <c r="N29">
        <v>2.5299999999999998</v>
      </c>
      <c r="O29">
        <v>2.39</v>
      </c>
      <c r="P29">
        <v>2.33</v>
      </c>
      <c r="Q29">
        <v>2.16</v>
      </c>
      <c r="R29">
        <v>2.27</v>
      </c>
      <c r="S29">
        <v>2.34</v>
      </c>
      <c r="T29">
        <v>2.5099999999999998</v>
      </c>
      <c r="U29">
        <v>2.11</v>
      </c>
      <c r="V29">
        <v>2.5099999999999998</v>
      </c>
      <c r="W29">
        <v>2.27</v>
      </c>
      <c r="X29">
        <v>2.2599999999999998</v>
      </c>
      <c r="Y29">
        <v>2.21</v>
      </c>
      <c r="Z29">
        <v>2.63</v>
      </c>
      <c r="AA29">
        <v>2.2799999999999998</v>
      </c>
      <c r="AB29">
        <v>2.16</v>
      </c>
      <c r="AC29">
        <v>2.2400000000000002</v>
      </c>
      <c r="AD29">
        <v>2.65</v>
      </c>
      <c r="AE29">
        <v>2.12</v>
      </c>
      <c r="AF29">
        <v>2.57</v>
      </c>
      <c r="AG29">
        <v>2.54</v>
      </c>
      <c r="AH29">
        <v>2.4700000000000002</v>
      </c>
      <c r="AI29">
        <v>2.4300000000000002</v>
      </c>
      <c r="AJ29">
        <v>2.0299999999999998</v>
      </c>
      <c r="AK29">
        <v>2.2400000000000002</v>
      </c>
      <c r="AL29">
        <v>2.5</v>
      </c>
      <c r="AM29">
        <v>2.36</v>
      </c>
      <c r="AN29">
        <v>2.2000000000000002</v>
      </c>
      <c r="AO29">
        <v>2.2400000000000002</v>
      </c>
      <c r="AP29">
        <v>2.5</v>
      </c>
      <c r="AQ29">
        <v>2.17</v>
      </c>
      <c r="AR29">
        <v>2.4300000000000002</v>
      </c>
      <c r="AS29">
        <v>2.64</v>
      </c>
      <c r="AT29">
        <v>2.81</v>
      </c>
      <c r="AU29">
        <v>2.06</v>
      </c>
      <c r="AV29">
        <v>2.52</v>
      </c>
      <c r="AW29">
        <v>2.37</v>
      </c>
      <c r="AX29">
        <v>2.31</v>
      </c>
      <c r="AY29">
        <v>2.15</v>
      </c>
      <c r="AZ29">
        <v>2.36</v>
      </c>
      <c r="BA29">
        <v>2.7</v>
      </c>
    </row>
    <row r="31" spans="1:53" x14ac:dyDescent="0.2">
      <c r="A31" s="5">
        <v>2016</v>
      </c>
    </row>
    <row r="32" spans="1:53" x14ac:dyDescent="0.2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25</v>
      </c>
      <c r="G32" t="s">
        <v>26</v>
      </c>
      <c r="H32" t="s">
        <v>27</v>
      </c>
      <c r="I32" t="s">
        <v>28</v>
      </c>
      <c r="J32" t="s">
        <v>29</v>
      </c>
      <c r="K32" t="s">
        <v>30</v>
      </c>
      <c r="L32" t="s">
        <v>31</v>
      </c>
      <c r="M32" t="s">
        <v>32</v>
      </c>
      <c r="N32" t="s">
        <v>33</v>
      </c>
      <c r="O32" t="s">
        <v>34</v>
      </c>
      <c r="P32" t="s">
        <v>35</v>
      </c>
      <c r="Q32" t="s">
        <v>36</v>
      </c>
      <c r="R32" t="s">
        <v>37</v>
      </c>
      <c r="S32" t="s">
        <v>38</v>
      </c>
      <c r="T32" t="s">
        <v>39</v>
      </c>
      <c r="U32" t="s">
        <v>40</v>
      </c>
      <c r="V32" t="s">
        <v>41</v>
      </c>
      <c r="W32" t="s">
        <v>42</v>
      </c>
      <c r="X32" t="s">
        <v>43</v>
      </c>
      <c r="Y32" t="s">
        <v>44</v>
      </c>
      <c r="Z32" t="s">
        <v>45</v>
      </c>
      <c r="AA32" t="s">
        <v>46</v>
      </c>
      <c r="AB32" t="s">
        <v>47</v>
      </c>
      <c r="AC32" t="s">
        <v>48</v>
      </c>
      <c r="AD32" t="s">
        <v>49</v>
      </c>
      <c r="AE32" t="s">
        <v>50</v>
      </c>
      <c r="AF32" t="s">
        <v>51</v>
      </c>
      <c r="AG32" t="s">
        <v>52</v>
      </c>
      <c r="AH32" t="s">
        <v>53</v>
      </c>
      <c r="AI32" t="s">
        <v>54</v>
      </c>
      <c r="AJ32" t="s">
        <v>55</v>
      </c>
      <c r="AK32" t="s">
        <v>56</v>
      </c>
      <c r="AL32" t="s">
        <v>57</v>
      </c>
      <c r="AM32" t="s">
        <v>58</v>
      </c>
      <c r="AN32" t="s">
        <v>59</v>
      </c>
      <c r="AO32" t="s">
        <v>60</v>
      </c>
      <c r="AP32" t="s">
        <v>61</v>
      </c>
      <c r="AQ32" t="s">
        <v>62</v>
      </c>
      <c r="AR32" t="s">
        <v>63</v>
      </c>
      <c r="AS32" t="s">
        <v>64</v>
      </c>
      <c r="AT32" t="s">
        <v>65</v>
      </c>
      <c r="AU32" t="s">
        <v>66</v>
      </c>
      <c r="AV32" t="s">
        <v>67</v>
      </c>
      <c r="AW32" t="s">
        <v>68</v>
      </c>
      <c r="AX32" t="s">
        <v>69</v>
      </c>
      <c r="AY32" t="s">
        <v>70</v>
      </c>
      <c r="AZ32" t="s">
        <v>71</v>
      </c>
      <c r="BA32" t="s">
        <v>72</v>
      </c>
    </row>
    <row r="33" spans="1:53" x14ac:dyDescent="0.2">
      <c r="A33" t="s">
        <v>82</v>
      </c>
      <c r="B33">
        <v>2.56</v>
      </c>
      <c r="C33">
        <v>2.87</v>
      </c>
      <c r="D33">
        <v>2.69</v>
      </c>
      <c r="E33">
        <v>2.54</v>
      </c>
      <c r="F33">
        <v>2.97</v>
      </c>
      <c r="G33">
        <v>2.57</v>
      </c>
      <c r="H33">
        <v>2.5499999999999998</v>
      </c>
      <c r="I33">
        <v>2.64</v>
      </c>
      <c r="J33">
        <v>2.2799999999999998</v>
      </c>
      <c r="K33">
        <v>2.66</v>
      </c>
      <c r="L33">
        <v>2.73</v>
      </c>
      <c r="M33">
        <v>3.04</v>
      </c>
      <c r="N33">
        <v>2.71</v>
      </c>
      <c r="O33">
        <v>2.59</v>
      </c>
      <c r="P33">
        <v>2.54</v>
      </c>
      <c r="Q33">
        <v>2.4300000000000002</v>
      </c>
      <c r="R33">
        <v>2.5499999999999998</v>
      </c>
      <c r="S33">
        <v>2.5099999999999998</v>
      </c>
      <c r="T33">
        <v>2.65</v>
      </c>
      <c r="U33">
        <v>2.44</v>
      </c>
      <c r="V33">
        <v>2.68</v>
      </c>
      <c r="W33">
        <v>2.54</v>
      </c>
      <c r="X33">
        <v>2.5</v>
      </c>
      <c r="Y33">
        <v>2.5099999999999998</v>
      </c>
      <c r="Z33">
        <v>2.65</v>
      </c>
      <c r="AA33">
        <v>2.4900000000000002</v>
      </c>
      <c r="AB33">
        <v>2.44</v>
      </c>
      <c r="AC33">
        <v>2.48</v>
      </c>
      <c r="AD33">
        <v>2.75</v>
      </c>
      <c r="AE33">
        <v>2.48</v>
      </c>
      <c r="AF33">
        <v>2.74</v>
      </c>
      <c r="AG33">
        <v>2.69</v>
      </c>
      <c r="AH33">
        <v>2.66</v>
      </c>
      <c r="AI33">
        <v>2.5499999999999998</v>
      </c>
      <c r="AJ33">
        <v>2.3199999999999998</v>
      </c>
      <c r="AK33">
        <v>2.44</v>
      </c>
      <c r="AL33">
        <v>2.6</v>
      </c>
      <c r="AM33">
        <v>2.5499999999999998</v>
      </c>
      <c r="AN33">
        <v>2.5</v>
      </c>
      <c r="AO33">
        <v>2.48</v>
      </c>
      <c r="AP33">
        <v>2.57</v>
      </c>
      <c r="AQ33">
        <v>2.4900000000000002</v>
      </c>
      <c r="AR33">
        <v>2.54</v>
      </c>
      <c r="AS33">
        <v>2.86</v>
      </c>
      <c r="AT33">
        <v>3.19</v>
      </c>
      <c r="AU33">
        <v>2.35</v>
      </c>
      <c r="AV33">
        <v>2.62</v>
      </c>
      <c r="AW33">
        <v>2.58</v>
      </c>
      <c r="AX33">
        <v>2.4700000000000002</v>
      </c>
      <c r="AY33">
        <v>2.42</v>
      </c>
      <c r="AZ33">
        <v>2.5499999999999998</v>
      </c>
      <c r="BA33">
        <v>2.79</v>
      </c>
    </row>
    <row r="34" spans="1:53" x14ac:dyDescent="0.2">
      <c r="A34" t="s">
        <v>73</v>
      </c>
      <c r="B34">
        <v>2.61</v>
      </c>
      <c r="C34">
        <v>2.97</v>
      </c>
      <c r="D34">
        <v>2.68</v>
      </c>
      <c r="E34">
        <v>2.59</v>
      </c>
      <c r="F34">
        <v>3.01</v>
      </c>
      <c r="G34">
        <v>2.64</v>
      </c>
      <c r="H34">
        <v>2.68</v>
      </c>
      <c r="I34">
        <v>2.68</v>
      </c>
      <c r="J34">
        <v>2.41</v>
      </c>
      <c r="K34">
        <v>2.64</v>
      </c>
      <c r="L34">
        <v>2.77</v>
      </c>
      <c r="M34">
        <v>3.16</v>
      </c>
      <c r="N34">
        <v>2.77</v>
      </c>
      <c r="O34">
        <v>2.71</v>
      </c>
      <c r="P34">
        <v>2.63</v>
      </c>
      <c r="Q34">
        <v>2.5299999999999998</v>
      </c>
      <c r="R34">
        <v>2.65</v>
      </c>
      <c r="S34">
        <v>2.57</v>
      </c>
      <c r="T34">
        <v>2.73</v>
      </c>
      <c r="U34">
        <v>2.5499999999999998</v>
      </c>
      <c r="V34">
        <v>2.75</v>
      </c>
      <c r="W34">
        <v>2.71</v>
      </c>
      <c r="X34">
        <v>2.58</v>
      </c>
      <c r="Y34">
        <v>2.62</v>
      </c>
      <c r="Z34">
        <v>2.67</v>
      </c>
      <c r="AA34">
        <v>2.59</v>
      </c>
      <c r="AB34">
        <v>2.52</v>
      </c>
      <c r="AC34">
        <v>2.6</v>
      </c>
      <c r="AD34">
        <v>2.78</v>
      </c>
      <c r="AE34">
        <v>2.61</v>
      </c>
      <c r="AF34">
        <v>2.83</v>
      </c>
      <c r="AG34">
        <v>2.72</v>
      </c>
      <c r="AH34">
        <v>2.8</v>
      </c>
      <c r="AI34">
        <v>2.58</v>
      </c>
      <c r="AJ34">
        <v>2.5099999999999998</v>
      </c>
      <c r="AK34">
        <v>2.54</v>
      </c>
      <c r="AL34">
        <v>2.65</v>
      </c>
      <c r="AM34">
        <v>2.63</v>
      </c>
      <c r="AN34">
        <v>2.61</v>
      </c>
      <c r="AO34">
        <v>2.66</v>
      </c>
      <c r="AP34">
        <v>2.59</v>
      </c>
      <c r="AQ34">
        <v>2.62</v>
      </c>
      <c r="AR34">
        <v>2.59</v>
      </c>
      <c r="AS34">
        <v>2.99</v>
      </c>
      <c r="AT34">
        <v>3.3</v>
      </c>
      <c r="AU34">
        <v>2.48</v>
      </c>
      <c r="AV34">
        <v>2.68</v>
      </c>
      <c r="AW34">
        <v>2.67</v>
      </c>
      <c r="AX34">
        <v>2.5099999999999998</v>
      </c>
      <c r="AY34">
        <v>2.5499999999999998</v>
      </c>
      <c r="AZ34">
        <v>2.64</v>
      </c>
      <c r="BA34">
        <v>2.85</v>
      </c>
    </row>
    <row r="35" spans="1:53" x14ac:dyDescent="0.2">
      <c r="A35" t="s">
        <v>74</v>
      </c>
      <c r="B35">
        <v>2.4500000000000002</v>
      </c>
      <c r="C35">
        <v>2.69</v>
      </c>
      <c r="D35">
        <v>2.7</v>
      </c>
      <c r="E35">
        <v>2.44</v>
      </c>
      <c r="F35">
        <v>2.92</v>
      </c>
      <c r="G35">
        <v>2.4500000000000002</v>
      </c>
      <c r="H35">
        <v>2.31</v>
      </c>
      <c r="I35">
        <v>2.54</v>
      </c>
      <c r="J35">
        <v>2.19</v>
      </c>
      <c r="K35">
        <v>2.71</v>
      </c>
      <c r="L35">
        <v>2.67</v>
      </c>
      <c r="M35">
        <v>2.87</v>
      </c>
      <c r="N35">
        <v>2.56</v>
      </c>
      <c r="O35">
        <v>2.36</v>
      </c>
      <c r="P35">
        <v>2.37</v>
      </c>
      <c r="Q35">
        <v>2.21</v>
      </c>
      <c r="R35">
        <v>2.36</v>
      </c>
      <c r="S35">
        <v>2.39</v>
      </c>
      <c r="T35">
        <v>2.5</v>
      </c>
      <c r="U35">
        <v>2.15</v>
      </c>
      <c r="V35">
        <v>2.5299999999999998</v>
      </c>
      <c r="W35">
        <v>2.2599999999999998</v>
      </c>
      <c r="X35">
        <v>2.29</v>
      </c>
      <c r="Y35">
        <v>2.2200000000000002</v>
      </c>
      <c r="Z35">
        <v>2.63</v>
      </c>
      <c r="AA35">
        <v>2.31</v>
      </c>
      <c r="AB35">
        <v>2.25</v>
      </c>
      <c r="AC35">
        <v>2.2599999999999998</v>
      </c>
      <c r="AD35">
        <v>2.72</v>
      </c>
      <c r="AE35">
        <v>2.1800000000000002</v>
      </c>
      <c r="AF35">
        <v>2.59</v>
      </c>
      <c r="AG35">
        <v>2.62</v>
      </c>
      <c r="AH35">
        <v>2.5</v>
      </c>
      <c r="AI35">
        <v>2.48</v>
      </c>
      <c r="AJ35">
        <v>1.99</v>
      </c>
      <c r="AK35">
        <v>2.2599999999999998</v>
      </c>
      <c r="AL35">
        <v>2.5</v>
      </c>
      <c r="AM35">
        <v>2.42</v>
      </c>
      <c r="AN35">
        <v>2.27</v>
      </c>
      <c r="AO35">
        <v>2.2400000000000002</v>
      </c>
      <c r="AP35">
        <v>2.52</v>
      </c>
      <c r="AQ35">
        <v>2.2200000000000002</v>
      </c>
      <c r="AR35">
        <v>2.46</v>
      </c>
      <c r="AS35">
        <v>2.66</v>
      </c>
      <c r="AT35">
        <v>2.92</v>
      </c>
      <c r="AU35">
        <v>2.0499999999999998</v>
      </c>
      <c r="AV35">
        <v>2.5</v>
      </c>
      <c r="AW35">
        <v>2.4300000000000002</v>
      </c>
      <c r="AX35">
        <v>2.36</v>
      </c>
      <c r="AY35">
        <v>2.17</v>
      </c>
      <c r="AZ35">
        <v>2.37</v>
      </c>
      <c r="BA35">
        <v>2.67</v>
      </c>
    </row>
    <row r="37" spans="1:53" x14ac:dyDescent="0.2">
      <c r="A37" s="5">
        <v>2015</v>
      </c>
    </row>
    <row r="38" spans="1:53" x14ac:dyDescent="0.2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25</v>
      </c>
      <c r="G38" t="s">
        <v>26</v>
      </c>
      <c r="H38" t="s">
        <v>27</v>
      </c>
      <c r="I38" t="s">
        <v>28</v>
      </c>
      <c r="J38" t="s">
        <v>29</v>
      </c>
      <c r="K38" t="s">
        <v>30</v>
      </c>
      <c r="L38" t="s">
        <v>31</v>
      </c>
      <c r="M38" t="s">
        <v>32</v>
      </c>
      <c r="N38" t="s">
        <v>33</v>
      </c>
      <c r="O38" t="s">
        <v>34</v>
      </c>
      <c r="P38" t="s">
        <v>35</v>
      </c>
      <c r="Q38" t="s">
        <v>36</v>
      </c>
      <c r="R38" t="s">
        <v>37</v>
      </c>
      <c r="S38" t="s">
        <v>38</v>
      </c>
      <c r="T38" t="s">
        <v>39</v>
      </c>
      <c r="U38" t="s">
        <v>40</v>
      </c>
      <c r="V38" t="s">
        <v>41</v>
      </c>
      <c r="W38" t="s">
        <v>42</v>
      </c>
      <c r="X38" t="s">
        <v>43</v>
      </c>
      <c r="Y38" t="s">
        <v>44</v>
      </c>
      <c r="Z38" t="s">
        <v>45</v>
      </c>
      <c r="AA38" t="s">
        <v>46</v>
      </c>
      <c r="AB38" t="s">
        <v>47</v>
      </c>
      <c r="AC38" t="s">
        <v>48</v>
      </c>
      <c r="AD38" t="s">
        <v>49</v>
      </c>
      <c r="AE38" t="s">
        <v>50</v>
      </c>
      <c r="AF38" t="s">
        <v>51</v>
      </c>
      <c r="AG38" t="s">
        <v>52</v>
      </c>
      <c r="AH38" t="s">
        <v>53</v>
      </c>
      <c r="AI38" t="s">
        <v>54</v>
      </c>
      <c r="AJ38" t="s">
        <v>55</v>
      </c>
      <c r="AK38" t="s">
        <v>56</v>
      </c>
      <c r="AL38" t="s">
        <v>57</v>
      </c>
      <c r="AM38" t="s">
        <v>58</v>
      </c>
      <c r="AN38" t="s">
        <v>59</v>
      </c>
      <c r="AO38" t="s">
        <v>60</v>
      </c>
      <c r="AP38" t="s">
        <v>61</v>
      </c>
      <c r="AQ38" t="s">
        <v>62</v>
      </c>
      <c r="AR38" t="s">
        <v>63</v>
      </c>
      <c r="AS38" t="s">
        <v>64</v>
      </c>
      <c r="AT38" t="s">
        <v>65</v>
      </c>
      <c r="AU38" t="s">
        <v>66</v>
      </c>
      <c r="AV38" t="s">
        <v>67</v>
      </c>
      <c r="AW38" t="s">
        <v>68</v>
      </c>
      <c r="AX38" t="s">
        <v>69</v>
      </c>
      <c r="AY38" t="s">
        <v>70</v>
      </c>
      <c r="AZ38" t="s">
        <v>71</v>
      </c>
      <c r="BA38" t="s">
        <v>72</v>
      </c>
    </row>
    <row r="39" spans="1:53" x14ac:dyDescent="0.2">
      <c r="A39" t="s">
        <v>82</v>
      </c>
      <c r="B39">
        <v>2.57</v>
      </c>
      <c r="C39">
        <v>2.84</v>
      </c>
      <c r="D39">
        <v>2.71</v>
      </c>
      <c r="E39">
        <v>2.5299999999999998</v>
      </c>
      <c r="F39">
        <v>2.97</v>
      </c>
      <c r="G39">
        <v>2.57</v>
      </c>
      <c r="H39">
        <v>2.59</v>
      </c>
      <c r="I39">
        <v>2.61</v>
      </c>
      <c r="J39">
        <v>2.2400000000000002</v>
      </c>
      <c r="K39">
        <v>2.66</v>
      </c>
      <c r="L39">
        <v>2.72</v>
      </c>
      <c r="M39">
        <v>3.11</v>
      </c>
      <c r="N39">
        <v>2.72</v>
      </c>
      <c r="O39">
        <v>2.62</v>
      </c>
      <c r="P39">
        <v>2.56</v>
      </c>
      <c r="Q39">
        <v>2.42</v>
      </c>
      <c r="R39">
        <v>2.5499999999999998</v>
      </c>
      <c r="S39">
        <v>2.5</v>
      </c>
      <c r="T39">
        <v>2.61</v>
      </c>
      <c r="U39">
        <v>2.37</v>
      </c>
      <c r="V39">
        <v>2.69</v>
      </c>
      <c r="W39">
        <v>2.56</v>
      </c>
      <c r="X39">
        <v>2.5099999999999998</v>
      </c>
      <c r="Y39">
        <v>2.4900000000000002</v>
      </c>
      <c r="Z39">
        <v>2.62</v>
      </c>
      <c r="AA39">
        <v>2.4900000000000002</v>
      </c>
      <c r="AB39">
        <v>2.42</v>
      </c>
      <c r="AC39">
        <v>2.48</v>
      </c>
      <c r="AD39">
        <v>2.74</v>
      </c>
      <c r="AE39">
        <v>2.4900000000000002</v>
      </c>
      <c r="AF39">
        <v>2.75</v>
      </c>
      <c r="AG39">
        <v>2.68</v>
      </c>
      <c r="AH39">
        <v>2.66</v>
      </c>
      <c r="AI39">
        <v>2.5499999999999998</v>
      </c>
      <c r="AJ39">
        <v>2.33</v>
      </c>
      <c r="AK39">
        <v>2.4500000000000002</v>
      </c>
      <c r="AL39">
        <v>2.59</v>
      </c>
      <c r="AM39">
        <v>2.54</v>
      </c>
      <c r="AN39">
        <v>2.5</v>
      </c>
      <c r="AO39">
        <v>2.4900000000000002</v>
      </c>
      <c r="AP39">
        <v>2.56</v>
      </c>
      <c r="AQ39">
        <v>2.4300000000000002</v>
      </c>
      <c r="AR39">
        <v>2.5499999999999998</v>
      </c>
      <c r="AS39">
        <v>2.85</v>
      </c>
      <c r="AT39">
        <v>3.17</v>
      </c>
      <c r="AU39">
        <v>2.36</v>
      </c>
      <c r="AV39">
        <v>2.62</v>
      </c>
      <c r="AW39">
        <v>2.58</v>
      </c>
      <c r="AX39">
        <v>2.44</v>
      </c>
      <c r="AY39">
        <v>2.42</v>
      </c>
      <c r="AZ39">
        <v>2.5</v>
      </c>
      <c r="BA39">
        <v>2.81</v>
      </c>
    </row>
    <row r="40" spans="1:53" x14ac:dyDescent="0.2">
      <c r="A40" t="s">
        <v>73</v>
      </c>
      <c r="B40">
        <v>2.61</v>
      </c>
      <c r="C40">
        <v>2.94</v>
      </c>
      <c r="D40">
        <v>2.7</v>
      </c>
      <c r="E40">
        <v>2.56</v>
      </c>
      <c r="F40">
        <v>3.01</v>
      </c>
      <c r="G40">
        <v>2.65</v>
      </c>
      <c r="H40">
        <v>2.7</v>
      </c>
      <c r="I40">
        <v>2.63</v>
      </c>
      <c r="J40">
        <v>2.42</v>
      </c>
      <c r="K40">
        <v>2.63</v>
      </c>
      <c r="L40">
        <v>2.76</v>
      </c>
      <c r="M40">
        <v>3.24</v>
      </c>
      <c r="N40">
        <v>2.76</v>
      </c>
      <c r="O40">
        <v>2.7</v>
      </c>
      <c r="P40">
        <v>2.64</v>
      </c>
      <c r="Q40">
        <v>2.52</v>
      </c>
      <c r="R40">
        <v>2.65</v>
      </c>
      <c r="S40">
        <v>2.54</v>
      </c>
      <c r="T40">
        <v>2.67</v>
      </c>
      <c r="U40">
        <v>2.5</v>
      </c>
      <c r="V40">
        <v>2.76</v>
      </c>
      <c r="W40">
        <v>2.72</v>
      </c>
      <c r="X40">
        <v>2.6</v>
      </c>
      <c r="Y40">
        <v>2.6</v>
      </c>
      <c r="Z40">
        <v>2.61</v>
      </c>
      <c r="AA40">
        <v>2.57</v>
      </c>
      <c r="AB40">
        <v>2.5</v>
      </c>
      <c r="AC40">
        <v>2.6</v>
      </c>
      <c r="AD40">
        <v>2.75</v>
      </c>
      <c r="AE40">
        <v>2.61</v>
      </c>
      <c r="AF40">
        <v>2.86</v>
      </c>
      <c r="AG40">
        <v>2.72</v>
      </c>
      <c r="AH40">
        <v>2.8</v>
      </c>
      <c r="AI40">
        <v>2.59</v>
      </c>
      <c r="AJ40">
        <v>2.5099999999999998</v>
      </c>
      <c r="AK40">
        <v>2.5499999999999998</v>
      </c>
      <c r="AL40">
        <v>2.64</v>
      </c>
      <c r="AM40">
        <v>2.6</v>
      </c>
      <c r="AN40">
        <v>2.6</v>
      </c>
      <c r="AO40">
        <v>2.66</v>
      </c>
      <c r="AP40">
        <v>2.57</v>
      </c>
      <c r="AQ40">
        <v>2.54</v>
      </c>
      <c r="AR40">
        <v>2.58</v>
      </c>
      <c r="AS40">
        <v>2.98</v>
      </c>
      <c r="AT40">
        <v>3.3</v>
      </c>
      <c r="AU40">
        <v>2.44</v>
      </c>
      <c r="AV40">
        <v>2.67</v>
      </c>
      <c r="AW40">
        <v>2.66</v>
      </c>
      <c r="AX40">
        <v>2.4900000000000002</v>
      </c>
      <c r="AY40">
        <v>2.54</v>
      </c>
      <c r="AZ40">
        <v>2.5299999999999998</v>
      </c>
      <c r="BA40">
        <v>2.87</v>
      </c>
    </row>
    <row r="41" spans="1:53" x14ac:dyDescent="0.2">
      <c r="A41" t="s">
        <v>74</v>
      </c>
      <c r="B41">
        <v>2.48</v>
      </c>
      <c r="C41">
        <v>2.66</v>
      </c>
      <c r="D41">
        <v>2.72</v>
      </c>
      <c r="E41">
        <v>2.4700000000000002</v>
      </c>
      <c r="F41">
        <v>2.93</v>
      </c>
      <c r="G41">
        <v>2.44</v>
      </c>
      <c r="H41">
        <v>2.36</v>
      </c>
      <c r="I41">
        <v>2.57</v>
      </c>
      <c r="J41">
        <v>2.13</v>
      </c>
      <c r="K41">
        <v>2.71</v>
      </c>
      <c r="L41">
        <v>2.67</v>
      </c>
      <c r="M41">
        <v>2.94</v>
      </c>
      <c r="N41">
        <v>2.63</v>
      </c>
      <c r="O41">
        <v>2.46</v>
      </c>
      <c r="P41">
        <v>2.39</v>
      </c>
      <c r="Q41">
        <v>2.19</v>
      </c>
      <c r="R41">
        <v>2.34</v>
      </c>
      <c r="S41">
        <v>2.42</v>
      </c>
      <c r="T41">
        <v>2.52</v>
      </c>
      <c r="U41">
        <v>2.0699999999999998</v>
      </c>
      <c r="V41">
        <v>2.56</v>
      </c>
      <c r="W41">
        <v>2.29</v>
      </c>
      <c r="X41">
        <v>2.31</v>
      </c>
      <c r="Y41">
        <v>2.23</v>
      </c>
      <c r="Z41">
        <v>2.65</v>
      </c>
      <c r="AA41">
        <v>2.3199999999999998</v>
      </c>
      <c r="AB41">
        <v>2.2599999999999998</v>
      </c>
      <c r="AC41">
        <v>2.2400000000000002</v>
      </c>
      <c r="AD41">
        <v>2.73</v>
      </c>
      <c r="AE41">
        <v>2.19</v>
      </c>
      <c r="AF41">
        <v>2.56</v>
      </c>
      <c r="AG41">
        <v>2.6</v>
      </c>
      <c r="AH41">
        <v>2.5</v>
      </c>
      <c r="AI41">
        <v>2.48</v>
      </c>
      <c r="AJ41">
        <v>2.0299999999999998</v>
      </c>
      <c r="AK41">
        <v>2.2599999999999998</v>
      </c>
      <c r="AL41">
        <v>2.5</v>
      </c>
      <c r="AM41">
        <v>2.44</v>
      </c>
      <c r="AN41">
        <v>2.2599999999999998</v>
      </c>
      <c r="AO41">
        <v>2.25</v>
      </c>
      <c r="AP41">
        <v>2.5299999999999998</v>
      </c>
      <c r="AQ41">
        <v>2.19</v>
      </c>
      <c r="AR41">
        <v>2.4900000000000002</v>
      </c>
      <c r="AS41">
        <v>2.65</v>
      </c>
      <c r="AT41">
        <v>2.88</v>
      </c>
      <c r="AU41">
        <v>2.16</v>
      </c>
      <c r="AV41">
        <v>2.52</v>
      </c>
      <c r="AW41">
        <v>2.44</v>
      </c>
      <c r="AX41">
        <v>2.34</v>
      </c>
      <c r="AY41">
        <v>2.2000000000000002</v>
      </c>
      <c r="AZ41">
        <v>2.42</v>
      </c>
      <c r="BA41">
        <v>2.69</v>
      </c>
    </row>
    <row r="43" spans="1:53" x14ac:dyDescent="0.2">
      <c r="A43" s="5">
        <v>2014</v>
      </c>
    </row>
    <row r="44" spans="1:53" x14ac:dyDescent="0.2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25</v>
      </c>
      <c r="G44" t="s">
        <v>26</v>
      </c>
      <c r="H44" t="s">
        <v>27</v>
      </c>
      <c r="I44" t="s">
        <v>28</v>
      </c>
      <c r="J44" t="s">
        <v>29</v>
      </c>
      <c r="K44" t="s">
        <v>30</v>
      </c>
      <c r="L44" t="s">
        <v>31</v>
      </c>
      <c r="M44" t="s">
        <v>32</v>
      </c>
      <c r="N44" t="s">
        <v>33</v>
      </c>
      <c r="O44" t="s">
        <v>34</v>
      </c>
      <c r="P44" t="s">
        <v>35</v>
      </c>
      <c r="Q44" t="s">
        <v>36</v>
      </c>
      <c r="R44" t="s">
        <v>37</v>
      </c>
      <c r="S44" t="s">
        <v>38</v>
      </c>
      <c r="T44" t="s">
        <v>39</v>
      </c>
      <c r="U44" t="s">
        <v>40</v>
      </c>
      <c r="V44" t="s">
        <v>41</v>
      </c>
      <c r="W44" t="s">
        <v>42</v>
      </c>
      <c r="X44" t="s">
        <v>43</v>
      </c>
      <c r="Y44" t="s">
        <v>44</v>
      </c>
      <c r="Z44" t="s">
        <v>45</v>
      </c>
      <c r="AA44" t="s">
        <v>46</v>
      </c>
      <c r="AB44" t="s">
        <v>47</v>
      </c>
      <c r="AC44" t="s">
        <v>48</v>
      </c>
      <c r="AD44" t="s">
        <v>49</v>
      </c>
      <c r="AE44" t="s">
        <v>50</v>
      </c>
      <c r="AF44" t="s">
        <v>51</v>
      </c>
      <c r="AG44" t="s">
        <v>52</v>
      </c>
      <c r="AH44" t="s">
        <v>53</v>
      </c>
      <c r="AI44" t="s">
        <v>54</v>
      </c>
      <c r="AJ44" t="s">
        <v>55</v>
      </c>
      <c r="AK44" t="s">
        <v>56</v>
      </c>
      <c r="AL44" t="s">
        <v>57</v>
      </c>
      <c r="AM44" t="s">
        <v>58</v>
      </c>
      <c r="AN44" t="s">
        <v>59</v>
      </c>
      <c r="AO44" t="s">
        <v>60</v>
      </c>
      <c r="AP44" t="s">
        <v>61</v>
      </c>
      <c r="AQ44" t="s">
        <v>62</v>
      </c>
      <c r="AR44" t="s">
        <v>63</v>
      </c>
      <c r="AS44" t="s">
        <v>64</v>
      </c>
      <c r="AT44" t="s">
        <v>65</v>
      </c>
      <c r="AU44" t="s">
        <v>66</v>
      </c>
      <c r="AV44" t="s">
        <v>67</v>
      </c>
      <c r="AW44" t="s">
        <v>68</v>
      </c>
      <c r="AX44" t="s">
        <v>69</v>
      </c>
      <c r="AY44" t="s">
        <v>70</v>
      </c>
      <c r="AZ44" t="s">
        <v>71</v>
      </c>
      <c r="BA44" t="s">
        <v>72</v>
      </c>
    </row>
    <row r="45" spans="1:53" x14ac:dyDescent="0.2">
      <c r="A45" t="s">
        <v>82</v>
      </c>
      <c r="B45">
        <v>2.57</v>
      </c>
      <c r="C45">
        <v>2.84</v>
      </c>
      <c r="D45">
        <v>2.71</v>
      </c>
      <c r="E45">
        <v>2.5499999999999998</v>
      </c>
      <c r="F45">
        <v>2.98</v>
      </c>
      <c r="G45">
        <v>2.57</v>
      </c>
      <c r="H45">
        <v>2.57</v>
      </c>
      <c r="I45">
        <v>2.6</v>
      </c>
      <c r="J45">
        <v>2.23</v>
      </c>
      <c r="K45">
        <v>2.66</v>
      </c>
      <c r="L45">
        <v>2.74</v>
      </c>
      <c r="M45">
        <v>3.05</v>
      </c>
      <c r="N45">
        <v>2.71</v>
      </c>
      <c r="O45">
        <v>2.64</v>
      </c>
      <c r="P45">
        <v>2.56</v>
      </c>
      <c r="Q45">
        <v>2.42</v>
      </c>
      <c r="R45">
        <v>2.5499999999999998</v>
      </c>
      <c r="S45">
        <v>2.5</v>
      </c>
      <c r="T45">
        <v>2.63</v>
      </c>
      <c r="U45">
        <v>2.35</v>
      </c>
      <c r="V45">
        <v>2.7</v>
      </c>
      <c r="W45">
        <v>2.5499999999999998</v>
      </c>
      <c r="X45">
        <v>2.5299999999999998</v>
      </c>
      <c r="Y45">
        <v>2.5</v>
      </c>
      <c r="Z45">
        <v>2.64</v>
      </c>
      <c r="AA45">
        <v>2.5</v>
      </c>
      <c r="AB45">
        <v>2.42</v>
      </c>
      <c r="AC45">
        <v>2.4700000000000002</v>
      </c>
      <c r="AD45">
        <v>2.74</v>
      </c>
      <c r="AE45">
        <v>2.4700000000000002</v>
      </c>
      <c r="AF45">
        <v>2.74</v>
      </c>
      <c r="AG45">
        <v>2.68</v>
      </c>
      <c r="AH45">
        <v>2.63</v>
      </c>
      <c r="AI45">
        <v>2.56</v>
      </c>
      <c r="AJ45">
        <v>2.33</v>
      </c>
      <c r="AK45">
        <v>2.46</v>
      </c>
      <c r="AL45">
        <v>2.58</v>
      </c>
      <c r="AM45">
        <v>2.5299999999999998</v>
      </c>
      <c r="AN45">
        <v>2.5</v>
      </c>
      <c r="AO45">
        <v>2.4700000000000002</v>
      </c>
      <c r="AP45">
        <v>2.57</v>
      </c>
      <c r="AQ45">
        <v>2.4500000000000002</v>
      </c>
      <c r="AR45">
        <v>2.5499999999999998</v>
      </c>
      <c r="AS45">
        <v>2.84</v>
      </c>
      <c r="AT45">
        <v>3.16</v>
      </c>
      <c r="AU45">
        <v>2.34</v>
      </c>
      <c r="AV45">
        <v>2.62</v>
      </c>
      <c r="AW45">
        <v>2.58</v>
      </c>
      <c r="AX45">
        <v>2.4500000000000002</v>
      </c>
      <c r="AY45">
        <v>2.4300000000000002</v>
      </c>
      <c r="AZ45">
        <v>2.4500000000000002</v>
      </c>
      <c r="BA45">
        <v>2.84</v>
      </c>
    </row>
    <row r="46" spans="1:53" x14ac:dyDescent="0.2">
      <c r="A46" t="s">
        <v>73</v>
      </c>
      <c r="B46">
        <v>2.59</v>
      </c>
      <c r="C46">
        <v>2.98</v>
      </c>
      <c r="D46">
        <v>2.68</v>
      </c>
      <c r="E46">
        <v>2.58</v>
      </c>
      <c r="F46">
        <v>3.01</v>
      </c>
      <c r="G46">
        <v>2.64</v>
      </c>
      <c r="H46">
        <v>2.67</v>
      </c>
      <c r="I46">
        <v>2.64</v>
      </c>
      <c r="J46">
        <v>2.37</v>
      </c>
      <c r="K46">
        <v>2.63</v>
      </c>
      <c r="L46">
        <v>2.78</v>
      </c>
      <c r="M46">
        <v>3.21</v>
      </c>
      <c r="N46">
        <v>2.75</v>
      </c>
      <c r="O46">
        <v>2.73</v>
      </c>
      <c r="P46">
        <v>2.64</v>
      </c>
      <c r="Q46">
        <v>2.52</v>
      </c>
      <c r="R46">
        <v>2.64</v>
      </c>
      <c r="S46">
        <v>2.57</v>
      </c>
      <c r="T46">
        <v>2.68</v>
      </c>
      <c r="U46">
        <v>2.46</v>
      </c>
      <c r="V46">
        <v>2.77</v>
      </c>
      <c r="W46">
        <v>2.71</v>
      </c>
      <c r="X46">
        <v>2.6</v>
      </c>
      <c r="Y46">
        <v>2.6</v>
      </c>
      <c r="Z46">
        <v>2.66</v>
      </c>
      <c r="AA46">
        <v>2.58</v>
      </c>
      <c r="AB46">
        <v>2.42</v>
      </c>
      <c r="AC46">
        <v>2.59</v>
      </c>
      <c r="AD46">
        <v>2.76</v>
      </c>
      <c r="AE46">
        <v>2.59</v>
      </c>
      <c r="AF46">
        <v>2.84</v>
      </c>
      <c r="AG46">
        <v>2.71</v>
      </c>
      <c r="AH46">
        <v>2.77</v>
      </c>
      <c r="AI46">
        <v>2.6</v>
      </c>
      <c r="AJ46">
        <v>2.52</v>
      </c>
      <c r="AK46">
        <v>2.56</v>
      </c>
      <c r="AL46">
        <v>2.62</v>
      </c>
      <c r="AM46">
        <v>2.56</v>
      </c>
      <c r="AN46">
        <v>2.61</v>
      </c>
      <c r="AO46">
        <v>2.63</v>
      </c>
      <c r="AP46">
        <v>2.57</v>
      </c>
      <c r="AQ46">
        <v>2.57</v>
      </c>
      <c r="AR46">
        <v>2.59</v>
      </c>
      <c r="AS46">
        <v>2.96</v>
      </c>
      <c r="AT46">
        <v>3.25</v>
      </c>
      <c r="AU46">
        <v>2.41</v>
      </c>
      <c r="AV46">
        <v>2.68</v>
      </c>
      <c r="AW46">
        <v>2.66</v>
      </c>
      <c r="AX46">
        <v>2.5099999999999998</v>
      </c>
      <c r="AY46">
        <v>2.54</v>
      </c>
      <c r="AZ46">
        <v>2.5099999999999998</v>
      </c>
      <c r="BA46">
        <v>2.89</v>
      </c>
    </row>
    <row r="47" spans="1:53" x14ac:dyDescent="0.2">
      <c r="A47" t="s">
        <v>74</v>
      </c>
      <c r="B47">
        <v>2.52</v>
      </c>
      <c r="C47">
        <v>2.61</v>
      </c>
      <c r="D47">
        <v>2.75</v>
      </c>
      <c r="E47">
        <v>2.4900000000000002</v>
      </c>
      <c r="F47">
        <v>2.94</v>
      </c>
      <c r="G47">
        <v>2.4500000000000002</v>
      </c>
      <c r="H47">
        <v>2.35</v>
      </c>
      <c r="I47">
        <v>2.52</v>
      </c>
      <c r="J47">
        <v>2.13</v>
      </c>
      <c r="K47">
        <v>2.71</v>
      </c>
      <c r="L47">
        <v>2.68</v>
      </c>
      <c r="M47">
        <v>2.84</v>
      </c>
      <c r="N47">
        <v>2.64</v>
      </c>
      <c r="O47">
        <v>2.4500000000000002</v>
      </c>
      <c r="P47">
        <v>2.38</v>
      </c>
      <c r="Q47">
        <v>2.1800000000000002</v>
      </c>
      <c r="R47">
        <v>2.37</v>
      </c>
      <c r="S47">
        <v>2.38</v>
      </c>
      <c r="T47">
        <v>2.54</v>
      </c>
      <c r="U47">
        <v>2.09</v>
      </c>
      <c r="V47">
        <v>2.54</v>
      </c>
      <c r="W47">
        <v>2.29</v>
      </c>
      <c r="X47">
        <v>2.34</v>
      </c>
      <c r="Y47">
        <v>2.2400000000000002</v>
      </c>
      <c r="Z47">
        <v>2.62</v>
      </c>
      <c r="AA47">
        <v>2.33</v>
      </c>
      <c r="AB47">
        <v>2.42</v>
      </c>
      <c r="AC47">
        <v>2.2400000000000002</v>
      </c>
      <c r="AD47">
        <v>2.73</v>
      </c>
      <c r="AE47">
        <v>2.2000000000000002</v>
      </c>
      <c r="AF47">
        <v>2.56</v>
      </c>
      <c r="AG47">
        <v>2.63</v>
      </c>
      <c r="AH47">
        <v>2.4700000000000002</v>
      </c>
      <c r="AI47">
        <v>2.4700000000000002</v>
      </c>
      <c r="AJ47">
        <v>2.0099999999999998</v>
      </c>
      <c r="AK47">
        <v>2.27</v>
      </c>
      <c r="AL47">
        <v>2.5099999999999998</v>
      </c>
      <c r="AM47">
        <v>2.48</v>
      </c>
      <c r="AN47">
        <v>2.2599999999999998</v>
      </c>
      <c r="AO47">
        <v>2.25</v>
      </c>
      <c r="AP47">
        <v>2.57</v>
      </c>
      <c r="AQ47">
        <v>2.2000000000000002</v>
      </c>
      <c r="AR47">
        <v>2.48</v>
      </c>
      <c r="AS47">
        <v>2.65</v>
      </c>
      <c r="AT47">
        <v>2.94</v>
      </c>
      <c r="AU47">
        <v>2.16</v>
      </c>
      <c r="AV47">
        <v>2.52</v>
      </c>
      <c r="AW47">
        <v>2.46</v>
      </c>
      <c r="AX47">
        <v>2.2999999999999998</v>
      </c>
      <c r="AY47">
        <v>2.2200000000000002</v>
      </c>
      <c r="AZ47">
        <v>2.33</v>
      </c>
      <c r="BA47">
        <v>2.75</v>
      </c>
    </row>
    <row r="49" spans="1:53" x14ac:dyDescent="0.2">
      <c r="A49" s="5">
        <v>2013</v>
      </c>
    </row>
    <row r="50" spans="1:53" x14ac:dyDescent="0.2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25</v>
      </c>
      <c r="G50" t="s">
        <v>26</v>
      </c>
      <c r="H50" t="s">
        <v>27</v>
      </c>
      <c r="I50" t="s">
        <v>28</v>
      </c>
      <c r="J50" t="s">
        <v>29</v>
      </c>
      <c r="K50" t="s">
        <v>30</v>
      </c>
      <c r="L50" t="s">
        <v>31</v>
      </c>
      <c r="M50" t="s">
        <v>32</v>
      </c>
      <c r="N50" t="s">
        <v>33</v>
      </c>
      <c r="O50" t="s">
        <v>34</v>
      </c>
      <c r="P50" t="s">
        <v>35</v>
      </c>
      <c r="Q50" t="s">
        <v>36</v>
      </c>
      <c r="R50" t="s">
        <v>37</v>
      </c>
      <c r="S50" t="s">
        <v>38</v>
      </c>
      <c r="T50" t="s">
        <v>39</v>
      </c>
      <c r="U50" t="s">
        <v>40</v>
      </c>
      <c r="V50" t="s">
        <v>41</v>
      </c>
      <c r="W50" t="s">
        <v>42</v>
      </c>
      <c r="X50" t="s">
        <v>43</v>
      </c>
      <c r="Y50" t="s">
        <v>44</v>
      </c>
      <c r="Z50" t="s">
        <v>45</v>
      </c>
      <c r="AA50" t="s">
        <v>46</v>
      </c>
      <c r="AB50" t="s">
        <v>47</v>
      </c>
      <c r="AC50" t="s">
        <v>48</v>
      </c>
      <c r="AD50" t="s">
        <v>49</v>
      </c>
      <c r="AE50" t="s">
        <v>50</v>
      </c>
      <c r="AF50" t="s">
        <v>51</v>
      </c>
      <c r="AG50" t="s">
        <v>52</v>
      </c>
      <c r="AH50" t="s">
        <v>53</v>
      </c>
      <c r="AI50" t="s">
        <v>54</v>
      </c>
      <c r="AJ50" t="s">
        <v>55</v>
      </c>
      <c r="AK50" t="s">
        <v>56</v>
      </c>
      <c r="AL50" t="s">
        <v>57</v>
      </c>
      <c r="AM50" t="s">
        <v>58</v>
      </c>
      <c r="AN50" t="s">
        <v>59</v>
      </c>
      <c r="AO50" t="s">
        <v>60</v>
      </c>
      <c r="AP50" t="s">
        <v>61</v>
      </c>
      <c r="AQ50" t="s">
        <v>62</v>
      </c>
      <c r="AR50" t="s">
        <v>63</v>
      </c>
      <c r="AS50" t="s">
        <v>64</v>
      </c>
      <c r="AT50" t="s">
        <v>65</v>
      </c>
      <c r="AU50" t="s">
        <v>66</v>
      </c>
      <c r="AV50" t="s">
        <v>67</v>
      </c>
      <c r="AW50" t="s">
        <v>68</v>
      </c>
      <c r="AX50" t="s">
        <v>69</v>
      </c>
      <c r="AY50" t="s">
        <v>70</v>
      </c>
      <c r="AZ50" t="s">
        <v>71</v>
      </c>
      <c r="BA50" t="s">
        <v>72</v>
      </c>
    </row>
    <row r="51" spans="1:53" x14ac:dyDescent="0.2">
      <c r="A51" t="s">
        <v>82</v>
      </c>
      <c r="B51">
        <v>2.59</v>
      </c>
      <c r="C51">
        <v>2.88</v>
      </c>
      <c r="D51">
        <v>2.7</v>
      </c>
      <c r="E51">
        <v>2.56</v>
      </c>
      <c r="F51">
        <v>2.97</v>
      </c>
      <c r="G51">
        <v>2.57</v>
      </c>
      <c r="H51">
        <v>2.6</v>
      </c>
      <c r="I51">
        <v>2.66</v>
      </c>
      <c r="J51">
        <v>2.23</v>
      </c>
      <c r="K51">
        <v>2.65</v>
      </c>
      <c r="L51">
        <v>2.74</v>
      </c>
      <c r="M51">
        <v>3.02</v>
      </c>
      <c r="N51">
        <v>2.69</v>
      </c>
      <c r="O51">
        <v>2.63</v>
      </c>
      <c r="P51">
        <v>2.5499999999999998</v>
      </c>
      <c r="Q51">
        <v>2.42</v>
      </c>
      <c r="R51">
        <v>2.5299999999999998</v>
      </c>
      <c r="S51">
        <v>2.5</v>
      </c>
      <c r="T51">
        <v>2.6</v>
      </c>
      <c r="U51">
        <v>2.36</v>
      </c>
      <c r="V51">
        <v>2.68</v>
      </c>
      <c r="W51">
        <v>2.54</v>
      </c>
      <c r="X51">
        <v>2.52</v>
      </c>
      <c r="Y51">
        <v>2.4900000000000002</v>
      </c>
      <c r="Z51">
        <v>2.66</v>
      </c>
      <c r="AA51">
        <v>2.48</v>
      </c>
      <c r="AB51">
        <v>2.4300000000000002</v>
      </c>
      <c r="AC51">
        <v>2.4900000000000002</v>
      </c>
      <c r="AD51">
        <v>2.75</v>
      </c>
      <c r="AE51">
        <v>2.4700000000000002</v>
      </c>
      <c r="AF51">
        <v>2.74</v>
      </c>
      <c r="AG51">
        <v>2.71</v>
      </c>
      <c r="AH51">
        <v>2.64</v>
      </c>
      <c r="AI51">
        <v>2.5499999999999998</v>
      </c>
      <c r="AJ51">
        <v>2.33</v>
      </c>
      <c r="AK51">
        <v>2.4700000000000002</v>
      </c>
      <c r="AL51">
        <v>2.58</v>
      </c>
      <c r="AM51">
        <v>2.52</v>
      </c>
      <c r="AN51">
        <v>2.5</v>
      </c>
      <c r="AO51">
        <v>2.4900000000000002</v>
      </c>
      <c r="AP51">
        <v>2.58</v>
      </c>
      <c r="AQ51">
        <v>2.4500000000000002</v>
      </c>
      <c r="AR51">
        <v>2.5499999999999998</v>
      </c>
      <c r="AS51">
        <v>2.84</v>
      </c>
      <c r="AT51">
        <v>3.17</v>
      </c>
      <c r="AU51">
        <v>2.37</v>
      </c>
      <c r="AV51">
        <v>2.62</v>
      </c>
      <c r="AW51">
        <v>2.58</v>
      </c>
      <c r="AX51">
        <v>2.44</v>
      </c>
      <c r="AY51">
        <v>2.44</v>
      </c>
      <c r="AZ51">
        <v>2.54</v>
      </c>
      <c r="BA51">
        <v>2.85</v>
      </c>
    </row>
    <row r="52" spans="1:53" x14ac:dyDescent="0.2">
      <c r="A52" t="s">
        <v>73</v>
      </c>
      <c r="B52">
        <v>2.62</v>
      </c>
      <c r="C52">
        <v>2.97</v>
      </c>
      <c r="D52">
        <v>2.67</v>
      </c>
      <c r="E52">
        <v>2.58</v>
      </c>
      <c r="F52">
        <v>3</v>
      </c>
      <c r="G52">
        <v>2.62</v>
      </c>
      <c r="H52">
        <v>2.71</v>
      </c>
      <c r="I52">
        <v>2.69</v>
      </c>
      <c r="J52">
        <v>2.31</v>
      </c>
      <c r="K52">
        <v>2.62</v>
      </c>
      <c r="L52">
        <v>2.78</v>
      </c>
      <c r="M52">
        <v>3.15</v>
      </c>
      <c r="N52">
        <v>2.69</v>
      </c>
      <c r="O52">
        <v>2.73</v>
      </c>
      <c r="P52">
        <v>2.64</v>
      </c>
      <c r="Q52">
        <v>2.52</v>
      </c>
      <c r="R52">
        <v>2.63</v>
      </c>
      <c r="S52">
        <v>2.57</v>
      </c>
      <c r="T52">
        <v>2.66</v>
      </c>
      <c r="U52">
        <v>2.46</v>
      </c>
      <c r="V52">
        <v>2.77</v>
      </c>
      <c r="W52">
        <v>2.71</v>
      </c>
      <c r="X52">
        <v>2.6</v>
      </c>
      <c r="Y52">
        <v>2.6</v>
      </c>
      <c r="Z52">
        <v>2.64</v>
      </c>
      <c r="AA52">
        <v>2.58</v>
      </c>
      <c r="AB52">
        <v>2.48</v>
      </c>
      <c r="AC52">
        <v>2.62</v>
      </c>
      <c r="AD52">
        <v>2.73</v>
      </c>
      <c r="AE52">
        <v>2.58</v>
      </c>
      <c r="AF52">
        <v>2.85</v>
      </c>
      <c r="AG52">
        <v>2.75</v>
      </c>
      <c r="AH52">
        <v>2.78</v>
      </c>
      <c r="AI52">
        <v>2.59</v>
      </c>
      <c r="AJ52">
        <v>2.52</v>
      </c>
      <c r="AK52">
        <v>2.56</v>
      </c>
      <c r="AL52">
        <v>2.63</v>
      </c>
      <c r="AM52">
        <v>2.56</v>
      </c>
      <c r="AN52">
        <v>2.61</v>
      </c>
      <c r="AO52">
        <v>2.61</v>
      </c>
      <c r="AP52">
        <v>2.59</v>
      </c>
      <c r="AQ52">
        <v>2.54</v>
      </c>
      <c r="AR52">
        <v>2.59</v>
      </c>
      <c r="AS52">
        <v>2.96</v>
      </c>
      <c r="AT52">
        <v>3.25</v>
      </c>
      <c r="AU52">
        <v>2.4700000000000002</v>
      </c>
      <c r="AV52">
        <v>2.67</v>
      </c>
      <c r="AW52">
        <v>2.65</v>
      </c>
      <c r="AX52">
        <v>2.4900000000000002</v>
      </c>
      <c r="AY52">
        <v>2.56</v>
      </c>
      <c r="AZ52">
        <v>2.59</v>
      </c>
      <c r="BA52">
        <v>2.9</v>
      </c>
    </row>
    <row r="53" spans="1:53" x14ac:dyDescent="0.2">
      <c r="A53" t="s">
        <v>74</v>
      </c>
      <c r="B53">
        <v>2.52</v>
      </c>
      <c r="C53">
        <v>2.72</v>
      </c>
      <c r="D53">
        <v>2.74</v>
      </c>
      <c r="E53">
        <v>2.5099999999999998</v>
      </c>
      <c r="F53">
        <v>2.93</v>
      </c>
      <c r="G53">
        <v>2.4900000000000002</v>
      </c>
      <c r="H53">
        <v>2.37</v>
      </c>
      <c r="I53">
        <v>2.57</v>
      </c>
      <c r="J53">
        <v>2.1800000000000002</v>
      </c>
      <c r="K53">
        <v>2.7</v>
      </c>
      <c r="L53">
        <v>2.69</v>
      </c>
      <c r="M53">
        <v>2.86</v>
      </c>
      <c r="N53">
        <v>2.69</v>
      </c>
      <c r="O53">
        <v>2.4300000000000002</v>
      </c>
      <c r="P53">
        <v>2.37</v>
      </c>
      <c r="Q53">
        <v>2.1800000000000002</v>
      </c>
      <c r="R53">
        <v>2.33</v>
      </c>
      <c r="S53">
        <v>2.37</v>
      </c>
      <c r="T53">
        <v>2.4900000000000002</v>
      </c>
      <c r="U53">
        <v>2.12</v>
      </c>
      <c r="V53">
        <v>2.5</v>
      </c>
      <c r="W53">
        <v>2.2799999999999998</v>
      </c>
      <c r="X53">
        <v>2.35</v>
      </c>
      <c r="Y53">
        <v>2.21</v>
      </c>
      <c r="Z53">
        <v>2.68</v>
      </c>
      <c r="AA53">
        <v>2.29</v>
      </c>
      <c r="AB53">
        <v>2.33</v>
      </c>
      <c r="AC53">
        <v>2.23</v>
      </c>
      <c r="AD53">
        <v>2.76</v>
      </c>
      <c r="AE53">
        <v>2.2200000000000002</v>
      </c>
      <c r="AF53">
        <v>2.5499999999999998</v>
      </c>
      <c r="AG53">
        <v>2.62</v>
      </c>
      <c r="AH53">
        <v>2.48</v>
      </c>
      <c r="AI53">
        <v>2.4900000000000002</v>
      </c>
      <c r="AJ53">
        <v>1.99</v>
      </c>
      <c r="AK53">
        <v>2.29</v>
      </c>
      <c r="AL53">
        <v>2.5099999999999998</v>
      </c>
      <c r="AM53">
        <v>2.46</v>
      </c>
      <c r="AN53">
        <v>2.25</v>
      </c>
      <c r="AO53">
        <v>2.2999999999999998</v>
      </c>
      <c r="AP53">
        <v>2.57</v>
      </c>
      <c r="AQ53">
        <v>2.2599999999999998</v>
      </c>
      <c r="AR53">
        <v>2.4700000000000002</v>
      </c>
      <c r="AS53">
        <v>2.64</v>
      </c>
      <c r="AT53">
        <v>3</v>
      </c>
      <c r="AU53">
        <v>2.14</v>
      </c>
      <c r="AV53">
        <v>2.54</v>
      </c>
      <c r="AW53">
        <v>2.48</v>
      </c>
      <c r="AX53">
        <v>2.31</v>
      </c>
      <c r="AY53">
        <v>2.2200000000000002</v>
      </c>
      <c r="AZ53">
        <v>2.42</v>
      </c>
      <c r="BA53">
        <v>2.74</v>
      </c>
    </row>
    <row r="55" spans="1:53" x14ac:dyDescent="0.2">
      <c r="A55" s="5">
        <v>2012</v>
      </c>
    </row>
    <row r="56" spans="1:53" x14ac:dyDescent="0.2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25</v>
      </c>
      <c r="G56" t="s">
        <v>26</v>
      </c>
      <c r="H56" t="s">
        <v>27</v>
      </c>
      <c r="I56" t="s">
        <v>28</v>
      </c>
      <c r="J56" t="s">
        <v>29</v>
      </c>
      <c r="K56" t="s">
        <v>30</v>
      </c>
      <c r="L56" t="s">
        <v>31</v>
      </c>
      <c r="M56" t="s">
        <v>32</v>
      </c>
      <c r="N56" t="s">
        <v>33</v>
      </c>
      <c r="O56" t="s">
        <v>34</v>
      </c>
      <c r="P56" t="s">
        <v>35</v>
      </c>
      <c r="Q56" t="s">
        <v>36</v>
      </c>
      <c r="R56" t="s">
        <v>37</v>
      </c>
      <c r="S56" t="s">
        <v>38</v>
      </c>
      <c r="T56" t="s">
        <v>39</v>
      </c>
      <c r="U56" t="s">
        <v>40</v>
      </c>
      <c r="V56" t="s">
        <v>41</v>
      </c>
      <c r="W56" t="s">
        <v>42</v>
      </c>
      <c r="X56" t="s">
        <v>43</v>
      </c>
      <c r="Y56" t="s">
        <v>44</v>
      </c>
      <c r="Z56" t="s">
        <v>45</v>
      </c>
      <c r="AA56" t="s">
        <v>46</v>
      </c>
      <c r="AB56" t="s">
        <v>47</v>
      </c>
      <c r="AC56" t="s">
        <v>48</v>
      </c>
      <c r="AD56" t="s">
        <v>49</v>
      </c>
      <c r="AE56" t="s">
        <v>50</v>
      </c>
      <c r="AF56" t="s">
        <v>51</v>
      </c>
      <c r="AG56" t="s">
        <v>52</v>
      </c>
      <c r="AH56" t="s">
        <v>53</v>
      </c>
      <c r="AI56" t="s">
        <v>54</v>
      </c>
      <c r="AJ56" t="s">
        <v>55</v>
      </c>
      <c r="AK56" t="s">
        <v>56</v>
      </c>
      <c r="AL56" t="s">
        <v>57</v>
      </c>
      <c r="AM56" t="s">
        <v>58</v>
      </c>
      <c r="AN56" t="s">
        <v>59</v>
      </c>
      <c r="AO56" t="s">
        <v>60</v>
      </c>
      <c r="AP56" t="s">
        <v>61</v>
      </c>
      <c r="AQ56" t="s">
        <v>62</v>
      </c>
      <c r="AR56" t="s">
        <v>63</v>
      </c>
      <c r="AS56" t="s">
        <v>64</v>
      </c>
      <c r="AT56" t="s">
        <v>65</v>
      </c>
      <c r="AU56" t="s">
        <v>66</v>
      </c>
      <c r="AV56" t="s">
        <v>67</v>
      </c>
      <c r="AW56" t="s">
        <v>68</v>
      </c>
      <c r="AX56" t="s">
        <v>69</v>
      </c>
      <c r="AY56" t="s">
        <v>70</v>
      </c>
      <c r="AZ56" t="s">
        <v>71</v>
      </c>
      <c r="BA56" t="s">
        <v>72</v>
      </c>
    </row>
    <row r="57" spans="1:53" x14ac:dyDescent="0.2">
      <c r="A57" t="s">
        <v>82</v>
      </c>
      <c r="B57">
        <v>2.5499999999999998</v>
      </c>
      <c r="C57">
        <v>2.8</v>
      </c>
      <c r="D57">
        <v>2.68</v>
      </c>
      <c r="E57">
        <v>2.5099999999999998</v>
      </c>
      <c r="F57">
        <v>2.97</v>
      </c>
      <c r="G57">
        <v>2.54</v>
      </c>
      <c r="H57">
        <v>2.56</v>
      </c>
      <c r="I57">
        <v>2.62</v>
      </c>
      <c r="J57">
        <v>2.2200000000000002</v>
      </c>
      <c r="K57">
        <v>2.62</v>
      </c>
      <c r="L57">
        <v>2.73</v>
      </c>
      <c r="M57">
        <v>3.01</v>
      </c>
      <c r="N57">
        <v>2.69</v>
      </c>
      <c r="O57">
        <v>2.64</v>
      </c>
      <c r="P57">
        <v>2.56</v>
      </c>
      <c r="Q57">
        <v>2.42</v>
      </c>
      <c r="R57">
        <v>2.52</v>
      </c>
      <c r="S57">
        <v>2.4900000000000002</v>
      </c>
      <c r="T57">
        <v>2.6</v>
      </c>
      <c r="U57">
        <v>2.33</v>
      </c>
      <c r="V57">
        <v>2.66</v>
      </c>
      <c r="W57">
        <v>2.54</v>
      </c>
      <c r="X57">
        <v>2.5299999999999998</v>
      </c>
      <c r="Y57">
        <v>2.48</v>
      </c>
      <c r="Z57">
        <v>2.65</v>
      </c>
      <c r="AA57">
        <v>2.48</v>
      </c>
      <c r="AB57">
        <v>2.39</v>
      </c>
      <c r="AC57">
        <v>2.46</v>
      </c>
      <c r="AD57">
        <v>2.7</v>
      </c>
      <c r="AE57">
        <v>2.4700000000000002</v>
      </c>
      <c r="AF57">
        <v>2.71</v>
      </c>
      <c r="AG57">
        <v>2.67</v>
      </c>
      <c r="AH57">
        <v>2.62</v>
      </c>
      <c r="AI57">
        <v>2.5499999999999998</v>
      </c>
      <c r="AJ57">
        <v>2.3199999999999998</v>
      </c>
      <c r="AK57">
        <v>2.4700000000000002</v>
      </c>
      <c r="AL57">
        <v>2.56</v>
      </c>
      <c r="AM57">
        <v>2.5099999999999998</v>
      </c>
      <c r="AN57">
        <v>2.4900000000000002</v>
      </c>
      <c r="AO57">
        <v>2.44</v>
      </c>
      <c r="AP57">
        <v>2.57</v>
      </c>
      <c r="AQ57">
        <v>2.4700000000000002</v>
      </c>
      <c r="AR57">
        <v>2.54</v>
      </c>
      <c r="AS57">
        <v>2.84</v>
      </c>
      <c r="AT57">
        <v>3.14</v>
      </c>
      <c r="AU57">
        <v>2.3199999999999998</v>
      </c>
      <c r="AV57">
        <v>2.61</v>
      </c>
      <c r="AW57">
        <v>2.56</v>
      </c>
      <c r="AX57">
        <v>2.44</v>
      </c>
      <c r="AY57">
        <v>2.44</v>
      </c>
      <c r="AZ57">
        <v>2.52</v>
      </c>
      <c r="BA57">
        <v>2.87</v>
      </c>
    </row>
    <row r="58" spans="1:53" x14ac:dyDescent="0.2">
      <c r="A58" t="s">
        <v>73</v>
      </c>
      <c r="B58">
        <v>2.58</v>
      </c>
      <c r="C58">
        <v>2.91</v>
      </c>
      <c r="D58">
        <v>2.66</v>
      </c>
      <c r="E58">
        <v>2.5299999999999998</v>
      </c>
      <c r="F58">
        <v>3</v>
      </c>
      <c r="G58">
        <v>2.59</v>
      </c>
      <c r="H58">
        <v>2.68</v>
      </c>
      <c r="I58">
        <v>2.64</v>
      </c>
      <c r="J58">
        <v>2.31</v>
      </c>
      <c r="K58">
        <v>2.61</v>
      </c>
      <c r="L58">
        <v>2.77</v>
      </c>
      <c r="M58">
        <v>3.15</v>
      </c>
      <c r="N58">
        <v>2.71</v>
      </c>
      <c r="O58">
        <v>2.73</v>
      </c>
      <c r="P58">
        <v>2.64</v>
      </c>
      <c r="Q58">
        <v>2.5099999999999998</v>
      </c>
      <c r="R58">
        <v>2.62</v>
      </c>
      <c r="S58">
        <v>2.56</v>
      </c>
      <c r="T58">
        <v>2.65</v>
      </c>
      <c r="U58">
        <v>2.4300000000000002</v>
      </c>
      <c r="V58">
        <v>2.75</v>
      </c>
      <c r="W58">
        <v>2.71</v>
      </c>
      <c r="X58">
        <v>2.6</v>
      </c>
      <c r="Y58">
        <v>2.59</v>
      </c>
      <c r="Z58">
        <v>2.65</v>
      </c>
      <c r="AA58">
        <v>2.57</v>
      </c>
      <c r="AB58">
        <v>2.44</v>
      </c>
      <c r="AC58">
        <v>2.56</v>
      </c>
      <c r="AD58">
        <v>2.67</v>
      </c>
      <c r="AE58">
        <v>2.57</v>
      </c>
      <c r="AF58">
        <v>2.82</v>
      </c>
      <c r="AG58">
        <v>2.71</v>
      </c>
      <c r="AH58">
        <v>2.76</v>
      </c>
      <c r="AI58">
        <v>2.58</v>
      </c>
      <c r="AJ58">
        <v>2.5099999999999998</v>
      </c>
      <c r="AK58">
        <v>2.5499999999999998</v>
      </c>
      <c r="AL58">
        <v>2.59</v>
      </c>
      <c r="AM58">
        <v>2.5499999999999998</v>
      </c>
      <c r="AN58">
        <v>2.6</v>
      </c>
      <c r="AO58">
        <v>2.59</v>
      </c>
      <c r="AP58">
        <v>2.58</v>
      </c>
      <c r="AQ58">
        <v>2.56</v>
      </c>
      <c r="AR58">
        <v>2.59</v>
      </c>
      <c r="AS58">
        <v>2.95</v>
      </c>
      <c r="AT58">
        <v>3.24</v>
      </c>
      <c r="AU58">
        <v>2.41</v>
      </c>
      <c r="AV58">
        <v>2.67</v>
      </c>
      <c r="AW58">
        <v>2.65</v>
      </c>
      <c r="AX58">
        <v>2.5099999999999998</v>
      </c>
      <c r="AY58">
        <v>2.56</v>
      </c>
      <c r="AZ58">
        <v>2.5299999999999998</v>
      </c>
      <c r="BA58">
        <v>2.9</v>
      </c>
    </row>
    <row r="59" spans="1:53" x14ac:dyDescent="0.2">
      <c r="A59" t="s">
        <v>74</v>
      </c>
      <c r="B59">
        <v>2.4900000000000002</v>
      </c>
      <c r="C59">
        <v>2.62</v>
      </c>
      <c r="D59">
        <v>2.7</v>
      </c>
      <c r="E59">
        <v>2.46</v>
      </c>
      <c r="F59">
        <v>2.93</v>
      </c>
      <c r="G59">
        <v>2.4500000000000002</v>
      </c>
      <c r="H59">
        <v>2.31</v>
      </c>
      <c r="I59">
        <v>2.57</v>
      </c>
      <c r="J59">
        <v>2.16</v>
      </c>
      <c r="K59">
        <v>2.66</v>
      </c>
      <c r="L59">
        <v>2.68</v>
      </c>
      <c r="M59">
        <v>2.83</v>
      </c>
      <c r="N59">
        <v>2.63</v>
      </c>
      <c r="O59">
        <v>2.4500000000000002</v>
      </c>
      <c r="P59">
        <v>2.39</v>
      </c>
      <c r="Q59">
        <v>2.2000000000000002</v>
      </c>
      <c r="R59">
        <v>2.3199999999999998</v>
      </c>
      <c r="S59">
        <v>2.36</v>
      </c>
      <c r="T59">
        <v>2.5099999999999998</v>
      </c>
      <c r="U59">
        <v>2.09</v>
      </c>
      <c r="V59">
        <v>2.4900000000000002</v>
      </c>
      <c r="W59">
        <v>2.2599999999999998</v>
      </c>
      <c r="X59">
        <v>2.34</v>
      </c>
      <c r="Y59">
        <v>2.21</v>
      </c>
      <c r="Z59">
        <v>2.66</v>
      </c>
      <c r="AA59">
        <v>2.29</v>
      </c>
      <c r="AB59">
        <v>2.2799999999999998</v>
      </c>
      <c r="AC59">
        <v>2.2599999999999998</v>
      </c>
      <c r="AD59">
        <v>2.74</v>
      </c>
      <c r="AE59">
        <v>2.2200000000000002</v>
      </c>
      <c r="AF59">
        <v>2.52</v>
      </c>
      <c r="AG59">
        <v>2.58</v>
      </c>
      <c r="AH59">
        <v>2.4700000000000002</v>
      </c>
      <c r="AI59">
        <v>2.48</v>
      </c>
      <c r="AJ59">
        <v>1.96</v>
      </c>
      <c r="AK59">
        <v>2.29</v>
      </c>
      <c r="AL59">
        <v>2.4900000000000002</v>
      </c>
      <c r="AM59">
        <v>2.46</v>
      </c>
      <c r="AN59">
        <v>2.2400000000000002</v>
      </c>
      <c r="AO59">
        <v>2.2200000000000002</v>
      </c>
      <c r="AP59">
        <v>2.54</v>
      </c>
      <c r="AQ59">
        <v>2.2799999999999998</v>
      </c>
      <c r="AR59">
        <v>2.44</v>
      </c>
      <c r="AS59">
        <v>2.66</v>
      </c>
      <c r="AT59">
        <v>2.89</v>
      </c>
      <c r="AU59">
        <v>2.11</v>
      </c>
      <c r="AV59">
        <v>2.5099999999999998</v>
      </c>
      <c r="AW59">
        <v>2.42</v>
      </c>
      <c r="AX59">
        <v>2.23</v>
      </c>
      <c r="AY59">
        <v>2.19</v>
      </c>
      <c r="AZ59">
        <v>2.48</v>
      </c>
      <c r="BA59">
        <v>2.82</v>
      </c>
    </row>
    <row r="61" spans="1:53" x14ac:dyDescent="0.2">
      <c r="A61" s="5">
        <v>2011</v>
      </c>
    </row>
    <row r="62" spans="1:53" x14ac:dyDescent="0.2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25</v>
      </c>
      <c r="G62" t="s">
        <v>26</v>
      </c>
      <c r="H62" t="s">
        <v>27</v>
      </c>
      <c r="I62" t="s">
        <v>28</v>
      </c>
      <c r="J62" t="s">
        <v>29</v>
      </c>
      <c r="K62" t="s">
        <v>30</v>
      </c>
      <c r="L62" t="s">
        <v>31</v>
      </c>
      <c r="M62" t="s">
        <v>32</v>
      </c>
      <c r="N62" t="s">
        <v>33</v>
      </c>
      <c r="O62" t="s">
        <v>34</v>
      </c>
      <c r="P62" t="s">
        <v>35</v>
      </c>
      <c r="Q62" t="s">
        <v>36</v>
      </c>
      <c r="R62" t="s">
        <v>37</v>
      </c>
      <c r="S62" t="s">
        <v>38</v>
      </c>
      <c r="T62" t="s">
        <v>39</v>
      </c>
      <c r="U62" t="s">
        <v>40</v>
      </c>
      <c r="V62" t="s">
        <v>41</v>
      </c>
      <c r="W62" t="s">
        <v>42</v>
      </c>
      <c r="X62" t="s">
        <v>43</v>
      </c>
      <c r="Y62" t="s">
        <v>44</v>
      </c>
      <c r="Z62" t="s">
        <v>45</v>
      </c>
      <c r="AA62" t="s">
        <v>46</v>
      </c>
      <c r="AB62" t="s">
        <v>47</v>
      </c>
      <c r="AC62" t="s">
        <v>48</v>
      </c>
      <c r="AD62" t="s">
        <v>49</v>
      </c>
      <c r="AE62" t="s">
        <v>50</v>
      </c>
      <c r="AF62" t="s">
        <v>51</v>
      </c>
      <c r="AG62" t="s">
        <v>52</v>
      </c>
      <c r="AH62" t="s">
        <v>53</v>
      </c>
      <c r="AI62" t="s">
        <v>54</v>
      </c>
      <c r="AJ62" t="s">
        <v>55</v>
      </c>
      <c r="AK62" t="s">
        <v>56</v>
      </c>
      <c r="AL62" t="s">
        <v>57</v>
      </c>
      <c r="AM62" t="s">
        <v>58</v>
      </c>
      <c r="AN62" t="s">
        <v>59</v>
      </c>
      <c r="AO62" t="s">
        <v>60</v>
      </c>
      <c r="AP62" t="s">
        <v>61</v>
      </c>
      <c r="AQ62" t="s">
        <v>62</v>
      </c>
      <c r="AR62" t="s">
        <v>63</v>
      </c>
      <c r="AS62" t="s">
        <v>64</v>
      </c>
      <c r="AT62" t="s">
        <v>65</v>
      </c>
      <c r="AU62" t="s">
        <v>66</v>
      </c>
      <c r="AV62" t="s">
        <v>67</v>
      </c>
      <c r="AW62" t="s">
        <v>68</v>
      </c>
      <c r="AX62" t="s">
        <v>69</v>
      </c>
      <c r="AY62" t="s">
        <v>70</v>
      </c>
      <c r="AZ62" t="s">
        <v>71</v>
      </c>
      <c r="BA62" t="s">
        <v>72</v>
      </c>
    </row>
    <row r="63" spans="1:53" x14ac:dyDescent="0.2">
      <c r="A63" t="s">
        <v>82</v>
      </c>
      <c r="B63">
        <v>2.54</v>
      </c>
      <c r="C63">
        <v>2.71</v>
      </c>
      <c r="D63">
        <v>2.69</v>
      </c>
      <c r="E63">
        <v>2.54</v>
      </c>
      <c r="F63">
        <v>2.96</v>
      </c>
      <c r="G63">
        <v>2.5299999999999998</v>
      </c>
      <c r="H63">
        <v>2.56</v>
      </c>
      <c r="I63">
        <v>2.65</v>
      </c>
      <c r="J63">
        <v>2.15</v>
      </c>
      <c r="K63">
        <v>2.62</v>
      </c>
      <c r="L63">
        <v>2.74</v>
      </c>
      <c r="M63">
        <v>2.97</v>
      </c>
      <c r="N63">
        <v>2.68</v>
      </c>
      <c r="O63">
        <v>2.65</v>
      </c>
      <c r="P63">
        <v>2.57</v>
      </c>
      <c r="Q63">
        <v>2.44</v>
      </c>
      <c r="R63">
        <v>2.5299999999999998</v>
      </c>
      <c r="S63">
        <v>2.54</v>
      </c>
      <c r="T63">
        <v>2.61</v>
      </c>
      <c r="U63">
        <v>2.34</v>
      </c>
      <c r="V63">
        <v>2.67</v>
      </c>
      <c r="W63">
        <v>2.5099999999999998</v>
      </c>
      <c r="X63">
        <v>2.56</v>
      </c>
      <c r="Y63">
        <v>2.48</v>
      </c>
      <c r="Z63">
        <v>2.67</v>
      </c>
      <c r="AA63">
        <v>2.4900000000000002</v>
      </c>
      <c r="AB63">
        <v>2.4</v>
      </c>
      <c r="AC63">
        <v>2.48</v>
      </c>
      <c r="AD63">
        <v>2.74</v>
      </c>
      <c r="AE63">
        <v>2.4700000000000002</v>
      </c>
      <c r="AF63">
        <v>2.73</v>
      </c>
      <c r="AG63">
        <v>2.66</v>
      </c>
      <c r="AH63">
        <v>2.63</v>
      </c>
      <c r="AI63">
        <v>2.5499999999999998</v>
      </c>
      <c r="AJ63">
        <v>2.3199999999999998</v>
      </c>
      <c r="AK63">
        <v>2.48</v>
      </c>
      <c r="AL63">
        <v>2.5499999999999998</v>
      </c>
      <c r="AM63">
        <v>2.5</v>
      </c>
      <c r="AN63">
        <v>2.4900000000000002</v>
      </c>
      <c r="AO63">
        <v>2.4500000000000002</v>
      </c>
      <c r="AP63">
        <v>2.57</v>
      </c>
      <c r="AQ63">
        <v>2.44</v>
      </c>
      <c r="AR63">
        <v>2.5299999999999998</v>
      </c>
      <c r="AS63">
        <v>2.84</v>
      </c>
      <c r="AT63">
        <v>3.13</v>
      </c>
      <c r="AU63">
        <v>2.34</v>
      </c>
      <c r="AV63">
        <v>2.63</v>
      </c>
      <c r="AW63">
        <v>2.54</v>
      </c>
      <c r="AX63">
        <v>2.46</v>
      </c>
      <c r="AY63">
        <v>2.44</v>
      </c>
      <c r="AZ63">
        <v>2.4900000000000002</v>
      </c>
      <c r="BA63">
        <v>2.92</v>
      </c>
    </row>
    <row r="64" spans="1:53" x14ac:dyDescent="0.2">
      <c r="A64" t="s">
        <v>73</v>
      </c>
      <c r="B64">
        <v>2.57</v>
      </c>
      <c r="C64">
        <v>2.79</v>
      </c>
      <c r="D64">
        <v>2.67</v>
      </c>
      <c r="E64">
        <v>2.58</v>
      </c>
      <c r="F64">
        <v>3</v>
      </c>
      <c r="G64">
        <v>2.6</v>
      </c>
      <c r="H64">
        <v>2.68</v>
      </c>
      <c r="I64">
        <v>2.67</v>
      </c>
      <c r="J64">
        <v>2.3199999999999998</v>
      </c>
      <c r="K64">
        <v>2.61</v>
      </c>
      <c r="L64">
        <v>2.75</v>
      </c>
      <c r="M64">
        <v>3.16</v>
      </c>
      <c r="N64">
        <v>2.73</v>
      </c>
      <c r="O64">
        <v>2.74</v>
      </c>
      <c r="P64">
        <v>2.65</v>
      </c>
      <c r="Q64">
        <v>2.5299999999999998</v>
      </c>
      <c r="R64">
        <v>2.64</v>
      </c>
      <c r="S64">
        <v>2.6</v>
      </c>
      <c r="T64">
        <v>2.68</v>
      </c>
      <c r="U64">
        <v>2.46</v>
      </c>
      <c r="V64">
        <v>2.76</v>
      </c>
      <c r="W64">
        <v>2.69</v>
      </c>
      <c r="X64">
        <v>2.63</v>
      </c>
      <c r="Y64">
        <v>2.59</v>
      </c>
      <c r="Z64">
        <v>2.67</v>
      </c>
      <c r="AA64">
        <v>2.58</v>
      </c>
      <c r="AB64">
        <v>2.4900000000000002</v>
      </c>
      <c r="AC64">
        <v>2.59</v>
      </c>
      <c r="AD64">
        <v>2.73</v>
      </c>
      <c r="AE64">
        <v>2.61</v>
      </c>
      <c r="AF64">
        <v>2.83</v>
      </c>
      <c r="AG64">
        <v>2.73</v>
      </c>
      <c r="AH64">
        <v>2.76</v>
      </c>
      <c r="AI64">
        <v>2.58</v>
      </c>
      <c r="AJ64">
        <v>2.5</v>
      </c>
      <c r="AK64">
        <v>2.57</v>
      </c>
      <c r="AL64">
        <v>2.59</v>
      </c>
      <c r="AM64">
        <v>2.5299999999999998</v>
      </c>
      <c r="AN64">
        <v>2.62</v>
      </c>
      <c r="AO64">
        <v>2.59</v>
      </c>
      <c r="AP64">
        <v>2.57</v>
      </c>
      <c r="AQ64">
        <v>2.5299999999999998</v>
      </c>
      <c r="AR64">
        <v>2.58</v>
      </c>
      <c r="AS64">
        <v>2.94</v>
      </c>
      <c r="AT64">
        <v>3.26</v>
      </c>
      <c r="AU64">
        <v>2.4300000000000002</v>
      </c>
      <c r="AV64">
        <v>2.67</v>
      </c>
      <c r="AW64">
        <v>2.61</v>
      </c>
      <c r="AX64">
        <v>2.52</v>
      </c>
      <c r="AY64">
        <v>2.57</v>
      </c>
      <c r="AZ64">
        <v>2.56</v>
      </c>
      <c r="BA64">
        <v>2.95</v>
      </c>
    </row>
    <row r="65" spans="1:53" x14ac:dyDescent="0.2">
      <c r="A65" t="s">
        <v>74</v>
      </c>
      <c r="B65">
        <v>2.4700000000000002</v>
      </c>
      <c r="C65">
        <v>2.57</v>
      </c>
      <c r="D65">
        <v>2.72</v>
      </c>
      <c r="E65">
        <v>2.44</v>
      </c>
      <c r="F65">
        <v>2.91</v>
      </c>
      <c r="G65">
        <v>2.41</v>
      </c>
      <c r="H65">
        <v>2.31</v>
      </c>
      <c r="I65">
        <v>2.59</v>
      </c>
      <c r="J65">
        <v>2.0299999999999998</v>
      </c>
      <c r="K65">
        <v>2.64</v>
      </c>
      <c r="L65">
        <v>2.7</v>
      </c>
      <c r="M65">
        <v>2.72</v>
      </c>
      <c r="N65">
        <v>2.58</v>
      </c>
      <c r="O65">
        <v>2.4700000000000002</v>
      </c>
      <c r="P65">
        <v>2.37</v>
      </c>
      <c r="Q65">
        <v>2.1800000000000002</v>
      </c>
      <c r="R65">
        <v>2.31</v>
      </c>
      <c r="S65">
        <v>2.4</v>
      </c>
      <c r="T65">
        <v>2.4900000000000002</v>
      </c>
      <c r="U65">
        <v>2.0499999999999998</v>
      </c>
      <c r="V65">
        <v>2.48</v>
      </c>
      <c r="W65">
        <v>2.21</v>
      </c>
      <c r="X65">
        <v>2.37</v>
      </c>
      <c r="Y65">
        <v>2.2000000000000002</v>
      </c>
      <c r="Z65">
        <v>2.68</v>
      </c>
      <c r="AA65">
        <v>2.2999999999999998</v>
      </c>
      <c r="AB65">
        <v>2.21</v>
      </c>
      <c r="AC65">
        <v>2.2400000000000002</v>
      </c>
      <c r="AD65">
        <v>2.74</v>
      </c>
      <c r="AE65">
        <v>2.15</v>
      </c>
      <c r="AF65">
        <v>2.5299999999999998</v>
      </c>
      <c r="AG65">
        <v>2.5099999999999998</v>
      </c>
      <c r="AH65">
        <v>2.4700000000000002</v>
      </c>
      <c r="AI65">
        <v>2.5</v>
      </c>
      <c r="AJ65">
        <v>1.99</v>
      </c>
      <c r="AK65">
        <v>2.29</v>
      </c>
      <c r="AL65">
        <v>2.4700000000000002</v>
      </c>
      <c r="AM65">
        <v>2.44</v>
      </c>
      <c r="AN65">
        <v>2.21</v>
      </c>
      <c r="AO65">
        <v>2.23</v>
      </c>
      <c r="AP65">
        <v>2.5499999999999998</v>
      </c>
      <c r="AQ65">
        <v>2.25</v>
      </c>
      <c r="AR65">
        <v>2.4300000000000002</v>
      </c>
      <c r="AS65">
        <v>2.65</v>
      </c>
      <c r="AT65">
        <v>2.85</v>
      </c>
      <c r="AU65">
        <v>2.11</v>
      </c>
      <c r="AV65">
        <v>2.5299999999999998</v>
      </c>
      <c r="AW65">
        <v>2.42</v>
      </c>
      <c r="AX65">
        <v>2.29</v>
      </c>
      <c r="AY65">
        <v>2.19</v>
      </c>
      <c r="AZ65">
        <v>2.33</v>
      </c>
      <c r="BA65">
        <v>2.85</v>
      </c>
    </row>
    <row r="67" spans="1:53" x14ac:dyDescent="0.2">
      <c r="A67" s="5">
        <v>2010</v>
      </c>
    </row>
    <row r="68" spans="1:53" x14ac:dyDescent="0.2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  <c r="G68" t="s">
        <v>26</v>
      </c>
      <c r="H68" t="s">
        <v>27</v>
      </c>
      <c r="I68" t="s">
        <v>28</v>
      </c>
      <c r="J68" t="s">
        <v>29</v>
      </c>
      <c r="K68" t="s">
        <v>30</v>
      </c>
      <c r="L68" t="s">
        <v>31</v>
      </c>
      <c r="M68" t="s">
        <v>32</v>
      </c>
      <c r="N68" t="s">
        <v>33</v>
      </c>
      <c r="O68" t="s">
        <v>34</v>
      </c>
      <c r="P68" t="s">
        <v>35</v>
      </c>
      <c r="Q68" t="s">
        <v>36</v>
      </c>
      <c r="R68" t="s">
        <v>37</v>
      </c>
      <c r="S68" t="s">
        <v>38</v>
      </c>
      <c r="T68" t="s">
        <v>39</v>
      </c>
      <c r="U68" t="s">
        <v>40</v>
      </c>
      <c r="V68" t="s">
        <v>41</v>
      </c>
      <c r="W68" t="s">
        <v>42</v>
      </c>
      <c r="X68" t="s">
        <v>43</v>
      </c>
      <c r="Y68" t="s">
        <v>44</v>
      </c>
      <c r="Z68" t="s">
        <v>45</v>
      </c>
      <c r="AA68" t="s">
        <v>46</v>
      </c>
      <c r="AB68" t="s">
        <v>47</v>
      </c>
      <c r="AC68" t="s">
        <v>48</v>
      </c>
      <c r="AD68" t="s">
        <v>49</v>
      </c>
      <c r="AE68" t="s">
        <v>50</v>
      </c>
      <c r="AF68" t="s">
        <v>51</v>
      </c>
      <c r="AG68" t="s">
        <v>52</v>
      </c>
      <c r="AH68" t="s">
        <v>53</v>
      </c>
      <c r="AI68" t="s">
        <v>54</v>
      </c>
      <c r="AJ68" t="s">
        <v>55</v>
      </c>
      <c r="AK68" t="s">
        <v>56</v>
      </c>
      <c r="AL68" t="s">
        <v>57</v>
      </c>
      <c r="AM68" t="s">
        <v>58</v>
      </c>
      <c r="AN68" t="s">
        <v>59</v>
      </c>
      <c r="AO68" t="s">
        <v>60</v>
      </c>
      <c r="AP68" t="s">
        <v>61</v>
      </c>
      <c r="AQ68" t="s">
        <v>62</v>
      </c>
      <c r="AR68" t="s">
        <v>63</v>
      </c>
      <c r="AS68" t="s">
        <v>64</v>
      </c>
      <c r="AT68" t="s">
        <v>65</v>
      </c>
      <c r="AU68" t="s">
        <v>66</v>
      </c>
      <c r="AV68" t="s">
        <v>67</v>
      </c>
      <c r="AW68" t="s">
        <v>68</v>
      </c>
      <c r="AX68" t="s">
        <v>69</v>
      </c>
      <c r="AY68" t="s">
        <v>70</v>
      </c>
      <c r="AZ68" t="s">
        <v>71</v>
      </c>
      <c r="BA68" t="s">
        <v>72</v>
      </c>
    </row>
    <row r="69" spans="1:53" x14ac:dyDescent="0.2">
      <c r="A69" t="s">
        <v>82</v>
      </c>
      <c r="B69">
        <v>2.57</v>
      </c>
      <c r="C69">
        <v>2.7</v>
      </c>
      <c r="D69">
        <v>2.69</v>
      </c>
      <c r="E69">
        <v>2.5499999999999998</v>
      </c>
      <c r="F69">
        <v>2.94</v>
      </c>
      <c r="G69">
        <v>2.52</v>
      </c>
      <c r="H69">
        <v>2.5499999999999998</v>
      </c>
      <c r="I69">
        <v>2.66</v>
      </c>
      <c r="J69">
        <v>2.2400000000000002</v>
      </c>
      <c r="K69">
        <v>2.62</v>
      </c>
      <c r="L69">
        <v>2.72</v>
      </c>
      <c r="M69">
        <v>2.96</v>
      </c>
      <c r="N69">
        <v>2.67</v>
      </c>
      <c r="O69">
        <v>2.64</v>
      </c>
      <c r="P69">
        <v>2.5499999999999998</v>
      </c>
      <c r="Q69">
        <v>2.41</v>
      </c>
      <c r="R69">
        <v>2.52</v>
      </c>
      <c r="S69">
        <v>2.5099999999999998</v>
      </c>
      <c r="T69">
        <v>2.61</v>
      </c>
      <c r="U69">
        <v>2.37</v>
      </c>
      <c r="V69">
        <v>2.65</v>
      </c>
      <c r="W69">
        <v>2.5099999999999998</v>
      </c>
      <c r="X69">
        <v>2.5299999999999998</v>
      </c>
      <c r="Y69">
        <v>2.4700000000000002</v>
      </c>
      <c r="Z69">
        <v>2.66</v>
      </c>
      <c r="AA69">
        <v>2.48</v>
      </c>
      <c r="AB69">
        <v>2.39</v>
      </c>
      <c r="AC69">
        <v>2.4700000000000002</v>
      </c>
      <c r="AD69">
        <v>2.7</v>
      </c>
      <c r="AE69">
        <v>2.48</v>
      </c>
      <c r="AF69">
        <v>2.72</v>
      </c>
      <c r="AG69">
        <v>2.64</v>
      </c>
      <c r="AH69">
        <v>2.61</v>
      </c>
      <c r="AI69">
        <v>2.5299999999999998</v>
      </c>
      <c r="AJ69">
        <v>2.3199999999999998</v>
      </c>
      <c r="AK69">
        <v>2.48</v>
      </c>
      <c r="AL69">
        <v>2.5499999999999998</v>
      </c>
      <c r="AM69">
        <v>2.4900000000000002</v>
      </c>
      <c r="AN69">
        <v>2.4900000000000002</v>
      </c>
      <c r="AO69">
        <v>2.5099999999999998</v>
      </c>
      <c r="AP69">
        <v>2.5499999999999998</v>
      </c>
      <c r="AQ69">
        <v>2.4500000000000002</v>
      </c>
      <c r="AR69">
        <v>2.54</v>
      </c>
      <c r="AS69">
        <v>2.82</v>
      </c>
      <c r="AT69">
        <v>3.1</v>
      </c>
      <c r="AU69">
        <v>2.34</v>
      </c>
      <c r="AV69">
        <v>2.6</v>
      </c>
      <c r="AW69">
        <v>2.5299999999999998</v>
      </c>
      <c r="AX69">
        <v>2.4300000000000002</v>
      </c>
      <c r="AY69">
        <v>2.4300000000000002</v>
      </c>
      <c r="AZ69">
        <v>2.4700000000000002</v>
      </c>
      <c r="BA69">
        <v>2.79</v>
      </c>
    </row>
    <row r="70" spans="1:53" x14ac:dyDescent="0.2">
      <c r="A70" t="s">
        <v>73</v>
      </c>
      <c r="B70">
        <v>2.6</v>
      </c>
      <c r="C70">
        <v>2.81</v>
      </c>
      <c r="D70">
        <v>2.68</v>
      </c>
      <c r="E70">
        <v>2.57</v>
      </c>
      <c r="F70">
        <v>2.99</v>
      </c>
      <c r="G70">
        <v>2.59</v>
      </c>
      <c r="H70">
        <v>2.67</v>
      </c>
      <c r="I70">
        <v>2.69</v>
      </c>
      <c r="J70">
        <v>2.31</v>
      </c>
      <c r="K70">
        <v>2.61</v>
      </c>
      <c r="L70">
        <v>2.73</v>
      </c>
      <c r="M70">
        <v>3.14</v>
      </c>
      <c r="N70">
        <v>2.75</v>
      </c>
      <c r="O70">
        <v>2.73</v>
      </c>
      <c r="P70">
        <v>2.63</v>
      </c>
      <c r="Q70">
        <v>2.5099999999999998</v>
      </c>
      <c r="R70">
        <v>2.63</v>
      </c>
      <c r="S70">
        <v>2.56</v>
      </c>
      <c r="T70">
        <v>2.66</v>
      </c>
      <c r="U70">
        <v>2.4700000000000002</v>
      </c>
      <c r="V70">
        <v>2.75</v>
      </c>
      <c r="W70">
        <v>2.69</v>
      </c>
      <c r="X70">
        <v>2.61</v>
      </c>
      <c r="Y70">
        <v>2.59</v>
      </c>
      <c r="Z70">
        <v>2.67</v>
      </c>
      <c r="AA70">
        <v>2.56</v>
      </c>
      <c r="AB70">
        <v>2.46</v>
      </c>
      <c r="AC70">
        <v>2.6</v>
      </c>
      <c r="AD70">
        <v>2.7</v>
      </c>
      <c r="AE70">
        <v>2.58</v>
      </c>
      <c r="AF70">
        <v>2.83</v>
      </c>
      <c r="AG70">
        <v>2.7</v>
      </c>
      <c r="AH70">
        <v>2.76</v>
      </c>
      <c r="AI70">
        <v>2.58</v>
      </c>
      <c r="AJ70">
        <v>2.48</v>
      </c>
      <c r="AK70">
        <v>2.56</v>
      </c>
      <c r="AL70">
        <v>2.59</v>
      </c>
      <c r="AM70">
        <v>2.57</v>
      </c>
      <c r="AN70">
        <v>2.61</v>
      </c>
      <c r="AO70">
        <v>2.68</v>
      </c>
      <c r="AP70">
        <v>2.56</v>
      </c>
      <c r="AQ70">
        <v>2.59</v>
      </c>
      <c r="AR70">
        <v>2.58</v>
      </c>
      <c r="AS70">
        <v>2.93</v>
      </c>
      <c r="AT70">
        <v>3.22</v>
      </c>
      <c r="AU70">
        <v>2.48</v>
      </c>
      <c r="AV70">
        <v>2.65</v>
      </c>
      <c r="AW70">
        <v>2.63</v>
      </c>
      <c r="AX70">
        <v>2.5</v>
      </c>
      <c r="AY70">
        <v>2.56</v>
      </c>
      <c r="AZ70">
        <v>2.4900000000000002</v>
      </c>
      <c r="BA70">
        <v>2.8</v>
      </c>
    </row>
    <row r="71" spans="1:53" x14ac:dyDescent="0.2">
      <c r="A71" t="s">
        <v>74</v>
      </c>
      <c r="B71">
        <v>2.5</v>
      </c>
      <c r="C71">
        <v>2.5</v>
      </c>
      <c r="D71">
        <v>2.7</v>
      </c>
      <c r="E71">
        <v>2.5099999999999998</v>
      </c>
      <c r="F71">
        <v>2.89</v>
      </c>
      <c r="G71">
        <v>2.38</v>
      </c>
      <c r="H71">
        <v>2.2799999999999998</v>
      </c>
      <c r="I71">
        <v>2.58</v>
      </c>
      <c r="J71">
        <v>2.1800000000000002</v>
      </c>
      <c r="K71">
        <v>2.64</v>
      </c>
      <c r="L71">
        <v>2.69</v>
      </c>
      <c r="M71">
        <v>2.72</v>
      </c>
      <c r="N71">
        <v>2.5099999999999998</v>
      </c>
      <c r="O71">
        <v>2.44</v>
      </c>
      <c r="P71">
        <v>2.37</v>
      </c>
      <c r="Q71">
        <v>2.15</v>
      </c>
      <c r="R71">
        <v>2.29</v>
      </c>
      <c r="S71">
        <v>2.4</v>
      </c>
      <c r="T71">
        <v>2.52</v>
      </c>
      <c r="U71">
        <v>2.09</v>
      </c>
      <c r="V71">
        <v>2.4700000000000002</v>
      </c>
      <c r="W71">
        <v>2.2000000000000002</v>
      </c>
      <c r="X71">
        <v>2.34</v>
      </c>
      <c r="Y71">
        <v>2.17</v>
      </c>
      <c r="Z71">
        <v>2.65</v>
      </c>
      <c r="AA71">
        <v>2.29</v>
      </c>
      <c r="AB71">
        <v>2.23</v>
      </c>
      <c r="AC71">
        <v>2.21</v>
      </c>
      <c r="AD71">
        <v>2.69</v>
      </c>
      <c r="AE71">
        <v>2.2200000000000002</v>
      </c>
      <c r="AF71">
        <v>2.4900000000000002</v>
      </c>
      <c r="AG71">
        <v>2.5299999999999998</v>
      </c>
      <c r="AH71">
        <v>2.44</v>
      </c>
      <c r="AI71">
        <v>2.4500000000000002</v>
      </c>
      <c r="AJ71">
        <v>1.98</v>
      </c>
      <c r="AK71">
        <v>2.3199999999999998</v>
      </c>
      <c r="AL71">
        <v>2.4500000000000002</v>
      </c>
      <c r="AM71">
        <v>2.36</v>
      </c>
      <c r="AN71">
        <v>2.2000000000000002</v>
      </c>
      <c r="AO71">
        <v>2.25</v>
      </c>
      <c r="AP71">
        <v>2.5299999999999998</v>
      </c>
      <c r="AQ71">
        <v>2.16</v>
      </c>
      <c r="AR71">
        <v>2.46</v>
      </c>
      <c r="AS71">
        <v>2.63</v>
      </c>
      <c r="AT71">
        <v>2.84</v>
      </c>
      <c r="AU71">
        <v>1.99</v>
      </c>
      <c r="AV71">
        <v>2.4900000000000002</v>
      </c>
      <c r="AW71">
        <v>2.37</v>
      </c>
      <c r="AX71">
        <v>2.2200000000000002</v>
      </c>
      <c r="AY71">
        <v>2.15</v>
      </c>
      <c r="AZ71">
        <v>2.44</v>
      </c>
      <c r="BA71">
        <v>2.77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703E-6580-3A4A-AD49-4169B8630C64}">
  <dimension ref="A1:BA83"/>
  <sheetViews>
    <sheetView workbookViewId="0">
      <pane xSplit="1" ySplit="2" topLeftCell="AD3" activePane="bottomRight" state="frozen"/>
      <selection pane="topRight" activeCell="B1" sqref="B1"/>
      <selection pane="bottomLeft" activeCell="A3" sqref="A3"/>
      <selection pane="bottomRight" activeCell="B2" sqref="B2:BA2"/>
    </sheetView>
    <sheetView workbookViewId="1"/>
  </sheetViews>
  <sheetFormatPr baseColWidth="10" defaultColWidth="33" defaultRowHeight="16" x14ac:dyDescent="0.2"/>
  <cols>
    <col min="1" max="1" width="32.83203125" bestFit="1" customWidth="1"/>
    <col min="2" max="2" width="8.1640625" bestFit="1" customWidth="1"/>
    <col min="3" max="4" width="7.6640625" bestFit="1" customWidth="1"/>
    <col min="5" max="5" width="8.33203125" bestFit="1" customWidth="1"/>
    <col min="6" max="6" width="9.1640625" bestFit="1" customWidth="1"/>
    <col min="7" max="7" width="8.6640625" bestFit="1" customWidth="1"/>
    <col min="8" max="8" width="11.33203125" bestFit="1" customWidth="1"/>
    <col min="9" max="9" width="9" bestFit="1" customWidth="1"/>
    <col min="10" max="10" width="17.5" bestFit="1" customWidth="1"/>
    <col min="11" max="18" width="7.6640625" bestFit="1" customWidth="1"/>
    <col min="19" max="19" width="8.5" bestFit="1" customWidth="1"/>
    <col min="20" max="20" width="8.83203125" bestFit="1" customWidth="1"/>
    <col min="21" max="21" width="7.6640625" bestFit="1" customWidth="1"/>
    <col min="22" max="22" width="8.6640625" bestFit="1" customWidth="1"/>
    <col min="23" max="23" width="13.33203125" bestFit="1" customWidth="1"/>
    <col min="24" max="24" width="8.5" bestFit="1" customWidth="1"/>
    <col min="25" max="25" width="9.6640625" bestFit="1" customWidth="1"/>
    <col min="26" max="26" width="10" bestFit="1" customWidth="1"/>
    <col min="27" max="27" width="8" bestFit="1" customWidth="1"/>
    <col min="28" max="28" width="8.33203125" bestFit="1" customWidth="1"/>
    <col min="29" max="29" width="8.83203125" bestFit="1" customWidth="1"/>
    <col min="30" max="30" width="7.6640625" bestFit="1" customWidth="1"/>
    <col min="31" max="31" width="14" bestFit="1" customWidth="1"/>
    <col min="32" max="32" width="10.1640625" bestFit="1" customWidth="1"/>
    <col min="33" max="33" width="11" bestFit="1" customWidth="1"/>
    <col min="34" max="34" width="8.6640625" bestFit="1" customWidth="1"/>
    <col min="35" max="35" width="13.1640625" bestFit="1" customWidth="1"/>
    <col min="36" max="36" width="12" bestFit="1" customWidth="1"/>
    <col min="37" max="37" width="7.6640625" bestFit="1" customWidth="1"/>
    <col min="38" max="38" width="9.33203125" bestFit="1" customWidth="1"/>
    <col min="39" max="39" width="7.6640625" bestFit="1" customWidth="1"/>
    <col min="40" max="40" width="11.6640625" bestFit="1" customWidth="1"/>
    <col min="41" max="41" width="11.5" bestFit="1" customWidth="1"/>
    <col min="42" max="42" width="13.1640625" bestFit="1" customWidth="1"/>
    <col min="43" max="43" width="12" bestFit="1" customWidth="1"/>
    <col min="44" max="44" width="9.6640625" bestFit="1" customWidth="1"/>
    <col min="45" max="46" width="7.6640625" bestFit="1" customWidth="1"/>
    <col min="47" max="47" width="8" bestFit="1" customWidth="1"/>
    <col min="48" max="48" width="7.6640625" style="6" bestFit="1" customWidth="1"/>
    <col min="49" max="49" width="10.6640625" bestFit="1" customWidth="1"/>
    <col min="50" max="50" width="11.6640625" bestFit="1" customWidth="1"/>
    <col min="51" max="51" width="9.5" bestFit="1" customWidth="1"/>
    <col min="52" max="52" width="8.5" bestFit="1" customWidth="1"/>
    <col min="53" max="53" width="10.5" bestFit="1" customWidth="1"/>
  </cols>
  <sheetData>
    <row r="1" spans="1:53" x14ac:dyDescent="0.2">
      <c r="A1" s="5">
        <v>2022</v>
      </c>
    </row>
    <row r="2" spans="1:53" x14ac:dyDescent="0.2">
      <c r="A2" t="s">
        <v>2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40</v>
      </c>
      <c r="V2" t="s">
        <v>41</v>
      </c>
      <c r="W2" t="s">
        <v>42</v>
      </c>
      <c r="X2" t="s">
        <v>43</v>
      </c>
      <c r="Y2" t="s">
        <v>44</v>
      </c>
      <c r="Z2" t="s">
        <v>45</v>
      </c>
      <c r="AA2" t="s">
        <v>46</v>
      </c>
      <c r="AB2" t="s">
        <v>47</v>
      </c>
      <c r="AC2" t="s">
        <v>48</v>
      </c>
      <c r="AD2" t="s">
        <v>49</v>
      </c>
      <c r="AE2" t="s">
        <v>50</v>
      </c>
      <c r="AF2" t="s">
        <v>51</v>
      </c>
      <c r="AG2" t="s">
        <v>52</v>
      </c>
      <c r="AH2" t="s">
        <v>53</v>
      </c>
      <c r="AI2" t="s">
        <v>54</v>
      </c>
      <c r="AJ2" t="s">
        <v>55</v>
      </c>
      <c r="AK2" t="s">
        <v>56</v>
      </c>
      <c r="AL2" t="s">
        <v>57</v>
      </c>
      <c r="AM2" t="s">
        <v>58</v>
      </c>
      <c r="AN2" t="s">
        <v>59</v>
      </c>
      <c r="AO2" t="s">
        <v>60</v>
      </c>
      <c r="AP2" t="s">
        <v>61</v>
      </c>
      <c r="AQ2" t="s">
        <v>62</v>
      </c>
      <c r="AR2" t="s">
        <v>63</v>
      </c>
      <c r="AS2" t="s">
        <v>64</v>
      </c>
      <c r="AT2" t="s">
        <v>65</v>
      </c>
      <c r="AU2" t="s">
        <v>66</v>
      </c>
      <c r="AV2" s="6" t="s">
        <v>67</v>
      </c>
      <c r="AW2" t="s">
        <v>68</v>
      </c>
      <c r="AX2" t="s">
        <v>69</v>
      </c>
      <c r="AY2" t="s">
        <v>70</v>
      </c>
      <c r="AZ2" t="s">
        <v>71</v>
      </c>
      <c r="BA2" t="s">
        <v>72</v>
      </c>
    </row>
    <row r="3" spans="1:53" x14ac:dyDescent="0.2">
      <c r="A3" t="s">
        <v>76</v>
      </c>
      <c r="B3" s="2">
        <v>236000</v>
      </c>
      <c r="C3" s="2">
        <v>357600</v>
      </c>
      <c r="D3" s="2">
        <v>435200</v>
      </c>
      <c r="E3" s="2">
        <v>211200</v>
      </c>
      <c r="F3" s="2">
        <v>738000</v>
      </c>
      <c r="G3" s="2">
        <v>549900</v>
      </c>
      <c r="H3" s="2">
        <v>354000</v>
      </c>
      <c r="I3" s="2">
        <v>346800</v>
      </c>
      <c r="J3" s="2">
        <v>706600</v>
      </c>
      <c r="K3" s="2">
        <v>376600</v>
      </c>
      <c r="L3" s="2">
        <v>326000</v>
      </c>
      <c r="M3" s="2">
        <v>845700</v>
      </c>
      <c r="N3" s="2">
        <v>447500</v>
      </c>
      <c r="O3" s="2">
        <v>267700</v>
      </c>
      <c r="P3" s="2">
        <v>223200</v>
      </c>
      <c r="Q3" s="2">
        <v>208900</v>
      </c>
      <c r="R3" s="2">
        <v>234500</v>
      </c>
      <c r="S3" s="2">
        <v>222200</v>
      </c>
      <c r="T3" s="2">
        <v>239600</v>
      </c>
      <c r="U3" s="2">
        <v>307600</v>
      </c>
      <c r="V3" s="2">
        <v>411900</v>
      </c>
      <c r="W3" s="2">
        <v>548400</v>
      </c>
      <c r="X3" s="2">
        <v>244000</v>
      </c>
      <c r="Y3" s="2">
        <v>328600</v>
      </c>
      <c r="Z3" s="2">
        <v>195200</v>
      </c>
      <c r="AA3" s="2">
        <v>237100</v>
      </c>
      <c r="AB3" s="2">
        <v>394600</v>
      </c>
      <c r="AC3" s="2">
        <v>248500</v>
      </c>
      <c r="AD3" s="2">
        <v>446400</v>
      </c>
      <c r="AE3" s="2">
        <v>398700</v>
      </c>
      <c r="AF3" s="2">
        <v>445100</v>
      </c>
      <c r="AG3" s="2">
        <v>274500</v>
      </c>
      <c r="AH3" s="2">
        <v>432100</v>
      </c>
      <c r="AI3" s="2">
        <v>309300</v>
      </c>
      <c r="AJ3" s="2">
        <v>271300</v>
      </c>
      <c r="AK3" s="2">
        <v>223700</v>
      </c>
      <c r="AL3" s="2">
        <v>218900</v>
      </c>
      <c r="AM3" s="2">
        <v>492200</v>
      </c>
      <c r="AN3" s="2">
        <v>266800</v>
      </c>
      <c r="AO3" s="2">
        <v>386000</v>
      </c>
      <c r="AP3" s="2">
        <v>288500</v>
      </c>
      <c r="AQ3" s="2">
        <v>271500</v>
      </c>
      <c r="AR3" s="2">
        <v>314400</v>
      </c>
      <c r="AS3" s="2">
        <v>316200</v>
      </c>
      <c r="AT3" s="2">
        <v>512300</v>
      </c>
      <c r="AU3" s="2">
        <v>312600</v>
      </c>
      <c r="AV3" s="7">
        <v>390400</v>
      </c>
      <c r="AW3" s="2">
        <v>597800</v>
      </c>
      <c r="AX3" s="2">
        <v>186900</v>
      </c>
      <c r="AY3" s="2">
        <v>263900</v>
      </c>
      <c r="AZ3" s="2">
        <v>315700</v>
      </c>
      <c r="BA3" s="2">
        <v>145100</v>
      </c>
    </row>
    <row r="4" spans="1:53" x14ac:dyDescent="0.2">
      <c r="A4" t="s">
        <v>77</v>
      </c>
      <c r="B4" s="2">
        <v>91415</v>
      </c>
      <c r="C4" s="2">
        <v>118096</v>
      </c>
      <c r="D4" s="2">
        <v>102270</v>
      </c>
      <c r="E4" s="2">
        <v>85764</v>
      </c>
      <c r="F4" s="2">
        <v>134629</v>
      </c>
      <c r="G4" s="2">
        <v>121075</v>
      </c>
      <c r="H4" s="2">
        <v>129320</v>
      </c>
      <c r="I4" s="2">
        <v>106601</v>
      </c>
      <c r="J4" s="2">
        <v>171105</v>
      </c>
      <c r="K4" s="2">
        <v>97083</v>
      </c>
      <c r="L4" s="2">
        <v>103726</v>
      </c>
      <c r="M4" s="2">
        <v>126095</v>
      </c>
      <c r="N4" s="2">
        <v>93029</v>
      </c>
      <c r="O4" s="2">
        <v>108886</v>
      </c>
      <c r="P4" s="2">
        <v>93394</v>
      </c>
      <c r="Q4" s="2">
        <v>97147</v>
      </c>
      <c r="R4" s="2">
        <v>100847</v>
      </c>
      <c r="S4" s="2">
        <v>91309</v>
      </c>
      <c r="T4" s="2">
        <v>94320</v>
      </c>
      <c r="U4" s="2">
        <v>95336</v>
      </c>
      <c r="V4" s="2">
        <v>131594</v>
      </c>
      <c r="W4" s="2">
        <v>140149</v>
      </c>
      <c r="X4" s="2">
        <v>95084</v>
      </c>
      <c r="Y4" s="2">
        <v>115060</v>
      </c>
      <c r="Z4" s="2">
        <v>81125</v>
      </c>
      <c r="AA4" s="2">
        <v>95216</v>
      </c>
      <c r="AB4" s="2">
        <v>95131</v>
      </c>
      <c r="AC4" s="2">
        <v>104908</v>
      </c>
      <c r="AD4" s="2">
        <v>100556</v>
      </c>
      <c r="AE4" s="2">
        <v>125404</v>
      </c>
      <c r="AF4" s="2">
        <v>142183</v>
      </c>
      <c r="AG4" s="2">
        <v>87502</v>
      </c>
      <c r="AH4" s="2">
        <v>125708</v>
      </c>
      <c r="AI4" s="2">
        <v>98194</v>
      </c>
      <c r="AJ4" s="2">
        <v>105304</v>
      </c>
      <c r="AK4" s="2">
        <v>98122</v>
      </c>
      <c r="AL4" s="2">
        <v>91850</v>
      </c>
      <c r="AM4" s="2">
        <v>109082</v>
      </c>
      <c r="AN4" s="2">
        <v>105872</v>
      </c>
      <c r="AO4" s="2">
        <v>120661</v>
      </c>
      <c r="AP4" s="2">
        <v>91731</v>
      </c>
      <c r="AQ4" s="2">
        <v>99449</v>
      </c>
      <c r="AR4" s="2">
        <v>94510</v>
      </c>
      <c r="AS4" s="2">
        <v>111986</v>
      </c>
      <c r="AT4" s="2">
        <v>116132</v>
      </c>
      <c r="AU4" s="2">
        <v>102198</v>
      </c>
      <c r="AV4" s="7">
        <v>121648</v>
      </c>
      <c r="AW4" s="2">
        <v>126943</v>
      </c>
      <c r="AX4" s="2">
        <v>87492</v>
      </c>
      <c r="AY4" s="2">
        <v>101674</v>
      </c>
      <c r="AZ4" s="2">
        <v>97239</v>
      </c>
      <c r="BA4" s="2">
        <v>45545</v>
      </c>
    </row>
    <row r="5" spans="1:53" x14ac:dyDescent="0.2">
      <c r="A5" t="s">
        <v>78</v>
      </c>
      <c r="B5" s="2">
        <v>1293</v>
      </c>
      <c r="C5" s="2">
        <v>2019</v>
      </c>
      <c r="D5" s="2">
        <v>1616</v>
      </c>
      <c r="E5" s="2">
        <v>1216</v>
      </c>
      <c r="F5" s="2">
        <v>2673</v>
      </c>
      <c r="G5" s="2">
        <v>2098</v>
      </c>
      <c r="H5" s="2">
        <v>2215</v>
      </c>
      <c r="I5" s="2">
        <v>1629</v>
      </c>
      <c r="J5" s="2">
        <v>2893</v>
      </c>
      <c r="K5" s="2">
        <v>1746</v>
      </c>
      <c r="L5" s="2">
        <v>1599</v>
      </c>
      <c r="M5" s="2">
        <v>2683</v>
      </c>
      <c r="N5" s="2">
        <v>1512</v>
      </c>
      <c r="O5" s="2">
        <v>1804</v>
      </c>
      <c r="P5" s="2">
        <v>1281</v>
      </c>
      <c r="Q5" s="2">
        <v>1411</v>
      </c>
      <c r="R5" s="2">
        <v>1542</v>
      </c>
      <c r="S5" s="2">
        <v>1316</v>
      </c>
      <c r="T5" s="2">
        <v>1472</v>
      </c>
      <c r="U5" s="2">
        <v>1573</v>
      </c>
      <c r="V5" s="2">
        <v>2097</v>
      </c>
      <c r="W5" s="2">
        <v>2489</v>
      </c>
      <c r="X5" s="2">
        <v>1435</v>
      </c>
      <c r="Y5" s="2">
        <v>1784</v>
      </c>
      <c r="Z5" s="2">
        <v>1267</v>
      </c>
      <c r="AA5" s="2">
        <v>1377</v>
      </c>
      <c r="AB5" s="2">
        <v>1611</v>
      </c>
      <c r="AC5" s="2">
        <v>1586</v>
      </c>
      <c r="AD5" s="2">
        <v>1730</v>
      </c>
      <c r="AE5" s="2">
        <v>2157</v>
      </c>
      <c r="AF5" s="2">
        <v>2553</v>
      </c>
      <c r="AG5" s="2">
        <v>1408</v>
      </c>
      <c r="AH5" s="2">
        <v>2355</v>
      </c>
      <c r="AI5" s="2">
        <v>1444</v>
      </c>
      <c r="AJ5" s="2">
        <v>1638</v>
      </c>
      <c r="AK5" s="2">
        <v>1381</v>
      </c>
      <c r="AL5" s="2">
        <v>1409</v>
      </c>
      <c r="AM5" s="2">
        <v>1946</v>
      </c>
      <c r="AN5" s="2">
        <v>1601</v>
      </c>
      <c r="AO5" s="2">
        <v>2021</v>
      </c>
      <c r="AP5" s="2">
        <v>1378</v>
      </c>
      <c r="AQ5" s="2">
        <v>1526</v>
      </c>
      <c r="AR5" s="2">
        <v>1442</v>
      </c>
      <c r="AS5" s="2">
        <v>1904</v>
      </c>
      <c r="AT5" s="2">
        <v>1822</v>
      </c>
      <c r="AU5" s="2">
        <v>1750</v>
      </c>
      <c r="AV5" s="7">
        <v>1919</v>
      </c>
      <c r="AW5" s="2">
        <v>2227</v>
      </c>
      <c r="AX5" s="2">
        <v>1161</v>
      </c>
      <c r="AY5" s="2">
        <v>1545</v>
      </c>
      <c r="AZ5" s="2">
        <v>1564</v>
      </c>
      <c r="BA5">
        <v>878</v>
      </c>
    </row>
    <row r="6" spans="1:53" x14ac:dyDescent="0.2">
      <c r="A6" t="s">
        <v>79</v>
      </c>
      <c r="B6">
        <v>842</v>
      </c>
      <c r="C6" s="2">
        <v>4039</v>
      </c>
      <c r="D6" s="2">
        <v>1873</v>
      </c>
      <c r="E6" s="2">
        <v>1183</v>
      </c>
      <c r="F6" s="2">
        <v>5479</v>
      </c>
      <c r="G6" s="2">
        <v>2529</v>
      </c>
      <c r="H6" s="2">
        <v>6270</v>
      </c>
      <c r="I6" s="2">
        <v>1744</v>
      </c>
      <c r="J6" s="2">
        <v>4268</v>
      </c>
      <c r="K6" s="2">
        <v>2765</v>
      </c>
      <c r="L6" s="2">
        <v>2506</v>
      </c>
      <c r="M6" s="2">
        <v>2165</v>
      </c>
      <c r="N6" s="2">
        <v>2086</v>
      </c>
      <c r="O6" s="2">
        <v>5350</v>
      </c>
      <c r="P6" s="2">
        <v>1550</v>
      </c>
      <c r="Q6" s="2">
        <v>2883</v>
      </c>
      <c r="R6" s="2">
        <v>2828</v>
      </c>
      <c r="S6" s="2">
        <v>1688</v>
      </c>
      <c r="T6" s="2">
        <v>1396</v>
      </c>
      <c r="U6" s="2">
        <v>2915</v>
      </c>
      <c r="V6" s="2">
        <v>3857</v>
      </c>
      <c r="W6" s="2">
        <v>5552</v>
      </c>
      <c r="X6" s="2">
        <v>2968</v>
      </c>
      <c r="Y6" s="2">
        <v>3189</v>
      </c>
      <c r="Z6" s="2">
        <v>1427</v>
      </c>
      <c r="AA6" s="2">
        <v>1960</v>
      </c>
      <c r="AB6" s="2">
        <v>2602</v>
      </c>
      <c r="AC6" s="2">
        <v>3579</v>
      </c>
      <c r="AD6" s="2">
        <v>1940</v>
      </c>
      <c r="AE6" s="2">
        <v>6407</v>
      </c>
      <c r="AF6" s="2">
        <v>9085</v>
      </c>
      <c r="AG6" s="2">
        <v>1920</v>
      </c>
      <c r="AH6" s="2">
        <v>6566</v>
      </c>
      <c r="AI6" s="2">
        <v>1938</v>
      </c>
      <c r="AJ6" s="2">
        <v>2673</v>
      </c>
      <c r="AK6" s="2">
        <v>2844</v>
      </c>
      <c r="AL6" s="2">
        <v>1839</v>
      </c>
      <c r="AM6" s="2">
        <v>3771</v>
      </c>
      <c r="AN6" s="2">
        <v>3443</v>
      </c>
      <c r="AO6" s="2">
        <v>4742</v>
      </c>
      <c r="AP6" s="2">
        <v>1363</v>
      </c>
      <c r="AQ6" s="2">
        <v>2726</v>
      </c>
      <c r="AR6" s="2">
        <v>1490</v>
      </c>
      <c r="AS6" s="2">
        <v>5123</v>
      </c>
      <c r="AT6" s="2">
        <v>2385</v>
      </c>
      <c r="AU6" s="2">
        <v>4904</v>
      </c>
      <c r="AV6" s="7">
        <v>2837</v>
      </c>
      <c r="AW6" s="2">
        <v>4400</v>
      </c>
      <c r="AX6" s="2">
        <v>1012</v>
      </c>
      <c r="AY6" s="2">
        <v>3587</v>
      </c>
      <c r="AZ6" s="2">
        <v>1729</v>
      </c>
      <c r="BA6">
        <v>716</v>
      </c>
    </row>
    <row r="8" spans="1:53" x14ac:dyDescent="0.2">
      <c r="A8" s="5">
        <v>2021</v>
      </c>
    </row>
    <row r="9" spans="1:53" x14ac:dyDescent="0.2">
      <c r="A9" t="s">
        <v>2</v>
      </c>
    </row>
    <row r="10" spans="1:53" x14ac:dyDescent="0.2">
      <c r="A10" t="s">
        <v>76</v>
      </c>
      <c r="B10" s="2">
        <v>198700</v>
      </c>
      <c r="C10" s="2">
        <v>323100</v>
      </c>
      <c r="D10" s="2">
        <v>360300</v>
      </c>
      <c r="E10" s="2">
        <v>175400</v>
      </c>
      <c r="F10" s="2">
        <v>667700</v>
      </c>
      <c r="G10" s="2">
        <v>476100</v>
      </c>
      <c r="H10" s="2">
        <v>315800</v>
      </c>
      <c r="I10" s="2">
        <v>305100</v>
      </c>
      <c r="J10" s="2">
        <v>666200</v>
      </c>
      <c r="K10" s="2">
        <v>309400</v>
      </c>
      <c r="L10" s="2">
        <v>271000</v>
      </c>
      <c r="M10" s="2">
        <v>729800</v>
      </c>
      <c r="N10" s="2">
        <v>387200</v>
      </c>
      <c r="O10" s="2">
        <v>247500</v>
      </c>
      <c r="P10" s="2">
        <v>194600</v>
      </c>
      <c r="Q10" s="2">
        <v>187600</v>
      </c>
      <c r="R10" s="2">
        <v>207800</v>
      </c>
      <c r="S10" s="2">
        <v>193800</v>
      </c>
      <c r="T10" s="2">
        <v>216300</v>
      </c>
      <c r="U10" s="2">
        <v>268600</v>
      </c>
      <c r="V10" s="2">
        <v>379600</v>
      </c>
      <c r="W10" s="2">
        <v>487600</v>
      </c>
      <c r="X10" s="2">
        <v>219300</v>
      </c>
      <c r="Y10" s="2">
        <v>295700</v>
      </c>
      <c r="Z10" s="2">
        <v>177700</v>
      </c>
      <c r="AA10" s="2">
        <v>214400</v>
      </c>
      <c r="AB10" s="2">
        <v>349300</v>
      </c>
      <c r="AC10" s="2">
        <v>220900</v>
      </c>
      <c r="AD10" s="2">
        <v>380300</v>
      </c>
      <c r="AE10" s="2">
        <v>353700</v>
      </c>
      <c r="AF10" s="2">
        <v>400400</v>
      </c>
      <c r="AG10" s="2">
        <v>240700</v>
      </c>
      <c r="AH10" s="2">
        <v>392900</v>
      </c>
      <c r="AI10" s="2">
        <v>261300</v>
      </c>
      <c r="AJ10" s="2">
        <v>243400</v>
      </c>
      <c r="AK10" s="2">
        <v>194800</v>
      </c>
      <c r="AL10" s="2">
        <v>186100</v>
      </c>
      <c r="AM10" s="2">
        <v>436200</v>
      </c>
      <c r="AN10" s="2">
        <v>242400</v>
      </c>
      <c r="AO10" s="2">
        <v>350000</v>
      </c>
      <c r="AP10" s="2">
        <v>239500</v>
      </c>
      <c r="AQ10" s="2">
        <v>240900</v>
      </c>
      <c r="AR10" s="2">
        <v>257700</v>
      </c>
      <c r="AS10" s="2">
        <v>270600</v>
      </c>
      <c r="AT10" s="2">
        <v>427700</v>
      </c>
      <c r="AU10" s="2">
        <v>281100</v>
      </c>
      <c r="AV10" s="7">
        <v>357400</v>
      </c>
      <c r="AW10" s="2">
        <v>505800</v>
      </c>
      <c r="AX10" s="2">
        <v>170900</v>
      </c>
      <c r="AY10" s="2">
        <v>239500</v>
      </c>
      <c r="AZ10" s="2">
        <v>274200</v>
      </c>
      <c r="BA10" s="2">
        <v>130900</v>
      </c>
    </row>
    <row r="11" spans="1:53" x14ac:dyDescent="0.2">
      <c r="A11" t="s">
        <v>77</v>
      </c>
      <c r="B11" s="2">
        <v>83673</v>
      </c>
      <c r="C11" s="2">
        <v>111511</v>
      </c>
      <c r="D11" s="2">
        <v>96135</v>
      </c>
      <c r="E11" s="2">
        <v>80393</v>
      </c>
      <c r="F11" s="2">
        <v>125821</v>
      </c>
      <c r="G11" s="2">
        <v>112931</v>
      </c>
      <c r="H11" s="2">
        <v>121125</v>
      </c>
      <c r="I11" s="2">
        <v>95262</v>
      </c>
      <c r="J11" s="2">
        <v>163111</v>
      </c>
      <c r="K11" s="2">
        <v>88181</v>
      </c>
      <c r="L11" s="2">
        <v>97240</v>
      </c>
      <c r="M11" s="2">
        <v>116392</v>
      </c>
      <c r="N11" s="2">
        <v>88360</v>
      </c>
      <c r="O11" s="2">
        <v>103775</v>
      </c>
      <c r="P11" s="2">
        <v>86256</v>
      </c>
      <c r="Q11" s="2">
        <v>92167</v>
      </c>
      <c r="R11" s="2">
        <v>94440</v>
      </c>
      <c r="S11" s="2">
        <v>84584</v>
      </c>
      <c r="T11" s="2">
        <v>84006</v>
      </c>
      <c r="U11" s="2">
        <v>92405</v>
      </c>
      <c r="V11" s="2">
        <v>125746</v>
      </c>
      <c r="W11" s="2">
        <v>133816</v>
      </c>
      <c r="X11" s="2">
        <v>89972</v>
      </c>
      <c r="Y11" s="2">
        <v>107022</v>
      </c>
      <c r="Z11" s="2">
        <v>80190</v>
      </c>
      <c r="AA11" s="2">
        <v>89131</v>
      </c>
      <c r="AB11" s="2">
        <v>92127</v>
      </c>
      <c r="AC11" s="2">
        <v>98059</v>
      </c>
      <c r="AD11" s="2">
        <v>93806</v>
      </c>
      <c r="AE11" s="2">
        <v>121643</v>
      </c>
      <c r="AF11" s="2">
        <v>131170</v>
      </c>
      <c r="AG11" s="2">
        <v>82663</v>
      </c>
      <c r="AH11" s="2">
        <v>115791</v>
      </c>
      <c r="AI11" s="2">
        <v>90896</v>
      </c>
      <c r="AJ11" s="2">
        <v>100215</v>
      </c>
      <c r="AK11" s="2">
        <v>91272</v>
      </c>
      <c r="AL11" s="2">
        <v>84879</v>
      </c>
      <c r="AM11" s="2">
        <v>103145</v>
      </c>
      <c r="AN11" s="2">
        <v>101122</v>
      </c>
      <c r="AO11" s="2">
        <v>107245</v>
      </c>
      <c r="AP11" s="2">
        <v>84653</v>
      </c>
      <c r="AQ11" s="2">
        <v>89568</v>
      </c>
      <c r="AR11" s="2">
        <v>87047</v>
      </c>
      <c r="AS11" s="2">
        <v>103831</v>
      </c>
      <c r="AT11" s="2">
        <v>103659</v>
      </c>
      <c r="AU11" s="2">
        <v>97846</v>
      </c>
      <c r="AV11" s="7">
        <v>115229</v>
      </c>
      <c r="AW11" s="2">
        <v>118975</v>
      </c>
      <c r="AX11" s="2">
        <v>81194</v>
      </c>
      <c r="AY11" s="2">
        <v>96125</v>
      </c>
      <c r="AZ11" s="2">
        <v>89705</v>
      </c>
      <c r="BA11" s="2">
        <v>40665</v>
      </c>
    </row>
    <row r="12" spans="1:53" x14ac:dyDescent="0.2">
      <c r="A12" t="s">
        <v>78</v>
      </c>
      <c r="B12" s="2">
        <v>1223</v>
      </c>
      <c r="C12" s="2">
        <v>1926</v>
      </c>
      <c r="D12" s="2">
        <v>1544</v>
      </c>
      <c r="E12" s="2">
        <v>1147</v>
      </c>
      <c r="F12" s="2">
        <v>2523</v>
      </c>
      <c r="G12" s="2">
        <v>1962</v>
      </c>
      <c r="H12" s="2">
        <v>2083</v>
      </c>
      <c r="I12" s="2">
        <v>1585</v>
      </c>
      <c r="J12" s="2">
        <v>2639</v>
      </c>
      <c r="K12" s="2">
        <v>1616</v>
      </c>
      <c r="L12" s="2">
        <v>1501</v>
      </c>
      <c r="M12" s="2">
        <v>2584</v>
      </c>
      <c r="N12" s="2">
        <v>1425</v>
      </c>
      <c r="O12" s="2">
        <v>1717</v>
      </c>
      <c r="P12" s="2">
        <v>1195</v>
      </c>
      <c r="Q12" s="2">
        <v>1328</v>
      </c>
      <c r="R12" s="2">
        <v>1446</v>
      </c>
      <c r="S12" s="2">
        <v>1227</v>
      </c>
      <c r="T12" s="2">
        <v>1349</v>
      </c>
      <c r="U12" s="2">
        <v>1464</v>
      </c>
      <c r="V12" s="2">
        <v>2013</v>
      </c>
      <c r="W12" s="2">
        <v>2323</v>
      </c>
      <c r="X12" s="2">
        <v>1348</v>
      </c>
      <c r="Y12" s="2">
        <v>1667</v>
      </c>
      <c r="Z12" s="2">
        <v>1200</v>
      </c>
      <c r="AA12" s="2">
        <v>1316</v>
      </c>
      <c r="AB12" s="2">
        <v>1558</v>
      </c>
      <c r="AC12" s="2">
        <v>1491</v>
      </c>
      <c r="AD12" s="2">
        <v>1625</v>
      </c>
      <c r="AE12" s="2">
        <v>2004</v>
      </c>
      <c r="AF12" s="2">
        <v>2458</v>
      </c>
      <c r="AG12" s="2">
        <v>1354</v>
      </c>
      <c r="AH12" s="2">
        <v>2199</v>
      </c>
      <c r="AI12" s="2">
        <v>1387</v>
      </c>
      <c r="AJ12" s="2">
        <v>1488</v>
      </c>
      <c r="AK12" s="2">
        <v>1293</v>
      </c>
      <c r="AL12" s="2">
        <v>1295</v>
      </c>
      <c r="AM12" s="2">
        <v>1835</v>
      </c>
      <c r="AN12" s="2">
        <v>1505</v>
      </c>
      <c r="AO12" s="2">
        <v>1932</v>
      </c>
      <c r="AP12" s="2">
        <v>1289</v>
      </c>
      <c r="AQ12" s="2">
        <v>1415</v>
      </c>
      <c r="AR12" s="2">
        <v>1333</v>
      </c>
      <c r="AS12" s="2">
        <v>1765</v>
      </c>
      <c r="AT12" s="2">
        <v>1671</v>
      </c>
      <c r="AU12" s="2">
        <v>1664</v>
      </c>
      <c r="AV12" s="7">
        <v>1818</v>
      </c>
      <c r="AW12" s="2">
        <v>2110</v>
      </c>
      <c r="AX12" s="2">
        <v>1071</v>
      </c>
      <c r="AY12" s="2">
        <v>1464</v>
      </c>
      <c r="AZ12" s="2">
        <v>1490</v>
      </c>
      <c r="BA12">
        <v>823</v>
      </c>
    </row>
    <row r="13" spans="1:53" x14ac:dyDescent="0.2">
      <c r="A13" t="s">
        <v>79</v>
      </c>
      <c r="B13">
        <v>772</v>
      </c>
      <c r="C13" s="2">
        <v>3819</v>
      </c>
      <c r="D13" s="2">
        <v>1779</v>
      </c>
      <c r="E13" s="2">
        <v>1105</v>
      </c>
      <c r="F13" s="2">
        <v>5151</v>
      </c>
      <c r="G13" s="2">
        <v>2353</v>
      </c>
      <c r="H13" s="2">
        <v>6174</v>
      </c>
      <c r="I13" s="2">
        <v>1716</v>
      </c>
      <c r="J13" s="2">
        <v>3795</v>
      </c>
      <c r="K13" s="2">
        <v>2567</v>
      </c>
      <c r="L13" s="2">
        <v>2400</v>
      </c>
      <c r="M13" s="2">
        <v>2027</v>
      </c>
      <c r="N13" s="2">
        <v>1873</v>
      </c>
      <c r="O13" s="2">
        <v>5278</v>
      </c>
      <c r="P13" s="2">
        <v>1439</v>
      </c>
      <c r="Q13" s="2">
        <v>2799</v>
      </c>
      <c r="R13" s="2">
        <v>2654</v>
      </c>
      <c r="S13" s="2">
        <v>1576</v>
      </c>
      <c r="T13" s="2">
        <v>1286</v>
      </c>
      <c r="U13" s="2">
        <v>2909</v>
      </c>
      <c r="V13" s="2">
        <v>3731</v>
      </c>
      <c r="W13" s="2">
        <v>5380</v>
      </c>
      <c r="X13" s="2">
        <v>2835</v>
      </c>
      <c r="Y13" s="2">
        <v>2996</v>
      </c>
      <c r="Z13" s="2">
        <v>1347</v>
      </c>
      <c r="AA13" s="2">
        <v>1905</v>
      </c>
      <c r="AB13" s="2">
        <v>2516</v>
      </c>
      <c r="AC13" s="2">
        <v>3395</v>
      </c>
      <c r="AD13" s="2">
        <v>1828</v>
      </c>
      <c r="AE13" s="2">
        <v>6221</v>
      </c>
      <c r="AF13" s="2">
        <v>8954</v>
      </c>
      <c r="AG13" s="2">
        <v>1844</v>
      </c>
      <c r="AH13" s="2">
        <v>6283</v>
      </c>
      <c r="AI13" s="2">
        <v>1846</v>
      </c>
      <c r="AJ13" s="2">
        <v>2388</v>
      </c>
      <c r="AK13" s="2">
        <v>2734</v>
      </c>
      <c r="AL13" s="2">
        <v>1707</v>
      </c>
      <c r="AM13" s="2">
        <v>3560</v>
      </c>
      <c r="AN13" s="2">
        <v>3345</v>
      </c>
      <c r="AO13" s="2">
        <v>4573</v>
      </c>
      <c r="AP13" s="2">
        <v>1283</v>
      </c>
      <c r="AQ13" s="2">
        <v>2577</v>
      </c>
      <c r="AR13" s="2">
        <v>1415</v>
      </c>
      <c r="AS13" s="2">
        <v>4743</v>
      </c>
      <c r="AT13" s="2">
        <v>2154</v>
      </c>
      <c r="AU13" s="2">
        <v>4895</v>
      </c>
      <c r="AV13" s="7">
        <v>2703</v>
      </c>
      <c r="AW13" s="2">
        <v>4187</v>
      </c>
      <c r="AX13">
        <v>975</v>
      </c>
      <c r="AY13" s="2">
        <v>3582</v>
      </c>
      <c r="AZ13" s="2">
        <v>1469</v>
      </c>
      <c r="BA13">
        <v>798</v>
      </c>
    </row>
    <row r="15" spans="1:53" x14ac:dyDescent="0.2">
      <c r="A15" s="5">
        <v>2019</v>
      </c>
    </row>
    <row r="16" spans="1:53" x14ac:dyDescent="0.2">
      <c r="A16" t="s">
        <v>2</v>
      </c>
    </row>
    <row r="17" spans="1:53" x14ac:dyDescent="0.2">
      <c r="A17" t="s">
        <v>76</v>
      </c>
      <c r="B17" s="2">
        <v>168300</v>
      </c>
      <c r="C17" s="2">
        <v>298000</v>
      </c>
      <c r="D17" s="2">
        <v>274300</v>
      </c>
      <c r="E17" s="2">
        <v>152800</v>
      </c>
      <c r="F17" s="2">
        <v>583200</v>
      </c>
      <c r="G17" s="2">
        <v>402600</v>
      </c>
      <c r="H17" s="2">
        <v>284800</v>
      </c>
      <c r="I17" s="2">
        <v>268200</v>
      </c>
      <c r="J17" s="2">
        <v>643800</v>
      </c>
      <c r="K17" s="2">
        <v>261400</v>
      </c>
      <c r="L17" s="2">
        <v>222600</v>
      </c>
      <c r="M17" s="2">
        <v>670600</v>
      </c>
      <c r="N17" s="2">
        <v>266900</v>
      </c>
      <c r="O17" s="2">
        <v>224000</v>
      </c>
      <c r="P17" s="2">
        <v>163400</v>
      </c>
      <c r="Q17" s="2">
        <v>167500</v>
      </c>
      <c r="R17" s="2">
        <v>179700</v>
      </c>
      <c r="S17" s="2">
        <v>166800</v>
      </c>
      <c r="T17" s="2">
        <v>190500</v>
      </c>
      <c r="U17" s="2">
        <v>214900</v>
      </c>
      <c r="V17" s="2">
        <v>340400</v>
      </c>
      <c r="W17" s="2">
        <v>425100</v>
      </c>
      <c r="X17" s="2">
        <v>184600</v>
      </c>
      <c r="Y17" s="2">
        <v>258100</v>
      </c>
      <c r="Z17" s="2">
        <v>155200</v>
      </c>
      <c r="AA17" s="2">
        <v>180400</v>
      </c>
      <c r="AB17" s="2">
        <v>273800</v>
      </c>
      <c r="AC17" s="2">
        <v>187400</v>
      </c>
      <c r="AD17" s="2">
        <v>326800</v>
      </c>
      <c r="AE17" s="2">
        <v>290300</v>
      </c>
      <c r="AF17" s="2">
        <v>355200</v>
      </c>
      <c r="AG17" s="2">
        <v>196300</v>
      </c>
      <c r="AH17" s="2">
        <v>360900</v>
      </c>
      <c r="AI17" s="2">
        <v>214700</v>
      </c>
      <c r="AJ17" s="2">
        <v>227400</v>
      </c>
      <c r="AK17" s="2">
        <v>165500</v>
      </c>
      <c r="AL17" s="2">
        <v>160800</v>
      </c>
      <c r="AM17" s="2">
        <v>365000</v>
      </c>
      <c r="AN17" s="2">
        <v>210700</v>
      </c>
      <c r="AO17" s="2">
        <v>281200</v>
      </c>
      <c r="AP17" s="2">
        <v>203600</v>
      </c>
      <c r="AQ17" s="2">
        <v>200100</v>
      </c>
      <c r="AR17" s="2">
        <v>208600</v>
      </c>
      <c r="AS17" s="2">
        <v>230400</v>
      </c>
      <c r="AT17" s="2">
        <v>337300</v>
      </c>
      <c r="AU17" s="2">
        <v>242100</v>
      </c>
      <c r="AV17" s="7">
        <v>313100</v>
      </c>
      <c r="AW17" s="2">
        <v>399400</v>
      </c>
      <c r="AX17" s="2">
        <v>154500</v>
      </c>
      <c r="AY17" s="2">
        <v>205200</v>
      </c>
      <c r="AZ17" s="2">
        <v>243600</v>
      </c>
      <c r="BA17" s="2">
        <v>130200</v>
      </c>
    </row>
    <row r="18" spans="1:53" x14ac:dyDescent="0.2">
      <c r="A18" t="s">
        <v>77</v>
      </c>
      <c r="B18" s="2">
        <v>80706</v>
      </c>
      <c r="C18" s="2">
        <v>107786</v>
      </c>
      <c r="D18" s="2">
        <v>88809</v>
      </c>
      <c r="E18" s="2">
        <v>75464</v>
      </c>
      <c r="F18" s="2">
        <v>118575</v>
      </c>
      <c r="G18" s="2">
        <v>106488</v>
      </c>
      <c r="H18" s="2">
        <v>116398</v>
      </c>
      <c r="I18" s="2">
        <v>94789</v>
      </c>
      <c r="J18" s="2">
        <v>157050</v>
      </c>
      <c r="K18" s="2">
        <v>83747</v>
      </c>
      <c r="L18" s="2">
        <v>90886</v>
      </c>
      <c r="M18" s="2">
        <v>116239</v>
      </c>
      <c r="N18" s="2">
        <v>82670</v>
      </c>
      <c r="O18" s="2">
        <v>101117</v>
      </c>
      <c r="P18" s="2">
        <v>81495</v>
      </c>
      <c r="Q18" s="2">
        <v>88085</v>
      </c>
      <c r="R18" s="2">
        <v>91487</v>
      </c>
      <c r="S18" s="2">
        <v>79444</v>
      </c>
      <c r="T18" s="2">
        <v>85646</v>
      </c>
      <c r="U18" s="2">
        <v>83704</v>
      </c>
      <c r="V18" s="2">
        <v>118991</v>
      </c>
      <c r="W18" s="2">
        <v>127308</v>
      </c>
      <c r="X18" s="2">
        <v>85432</v>
      </c>
      <c r="Y18" s="2">
        <v>101802</v>
      </c>
      <c r="Z18" s="2">
        <v>72845</v>
      </c>
      <c r="AA18" s="2">
        <v>85394</v>
      </c>
      <c r="AB18" s="2">
        <v>81685</v>
      </c>
      <c r="AC18" s="2">
        <v>92606</v>
      </c>
      <c r="AD18" s="2">
        <v>89494</v>
      </c>
      <c r="AE18" s="2">
        <v>109782</v>
      </c>
      <c r="AF18" s="2">
        <v>126612</v>
      </c>
      <c r="AG18" s="2">
        <v>76399</v>
      </c>
      <c r="AH18" s="2">
        <v>112733</v>
      </c>
      <c r="AI18" s="2">
        <v>86098</v>
      </c>
      <c r="AJ18" s="2">
        <v>100353</v>
      </c>
      <c r="AK18" s="2">
        <v>86569</v>
      </c>
      <c r="AL18" s="2">
        <v>84367</v>
      </c>
      <c r="AM18" s="2">
        <v>97630</v>
      </c>
      <c r="AN18" s="2">
        <v>94035</v>
      </c>
      <c r="AO18" s="2">
        <v>102698</v>
      </c>
      <c r="AP18" s="2">
        <v>83591</v>
      </c>
      <c r="AQ18" s="2">
        <v>86870</v>
      </c>
      <c r="AR18" s="2">
        <v>82414</v>
      </c>
      <c r="AS18" s="2">
        <v>100584</v>
      </c>
      <c r="AT18" s="2">
        <v>96894</v>
      </c>
      <c r="AU18" s="2">
        <v>91997</v>
      </c>
      <c r="AV18" s="7">
        <v>108355</v>
      </c>
      <c r="AW18" s="2">
        <v>109421</v>
      </c>
      <c r="AX18" s="2">
        <v>75215</v>
      </c>
      <c r="AY18" s="2">
        <v>91419</v>
      </c>
      <c r="AZ18" s="2">
        <v>90111</v>
      </c>
      <c r="BA18" s="2">
        <v>38504</v>
      </c>
    </row>
    <row r="19" spans="1:53" x14ac:dyDescent="0.2">
      <c r="A19" t="s">
        <v>78</v>
      </c>
      <c r="B19" s="2">
        <v>1172</v>
      </c>
      <c r="C19" s="2">
        <v>1882</v>
      </c>
      <c r="D19" s="2">
        <v>1457</v>
      </c>
      <c r="E19" s="2">
        <v>1094</v>
      </c>
      <c r="F19" s="2">
        <v>2421</v>
      </c>
      <c r="G19" s="2">
        <v>1845</v>
      </c>
      <c r="H19" s="2">
        <v>2087</v>
      </c>
      <c r="I19" s="2">
        <v>1557</v>
      </c>
      <c r="J19" s="2">
        <v>2684</v>
      </c>
      <c r="K19" s="2">
        <v>1530</v>
      </c>
      <c r="L19" s="2">
        <v>1450</v>
      </c>
      <c r="M19" s="2">
        <v>2472</v>
      </c>
      <c r="N19" s="2">
        <v>1306</v>
      </c>
      <c r="O19" s="2">
        <v>1688</v>
      </c>
      <c r="P19" s="2">
        <v>1146</v>
      </c>
      <c r="Q19" s="2">
        <v>1266</v>
      </c>
      <c r="R19" s="2">
        <v>1387</v>
      </c>
      <c r="S19" s="2">
        <v>1179</v>
      </c>
      <c r="T19" s="2">
        <v>1279</v>
      </c>
      <c r="U19" s="2">
        <v>1387</v>
      </c>
      <c r="V19" s="2">
        <v>2015</v>
      </c>
      <c r="W19" s="2">
        <v>2276</v>
      </c>
      <c r="X19" s="2">
        <v>1285</v>
      </c>
      <c r="Y19" s="2">
        <v>1595</v>
      </c>
      <c r="Z19" s="2">
        <v>1149</v>
      </c>
      <c r="AA19" s="2">
        <v>1271</v>
      </c>
      <c r="AB19" s="2">
        <v>1466</v>
      </c>
      <c r="AC19" s="2">
        <v>1427</v>
      </c>
      <c r="AD19" s="2">
        <v>1589</v>
      </c>
      <c r="AE19" s="2">
        <v>1963</v>
      </c>
      <c r="AF19" s="2">
        <v>2413</v>
      </c>
      <c r="AG19" s="2">
        <v>1269</v>
      </c>
      <c r="AH19" s="2">
        <v>2156</v>
      </c>
      <c r="AI19" s="2">
        <v>1318</v>
      </c>
      <c r="AJ19" s="2">
        <v>1430</v>
      </c>
      <c r="AK19" s="2">
        <v>1250</v>
      </c>
      <c r="AL19" s="2">
        <v>1231</v>
      </c>
      <c r="AM19" s="2">
        <v>1750</v>
      </c>
      <c r="AN19" s="2">
        <v>1477</v>
      </c>
      <c r="AO19" s="2">
        <v>1837</v>
      </c>
      <c r="AP19" s="2">
        <v>1250</v>
      </c>
      <c r="AQ19" s="2">
        <v>1371</v>
      </c>
      <c r="AR19" s="2">
        <v>1264</v>
      </c>
      <c r="AS19" s="2">
        <v>1675</v>
      </c>
      <c r="AT19" s="2">
        <v>1605</v>
      </c>
      <c r="AU19" s="2">
        <v>1606</v>
      </c>
      <c r="AV19" s="7">
        <v>1792</v>
      </c>
      <c r="AW19" s="2">
        <v>1951</v>
      </c>
      <c r="AX19" s="2">
        <v>1052</v>
      </c>
      <c r="AY19" s="2">
        <v>1412</v>
      </c>
      <c r="AZ19" s="2">
        <v>1417</v>
      </c>
      <c r="BA19">
        <v>828</v>
      </c>
    </row>
    <row r="20" spans="1:53" x14ac:dyDescent="0.2">
      <c r="A20" t="s">
        <v>79</v>
      </c>
      <c r="B20">
        <v>705</v>
      </c>
      <c r="C20" s="2">
        <v>3553</v>
      </c>
      <c r="D20" s="2">
        <v>1655</v>
      </c>
      <c r="E20">
        <v>992</v>
      </c>
      <c r="F20" s="2">
        <v>4687</v>
      </c>
      <c r="G20" s="2">
        <v>2052</v>
      </c>
      <c r="H20" s="2">
        <v>6096</v>
      </c>
      <c r="I20" s="2">
        <v>1619</v>
      </c>
      <c r="J20" s="2">
        <v>3734</v>
      </c>
      <c r="K20" s="2">
        <v>2272</v>
      </c>
      <c r="L20" s="2">
        <v>2059</v>
      </c>
      <c r="M20" s="2">
        <v>1865</v>
      </c>
      <c r="N20" s="2">
        <v>1703</v>
      </c>
      <c r="O20" s="2">
        <v>4990</v>
      </c>
      <c r="P20" s="2">
        <v>1335</v>
      </c>
      <c r="Q20" s="2">
        <v>2593</v>
      </c>
      <c r="R20" s="2">
        <v>2453</v>
      </c>
      <c r="S20" s="2">
        <v>1447</v>
      </c>
      <c r="T20" s="2">
        <v>1143</v>
      </c>
      <c r="U20" s="2">
        <v>2748</v>
      </c>
      <c r="V20" s="2">
        <v>3613</v>
      </c>
      <c r="W20" s="2">
        <v>4955</v>
      </c>
      <c r="X20" s="2">
        <v>2644</v>
      </c>
      <c r="Y20" s="2">
        <v>2765</v>
      </c>
      <c r="Z20" s="2">
        <v>1261</v>
      </c>
      <c r="AA20" s="2">
        <v>1727</v>
      </c>
      <c r="AB20" s="2">
        <v>2272</v>
      </c>
      <c r="AC20" s="2">
        <v>3076</v>
      </c>
      <c r="AD20" s="2">
        <v>1764</v>
      </c>
      <c r="AE20" s="2">
        <v>5967</v>
      </c>
      <c r="AF20" s="2">
        <v>8553</v>
      </c>
      <c r="AG20" s="2">
        <v>1613</v>
      </c>
      <c r="AH20" s="2">
        <v>6073</v>
      </c>
      <c r="AI20" s="2">
        <v>1674</v>
      </c>
      <c r="AJ20" s="2">
        <v>2300</v>
      </c>
      <c r="AK20" s="2">
        <v>2526</v>
      </c>
      <c r="AL20" s="2">
        <v>1528</v>
      </c>
      <c r="AM20" s="2">
        <v>3306</v>
      </c>
      <c r="AN20" s="2">
        <v>3229</v>
      </c>
      <c r="AO20" s="2">
        <v>4378</v>
      </c>
      <c r="AP20" s="2">
        <v>1165</v>
      </c>
      <c r="AQ20" s="2">
        <v>2461</v>
      </c>
      <c r="AR20" s="2">
        <v>1327</v>
      </c>
      <c r="AS20" s="2">
        <v>4320</v>
      </c>
      <c r="AT20" s="2">
        <v>1920</v>
      </c>
      <c r="AU20" s="2">
        <v>4487</v>
      </c>
      <c r="AV20" s="7">
        <v>2568</v>
      </c>
      <c r="AW20" s="2">
        <v>3702</v>
      </c>
      <c r="AX20">
        <v>882</v>
      </c>
      <c r="AY20" s="2">
        <v>3418</v>
      </c>
      <c r="AZ20" s="2">
        <v>1390</v>
      </c>
      <c r="BA20">
        <v>643</v>
      </c>
    </row>
    <row r="22" spans="1:53" x14ac:dyDescent="0.2">
      <c r="A22" s="5">
        <v>2018</v>
      </c>
    </row>
    <row r="23" spans="1:53" x14ac:dyDescent="0.2">
      <c r="A23" t="s">
        <v>2</v>
      </c>
    </row>
    <row r="24" spans="1:53" x14ac:dyDescent="0.2">
      <c r="A24" t="s">
        <v>76</v>
      </c>
      <c r="B24" s="2">
        <v>164200</v>
      </c>
      <c r="C24" s="2">
        <v>292600</v>
      </c>
      <c r="D24" s="2">
        <v>256600</v>
      </c>
      <c r="E24" s="2">
        <v>148300</v>
      </c>
      <c r="F24" s="2">
        <v>566100</v>
      </c>
      <c r="G24" s="2">
        <v>383400</v>
      </c>
      <c r="H24" s="2">
        <v>281300</v>
      </c>
      <c r="I24" s="2">
        <v>267000</v>
      </c>
      <c r="J24" s="2">
        <v>627000</v>
      </c>
      <c r="K24" s="2">
        <v>247000</v>
      </c>
      <c r="L24" s="2">
        <v>208800</v>
      </c>
      <c r="M24" s="2">
        <v>643100</v>
      </c>
      <c r="N24" s="2">
        <v>243800</v>
      </c>
      <c r="O24" s="2">
        <v>219400</v>
      </c>
      <c r="P24" s="2">
        <v>153800</v>
      </c>
      <c r="Q24" s="2">
        <v>160700</v>
      </c>
      <c r="R24" s="2">
        <v>173800</v>
      </c>
      <c r="S24" s="2">
        <v>162800</v>
      </c>
      <c r="T24" s="2">
        <v>184900</v>
      </c>
      <c r="U24" s="2">
        <v>208300</v>
      </c>
      <c r="V24" s="2">
        <v>331600</v>
      </c>
      <c r="W24" s="2">
        <v>406900</v>
      </c>
      <c r="X24" s="2">
        <v>175400</v>
      </c>
      <c r="Y24" s="2">
        <v>244800</v>
      </c>
      <c r="Z24" s="2">
        <v>151200</v>
      </c>
      <c r="AA24" s="2">
        <v>170800</v>
      </c>
      <c r="AB24" s="2">
        <v>262400</v>
      </c>
      <c r="AC24" s="2">
        <v>172500</v>
      </c>
      <c r="AD24" s="2">
        <v>301100</v>
      </c>
      <c r="AE24" s="2">
        <v>278600</v>
      </c>
      <c r="AF24" s="2">
        <v>352700</v>
      </c>
      <c r="AG24" s="2">
        <v>193300</v>
      </c>
      <c r="AH24" s="2">
        <v>341900</v>
      </c>
      <c r="AI24" s="2">
        <v>199600</v>
      </c>
      <c r="AJ24" s="2">
        <v>226000</v>
      </c>
      <c r="AK24" s="2">
        <v>160800</v>
      </c>
      <c r="AL24" s="2">
        <v>156000</v>
      </c>
      <c r="AM24" s="2">
        <v>355800</v>
      </c>
      <c r="AN24" s="2">
        <v>202000</v>
      </c>
      <c r="AO24" s="2">
        <v>274200</v>
      </c>
      <c r="AP24" s="2">
        <v>194100</v>
      </c>
      <c r="AQ24" s="2">
        <v>188800</v>
      </c>
      <c r="AR24" s="2">
        <v>192600</v>
      </c>
      <c r="AS24" s="2">
        <v>216700</v>
      </c>
      <c r="AT24" s="2">
        <v>310000</v>
      </c>
      <c r="AU24" s="2">
        <v>239000</v>
      </c>
      <c r="AV24" s="7">
        <v>302700</v>
      </c>
      <c r="AW24" s="2">
        <v>385000</v>
      </c>
      <c r="AX24" s="2">
        <v>147100</v>
      </c>
      <c r="AY24" s="2">
        <v>195900</v>
      </c>
      <c r="AZ24" s="2">
        <v>240100</v>
      </c>
      <c r="BA24" s="2">
        <v>130600</v>
      </c>
    </row>
    <row r="25" spans="1:53" x14ac:dyDescent="0.2">
      <c r="A25" t="s">
        <v>77</v>
      </c>
      <c r="B25" s="2">
        <v>78432</v>
      </c>
      <c r="C25" s="2">
        <v>105294</v>
      </c>
      <c r="D25" s="2">
        <v>84628</v>
      </c>
      <c r="E25" s="2">
        <v>73522</v>
      </c>
      <c r="F25" s="2">
        <v>113027</v>
      </c>
      <c r="G25" s="2">
        <v>101056</v>
      </c>
      <c r="H25" s="2">
        <v>114130</v>
      </c>
      <c r="I25" s="2">
        <v>87168</v>
      </c>
      <c r="J25" s="2">
        <v>151147</v>
      </c>
      <c r="K25" s="2">
        <v>80372</v>
      </c>
      <c r="L25" s="2">
        <v>88772</v>
      </c>
      <c r="M25" s="2">
        <v>113390</v>
      </c>
      <c r="N25" s="2">
        <v>75554</v>
      </c>
      <c r="O25" s="2">
        <v>96714</v>
      </c>
      <c r="P25" s="2">
        <v>78796</v>
      </c>
      <c r="Q25" s="2">
        <v>83998</v>
      </c>
      <c r="R25" s="2">
        <v>86395</v>
      </c>
      <c r="S25" s="2">
        <v>77340</v>
      </c>
      <c r="T25" s="2">
        <v>81863</v>
      </c>
      <c r="U25" s="2">
        <v>81392</v>
      </c>
      <c r="V25" s="2">
        <v>115283</v>
      </c>
      <c r="W25" s="2">
        <v>121565</v>
      </c>
      <c r="X25" s="2">
        <v>83258</v>
      </c>
      <c r="Y25" s="2">
        <v>98831</v>
      </c>
      <c r="Z25" s="2">
        <v>72006</v>
      </c>
      <c r="AA25" s="2">
        <v>81877</v>
      </c>
      <c r="AB25" s="2">
        <v>77282</v>
      </c>
      <c r="AC25" s="2">
        <v>90685</v>
      </c>
      <c r="AD25" s="2">
        <v>86294</v>
      </c>
      <c r="AE25" s="2">
        <v>105339</v>
      </c>
      <c r="AF25" s="2">
        <v>121642</v>
      </c>
      <c r="AG25" s="2">
        <v>72549</v>
      </c>
      <c r="AH25" s="2">
        <v>108546</v>
      </c>
      <c r="AI25" s="2">
        <v>81504</v>
      </c>
      <c r="AJ25" s="2">
        <v>97677</v>
      </c>
      <c r="AK25" s="2">
        <v>83629</v>
      </c>
      <c r="AL25" s="2">
        <v>80386</v>
      </c>
      <c r="AM25" s="2">
        <v>91517</v>
      </c>
      <c r="AN25" s="2">
        <v>90755</v>
      </c>
      <c r="AO25" s="2">
        <v>98266</v>
      </c>
      <c r="AP25" s="2">
        <v>77141</v>
      </c>
      <c r="AQ25" s="2">
        <v>83662</v>
      </c>
      <c r="AR25" s="2">
        <v>78713</v>
      </c>
      <c r="AS25" s="2">
        <v>95822</v>
      </c>
      <c r="AT25" s="2">
        <v>93060</v>
      </c>
      <c r="AU25" s="2">
        <v>87472</v>
      </c>
      <c r="AV25" s="7">
        <v>104322</v>
      </c>
      <c r="AW25" s="2">
        <v>104432</v>
      </c>
      <c r="AX25" s="2">
        <v>70059</v>
      </c>
      <c r="AY25" s="2">
        <v>87899</v>
      </c>
      <c r="AZ25" s="2">
        <v>88588</v>
      </c>
      <c r="BA25" s="2">
        <v>39275</v>
      </c>
    </row>
    <row r="26" spans="1:53" x14ac:dyDescent="0.2">
      <c r="A26" t="s">
        <v>78</v>
      </c>
      <c r="B26" s="2">
        <v>1164</v>
      </c>
      <c r="C26" s="2">
        <v>1895</v>
      </c>
      <c r="D26" s="2">
        <v>1417</v>
      </c>
      <c r="E26" s="2">
        <v>1071</v>
      </c>
      <c r="F26" s="2">
        <v>2345</v>
      </c>
      <c r="G26" s="2">
        <v>1741</v>
      </c>
      <c r="H26" s="2">
        <v>2056</v>
      </c>
      <c r="I26" s="2">
        <v>1566</v>
      </c>
      <c r="J26" s="2">
        <v>2506</v>
      </c>
      <c r="K26" s="2">
        <v>1471</v>
      </c>
      <c r="L26" s="2">
        <v>1395</v>
      </c>
      <c r="M26" s="2">
        <v>2354</v>
      </c>
      <c r="N26" s="2">
        <v>1249</v>
      </c>
      <c r="O26" s="2">
        <v>1665</v>
      </c>
      <c r="P26" s="2">
        <v>1118</v>
      </c>
      <c r="Q26" s="2">
        <v>1234</v>
      </c>
      <c r="R26" s="2">
        <v>1364</v>
      </c>
      <c r="S26" s="2">
        <v>1164</v>
      </c>
      <c r="T26" s="2">
        <v>1254</v>
      </c>
      <c r="U26" s="2">
        <v>1349</v>
      </c>
      <c r="V26" s="2">
        <v>1955</v>
      </c>
      <c r="W26" s="2">
        <v>2207</v>
      </c>
      <c r="X26" s="2">
        <v>1270</v>
      </c>
      <c r="Y26" s="2">
        <v>1559</v>
      </c>
      <c r="Z26" s="2">
        <v>1132</v>
      </c>
      <c r="AA26" s="2">
        <v>1249</v>
      </c>
      <c r="AB26" s="2">
        <v>1413</v>
      </c>
      <c r="AC26" s="2">
        <v>1353</v>
      </c>
      <c r="AD26" s="2">
        <v>1528</v>
      </c>
      <c r="AE26" s="2">
        <v>1892</v>
      </c>
      <c r="AF26" s="2">
        <v>2398</v>
      </c>
      <c r="AG26" s="2">
        <v>1234</v>
      </c>
      <c r="AH26" s="2">
        <v>2098</v>
      </c>
      <c r="AI26" s="2">
        <v>1284</v>
      </c>
      <c r="AJ26" s="2">
        <v>1425</v>
      </c>
      <c r="AK26" s="2">
        <v>1248</v>
      </c>
      <c r="AL26" s="2">
        <v>1214</v>
      </c>
      <c r="AM26" s="2">
        <v>1690</v>
      </c>
      <c r="AN26" s="2">
        <v>1451</v>
      </c>
      <c r="AO26" s="2">
        <v>1830</v>
      </c>
      <c r="AP26" s="2">
        <v>1225</v>
      </c>
      <c r="AQ26" s="2">
        <v>1301</v>
      </c>
      <c r="AR26" s="2">
        <v>1228</v>
      </c>
      <c r="AS26" s="2">
        <v>1603</v>
      </c>
      <c r="AT26" s="2">
        <v>1531</v>
      </c>
      <c r="AU26" s="2">
        <v>1560</v>
      </c>
      <c r="AV26" s="7">
        <v>1752</v>
      </c>
      <c r="AW26" s="2">
        <v>1883</v>
      </c>
      <c r="AX26" s="2">
        <v>1001</v>
      </c>
      <c r="AY26" s="2">
        <v>1387</v>
      </c>
      <c r="AZ26" s="2">
        <v>1440</v>
      </c>
      <c r="BA26">
        <v>851</v>
      </c>
    </row>
    <row r="27" spans="1:53" x14ac:dyDescent="0.2">
      <c r="A27" t="s">
        <v>79</v>
      </c>
      <c r="B27">
        <v>692</v>
      </c>
      <c r="C27" s="2">
        <v>3590</v>
      </c>
      <c r="D27" s="2">
        <v>1591</v>
      </c>
      <c r="E27">
        <v>935</v>
      </c>
      <c r="F27" s="2">
        <v>4479</v>
      </c>
      <c r="G27" s="2">
        <v>1896</v>
      </c>
      <c r="H27" s="2">
        <v>5985</v>
      </c>
      <c r="I27" s="2">
        <v>1632</v>
      </c>
      <c r="J27" s="2">
        <v>3691</v>
      </c>
      <c r="K27" s="2">
        <v>2151</v>
      </c>
      <c r="L27" s="2">
        <v>1970</v>
      </c>
      <c r="M27" s="2">
        <v>1807</v>
      </c>
      <c r="N27" s="2">
        <v>1538</v>
      </c>
      <c r="O27" s="2">
        <v>4900</v>
      </c>
      <c r="P27" s="2">
        <v>1273</v>
      </c>
      <c r="Q27" s="2">
        <v>2527</v>
      </c>
      <c r="R27" s="2">
        <v>2395</v>
      </c>
      <c r="S27" s="2">
        <v>1418</v>
      </c>
      <c r="T27" s="2">
        <v>1107</v>
      </c>
      <c r="U27" s="2">
        <v>2714</v>
      </c>
      <c r="V27" s="2">
        <v>3530</v>
      </c>
      <c r="W27" s="2">
        <v>4801</v>
      </c>
      <c r="X27" s="2">
        <v>2574</v>
      </c>
      <c r="Y27" s="2">
        <v>2639</v>
      </c>
      <c r="Z27" s="2">
        <v>1225</v>
      </c>
      <c r="AA27" s="2">
        <v>1710</v>
      </c>
      <c r="AB27" s="2">
        <v>2172</v>
      </c>
      <c r="AC27" s="2">
        <v>2903</v>
      </c>
      <c r="AD27" s="2">
        <v>1707</v>
      </c>
      <c r="AE27" s="2">
        <v>5841</v>
      </c>
      <c r="AF27" s="2">
        <v>8521</v>
      </c>
      <c r="AG27" s="2">
        <v>1561</v>
      </c>
      <c r="AH27" s="2">
        <v>5837</v>
      </c>
      <c r="AI27" s="2">
        <v>1625</v>
      </c>
      <c r="AJ27" s="2">
        <v>2325</v>
      </c>
      <c r="AK27" s="2">
        <v>2518</v>
      </c>
      <c r="AL27" s="2">
        <v>1470</v>
      </c>
      <c r="AM27" s="2">
        <v>3265</v>
      </c>
      <c r="AN27" s="2">
        <v>3189</v>
      </c>
      <c r="AO27" s="2">
        <v>4361</v>
      </c>
      <c r="AP27" s="2">
        <v>1106</v>
      </c>
      <c r="AQ27" s="2">
        <v>2350</v>
      </c>
      <c r="AR27" s="2">
        <v>1319</v>
      </c>
      <c r="AS27" s="2">
        <v>4008</v>
      </c>
      <c r="AT27" s="2">
        <v>1788</v>
      </c>
      <c r="AU27" s="2">
        <v>4366</v>
      </c>
      <c r="AV27" s="7">
        <v>2509</v>
      </c>
      <c r="AW27" s="2">
        <v>3659</v>
      </c>
      <c r="AX27">
        <v>870</v>
      </c>
      <c r="AY27" s="2">
        <v>3368</v>
      </c>
      <c r="AZ27" s="2">
        <v>1406</v>
      </c>
      <c r="BA27">
        <v>718</v>
      </c>
    </row>
    <row r="29" spans="1:53" x14ac:dyDescent="0.2">
      <c r="A29" s="5">
        <v>2017</v>
      </c>
    </row>
    <row r="30" spans="1:53" x14ac:dyDescent="0.2">
      <c r="A30" t="s">
        <v>2</v>
      </c>
    </row>
    <row r="31" spans="1:53" x14ac:dyDescent="0.2">
      <c r="A31" t="s">
        <v>76</v>
      </c>
      <c r="B31" s="2">
        <v>158000</v>
      </c>
      <c r="C31" s="2">
        <v>286900</v>
      </c>
      <c r="D31" s="2">
        <v>238800</v>
      </c>
      <c r="E31" s="2">
        <v>142800</v>
      </c>
      <c r="F31" s="2">
        <v>529000</v>
      </c>
      <c r="G31" s="2">
        <v>357700</v>
      </c>
      <c r="H31" s="2">
        <v>277900</v>
      </c>
      <c r="I31" s="2">
        <v>258900</v>
      </c>
      <c r="J31" s="2">
        <v>609900</v>
      </c>
      <c r="K31" s="2">
        <v>232100</v>
      </c>
      <c r="L31" s="2">
        <v>191100</v>
      </c>
      <c r="M31" s="2">
        <v>628300</v>
      </c>
      <c r="N31" s="2">
        <v>214200</v>
      </c>
      <c r="O31" s="2">
        <v>208800</v>
      </c>
      <c r="P31" s="2">
        <v>148000</v>
      </c>
      <c r="Q31" s="2">
        <v>157900</v>
      </c>
      <c r="R31" s="2">
        <v>165300</v>
      </c>
      <c r="S31" s="2">
        <v>155600</v>
      </c>
      <c r="T31" s="2">
        <v>179700</v>
      </c>
      <c r="U31" s="2">
        <v>201200</v>
      </c>
      <c r="V31" s="2">
        <v>323400</v>
      </c>
      <c r="W31" s="2">
        <v>391500</v>
      </c>
      <c r="X31" s="2">
        <v>168100</v>
      </c>
      <c r="Y31" s="2">
        <v>232700</v>
      </c>
      <c r="Z31" s="2">
        <v>143400</v>
      </c>
      <c r="AA31" s="2">
        <v>165600</v>
      </c>
      <c r="AB31" s="2">
        <v>248100</v>
      </c>
      <c r="AC31" s="2">
        <v>165800</v>
      </c>
      <c r="AD31" s="2">
        <v>266000</v>
      </c>
      <c r="AE31" s="2">
        <v>270200</v>
      </c>
      <c r="AF31" s="2">
        <v>341300</v>
      </c>
      <c r="AG31" s="2">
        <v>189300</v>
      </c>
      <c r="AH31" s="2">
        <v>331500</v>
      </c>
      <c r="AI31" s="2">
        <v>190300</v>
      </c>
      <c r="AJ31" s="2">
        <v>221700</v>
      </c>
      <c r="AK31" s="2">
        <v>153500</v>
      </c>
      <c r="AL31" s="2">
        <v>152200</v>
      </c>
      <c r="AM31" s="2">
        <v>332400</v>
      </c>
      <c r="AN31" s="2">
        <v>198800</v>
      </c>
      <c r="AO31" s="2">
        <v>259500</v>
      </c>
      <c r="AP31" s="2">
        <v>181400</v>
      </c>
      <c r="AQ31" s="2">
        <v>185000</v>
      </c>
      <c r="AR31" s="2">
        <v>178400</v>
      </c>
      <c r="AS31" s="2">
        <v>198500</v>
      </c>
      <c r="AT31" s="2">
        <v>279100</v>
      </c>
      <c r="AU31" s="2">
        <v>233200</v>
      </c>
      <c r="AV31" s="7">
        <v>297000</v>
      </c>
      <c r="AW31" s="2">
        <v>352100</v>
      </c>
      <c r="AX31" s="2">
        <v>147900</v>
      </c>
      <c r="AY31" s="2">
        <v>186100</v>
      </c>
      <c r="AZ31" s="2">
        <v>226800</v>
      </c>
      <c r="BA31" s="2">
        <v>130200</v>
      </c>
    </row>
    <row r="32" spans="1:53" x14ac:dyDescent="0.2">
      <c r="A32" t="s">
        <v>77</v>
      </c>
      <c r="B32" s="2">
        <v>74553</v>
      </c>
      <c r="C32" s="2">
        <v>103942</v>
      </c>
      <c r="D32" s="2">
        <v>80853</v>
      </c>
      <c r="E32" s="2">
        <v>71081</v>
      </c>
      <c r="F32" s="2">
        <v>108609</v>
      </c>
      <c r="G32" s="2">
        <v>97207</v>
      </c>
      <c r="H32" s="2">
        <v>109560</v>
      </c>
      <c r="I32" s="2">
        <v>87389</v>
      </c>
      <c r="J32" s="2">
        <v>138977</v>
      </c>
      <c r="K32" s="2">
        <v>76655</v>
      </c>
      <c r="L32" s="2">
        <v>84284</v>
      </c>
      <c r="M32" s="2">
        <v>112506</v>
      </c>
      <c r="N32" s="2">
        <v>70758</v>
      </c>
      <c r="O32" s="2">
        <v>92291</v>
      </c>
      <c r="P32" s="2">
        <v>77197</v>
      </c>
      <c r="Q32" s="2">
        <v>82626</v>
      </c>
      <c r="R32" s="2">
        <v>85462</v>
      </c>
      <c r="S32" s="2">
        <v>76392</v>
      </c>
      <c r="T32" s="2">
        <v>79133</v>
      </c>
      <c r="U32" s="2">
        <v>80029</v>
      </c>
      <c r="V32" s="2">
        <v>111824</v>
      </c>
      <c r="W32" s="2">
        <v>117542</v>
      </c>
      <c r="X32" s="2">
        <v>80952</v>
      </c>
      <c r="Y32" s="2">
        <v>95372</v>
      </c>
      <c r="Z32" s="2">
        <v>70491</v>
      </c>
      <c r="AA32" s="2">
        <v>79793</v>
      </c>
      <c r="AB32" s="2">
        <v>78460</v>
      </c>
      <c r="AC32" s="2">
        <v>86212</v>
      </c>
      <c r="AD32" s="2">
        <v>81726</v>
      </c>
      <c r="AE32" s="2">
        <v>105010</v>
      </c>
      <c r="AF32" s="2">
        <v>119221</v>
      </c>
      <c r="AG32" s="2">
        <v>71319</v>
      </c>
      <c r="AH32" s="2">
        <v>103477</v>
      </c>
      <c r="AI32" s="2">
        <v>79783</v>
      </c>
      <c r="AJ32" s="2">
        <v>92387</v>
      </c>
      <c r="AK32" s="2">
        <v>81672</v>
      </c>
      <c r="AL32" s="2">
        <v>76338</v>
      </c>
      <c r="AM32" s="2">
        <v>87879</v>
      </c>
      <c r="AN32" s="2">
        <v>89170</v>
      </c>
      <c r="AO32" s="2">
        <v>95844</v>
      </c>
      <c r="AP32" s="2">
        <v>76610</v>
      </c>
      <c r="AQ32" s="2">
        <v>82017</v>
      </c>
      <c r="AR32" s="2">
        <v>75616</v>
      </c>
      <c r="AS32" s="2">
        <v>92899</v>
      </c>
      <c r="AT32" s="2">
        <v>89342</v>
      </c>
      <c r="AU32" s="2">
        <v>81746</v>
      </c>
      <c r="AV32" s="7">
        <v>101119</v>
      </c>
      <c r="AW32" s="2">
        <v>100562</v>
      </c>
      <c r="AX32" s="2">
        <v>70452</v>
      </c>
      <c r="AY32" s="2">
        <v>85681</v>
      </c>
      <c r="AZ32" s="2">
        <v>85603</v>
      </c>
      <c r="BA32" s="2">
        <v>38982</v>
      </c>
    </row>
    <row r="33" spans="1:53" x14ac:dyDescent="0.2">
      <c r="A33" t="s">
        <v>78</v>
      </c>
      <c r="B33" s="2">
        <v>1123</v>
      </c>
      <c r="C33" s="2">
        <v>1844</v>
      </c>
      <c r="D33" s="2">
        <v>1365</v>
      </c>
      <c r="E33" s="2">
        <v>1025</v>
      </c>
      <c r="F33" s="2">
        <v>2269</v>
      </c>
      <c r="G33" s="2">
        <v>1681</v>
      </c>
      <c r="H33" s="2">
        <v>1976</v>
      </c>
      <c r="I33" s="2">
        <v>1507</v>
      </c>
      <c r="J33" s="2">
        <v>2432</v>
      </c>
      <c r="K33" s="2">
        <v>1423</v>
      </c>
      <c r="L33" s="2">
        <v>1341</v>
      </c>
      <c r="M33" s="2">
        <v>2337</v>
      </c>
      <c r="N33" s="2">
        <v>1213</v>
      </c>
      <c r="O33" s="2">
        <v>1603</v>
      </c>
      <c r="P33" s="2">
        <v>1089</v>
      </c>
      <c r="Q33" s="2">
        <v>1205</v>
      </c>
      <c r="R33" s="2">
        <v>1314</v>
      </c>
      <c r="S33" s="2">
        <v>1123</v>
      </c>
      <c r="T33" s="2">
        <v>1233</v>
      </c>
      <c r="U33" s="2">
        <v>1313</v>
      </c>
      <c r="V33" s="2">
        <v>1915</v>
      </c>
      <c r="W33" s="2">
        <v>2108</v>
      </c>
      <c r="X33" s="2">
        <v>1231</v>
      </c>
      <c r="Y33" s="2">
        <v>1500</v>
      </c>
      <c r="Z33" s="2">
        <v>1090</v>
      </c>
      <c r="AA33" s="2">
        <v>1207</v>
      </c>
      <c r="AB33" s="2">
        <v>1367</v>
      </c>
      <c r="AC33" s="2">
        <v>1334</v>
      </c>
      <c r="AD33" s="2">
        <v>1428</v>
      </c>
      <c r="AE33" s="2">
        <v>1874</v>
      </c>
      <c r="AF33" s="2">
        <v>2348</v>
      </c>
      <c r="AG33" s="2">
        <v>1244</v>
      </c>
      <c r="AH33" s="2">
        <v>2036</v>
      </c>
      <c r="AI33" s="2">
        <v>1242</v>
      </c>
      <c r="AJ33" s="2">
        <v>1356</v>
      </c>
      <c r="AK33" s="2">
        <v>1214</v>
      </c>
      <c r="AL33" s="2">
        <v>1183</v>
      </c>
      <c r="AM33" s="2">
        <v>1629</v>
      </c>
      <c r="AN33" s="2">
        <v>1438</v>
      </c>
      <c r="AO33" s="2">
        <v>1782</v>
      </c>
      <c r="AP33" s="2">
        <v>1195</v>
      </c>
      <c r="AQ33" s="2">
        <v>1283</v>
      </c>
      <c r="AR33" s="2">
        <v>1184</v>
      </c>
      <c r="AS33" s="2">
        <v>1513</v>
      </c>
      <c r="AT33" s="2">
        <v>1467</v>
      </c>
      <c r="AU33" s="2">
        <v>1527</v>
      </c>
      <c r="AV33" s="7">
        <v>1718</v>
      </c>
      <c r="AW33" s="2">
        <v>1806</v>
      </c>
      <c r="AX33">
        <v>984</v>
      </c>
      <c r="AY33" s="2">
        <v>1358</v>
      </c>
      <c r="AZ33" s="2">
        <v>1386</v>
      </c>
      <c r="BA33">
        <v>828</v>
      </c>
    </row>
    <row r="34" spans="1:53" x14ac:dyDescent="0.2">
      <c r="A34" t="s">
        <v>79</v>
      </c>
      <c r="B34">
        <v>664</v>
      </c>
      <c r="C34" s="2">
        <v>3411</v>
      </c>
      <c r="D34" s="2">
        <v>1510</v>
      </c>
      <c r="E34">
        <v>903</v>
      </c>
      <c r="F34" s="2">
        <v>4174</v>
      </c>
      <c r="G34" s="2">
        <v>1819</v>
      </c>
      <c r="H34" s="2">
        <v>5806</v>
      </c>
      <c r="I34" s="2">
        <v>1544</v>
      </c>
      <c r="J34" s="2">
        <v>3421</v>
      </c>
      <c r="K34" s="2">
        <v>2040</v>
      </c>
      <c r="L34" s="2">
        <v>1843</v>
      </c>
      <c r="M34" s="2">
        <v>1761</v>
      </c>
      <c r="N34" s="2">
        <v>1440</v>
      </c>
      <c r="O34" s="2">
        <v>4692</v>
      </c>
      <c r="P34" s="2">
        <v>1252</v>
      </c>
      <c r="Q34" s="2">
        <v>2496</v>
      </c>
      <c r="R34" s="2">
        <v>2275</v>
      </c>
      <c r="S34" s="2">
        <v>1376</v>
      </c>
      <c r="T34" s="2">
        <v>1059</v>
      </c>
      <c r="U34" s="2">
        <v>2712</v>
      </c>
      <c r="V34" s="2">
        <v>3431</v>
      </c>
      <c r="W34" s="2">
        <v>4556</v>
      </c>
      <c r="X34" s="2">
        <v>2546</v>
      </c>
      <c r="Y34" s="2">
        <v>2537</v>
      </c>
      <c r="Z34" s="2">
        <v>1154</v>
      </c>
      <c r="AA34" s="2">
        <v>1646</v>
      </c>
      <c r="AB34" s="2">
        <v>2000</v>
      </c>
      <c r="AC34" s="2">
        <v>2844</v>
      </c>
      <c r="AD34" s="2">
        <v>1582</v>
      </c>
      <c r="AE34" s="2">
        <v>5807</v>
      </c>
      <c r="AF34" s="2">
        <v>8250</v>
      </c>
      <c r="AG34" s="2">
        <v>1602</v>
      </c>
      <c r="AH34" s="2">
        <v>5658</v>
      </c>
      <c r="AI34" s="2">
        <v>1615</v>
      </c>
      <c r="AJ34" s="2">
        <v>2088</v>
      </c>
      <c r="AK34" s="2">
        <v>2446</v>
      </c>
      <c r="AL34" s="2">
        <v>1449</v>
      </c>
      <c r="AM34" s="2">
        <v>3088</v>
      </c>
      <c r="AN34" s="2">
        <v>3181</v>
      </c>
      <c r="AO34" s="2">
        <v>4254</v>
      </c>
      <c r="AP34" s="2">
        <v>1052</v>
      </c>
      <c r="AQ34" s="2">
        <v>2335</v>
      </c>
      <c r="AR34" s="2">
        <v>1263</v>
      </c>
      <c r="AS34" s="2">
        <v>3724</v>
      </c>
      <c r="AT34" s="2">
        <v>1716</v>
      </c>
      <c r="AU34" s="2">
        <v>4317</v>
      </c>
      <c r="AV34" s="7">
        <v>2451</v>
      </c>
      <c r="AW34" s="2">
        <v>3309</v>
      </c>
      <c r="AX34">
        <v>841</v>
      </c>
      <c r="AY34" s="2">
        <v>3351</v>
      </c>
      <c r="AZ34" s="2">
        <v>1365</v>
      </c>
      <c r="BA34">
        <v>644</v>
      </c>
    </row>
    <row r="36" spans="1:53" x14ac:dyDescent="0.2">
      <c r="A36" s="5">
        <v>2016</v>
      </c>
    </row>
    <row r="37" spans="1:53" x14ac:dyDescent="0.2">
      <c r="A37" t="s">
        <v>2</v>
      </c>
    </row>
    <row r="38" spans="1:53" x14ac:dyDescent="0.2">
      <c r="A38" t="s">
        <v>76</v>
      </c>
      <c r="B38" s="2">
        <v>153900</v>
      </c>
      <c r="C38" s="2">
        <v>286600</v>
      </c>
      <c r="D38" s="2">
        <v>222900</v>
      </c>
      <c r="E38" s="2">
        <v>139700</v>
      </c>
      <c r="F38" s="2">
        <v>491100</v>
      </c>
      <c r="G38" s="2">
        <v>322100</v>
      </c>
      <c r="H38" s="2">
        <v>281800</v>
      </c>
      <c r="I38" s="2">
        <v>246500</v>
      </c>
      <c r="J38" s="2">
        <v>602700</v>
      </c>
      <c r="K38" s="2">
        <v>213800</v>
      </c>
      <c r="L38" s="2">
        <v>179600</v>
      </c>
      <c r="M38" s="2">
        <v>592700</v>
      </c>
      <c r="N38" s="2">
        <v>196800</v>
      </c>
      <c r="O38" s="2">
        <v>200000</v>
      </c>
      <c r="P38" s="2">
        <v>142900</v>
      </c>
      <c r="Q38" s="2">
        <v>152200</v>
      </c>
      <c r="R38" s="2">
        <v>158700</v>
      </c>
      <c r="S38" s="2">
        <v>149100</v>
      </c>
      <c r="T38" s="2">
        <v>173200</v>
      </c>
      <c r="U38" s="2">
        <v>199200</v>
      </c>
      <c r="V38" s="2">
        <v>315600</v>
      </c>
      <c r="W38" s="2">
        <v>373300</v>
      </c>
      <c r="X38" s="2">
        <v>159700</v>
      </c>
      <c r="Y38" s="2">
        <v>221700</v>
      </c>
      <c r="Z38" s="2">
        <v>137300</v>
      </c>
      <c r="AA38" s="2">
        <v>161700</v>
      </c>
      <c r="AB38" s="2">
        <v>233300</v>
      </c>
      <c r="AC38" s="2">
        <v>158000</v>
      </c>
      <c r="AD38" s="2">
        <v>246700</v>
      </c>
      <c r="AE38" s="2">
        <v>259600</v>
      </c>
      <c r="AF38" s="2">
        <v>335700</v>
      </c>
      <c r="AG38" s="2">
        <v>179800</v>
      </c>
      <c r="AH38" s="2">
        <v>321800</v>
      </c>
      <c r="AI38" s="2">
        <v>179100</v>
      </c>
      <c r="AJ38" s="2">
        <v>207000</v>
      </c>
      <c r="AK38" s="2">
        <v>149400</v>
      </c>
      <c r="AL38" s="2">
        <v>148900</v>
      </c>
      <c r="AM38" s="2">
        <v>301200</v>
      </c>
      <c r="AN38" s="2">
        <v>191700</v>
      </c>
      <c r="AO38" s="2">
        <v>246400</v>
      </c>
      <c r="AP38" s="2">
        <v>170500</v>
      </c>
      <c r="AQ38" s="2">
        <v>171000</v>
      </c>
      <c r="AR38" s="2">
        <v>166700</v>
      </c>
      <c r="AS38" s="2">
        <v>183300</v>
      </c>
      <c r="AT38" s="2">
        <v>253200</v>
      </c>
      <c r="AU38" s="2">
        <v>228800</v>
      </c>
      <c r="AV38" s="7">
        <v>285800</v>
      </c>
      <c r="AW38" s="2">
        <v>320100</v>
      </c>
      <c r="AX38" s="2">
        <v>144500</v>
      </c>
      <c r="AY38" s="2">
        <v>179800</v>
      </c>
      <c r="AZ38" s="2">
        <v>223900</v>
      </c>
      <c r="BA38" s="2">
        <v>134300</v>
      </c>
    </row>
    <row r="39" spans="1:53" x14ac:dyDescent="0.2">
      <c r="A39" t="s">
        <v>77</v>
      </c>
      <c r="B39" s="2">
        <v>73126</v>
      </c>
      <c r="C39" s="2">
        <v>106840</v>
      </c>
      <c r="D39" s="2">
        <v>77219</v>
      </c>
      <c r="E39" s="2">
        <v>69016</v>
      </c>
      <c r="F39" s="2">
        <v>103266</v>
      </c>
      <c r="G39" s="2">
        <v>91592</v>
      </c>
      <c r="H39" s="2">
        <v>109821</v>
      </c>
      <c r="I39" s="2">
        <v>85415</v>
      </c>
      <c r="J39" s="2">
        <v>143414</v>
      </c>
      <c r="K39" s="2">
        <v>74005</v>
      </c>
      <c r="L39" s="2">
        <v>81035</v>
      </c>
      <c r="M39" s="2">
        <v>106629</v>
      </c>
      <c r="N39" s="2">
        <v>70991</v>
      </c>
      <c r="O39" s="2">
        <v>90533</v>
      </c>
      <c r="P39" s="2">
        <v>75390</v>
      </c>
      <c r="Q39" s="2">
        <v>81234</v>
      </c>
      <c r="R39" s="2">
        <v>81296</v>
      </c>
      <c r="S39" s="2">
        <v>73377</v>
      </c>
      <c r="T39" s="2">
        <v>77908</v>
      </c>
      <c r="U39" s="2">
        <v>77452</v>
      </c>
      <c r="V39" s="2">
        <v>108107</v>
      </c>
      <c r="W39" s="2">
        <v>113106</v>
      </c>
      <c r="X39" s="2">
        <v>78235</v>
      </c>
      <c r="Y39" s="2">
        <v>91862</v>
      </c>
      <c r="Z39" s="2">
        <v>68744</v>
      </c>
      <c r="AA39" s="2">
        <v>77479</v>
      </c>
      <c r="AB39" s="2">
        <v>72303</v>
      </c>
      <c r="AC39" s="2">
        <v>85963</v>
      </c>
      <c r="AD39" s="2">
        <v>78642</v>
      </c>
      <c r="AE39" s="2">
        <v>99597</v>
      </c>
      <c r="AF39" s="2">
        <v>115384</v>
      </c>
      <c r="AG39" s="2">
        <v>68849</v>
      </c>
      <c r="AH39" s="2">
        <v>101607</v>
      </c>
      <c r="AI39" s="2">
        <v>76171</v>
      </c>
      <c r="AJ39" s="2">
        <v>90238</v>
      </c>
      <c r="AK39" s="2">
        <v>78868</v>
      </c>
      <c r="AL39" s="2">
        <v>76096</v>
      </c>
      <c r="AM39" s="2">
        <v>85793</v>
      </c>
      <c r="AN39" s="2">
        <v>86032</v>
      </c>
      <c r="AO39" s="2">
        <v>94233</v>
      </c>
      <c r="AP39" s="2">
        <v>72908</v>
      </c>
      <c r="AQ39" s="2">
        <v>81363</v>
      </c>
      <c r="AR39" s="2">
        <v>72255</v>
      </c>
      <c r="AS39" s="2">
        <v>90109</v>
      </c>
      <c r="AT39" s="2">
        <v>85961</v>
      </c>
      <c r="AU39" s="2">
        <v>81958</v>
      </c>
      <c r="AV39" s="7">
        <v>98918</v>
      </c>
      <c r="AW39" s="2">
        <v>95645</v>
      </c>
      <c r="AX39" s="2">
        <v>70639</v>
      </c>
      <c r="AY39" s="2">
        <v>82406</v>
      </c>
      <c r="AZ39" s="2">
        <v>85234</v>
      </c>
      <c r="BA39" s="2">
        <v>38010</v>
      </c>
    </row>
    <row r="40" spans="1:53" x14ac:dyDescent="0.2">
      <c r="A40" t="s">
        <v>78</v>
      </c>
      <c r="B40" s="2">
        <v>1126</v>
      </c>
      <c r="C40" s="2">
        <v>1851</v>
      </c>
      <c r="D40" s="2">
        <v>1328</v>
      </c>
      <c r="E40" s="2">
        <v>1017</v>
      </c>
      <c r="F40" s="2">
        <v>2188</v>
      </c>
      <c r="G40" s="2">
        <v>1597</v>
      </c>
      <c r="H40" s="2">
        <v>1997</v>
      </c>
      <c r="I40" s="2">
        <v>1463</v>
      </c>
      <c r="J40" s="2">
        <v>2422</v>
      </c>
      <c r="K40" s="2">
        <v>1410</v>
      </c>
      <c r="L40" s="2">
        <v>1336</v>
      </c>
      <c r="M40" s="2">
        <v>2239</v>
      </c>
      <c r="N40" s="2">
        <v>1168</v>
      </c>
      <c r="O40" s="2">
        <v>1588</v>
      </c>
      <c r="P40" s="2">
        <v>1070</v>
      </c>
      <c r="Q40" s="2">
        <v>1186</v>
      </c>
      <c r="R40" s="2">
        <v>1264</v>
      </c>
      <c r="S40" s="2">
        <v>1111</v>
      </c>
      <c r="T40" s="2">
        <v>1214</v>
      </c>
      <c r="U40" s="2">
        <v>1328</v>
      </c>
      <c r="V40" s="2">
        <v>1918</v>
      </c>
      <c r="W40" s="2">
        <v>2069</v>
      </c>
      <c r="X40" s="2">
        <v>1215</v>
      </c>
      <c r="Y40" s="2">
        <v>1472</v>
      </c>
      <c r="Z40" s="2">
        <v>1087</v>
      </c>
      <c r="AA40" s="2">
        <v>1210</v>
      </c>
      <c r="AB40" s="2">
        <v>1327</v>
      </c>
      <c r="AC40" s="2">
        <v>1290</v>
      </c>
      <c r="AD40" s="2">
        <v>1401</v>
      </c>
      <c r="AE40" s="2">
        <v>1821</v>
      </c>
      <c r="AF40" s="2">
        <v>2343</v>
      </c>
      <c r="AG40" s="2">
        <v>1210</v>
      </c>
      <c r="AH40" s="2">
        <v>2020</v>
      </c>
      <c r="AI40" s="2">
        <v>1225</v>
      </c>
      <c r="AJ40" s="2">
        <v>1318</v>
      </c>
      <c r="AK40" s="2">
        <v>1211</v>
      </c>
      <c r="AL40" s="2">
        <v>1168</v>
      </c>
      <c r="AM40" s="2">
        <v>1572</v>
      </c>
      <c r="AN40" s="2">
        <v>1416</v>
      </c>
      <c r="AO40" s="2">
        <v>1740</v>
      </c>
      <c r="AP40" s="2">
        <v>1182</v>
      </c>
      <c r="AQ40" s="2">
        <v>1239</v>
      </c>
      <c r="AR40" s="2">
        <v>1172</v>
      </c>
      <c r="AS40" s="2">
        <v>1469</v>
      </c>
      <c r="AT40" s="2">
        <v>1437</v>
      </c>
      <c r="AU40" s="2">
        <v>1507</v>
      </c>
      <c r="AV40" s="7">
        <v>1692</v>
      </c>
      <c r="AW40" s="2">
        <v>1727</v>
      </c>
      <c r="AX40">
        <v>997</v>
      </c>
      <c r="AY40" s="2">
        <v>1348</v>
      </c>
      <c r="AZ40" s="2">
        <v>1367</v>
      </c>
      <c r="BA40">
        <v>846</v>
      </c>
    </row>
    <row r="41" spans="1:53" x14ac:dyDescent="0.2">
      <c r="A41" t="s">
        <v>79</v>
      </c>
      <c r="B41">
        <v>639</v>
      </c>
      <c r="C41" s="2">
        <v>3436</v>
      </c>
      <c r="D41" s="2">
        <v>1494</v>
      </c>
      <c r="E41">
        <v>927</v>
      </c>
      <c r="F41" s="2">
        <v>3962</v>
      </c>
      <c r="G41" s="2">
        <v>1671</v>
      </c>
      <c r="H41" s="2">
        <v>5803</v>
      </c>
      <c r="I41" s="2">
        <v>1437</v>
      </c>
      <c r="J41" s="2">
        <v>3492</v>
      </c>
      <c r="K41" s="2">
        <v>1944</v>
      </c>
      <c r="L41" s="2">
        <v>1725</v>
      </c>
      <c r="M41" s="2">
        <v>1654</v>
      </c>
      <c r="N41" s="2">
        <v>1430</v>
      </c>
      <c r="O41" s="2">
        <v>4572</v>
      </c>
      <c r="P41" s="2">
        <v>1228</v>
      </c>
      <c r="Q41" s="2">
        <v>2382</v>
      </c>
      <c r="R41" s="2">
        <v>2196</v>
      </c>
      <c r="S41" s="2">
        <v>1325</v>
      </c>
      <c r="T41" s="2">
        <v>1081</v>
      </c>
      <c r="U41" s="2">
        <v>2686</v>
      </c>
      <c r="V41" s="2">
        <v>3379</v>
      </c>
      <c r="W41" s="2">
        <v>4484</v>
      </c>
      <c r="X41" s="2">
        <v>2451</v>
      </c>
      <c r="Y41" s="2">
        <v>2468</v>
      </c>
      <c r="Z41" s="2">
        <v>1092</v>
      </c>
      <c r="AA41" s="2">
        <v>1590</v>
      </c>
      <c r="AB41" s="2">
        <v>1934</v>
      </c>
      <c r="AC41" s="2">
        <v>2778</v>
      </c>
      <c r="AD41" s="2">
        <v>1590</v>
      </c>
      <c r="AE41" s="2">
        <v>5688</v>
      </c>
      <c r="AF41" s="2">
        <v>8116</v>
      </c>
      <c r="AG41" s="2">
        <v>1478</v>
      </c>
      <c r="AH41" s="2">
        <v>5423</v>
      </c>
      <c r="AI41" s="2">
        <v>1537</v>
      </c>
      <c r="AJ41" s="2">
        <v>2019</v>
      </c>
      <c r="AK41" s="2">
        <v>2374</v>
      </c>
      <c r="AL41" s="2">
        <v>1409</v>
      </c>
      <c r="AM41" s="2">
        <v>2951</v>
      </c>
      <c r="AN41" s="2">
        <v>3088</v>
      </c>
      <c r="AO41" s="2">
        <v>4066</v>
      </c>
      <c r="AP41" s="2">
        <v>1002</v>
      </c>
      <c r="AQ41" s="2">
        <v>2279</v>
      </c>
      <c r="AR41" s="2">
        <v>1241</v>
      </c>
      <c r="AS41" s="2">
        <v>3555</v>
      </c>
      <c r="AT41" s="2">
        <v>1635</v>
      </c>
      <c r="AU41" s="2">
        <v>4231</v>
      </c>
      <c r="AV41" s="7">
        <v>2346</v>
      </c>
      <c r="AW41" s="2">
        <v>3145</v>
      </c>
      <c r="AX41">
        <v>839</v>
      </c>
      <c r="AY41" s="2">
        <v>3363</v>
      </c>
      <c r="AZ41" s="2">
        <v>1348</v>
      </c>
      <c r="BA41">
        <v>695</v>
      </c>
    </row>
    <row r="43" spans="1:53" x14ac:dyDescent="0.2">
      <c r="A43" s="5">
        <v>2015</v>
      </c>
    </row>
    <row r="44" spans="1:53" x14ac:dyDescent="0.2">
      <c r="A44" t="s">
        <v>2</v>
      </c>
    </row>
    <row r="45" spans="1:53" x14ac:dyDescent="0.2">
      <c r="A45" t="s">
        <v>76</v>
      </c>
      <c r="B45" s="2">
        <v>151800</v>
      </c>
      <c r="C45" s="2">
        <v>276100</v>
      </c>
      <c r="D45" s="2">
        <v>211600</v>
      </c>
      <c r="E45" s="2">
        <v>135900</v>
      </c>
      <c r="F45" s="2">
        <v>462000</v>
      </c>
      <c r="G45" s="2">
        <v>291000</v>
      </c>
      <c r="H45" s="2">
        <v>275800</v>
      </c>
      <c r="I45" s="2">
        <v>247800</v>
      </c>
      <c r="J45" s="2">
        <v>575200</v>
      </c>
      <c r="K45" s="2">
        <v>195300</v>
      </c>
      <c r="L45" s="2">
        <v>170100</v>
      </c>
      <c r="M45" s="2">
        <v>575800</v>
      </c>
      <c r="N45" s="2">
        <v>183600</v>
      </c>
      <c r="O45" s="2">
        <v>193700</v>
      </c>
      <c r="P45" s="2">
        <v>137900</v>
      </c>
      <c r="Q45" s="2">
        <v>145800</v>
      </c>
      <c r="R45" s="2">
        <v>155400</v>
      </c>
      <c r="S45" s="2">
        <v>143100</v>
      </c>
      <c r="T45" s="2">
        <v>172600</v>
      </c>
      <c r="U45" s="2">
        <v>190900</v>
      </c>
      <c r="V45" s="2">
        <v>307300</v>
      </c>
      <c r="W45" s="2">
        <v>355100</v>
      </c>
      <c r="X45" s="2">
        <v>151000</v>
      </c>
      <c r="Y45" s="2">
        <v>209300</v>
      </c>
      <c r="Z45" s="2">
        <v>134800</v>
      </c>
      <c r="AA45" s="2">
        <v>155600</v>
      </c>
      <c r="AB45" s="2">
        <v>226000</v>
      </c>
      <c r="AC45" s="2">
        <v>149800</v>
      </c>
      <c r="AD45" s="2">
        <v>230000</v>
      </c>
      <c r="AE45" s="2">
        <v>252100</v>
      </c>
      <c r="AF45" s="2">
        <v>329100</v>
      </c>
      <c r="AG45" s="2">
        <v>180200</v>
      </c>
      <c r="AH45" s="2">
        <v>311700</v>
      </c>
      <c r="AI45" s="2">
        <v>172900</v>
      </c>
      <c r="AJ45" s="2">
        <v>207700</v>
      </c>
      <c r="AK45" s="2">
        <v>145700</v>
      </c>
      <c r="AL45" s="2">
        <v>141500</v>
      </c>
      <c r="AM45" s="2">
        <v>274900</v>
      </c>
      <c r="AN45" s="2">
        <v>185100</v>
      </c>
      <c r="AO45" s="2">
        <v>240200</v>
      </c>
      <c r="AP45" s="2">
        <v>162900</v>
      </c>
      <c r="AQ45" s="2">
        <v>169000</v>
      </c>
      <c r="AR45" s="2">
        <v>159700</v>
      </c>
      <c r="AS45" s="2">
        <v>169300</v>
      </c>
      <c r="AT45" s="2">
        <v>237700</v>
      </c>
      <c r="AU45" s="2">
        <v>230600</v>
      </c>
      <c r="AV45" s="7">
        <v>280000</v>
      </c>
      <c r="AW45" s="2">
        <v>293300</v>
      </c>
      <c r="AX45" s="2">
        <v>134800</v>
      </c>
      <c r="AY45" s="2">
        <v>173700</v>
      </c>
      <c r="AZ45" s="2">
        <v>225000</v>
      </c>
      <c r="BA45" s="2">
        <v>137800</v>
      </c>
    </row>
    <row r="46" spans="1:53" x14ac:dyDescent="0.2">
      <c r="A46" t="s">
        <v>77</v>
      </c>
      <c r="B46" s="2">
        <v>70359</v>
      </c>
      <c r="C46" s="2">
        <v>100776</v>
      </c>
      <c r="D46" s="2">
        <v>74562</v>
      </c>
      <c r="E46" s="2">
        <v>65687</v>
      </c>
      <c r="F46" s="2">
        <v>100223</v>
      </c>
      <c r="G46" s="2">
        <v>90424</v>
      </c>
      <c r="H46" s="2">
        <v>105390</v>
      </c>
      <c r="I46" s="2">
        <v>85274</v>
      </c>
      <c r="J46" s="2">
        <v>136438</v>
      </c>
      <c r="K46" s="2">
        <v>71338</v>
      </c>
      <c r="L46" s="2">
        <v>76644</v>
      </c>
      <c r="M46" s="2">
        <v>105395</v>
      </c>
      <c r="N46" s="2">
        <v>66398</v>
      </c>
      <c r="O46" s="2">
        <v>87377</v>
      </c>
      <c r="P46" s="2">
        <v>72158</v>
      </c>
      <c r="Q46" s="2">
        <v>77515</v>
      </c>
      <c r="R46" s="2">
        <v>80273</v>
      </c>
      <c r="S46" s="2">
        <v>69722</v>
      </c>
      <c r="T46" s="2">
        <v>77490</v>
      </c>
      <c r="U46" s="2">
        <v>72773</v>
      </c>
      <c r="V46" s="2">
        <v>105362</v>
      </c>
      <c r="W46" s="2">
        <v>106387</v>
      </c>
      <c r="X46" s="2">
        <v>75257</v>
      </c>
      <c r="Y46" s="2">
        <v>88707</v>
      </c>
      <c r="Z46" s="2">
        <v>65185</v>
      </c>
      <c r="AA46" s="2">
        <v>75652</v>
      </c>
      <c r="AB46" s="2">
        <v>72042</v>
      </c>
      <c r="AC46" s="2">
        <v>81394</v>
      </c>
      <c r="AD46" s="2">
        <v>76750</v>
      </c>
      <c r="AE46" s="2">
        <v>99351</v>
      </c>
      <c r="AF46" s="2">
        <v>110359</v>
      </c>
      <c r="AG46" s="2">
        <v>69516</v>
      </c>
      <c r="AH46" s="2">
        <v>97596</v>
      </c>
      <c r="AI46" s="2">
        <v>73118</v>
      </c>
      <c r="AJ46" s="2">
        <v>93014</v>
      </c>
      <c r="AK46" s="2">
        <v>77045</v>
      </c>
      <c r="AL46" s="2">
        <v>72346</v>
      </c>
      <c r="AM46" s="2">
        <v>80882</v>
      </c>
      <c r="AN46" s="2">
        <v>82411</v>
      </c>
      <c r="AO46" s="2">
        <v>91787</v>
      </c>
      <c r="AP46" s="2">
        <v>70285</v>
      </c>
      <c r="AQ46" s="2">
        <v>77884</v>
      </c>
      <c r="AR46" s="2">
        <v>70221</v>
      </c>
      <c r="AS46" s="2">
        <v>87121</v>
      </c>
      <c r="AT46" s="2">
        <v>82235</v>
      </c>
      <c r="AU46" s="2">
        <v>80377</v>
      </c>
      <c r="AV46" s="7">
        <v>95441</v>
      </c>
      <c r="AW46" s="2">
        <v>91864</v>
      </c>
      <c r="AX46" s="2">
        <v>67771</v>
      </c>
      <c r="AY46" s="2">
        <v>80520</v>
      </c>
      <c r="AZ46" s="2">
        <v>85149</v>
      </c>
      <c r="BA46" s="2">
        <v>38822</v>
      </c>
    </row>
    <row r="47" spans="1:53" x14ac:dyDescent="0.2">
      <c r="A47" t="s">
        <v>78</v>
      </c>
      <c r="B47" s="2">
        <v>1124</v>
      </c>
      <c r="C47" s="2">
        <v>1817</v>
      </c>
      <c r="D47" s="2">
        <v>1319</v>
      </c>
      <c r="E47" s="2">
        <v>1029</v>
      </c>
      <c r="F47" s="2">
        <v>2123</v>
      </c>
      <c r="G47" s="2">
        <v>1558</v>
      </c>
      <c r="H47" s="2">
        <v>2020</v>
      </c>
      <c r="I47" s="2">
        <v>1506</v>
      </c>
      <c r="J47" s="2">
        <v>2312</v>
      </c>
      <c r="K47" s="2">
        <v>1394</v>
      </c>
      <c r="L47" s="2">
        <v>1299</v>
      </c>
      <c r="M47" s="2">
        <v>2248</v>
      </c>
      <c r="N47" s="2">
        <v>1170</v>
      </c>
      <c r="O47" s="2">
        <v>1588</v>
      </c>
      <c r="P47" s="2">
        <v>1089</v>
      </c>
      <c r="Q47" s="2">
        <v>1170</v>
      </c>
      <c r="R47" s="2">
        <v>1279</v>
      </c>
      <c r="S47" s="2">
        <v>1089</v>
      </c>
      <c r="T47" s="2">
        <v>1219</v>
      </c>
      <c r="U47" s="2">
        <v>1340</v>
      </c>
      <c r="V47" s="2">
        <v>1909</v>
      </c>
      <c r="W47" s="2">
        <v>2048</v>
      </c>
      <c r="X47" s="2">
        <v>1220</v>
      </c>
      <c r="Y47" s="2">
        <v>1459</v>
      </c>
      <c r="Z47" s="2">
        <v>1083</v>
      </c>
      <c r="AA47" s="2">
        <v>1200</v>
      </c>
      <c r="AB47" s="2">
        <v>1316</v>
      </c>
      <c r="AC47" s="2">
        <v>1269</v>
      </c>
      <c r="AD47" s="2">
        <v>1396</v>
      </c>
      <c r="AE47" s="2">
        <v>1828</v>
      </c>
      <c r="AF47" s="2">
        <v>2349</v>
      </c>
      <c r="AG47" s="2">
        <v>1214</v>
      </c>
      <c r="AH47" s="2">
        <v>2009</v>
      </c>
      <c r="AI47" s="2">
        <v>1234</v>
      </c>
      <c r="AJ47" s="2">
        <v>1297</v>
      </c>
      <c r="AK47" s="2">
        <v>1228</v>
      </c>
      <c r="AL47" s="2">
        <v>1159</v>
      </c>
      <c r="AM47" s="2">
        <v>1534</v>
      </c>
      <c r="AN47" s="2">
        <v>1414</v>
      </c>
      <c r="AO47" s="2">
        <v>1730</v>
      </c>
      <c r="AP47" s="2">
        <v>1168</v>
      </c>
      <c r="AQ47" s="2">
        <v>1225</v>
      </c>
      <c r="AR47" s="2">
        <v>1167</v>
      </c>
      <c r="AS47" s="2">
        <v>1453</v>
      </c>
      <c r="AT47" s="2">
        <v>1408</v>
      </c>
      <c r="AU47" s="2">
        <v>1530</v>
      </c>
      <c r="AV47" s="7">
        <v>1692</v>
      </c>
      <c r="AW47" s="2">
        <v>1704</v>
      </c>
      <c r="AX47">
        <v>972</v>
      </c>
      <c r="AY47" s="2">
        <v>1359</v>
      </c>
      <c r="AZ47" s="2">
        <v>1364</v>
      </c>
      <c r="BA47">
        <v>864</v>
      </c>
    </row>
    <row r="48" spans="1:53" x14ac:dyDescent="0.2">
      <c r="A48" t="s">
        <v>79</v>
      </c>
      <c r="B48">
        <v>636</v>
      </c>
      <c r="C48" s="2">
        <v>3224</v>
      </c>
      <c r="D48" s="2">
        <v>1447</v>
      </c>
      <c r="E48">
        <v>881</v>
      </c>
      <c r="F48" s="2">
        <v>3772</v>
      </c>
      <c r="G48" s="2">
        <v>1604</v>
      </c>
      <c r="H48" s="2">
        <v>5674</v>
      </c>
      <c r="I48" s="2">
        <v>1451</v>
      </c>
      <c r="J48" s="2">
        <v>2955</v>
      </c>
      <c r="K48" s="2">
        <v>1898</v>
      </c>
      <c r="L48" s="2">
        <v>1616</v>
      </c>
      <c r="M48" s="2">
        <v>1517</v>
      </c>
      <c r="N48" s="2">
        <v>1347</v>
      </c>
      <c r="O48" s="2">
        <v>4506</v>
      </c>
      <c r="P48" s="2">
        <v>1202</v>
      </c>
      <c r="Q48" s="2">
        <v>2236</v>
      </c>
      <c r="R48" s="2">
        <v>2147</v>
      </c>
      <c r="S48" s="2">
        <v>1250</v>
      </c>
      <c r="T48">
        <v>996</v>
      </c>
      <c r="U48" s="2">
        <v>2573</v>
      </c>
      <c r="V48" s="2">
        <v>3305</v>
      </c>
      <c r="W48" s="2">
        <v>4281</v>
      </c>
      <c r="X48" s="2">
        <v>2377</v>
      </c>
      <c r="Y48" s="2">
        <v>2337</v>
      </c>
      <c r="Z48" s="2">
        <v>1080</v>
      </c>
      <c r="AA48" s="2">
        <v>1568</v>
      </c>
      <c r="AB48" s="2">
        <v>1853</v>
      </c>
      <c r="AC48" s="2">
        <v>2702</v>
      </c>
      <c r="AD48" s="2">
        <v>1603</v>
      </c>
      <c r="AE48" s="2">
        <v>5554</v>
      </c>
      <c r="AF48" s="2">
        <v>7905</v>
      </c>
      <c r="AG48" s="2">
        <v>1450</v>
      </c>
      <c r="AH48" s="2">
        <v>5206</v>
      </c>
      <c r="AI48" s="2">
        <v>1494</v>
      </c>
      <c r="AJ48" s="2">
        <v>1960</v>
      </c>
      <c r="AK48" s="2">
        <v>2344</v>
      </c>
      <c r="AL48" s="2">
        <v>1341</v>
      </c>
      <c r="AM48" s="2">
        <v>2868</v>
      </c>
      <c r="AN48" s="2">
        <v>2963</v>
      </c>
      <c r="AO48" s="2">
        <v>4008</v>
      </c>
      <c r="AP48">
        <v>963</v>
      </c>
      <c r="AQ48" s="2">
        <v>2311</v>
      </c>
      <c r="AR48" s="2">
        <v>1213</v>
      </c>
      <c r="AS48" s="2">
        <v>3388</v>
      </c>
      <c r="AT48" s="2">
        <v>1560</v>
      </c>
      <c r="AU48" s="2">
        <v>4260</v>
      </c>
      <c r="AV48" s="7">
        <v>2290</v>
      </c>
      <c r="AW48" s="2">
        <v>2967</v>
      </c>
      <c r="AX48">
        <v>754</v>
      </c>
      <c r="AY48" s="2">
        <v>3320</v>
      </c>
      <c r="AZ48" s="2">
        <v>1324</v>
      </c>
      <c r="BA48">
        <v>658</v>
      </c>
    </row>
    <row r="50" spans="1:53" x14ac:dyDescent="0.2">
      <c r="A50" s="5">
        <v>2014</v>
      </c>
    </row>
    <row r="51" spans="1:53" x14ac:dyDescent="0.2">
      <c r="A51" t="s">
        <v>2</v>
      </c>
    </row>
    <row r="52" spans="1:53" x14ac:dyDescent="0.2">
      <c r="A52" t="s">
        <v>76</v>
      </c>
      <c r="B52" s="2">
        <v>145700</v>
      </c>
      <c r="C52" s="2">
        <v>268700</v>
      </c>
      <c r="D52" s="2">
        <v>194900</v>
      </c>
      <c r="E52" s="2">
        <v>128200</v>
      </c>
      <c r="F52" s="2">
        <v>427700</v>
      </c>
      <c r="G52" s="2">
        <v>263500</v>
      </c>
      <c r="H52" s="2">
        <v>271000</v>
      </c>
      <c r="I52" s="2">
        <v>234600</v>
      </c>
      <c r="J52" s="2">
        <v>497900</v>
      </c>
      <c r="K52" s="2">
        <v>173500</v>
      </c>
      <c r="L52" s="2">
        <v>158800</v>
      </c>
      <c r="M52" s="2">
        <v>531300</v>
      </c>
      <c r="N52" s="2">
        <v>172700</v>
      </c>
      <c r="O52" s="2">
        <v>183900</v>
      </c>
      <c r="P52" s="2">
        <v>132000</v>
      </c>
      <c r="Q52" s="2">
        <v>142700</v>
      </c>
      <c r="R52" s="2">
        <v>147200</v>
      </c>
      <c r="S52" s="2">
        <v>140300</v>
      </c>
      <c r="T52" s="2">
        <v>162400</v>
      </c>
      <c r="U52" s="2">
        <v>186800</v>
      </c>
      <c r="V52" s="2">
        <v>297900</v>
      </c>
      <c r="W52" s="2">
        <v>343500</v>
      </c>
      <c r="X52" s="2">
        <v>140200</v>
      </c>
      <c r="Y52" s="2">
        <v>197200</v>
      </c>
      <c r="Z52" s="2">
        <v>126300</v>
      </c>
      <c r="AA52" s="2">
        <v>149300</v>
      </c>
      <c r="AB52" s="2">
        <v>215200</v>
      </c>
      <c r="AC52" s="2">
        <v>143900</v>
      </c>
      <c r="AD52" s="2">
        <v>199300</v>
      </c>
      <c r="AE52" s="2">
        <v>242400</v>
      </c>
      <c r="AF52" s="2">
        <v>322500</v>
      </c>
      <c r="AG52" s="2">
        <v>172700</v>
      </c>
      <c r="AH52" s="2">
        <v>299500</v>
      </c>
      <c r="AI52" s="2">
        <v>168100</v>
      </c>
      <c r="AJ52" s="2">
        <v>181900</v>
      </c>
      <c r="AK52" s="2">
        <v>138600</v>
      </c>
      <c r="AL52" s="2">
        <v>135700</v>
      </c>
      <c r="AM52" s="2">
        <v>249600</v>
      </c>
      <c r="AN52" s="2">
        <v>178800</v>
      </c>
      <c r="AO52" s="2">
        <v>237100</v>
      </c>
      <c r="AP52" s="2">
        <v>158300</v>
      </c>
      <c r="AQ52" s="2">
        <v>158000</v>
      </c>
      <c r="AR52" s="2">
        <v>152900</v>
      </c>
      <c r="AS52" s="2">
        <v>158800</v>
      </c>
      <c r="AT52" s="2">
        <v>226900</v>
      </c>
      <c r="AU52" s="2">
        <v>221900</v>
      </c>
      <c r="AV52" s="7">
        <v>272600</v>
      </c>
      <c r="AW52" s="2">
        <v>276200</v>
      </c>
      <c r="AX52" s="2">
        <v>127200</v>
      </c>
      <c r="AY52" s="2">
        <v>169700</v>
      </c>
      <c r="AZ52" s="2">
        <v>211900</v>
      </c>
      <c r="BA52" s="2">
        <v>140200</v>
      </c>
    </row>
    <row r="53" spans="1:53" x14ac:dyDescent="0.2">
      <c r="A53" t="s">
        <v>77</v>
      </c>
      <c r="B53" s="2">
        <v>66546</v>
      </c>
      <c r="C53" s="2">
        <v>102659</v>
      </c>
      <c r="D53" s="2">
        <v>72609</v>
      </c>
      <c r="E53" s="2">
        <v>63705</v>
      </c>
      <c r="F53" s="2">
        <v>96305</v>
      </c>
      <c r="G53" s="2">
        <v>86219</v>
      </c>
      <c r="H53" s="2">
        <v>102375</v>
      </c>
      <c r="I53" s="2">
        <v>81238</v>
      </c>
      <c r="J53" s="2">
        <v>125870</v>
      </c>
      <c r="K53" s="2">
        <v>68407</v>
      </c>
      <c r="L53" s="2">
        <v>74446</v>
      </c>
      <c r="M53" s="2">
        <v>100636</v>
      </c>
      <c r="N53" s="2">
        <v>65438</v>
      </c>
      <c r="O53" s="2">
        <v>85072</v>
      </c>
      <c r="P53" s="2">
        <v>69207</v>
      </c>
      <c r="Q53" s="2">
        <v>76198</v>
      </c>
      <c r="R53" s="2">
        <v>78366</v>
      </c>
      <c r="S53" s="2">
        <v>68299</v>
      </c>
      <c r="T53" s="2">
        <v>73333</v>
      </c>
      <c r="U53" s="2">
        <v>71874</v>
      </c>
      <c r="V53" s="2">
        <v>103122</v>
      </c>
      <c r="W53" s="2">
        <v>105884</v>
      </c>
      <c r="X53" s="2">
        <v>72702</v>
      </c>
      <c r="Y53" s="2">
        <v>86001</v>
      </c>
      <c r="Z53" s="2">
        <v>62004</v>
      </c>
      <c r="AA53" s="2">
        <v>71914</v>
      </c>
      <c r="AB53" s="2">
        <v>69249</v>
      </c>
      <c r="AC53" s="2">
        <v>78285</v>
      </c>
      <c r="AD53" s="2">
        <v>72219</v>
      </c>
      <c r="AE53" s="2">
        <v>95114</v>
      </c>
      <c r="AF53" s="2">
        <v>107452</v>
      </c>
      <c r="AG53" s="2">
        <v>67616</v>
      </c>
      <c r="AH53" s="2">
        <v>94497</v>
      </c>
      <c r="AI53" s="2">
        <v>71498</v>
      </c>
      <c r="AJ53" s="2">
        <v>87052</v>
      </c>
      <c r="AK53" s="2">
        <v>74778</v>
      </c>
      <c r="AL53" s="2">
        <v>71619</v>
      </c>
      <c r="AM53" s="2">
        <v>78440</v>
      </c>
      <c r="AN53" s="2">
        <v>80658</v>
      </c>
      <c r="AO53" s="2">
        <v>87161</v>
      </c>
      <c r="AP53" s="2">
        <v>68080</v>
      </c>
      <c r="AQ53" s="2">
        <v>75138</v>
      </c>
      <c r="AR53" s="2">
        <v>66987</v>
      </c>
      <c r="AS53" s="2">
        <v>84347</v>
      </c>
      <c r="AT53" s="2">
        <v>79053</v>
      </c>
      <c r="AU53" s="2">
        <v>76364</v>
      </c>
      <c r="AV53" s="7">
        <v>94243</v>
      </c>
      <c r="AW53" s="2">
        <v>88146</v>
      </c>
      <c r="AX53" s="2">
        <v>65023</v>
      </c>
      <c r="AY53" s="2">
        <v>77336</v>
      </c>
      <c r="AZ53" s="2">
        <v>83899</v>
      </c>
      <c r="BA53" s="2">
        <v>37469</v>
      </c>
    </row>
    <row r="54" spans="1:53" x14ac:dyDescent="0.2">
      <c r="A54" t="s">
        <v>78</v>
      </c>
      <c r="B54" s="2">
        <v>1119</v>
      </c>
      <c r="C54" s="2">
        <v>1797</v>
      </c>
      <c r="D54" s="2">
        <v>1273</v>
      </c>
      <c r="E54">
        <v>995</v>
      </c>
      <c r="F54" s="2">
        <v>2068</v>
      </c>
      <c r="G54" s="2">
        <v>1536</v>
      </c>
      <c r="H54" s="2">
        <v>1994</v>
      </c>
      <c r="I54" s="2">
        <v>1460</v>
      </c>
      <c r="J54" s="2">
        <v>2194</v>
      </c>
      <c r="K54" s="2">
        <v>1364</v>
      </c>
      <c r="L54" s="2">
        <v>1285</v>
      </c>
      <c r="M54" s="2">
        <v>2173</v>
      </c>
      <c r="N54" s="2">
        <v>1138</v>
      </c>
      <c r="O54" s="2">
        <v>1584</v>
      </c>
      <c r="P54" s="2">
        <v>1082</v>
      </c>
      <c r="Q54" s="2">
        <v>1173</v>
      </c>
      <c r="R54" s="2">
        <v>1256</v>
      </c>
      <c r="S54" s="2">
        <v>1100</v>
      </c>
      <c r="T54" s="2">
        <v>1178</v>
      </c>
      <c r="U54" s="2">
        <v>1322</v>
      </c>
      <c r="V54" s="2">
        <v>1903</v>
      </c>
      <c r="W54" s="2">
        <v>2014</v>
      </c>
      <c r="X54" s="2">
        <v>1217</v>
      </c>
      <c r="Y54" s="2">
        <v>1454</v>
      </c>
      <c r="Z54" s="2">
        <v>1079</v>
      </c>
      <c r="AA54" s="2">
        <v>1187</v>
      </c>
      <c r="AB54" s="2">
        <v>1251</v>
      </c>
      <c r="AC54" s="2">
        <v>1261</v>
      </c>
      <c r="AD54" s="2">
        <v>1331</v>
      </c>
      <c r="AE54" s="2">
        <v>1828</v>
      </c>
      <c r="AF54" s="2">
        <v>2313</v>
      </c>
      <c r="AG54" s="2">
        <v>1195</v>
      </c>
      <c r="AH54" s="2">
        <v>1982</v>
      </c>
      <c r="AI54" s="2">
        <v>1224</v>
      </c>
      <c r="AJ54" s="2">
        <v>1267</v>
      </c>
      <c r="AK54" s="2">
        <v>1211</v>
      </c>
      <c r="AL54" s="2">
        <v>1143</v>
      </c>
      <c r="AM54" s="2">
        <v>1500</v>
      </c>
      <c r="AN54" s="2">
        <v>1400</v>
      </c>
      <c r="AO54" s="2">
        <v>1745</v>
      </c>
      <c r="AP54" s="2">
        <v>1164</v>
      </c>
      <c r="AQ54" s="2">
        <v>1201</v>
      </c>
      <c r="AR54" s="2">
        <v>1167</v>
      </c>
      <c r="AS54" s="2">
        <v>1419</v>
      </c>
      <c r="AT54" s="2">
        <v>1393</v>
      </c>
      <c r="AU54" s="2">
        <v>1504</v>
      </c>
      <c r="AV54" s="7">
        <v>1664</v>
      </c>
      <c r="AW54" s="2">
        <v>1673</v>
      </c>
      <c r="AX54">
        <v>945</v>
      </c>
      <c r="AY54" s="2">
        <v>1373</v>
      </c>
      <c r="AZ54" s="2">
        <v>1311</v>
      </c>
      <c r="BA54">
        <v>883</v>
      </c>
    </row>
    <row r="55" spans="1:53" x14ac:dyDescent="0.2">
      <c r="A55" t="s">
        <v>79</v>
      </c>
      <c r="B55">
        <v>603</v>
      </c>
      <c r="C55" s="2">
        <v>3260</v>
      </c>
      <c r="D55" s="2">
        <v>1401</v>
      </c>
      <c r="E55">
        <v>835</v>
      </c>
      <c r="F55" s="2">
        <v>3548</v>
      </c>
      <c r="G55" s="2">
        <v>1560</v>
      </c>
      <c r="H55" s="2">
        <v>5472</v>
      </c>
      <c r="I55" s="2">
        <v>1326</v>
      </c>
      <c r="J55" s="2">
        <v>2649</v>
      </c>
      <c r="K55" s="2">
        <v>1808</v>
      </c>
      <c r="L55" s="2">
        <v>1506</v>
      </c>
      <c r="M55" s="2">
        <v>1423</v>
      </c>
      <c r="N55" s="2">
        <v>1290</v>
      </c>
      <c r="O55" s="2">
        <v>4354</v>
      </c>
      <c r="P55" s="2">
        <v>1154</v>
      </c>
      <c r="Q55" s="2">
        <v>2118</v>
      </c>
      <c r="R55" s="2">
        <v>2001</v>
      </c>
      <c r="S55" s="2">
        <v>1233</v>
      </c>
      <c r="T55">
        <v>911</v>
      </c>
      <c r="U55" s="2">
        <v>2500</v>
      </c>
      <c r="V55" s="2">
        <v>3267</v>
      </c>
      <c r="W55" s="2">
        <v>4106</v>
      </c>
      <c r="X55" s="2">
        <v>2325</v>
      </c>
      <c r="Y55" s="2">
        <v>2266</v>
      </c>
      <c r="Z55" s="2">
        <v>1047</v>
      </c>
      <c r="AA55" s="2">
        <v>1485</v>
      </c>
      <c r="AB55" s="2">
        <v>1792</v>
      </c>
      <c r="AC55" s="2">
        <v>2666</v>
      </c>
      <c r="AD55" s="2">
        <v>1472</v>
      </c>
      <c r="AE55" s="2">
        <v>5408</v>
      </c>
      <c r="AF55" s="2">
        <v>7625</v>
      </c>
      <c r="AG55" s="2">
        <v>1400</v>
      </c>
      <c r="AH55" s="2">
        <v>4982</v>
      </c>
      <c r="AI55" s="2">
        <v>1461</v>
      </c>
      <c r="AJ55" s="2">
        <v>1884</v>
      </c>
      <c r="AK55" s="2">
        <v>2250</v>
      </c>
      <c r="AL55" s="2">
        <v>1286</v>
      </c>
      <c r="AM55" s="2">
        <v>2710</v>
      </c>
      <c r="AN55" s="2">
        <v>2856</v>
      </c>
      <c r="AO55" s="2">
        <v>3905</v>
      </c>
      <c r="AP55">
        <v>936</v>
      </c>
      <c r="AQ55" s="2">
        <v>2069</v>
      </c>
      <c r="AR55" s="2">
        <v>1174</v>
      </c>
      <c r="AS55" s="2">
        <v>3223</v>
      </c>
      <c r="AT55" s="2">
        <v>1488</v>
      </c>
      <c r="AU55" s="2">
        <v>3920</v>
      </c>
      <c r="AV55" s="7">
        <v>2209</v>
      </c>
      <c r="AW55" s="2">
        <v>2867</v>
      </c>
      <c r="AX55">
        <v>737</v>
      </c>
      <c r="AY55" s="2">
        <v>3323</v>
      </c>
      <c r="AZ55" s="2">
        <v>1277</v>
      </c>
      <c r="BA55">
        <v>723</v>
      </c>
    </row>
    <row r="57" spans="1:53" x14ac:dyDescent="0.2">
      <c r="A57" s="5">
        <v>2013</v>
      </c>
    </row>
    <row r="58" spans="1:53" x14ac:dyDescent="0.2">
      <c r="A58" t="s">
        <v>2</v>
      </c>
    </row>
    <row r="59" spans="1:53" x14ac:dyDescent="0.2">
      <c r="A59" t="s">
        <v>76</v>
      </c>
      <c r="B59" s="2">
        <v>141400</v>
      </c>
      <c r="C59" s="2">
        <v>266800</v>
      </c>
      <c r="D59" s="2">
        <v>178200</v>
      </c>
      <c r="E59" s="2">
        <v>124700</v>
      </c>
      <c r="F59" s="2">
        <v>383200</v>
      </c>
      <c r="G59" s="2">
        <v>246500</v>
      </c>
      <c r="H59" s="2">
        <v>272800</v>
      </c>
      <c r="I59" s="2">
        <v>233900</v>
      </c>
      <c r="J59" s="2">
        <v>472200</v>
      </c>
      <c r="K59" s="2">
        <v>163600</v>
      </c>
      <c r="L59" s="2">
        <v>152400</v>
      </c>
      <c r="M59" s="2">
        <v>500400</v>
      </c>
      <c r="N59" s="2">
        <v>162700</v>
      </c>
      <c r="O59" s="2">
        <v>179700</v>
      </c>
      <c r="P59" s="2">
        <v>129900</v>
      </c>
      <c r="Q59" s="2">
        <v>136600</v>
      </c>
      <c r="R59" s="2">
        <v>147400</v>
      </c>
      <c r="S59" s="2">
        <v>137400</v>
      </c>
      <c r="T59" s="2">
        <v>161400</v>
      </c>
      <c r="U59" s="2">
        <v>178800</v>
      </c>
      <c r="V59" s="2">
        <v>287600</v>
      </c>
      <c r="W59" s="2">
        <v>330600</v>
      </c>
      <c r="X59" s="2">
        <v>130200</v>
      </c>
      <c r="Y59" s="2">
        <v>188700</v>
      </c>
      <c r="Z59" s="2">
        <v>121700</v>
      </c>
      <c r="AA59" s="2">
        <v>144200</v>
      </c>
      <c r="AB59" s="2">
        <v>206200</v>
      </c>
      <c r="AC59" s="2">
        <v>141500</v>
      </c>
      <c r="AD59" s="2">
        <v>169000</v>
      </c>
      <c r="AE59" s="2">
        <v>239500</v>
      </c>
      <c r="AF59" s="2">
        <v>314200</v>
      </c>
      <c r="AG59" s="2">
        <v>172700</v>
      </c>
      <c r="AH59" s="2">
        <v>293900</v>
      </c>
      <c r="AI59" s="2">
        <v>165500</v>
      </c>
      <c r="AJ59" s="2">
        <v>169400</v>
      </c>
      <c r="AK59" s="2">
        <v>135900</v>
      </c>
      <c r="AL59" s="2">
        <v>130200</v>
      </c>
      <c r="AM59" s="2">
        <v>238900</v>
      </c>
      <c r="AN59" s="2">
        <v>178000</v>
      </c>
      <c r="AO59" s="2">
        <v>233400</v>
      </c>
      <c r="AP59" s="2">
        <v>155500</v>
      </c>
      <c r="AQ59" s="2">
        <v>152300</v>
      </c>
      <c r="AR59" s="2">
        <v>147400</v>
      </c>
      <c r="AS59" s="2">
        <v>149600</v>
      </c>
      <c r="AT59" s="2">
        <v>214300</v>
      </c>
      <c r="AU59" s="2">
        <v>222900</v>
      </c>
      <c r="AV59" s="7">
        <v>262000</v>
      </c>
      <c r="AW59" s="2">
        <v>259700</v>
      </c>
      <c r="AX59" s="2">
        <v>122600</v>
      </c>
      <c r="AY59" s="2">
        <v>168300</v>
      </c>
      <c r="AZ59" s="2">
        <v>205200</v>
      </c>
      <c r="BA59" s="2">
        <v>144900</v>
      </c>
    </row>
    <row r="60" spans="1:53" x14ac:dyDescent="0.2">
      <c r="A60" t="s">
        <v>77</v>
      </c>
      <c r="B60" s="2">
        <v>65890</v>
      </c>
      <c r="C60" s="2">
        <v>100319</v>
      </c>
      <c r="D60" s="2">
        <v>71112</v>
      </c>
      <c r="E60" s="2">
        <v>62241</v>
      </c>
      <c r="F60" s="2">
        <v>93538</v>
      </c>
      <c r="G60" s="2">
        <v>84267</v>
      </c>
      <c r="H60" s="2">
        <v>100866</v>
      </c>
      <c r="I60" s="2">
        <v>80332</v>
      </c>
      <c r="J60" s="2">
        <v>123456</v>
      </c>
      <c r="K60" s="2">
        <v>66386</v>
      </c>
      <c r="L60" s="2">
        <v>72247</v>
      </c>
      <c r="M60" s="2">
        <v>99096</v>
      </c>
      <c r="N60" s="2">
        <v>63271</v>
      </c>
      <c r="O60" s="2">
        <v>81661</v>
      </c>
      <c r="P60" s="2">
        <v>68672</v>
      </c>
      <c r="Q60" s="2">
        <v>73661</v>
      </c>
      <c r="R60" s="2">
        <v>76344</v>
      </c>
      <c r="S60" s="2">
        <v>66230</v>
      </c>
      <c r="T60" s="2">
        <v>73786</v>
      </c>
      <c r="U60" s="2">
        <v>70181</v>
      </c>
      <c r="V60" s="2">
        <v>100730</v>
      </c>
      <c r="W60" s="2">
        <v>100943</v>
      </c>
      <c r="X60" s="2">
        <v>70833</v>
      </c>
      <c r="Y60" s="2">
        <v>83418</v>
      </c>
      <c r="Z60" s="2">
        <v>60551</v>
      </c>
      <c r="AA60" s="2">
        <v>69881</v>
      </c>
      <c r="AB60" s="2">
        <v>69020</v>
      </c>
      <c r="AC60" s="2">
        <v>75538</v>
      </c>
      <c r="AD60" s="2">
        <v>70521</v>
      </c>
      <c r="AE60" s="2">
        <v>89198</v>
      </c>
      <c r="AF60" s="2">
        <v>104023</v>
      </c>
      <c r="AG60" s="2">
        <v>68225</v>
      </c>
      <c r="AH60" s="2">
        <v>93214</v>
      </c>
      <c r="AI60" s="2">
        <v>69692</v>
      </c>
      <c r="AJ60" s="2">
        <v>84279</v>
      </c>
      <c r="AK60" s="2">
        <v>72263</v>
      </c>
      <c r="AL60" s="2">
        <v>69105</v>
      </c>
      <c r="AM60" s="2">
        <v>75704</v>
      </c>
      <c r="AN60" s="2">
        <v>78522</v>
      </c>
      <c r="AO60" s="2">
        <v>87597</v>
      </c>
      <c r="AP60" s="2">
        <v>66986</v>
      </c>
      <c r="AQ60" s="2">
        <v>71236</v>
      </c>
      <c r="AR60" s="2">
        <v>65719</v>
      </c>
      <c r="AS60" s="2">
        <v>81777</v>
      </c>
      <c r="AT60" s="2">
        <v>76937</v>
      </c>
      <c r="AU60" s="2">
        <v>76275</v>
      </c>
      <c r="AV60" s="7">
        <v>90992</v>
      </c>
      <c r="AW60" s="2">
        <v>84655</v>
      </c>
      <c r="AX60" s="2">
        <v>62936</v>
      </c>
      <c r="AY60" s="2">
        <v>75221</v>
      </c>
      <c r="AZ60" s="2">
        <v>82738</v>
      </c>
      <c r="BA60" s="2">
        <v>37441</v>
      </c>
    </row>
    <row r="61" spans="1:53" x14ac:dyDescent="0.2">
      <c r="A61" t="s">
        <v>78</v>
      </c>
      <c r="B61" s="2">
        <v>1093</v>
      </c>
      <c r="C61" s="2">
        <v>1746</v>
      </c>
      <c r="D61" s="2">
        <v>1277</v>
      </c>
      <c r="E61">
        <v>979</v>
      </c>
      <c r="F61" s="2">
        <v>2059</v>
      </c>
      <c r="G61" s="2">
        <v>1516</v>
      </c>
      <c r="H61" s="2">
        <v>1986</v>
      </c>
      <c r="I61" s="2">
        <v>1504</v>
      </c>
      <c r="J61" s="2">
        <v>2236</v>
      </c>
      <c r="K61" s="2">
        <v>1368</v>
      </c>
      <c r="L61" s="2">
        <v>1288</v>
      </c>
      <c r="M61" s="2">
        <v>2220</v>
      </c>
      <c r="N61" s="2">
        <v>1142</v>
      </c>
      <c r="O61" s="2">
        <v>1565</v>
      </c>
      <c r="P61" s="2">
        <v>1062</v>
      </c>
      <c r="Q61" s="2">
        <v>1118</v>
      </c>
      <c r="R61" s="2">
        <v>1241</v>
      </c>
      <c r="S61" s="2">
        <v>1074</v>
      </c>
      <c r="T61" s="2">
        <v>1166</v>
      </c>
      <c r="U61" s="2">
        <v>1268</v>
      </c>
      <c r="V61" s="2">
        <v>1867</v>
      </c>
      <c r="W61" s="2">
        <v>1976</v>
      </c>
      <c r="X61" s="2">
        <v>1207</v>
      </c>
      <c r="Y61" s="2">
        <v>1438</v>
      </c>
      <c r="Z61" s="2">
        <v>1021</v>
      </c>
      <c r="AA61" s="2">
        <v>1162</v>
      </c>
      <c r="AB61" s="2">
        <v>1259</v>
      </c>
      <c r="AC61" s="2">
        <v>1226</v>
      </c>
      <c r="AD61" s="2">
        <v>1361</v>
      </c>
      <c r="AE61" s="2">
        <v>1778</v>
      </c>
      <c r="AF61" s="2">
        <v>2296</v>
      </c>
      <c r="AG61" s="2">
        <v>1193</v>
      </c>
      <c r="AH61" s="2">
        <v>1956</v>
      </c>
      <c r="AI61" s="2">
        <v>1205</v>
      </c>
      <c r="AJ61" s="2">
        <v>1207</v>
      </c>
      <c r="AK61" s="2">
        <v>1209</v>
      </c>
      <c r="AL61" s="2">
        <v>1094</v>
      </c>
      <c r="AM61" s="2">
        <v>1502</v>
      </c>
      <c r="AN61" s="2">
        <v>1373</v>
      </c>
      <c r="AO61" s="2">
        <v>1751</v>
      </c>
      <c r="AP61" s="2">
        <v>1144</v>
      </c>
      <c r="AQ61" s="2">
        <v>1150</v>
      </c>
      <c r="AR61" s="2">
        <v>1138</v>
      </c>
      <c r="AS61" s="2">
        <v>1375</v>
      </c>
      <c r="AT61" s="2">
        <v>1377</v>
      </c>
      <c r="AU61" s="2">
        <v>1482</v>
      </c>
      <c r="AV61" s="7">
        <v>1645</v>
      </c>
      <c r="AW61" s="2">
        <v>1667</v>
      </c>
      <c r="AX61">
        <v>939</v>
      </c>
      <c r="AY61" s="2">
        <v>1352</v>
      </c>
      <c r="AZ61" s="2">
        <v>1330</v>
      </c>
      <c r="BA61">
        <v>877</v>
      </c>
    </row>
    <row r="62" spans="1:53" x14ac:dyDescent="0.2">
      <c r="A62" t="s">
        <v>79</v>
      </c>
      <c r="B62">
        <v>595</v>
      </c>
      <c r="C62" s="2">
        <v>3175</v>
      </c>
      <c r="D62" s="2">
        <v>1394</v>
      </c>
      <c r="E62">
        <v>800</v>
      </c>
      <c r="F62" s="2">
        <v>3412</v>
      </c>
      <c r="G62" s="2">
        <v>1558</v>
      </c>
      <c r="H62" s="2">
        <v>5399</v>
      </c>
      <c r="I62" s="2">
        <v>1366</v>
      </c>
      <c r="J62" s="2">
        <v>2794</v>
      </c>
      <c r="K62" s="2">
        <v>1808</v>
      </c>
      <c r="L62" s="2">
        <v>1507</v>
      </c>
      <c r="M62" s="2">
        <v>1435</v>
      </c>
      <c r="N62" s="2">
        <v>1215</v>
      </c>
      <c r="O62" s="2">
        <v>4327</v>
      </c>
      <c r="P62" s="2">
        <v>1141</v>
      </c>
      <c r="Q62" s="2">
        <v>2026</v>
      </c>
      <c r="R62" s="2">
        <v>1986</v>
      </c>
      <c r="S62" s="2">
        <v>1202</v>
      </c>
      <c r="T62">
        <v>903</v>
      </c>
      <c r="U62" s="2">
        <v>2337</v>
      </c>
      <c r="V62" s="2">
        <v>3193</v>
      </c>
      <c r="W62" s="2">
        <v>3971</v>
      </c>
      <c r="X62" s="2">
        <v>2277</v>
      </c>
      <c r="Y62" s="2">
        <v>2260</v>
      </c>
      <c r="Z62">
        <v>944</v>
      </c>
      <c r="AA62" s="2">
        <v>1487</v>
      </c>
      <c r="AB62" s="2">
        <v>1732</v>
      </c>
      <c r="AC62" s="2">
        <v>2595</v>
      </c>
      <c r="AD62" s="2">
        <v>1474</v>
      </c>
      <c r="AE62" s="2">
        <v>5269</v>
      </c>
      <c r="AF62" s="2">
        <v>7432</v>
      </c>
      <c r="AG62" s="2">
        <v>1342</v>
      </c>
      <c r="AH62" s="2">
        <v>4832</v>
      </c>
      <c r="AI62" s="2">
        <v>1423</v>
      </c>
      <c r="AJ62" s="2">
        <v>1998</v>
      </c>
      <c r="AK62" s="2">
        <v>2192</v>
      </c>
      <c r="AL62" s="2">
        <v>1211</v>
      </c>
      <c r="AM62" s="2">
        <v>2606</v>
      </c>
      <c r="AN62" s="2">
        <v>2812</v>
      </c>
      <c r="AO62" s="2">
        <v>3905</v>
      </c>
      <c r="AP62">
        <v>919</v>
      </c>
      <c r="AQ62" s="2">
        <v>2011</v>
      </c>
      <c r="AR62" s="2">
        <v>1154</v>
      </c>
      <c r="AS62" s="2">
        <v>3119</v>
      </c>
      <c r="AT62" s="2">
        <v>1458</v>
      </c>
      <c r="AU62" s="2">
        <v>3816</v>
      </c>
      <c r="AV62" s="7">
        <v>2078</v>
      </c>
      <c r="AW62" s="2">
        <v>2824</v>
      </c>
      <c r="AX62">
        <v>725</v>
      </c>
      <c r="AY62" s="2">
        <v>3304</v>
      </c>
      <c r="AZ62" s="2">
        <v>1260</v>
      </c>
      <c r="BA62">
        <v>651</v>
      </c>
    </row>
    <row r="64" spans="1:53" x14ac:dyDescent="0.2">
      <c r="A64" s="5">
        <v>2012</v>
      </c>
    </row>
    <row r="65" spans="1:53" x14ac:dyDescent="0.2">
      <c r="A65" t="s">
        <v>2</v>
      </c>
    </row>
    <row r="66" spans="1:53" x14ac:dyDescent="0.2">
      <c r="A66" t="s">
        <v>76</v>
      </c>
      <c r="B66" s="2">
        <v>142600</v>
      </c>
      <c r="C66" s="2">
        <v>260400</v>
      </c>
      <c r="D66" s="2">
        <v>159700</v>
      </c>
      <c r="E66" s="2">
        <v>121300</v>
      </c>
      <c r="F66" s="2">
        <v>358100</v>
      </c>
      <c r="G66" s="2">
        <v>240500</v>
      </c>
      <c r="H66" s="2">
        <v>270900</v>
      </c>
      <c r="I66" s="2">
        <v>233500</v>
      </c>
      <c r="J66" s="2">
        <v>464200</v>
      </c>
      <c r="K66" s="2">
        <v>156700</v>
      </c>
      <c r="L66" s="2">
        <v>152300</v>
      </c>
      <c r="M66" s="2">
        <v>496200</v>
      </c>
      <c r="N66" s="2">
        <v>158400</v>
      </c>
      <c r="O66" s="2">
        <v>180200</v>
      </c>
      <c r="P66" s="2">
        <v>129600</v>
      </c>
      <c r="Q66" s="2">
        <v>137000</v>
      </c>
      <c r="R66" s="2">
        <v>144800</v>
      </c>
      <c r="S66" s="2">
        <v>135800</v>
      </c>
      <c r="T66" s="2">
        <v>158300</v>
      </c>
      <c r="U66" s="2">
        <v>180200</v>
      </c>
      <c r="V66" s="2">
        <v>286500</v>
      </c>
      <c r="W66" s="2">
        <v>326600</v>
      </c>
      <c r="X66" s="2">
        <v>125500</v>
      </c>
      <c r="Y66" s="2">
        <v>186100</v>
      </c>
      <c r="Z66" s="2">
        <v>121000</v>
      </c>
      <c r="AA66" s="2">
        <v>145500</v>
      </c>
      <c r="AB66" s="2">
        <v>199600</v>
      </c>
      <c r="AC66" s="2">
        <v>138000</v>
      </c>
      <c r="AD66" s="2">
        <v>153400</v>
      </c>
      <c r="AE66" s="2">
        <v>241300</v>
      </c>
      <c r="AF66" s="2">
        <v>318400</v>
      </c>
      <c r="AG66" s="2">
        <v>171400</v>
      </c>
      <c r="AH66" s="2">
        <v>299700</v>
      </c>
      <c r="AI66" s="2">
        <v>162100</v>
      </c>
      <c r="AJ66" s="2">
        <v>161600</v>
      </c>
      <c r="AK66" s="2">
        <v>135700</v>
      </c>
      <c r="AL66" s="2">
        <v>127200</v>
      </c>
      <c r="AM66" s="2">
        <v>231500</v>
      </c>
      <c r="AN66" s="2">
        <v>176700</v>
      </c>
      <c r="AO66" s="2">
        <v>236400</v>
      </c>
      <c r="AP66" s="2">
        <v>153000</v>
      </c>
      <c r="AQ66" s="2">
        <v>149700</v>
      </c>
      <c r="AR66" s="2">
        <v>145800</v>
      </c>
      <c r="AS66" s="2">
        <v>145400</v>
      </c>
      <c r="AT66" s="2">
        <v>202200</v>
      </c>
      <c r="AU66" s="2">
        <v>225300</v>
      </c>
      <c r="AV66" s="7">
        <v>257400</v>
      </c>
      <c r="AW66" s="2">
        <v>249300</v>
      </c>
      <c r="AX66" s="2">
        <v>119900</v>
      </c>
      <c r="AY66" s="2">
        <v>169500</v>
      </c>
      <c r="AZ66" s="2">
        <v>195700</v>
      </c>
      <c r="BA66" s="2">
        <v>143100</v>
      </c>
    </row>
    <row r="67" spans="1:53" x14ac:dyDescent="0.2">
      <c r="A67" t="s">
        <v>77</v>
      </c>
      <c r="B67" s="2">
        <v>65297</v>
      </c>
      <c r="C67" s="2">
        <v>94352</v>
      </c>
      <c r="D67" s="2">
        <v>69604</v>
      </c>
      <c r="E67" s="2">
        <v>61204</v>
      </c>
      <c r="F67" s="2">
        <v>91024</v>
      </c>
      <c r="G67" s="2">
        <v>81304</v>
      </c>
      <c r="H67" s="2">
        <v>97646</v>
      </c>
      <c r="I67" s="2">
        <v>79610</v>
      </c>
      <c r="J67" s="2">
        <v>119398</v>
      </c>
      <c r="K67" s="2">
        <v>64414</v>
      </c>
      <c r="L67" s="2">
        <v>71353</v>
      </c>
      <c r="M67" s="2">
        <v>94565</v>
      </c>
      <c r="N67" s="2">
        <v>62118</v>
      </c>
      <c r="O67" s="2">
        <v>80948</v>
      </c>
      <c r="P67" s="2">
        <v>66792</v>
      </c>
      <c r="Q67" s="2">
        <v>71360</v>
      </c>
      <c r="R67" s="2">
        <v>74497</v>
      </c>
      <c r="S67" s="2">
        <v>66183</v>
      </c>
      <c r="T67" s="2">
        <v>70674</v>
      </c>
      <c r="U67" s="2">
        <v>66223</v>
      </c>
      <c r="V67" s="2">
        <v>101171</v>
      </c>
      <c r="W67" s="2">
        <v>100244</v>
      </c>
      <c r="X67" s="2">
        <v>68744</v>
      </c>
      <c r="Y67" s="2">
        <v>82353</v>
      </c>
      <c r="Z67" s="2">
        <v>59737</v>
      </c>
      <c r="AA67" s="2">
        <v>67990</v>
      </c>
      <c r="AB67" s="2">
        <v>68103</v>
      </c>
      <c r="AC67" s="2">
        <v>74121</v>
      </c>
      <c r="AD67" s="2">
        <v>71022</v>
      </c>
      <c r="AE67" s="2">
        <v>88490</v>
      </c>
      <c r="AF67" s="2">
        <v>101703</v>
      </c>
      <c r="AG67" s="2">
        <v>65215</v>
      </c>
      <c r="AH67" s="2">
        <v>90924</v>
      </c>
      <c r="AI67" s="2">
        <v>67875</v>
      </c>
      <c r="AJ67" s="2">
        <v>81730</v>
      </c>
      <c r="AK67" s="2">
        <v>70849</v>
      </c>
      <c r="AL67" s="2">
        <v>67288</v>
      </c>
      <c r="AM67" s="2">
        <v>73328</v>
      </c>
      <c r="AN67" s="2">
        <v>77138</v>
      </c>
      <c r="AO67" s="2">
        <v>84818</v>
      </c>
      <c r="AP67" s="2">
        <v>65791</v>
      </c>
      <c r="AQ67" s="2">
        <v>69582</v>
      </c>
      <c r="AR67" s="2">
        <v>62902</v>
      </c>
      <c r="AS67" s="2">
        <v>78895</v>
      </c>
      <c r="AT67" s="2">
        <v>74120</v>
      </c>
      <c r="AU67" s="2">
        <v>73468</v>
      </c>
      <c r="AV67" s="7">
        <v>90004</v>
      </c>
      <c r="AW67" s="2">
        <v>83287</v>
      </c>
      <c r="AX67" s="2">
        <v>62698</v>
      </c>
      <c r="AY67" s="2">
        <v>74471</v>
      </c>
      <c r="AZ67" s="2">
        <v>79938</v>
      </c>
      <c r="BA67" s="2">
        <v>37209</v>
      </c>
    </row>
    <row r="68" spans="1:53" x14ac:dyDescent="0.2">
      <c r="A68" t="s">
        <v>78</v>
      </c>
      <c r="B68" s="2">
        <v>1104</v>
      </c>
      <c r="C68" s="2">
        <v>1831</v>
      </c>
      <c r="D68" s="2">
        <v>1320</v>
      </c>
      <c r="E68">
        <v>975</v>
      </c>
      <c r="F68" s="2">
        <v>2119</v>
      </c>
      <c r="G68" s="2">
        <v>1551</v>
      </c>
      <c r="H68" s="2">
        <v>2027</v>
      </c>
      <c r="I68" s="2">
        <v>1517</v>
      </c>
      <c r="J68" s="2">
        <v>2262</v>
      </c>
      <c r="K68" s="2">
        <v>1425</v>
      </c>
      <c r="L68" s="2">
        <v>1331</v>
      </c>
      <c r="M68" s="2">
        <v>2244</v>
      </c>
      <c r="N68" s="2">
        <v>1174</v>
      </c>
      <c r="O68" s="2">
        <v>1618</v>
      </c>
      <c r="P68" s="2">
        <v>1069</v>
      </c>
      <c r="Q68" s="2">
        <v>1140</v>
      </c>
      <c r="R68" s="2">
        <v>1250</v>
      </c>
      <c r="S68" s="2">
        <v>1084</v>
      </c>
      <c r="T68" s="2">
        <v>1148</v>
      </c>
      <c r="U68" s="2">
        <v>1300</v>
      </c>
      <c r="V68" s="2">
        <v>1918</v>
      </c>
      <c r="W68" s="2">
        <v>2010</v>
      </c>
      <c r="X68" s="2">
        <v>1233</v>
      </c>
      <c r="Y68" s="2">
        <v>1465</v>
      </c>
      <c r="Z68" s="2">
        <v>1031</v>
      </c>
      <c r="AA68" s="2">
        <v>1176</v>
      </c>
      <c r="AB68" s="2">
        <v>1233</v>
      </c>
      <c r="AC68" s="2">
        <v>1229</v>
      </c>
      <c r="AD68" s="2">
        <v>1433</v>
      </c>
      <c r="AE68" s="2">
        <v>1828</v>
      </c>
      <c r="AF68" s="2">
        <v>2342</v>
      </c>
      <c r="AG68" s="2">
        <v>1193</v>
      </c>
      <c r="AH68" s="2">
        <v>1967</v>
      </c>
      <c r="AI68" s="2">
        <v>1209</v>
      </c>
      <c r="AJ68" s="2">
        <v>1205</v>
      </c>
      <c r="AK68" s="2">
        <v>1215</v>
      </c>
      <c r="AL68" s="2">
        <v>1111</v>
      </c>
      <c r="AM68" s="2">
        <v>1544</v>
      </c>
      <c r="AN68" s="2">
        <v>1382</v>
      </c>
      <c r="AO68" s="2">
        <v>1774</v>
      </c>
      <c r="AP68" s="2">
        <v>1155</v>
      </c>
      <c r="AQ68" s="2">
        <v>1174</v>
      </c>
      <c r="AR68" s="2">
        <v>1143</v>
      </c>
      <c r="AS68" s="2">
        <v>1374</v>
      </c>
      <c r="AT68" s="2">
        <v>1396</v>
      </c>
      <c r="AU68" s="2">
        <v>1478</v>
      </c>
      <c r="AV68" s="7">
        <v>1670</v>
      </c>
      <c r="AW68" s="2">
        <v>1715</v>
      </c>
      <c r="AX68">
        <v>931</v>
      </c>
      <c r="AY68" s="2">
        <v>1376</v>
      </c>
      <c r="AZ68" s="2">
        <v>1297</v>
      </c>
      <c r="BA68">
        <v>881</v>
      </c>
    </row>
    <row r="69" spans="1:53" x14ac:dyDescent="0.2">
      <c r="A69" t="s">
        <v>79</v>
      </c>
      <c r="B69">
        <v>597</v>
      </c>
      <c r="C69" s="2">
        <v>3098</v>
      </c>
      <c r="D69" s="2">
        <v>1393</v>
      </c>
      <c r="E69">
        <v>762</v>
      </c>
      <c r="F69" s="2">
        <v>3336</v>
      </c>
      <c r="G69" s="2">
        <v>1539</v>
      </c>
      <c r="H69" s="2">
        <v>5139</v>
      </c>
      <c r="I69" s="2">
        <v>1322</v>
      </c>
      <c r="J69" s="2">
        <v>2833</v>
      </c>
      <c r="K69" s="2">
        <v>1819</v>
      </c>
      <c r="L69" s="2">
        <v>1587</v>
      </c>
      <c r="M69" s="2">
        <v>1416</v>
      </c>
      <c r="N69" s="2">
        <v>1240</v>
      </c>
      <c r="O69" s="2">
        <v>4328</v>
      </c>
      <c r="P69" s="2">
        <v>1126</v>
      </c>
      <c r="Q69" s="2">
        <v>1962</v>
      </c>
      <c r="R69" s="2">
        <v>1989</v>
      </c>
      <c r="S69" s="2">
        <v>1189</v>
      </c>
      <c r="T69">
        <v>819</v>
      </c>
      <c r="U69" s="2">
        <v>2273</v>
      </c>
      <c r="V69" s="2">
        <v>3184</v>
      </c>
      <c r="W69" s="2">
        <v>3853</v>
      </c>
      <c r="X69" s="2">
        <v>2288</v>
      </c>
      <c r="Y69" s="2">
        <v>2302</v>
      </c>
      <c r="Z69">
        <v>918</v>
      </c>
      <c r="AA69" s="2">
        <v>1481</v>
      </c>
      <c r="AB69" s="2">
        <v>1712</v>
      </c>
      <c r="AC69" s="2">
        <v>2568</v>
      </c>
      <c r="AD69" s="2">
        <v>1503</v>
      </c>
      <c r="AE69" s="2">
        <v>5236</v>
      </c>
      <c r="AF69" s="2">
        <v>7312</v>
      </c>
      <c r="AG69" s="2">
        <v>1351</v>
      </c>
      <c r="AH69" s="2">
        <v>4669</v>
      </c>
      <c r="AI69" s="2">
        <v>1406</v>
      </c>
      <c r="AJ69" s="2">
        <v>2099</v>
      </c>
      <c r="AK69" s="2">
        <v>2193</v>
      </c>
      <c r="AL69" s="2">
        <v>1205</v>
      </c>
      <c r="AM69" s="2">
        <v>2591</v>
      </c>
      <c r="AN69" s="2">
        <v>2725</v>
      </c>
      <c r="AO69" s="2">
        <v>3918</v>
      </c>
      <c r="AP69">
        <v>886</v>
      </c>
      <c r="AQ69" s="2">
        <v>1988</v>
      </c>
      <c r="AR69" s="2">
        <v>1127</v>
      </c>
      <c r="AS69" s="2">
        <v>3021</v>
      </c>
      <c r="AT69" s="2">
        <v>1448</v>
      </c>
      <c r="AU69" s="2">
        <v>3758</v>
      </c>
      <c r="AV69" s="7">
        <v>2108</v>
      </c>
      <c r="AW69" s="2">
        <v>2848</v>
      </c>
      <c r="AX69">
        <v>711</v>
      </c>
      <c r="AY69" s="2">
        <v>3322</v>
      </c>
      <c r="AZ69" s="2">
        <v>1216</v>
      </c>
      <c r="BA69">
        <v>682</v>
      </c>
    </row>
    <row r="71" spans="1:53" x14ac:dyDescent="0.2">
      <c r="A71" s="5">
        <v>2011</v>
      </c>
    </row>
    <row r="72" spans="1:53" x14ac:dyDescent="0.2">
      <c r="A72" t="s">
        <v>2</v>
      </c>
    </row>
    <row r="73" spans="1:53" x14ac:dyDescent="0.2">
      <c r="A73" t="s">
        <v>76</v>
      </c>
      <c r="B73" s="2">
        <v>142200</v>
      </c>
      <c r="C73" s="2">
        <v>255000</v>
      </c>
      <c r="D73" s="2">
        <v>161100</v>
      </c>
      <c r="E73" s="2">
        <v>120700</v>
      </c>
      <c r="F73" s="2">
        <v>363600</v>
      </c>
      <c r="G73" s="2">
        <v>238800</v>
      </c>
      <c r="H73" s="2">
        <v>282900</v>
      </c>
      <c r="I73" s="2">
        <v>242200</v>
      </c>
      <c r="J73" s="2">
        <v>426800</v>
      </c>
      <c r="K73" s="2">
        <v>159100</v>
      </c>
      <c r="L73" s="2">
        <v>156300</v>
      </c>
      <c r="M73" s="2">
        <v>485800</v>
      </c>
      <c r="N73" s="2">
        <v>164000</v>
      </c>
      <c r="O73" s="2">
        <v>190100</v>
      </c>
      <c r="P73" s="2">
        <v>129300</v>
      </c>
      <c r="Q73" s="2">
        <v>133600</v>
      </c>
      <c r="R73" s="2">
        <v>143100</v>
      </c>
      <c r="S73" s="2">
        <v>134900</v>
      </c>
      <c r="T73" s="2">
        <v>158200</v>
      </c>
      <c r="U73" s="2">
        <v>180000</v>
      </c>
      <c r="V73" s="2">
        <v>293800</v>
      </c>
      <c r="W73" s="2">
        <v>330500</v>
      </c>
      <c r="X73" s="2">
        <v>126600</v>
      </c>
      <c r="Y73" s="2">
        <v>191400</v>
      </c>
      <c r="Z73" s="2">
        <v>119400</v>
      </c>
      <c r="AA73" s="2">
        <v>146800</v>
      </c>
      <c r="AB73" s="2">
        <v>198200</v>
      </c>
      <c r="AC73" s="2">
        <v>137800</v>
      </c>
      <c r="AD73" s="2">
        <v>160400</v>
      </c>
      <c r="AE73" s="2">
        <v>243100</v>
      </c>
      <c r="AF73" s="2">
        <v>332100</v>
      </c>
      <c r="AG73" s="2">
        <v>174100</v>
      </c>
      <c r="AH73" s="2">
        <v>303500</v>
      </c>
      <c r="AI73" s="2">
        <v>165400</v>
      </c>
      <c r="AJ73" s="2">
        <v>147200</v>
      </c>
      <c r="AK73" s="2">
        <v>137900</v>
      </c>
      <c r="AL73" s="2">
        <v>125600</v>
      </c>
      <c r="AM73" s="2">
        <v>238600</v>
      </c>
      <c r="AN73" s="2">
        <v>178800</v>
      </c>
      <c r="AO73" s="2">
        <v>244400</v>
      </c>
      <c r="AP73" s="2">
        <v>152300</v>
      </c>
      <c r="AQ73" s="2">
        <v>148800</v>
      </c>
      <c r="AR73" s="2">
        <v>147400</v>
      </c>
      <c r="AS73" s="2">
        <v>144100</v>
      </c>
      <c r="AT73" s="2">
        <v>209900</v>
      </c>
      <c r="AU73" s="2">
        <v>220700</v>
      </c>
      <c r="AV73" s="7">
        <v>262800</v>
      </c>
      <c r="AW73" s="2">
        <v>263100</v>
      </c>
      <c r="AX73" s="2">
        <v>118400</v>
      </c>
      <c r="AY73" s="2">
        <v>172100</v>
      </c>
      <c r="AZ73" s="2">
        <v>187700</v>
      </c>
      <c r="BA73" s="2">
        <v>144000</v>
      </c>
    </row>
    <row r="74" spans="1:53" x14ac:dyDescent="0.2">
      <c r="A74" t="s">
        <v>77</v>
      </c>
      <c r="B74" s="2">
        <v>65045</v>
      </c>
      <c r="C74" s="2">
        <v>94966</v>
      </c>
      <c r="D74" s="2">
        <v>66790</v>
      </c>
      <c r="E74" s="2">
        <v>60340</v>
      </c>
      <c r="F74" s="2">
        <v>89279</v>
      </c>
      <c r="G74" s="2">
        <v>80076</v>
      </c>
      <c r="H74" s="2">
        <v>96239</v>
      </c>
      <c r="I74" s="2">
        <v>80856</v>
      </c>
      <c r="J74" s="2">
        <v>108425</v>
      </c>
      <c r="K74" s="2">
        <v>63474</v>
      </c>
      <c r="L74" s="2">
        <v>68998</v>
      </c>
      <c r="M74" s="2">
        <v>90916</v>
      </c>
      <c r="N74" s="2">
        <v>60854</v>
      </c>
      <c r="O74" s="2">
        <v>77246</v>
      </c>
      <c r="P74" s="2">
        <v>65849</v>
      </c>
      <c r="Q74" s="2">
        <v>70433</v>
      </c>
      <c r="R74" s="2">
        <v>72387</v>
      </c>
      <c r="S74" s="2">
        <v>64806</v>
      </c>
      <c r="T74" s="2">
        <v>70365</v>
      </c>
      <c r="U74" s="2">
        <v>67548</v>
      </c>
      <c r="V74" s="2">
        <v>97939</v>
      </c>
      <c r="W74" s="2">
        <v>97523</v>
      </c>
      <c r="X74" s="2">
        <v>67704</v>
      </c>
      <c r="Y74" s="2">
        <v>78480</v>
      </c>
      <c r="Z74" s="2">
        <v>57051</v>
      </c>
      <c r="AA74" s="2">
        <v>67780</v>
      </c>
      <c r="AB74" s="2">
        <v>62611</v>
      </c>
      <c r="AC74" s="2">
        <v>74979</v>
      </c>
      <c r="AD74" s="2">
        <v>70462</v>
      </c>
      <c r="AE74" s="2">
        <v>87967</v>
      </c>
      <c r="AF74" s="2">
        <v>100979</v>
      </c>
      <c r="AG74" s="2">
        <v>65698</v>
      </c>
      <c r="AH74" s="2">
        <v>89840</v>
      </c>
      <c r="AI74" s="2">
        <v>65803</v>
      </c>
      <c r="AJ74" s="2">
        <v>78423</v>
      </c>
      <c r="AK74" s="2">
        <v>68599</v>
      </c>
      <c r="AL74" s="2">
        <v>65792</v>
      </c>
      <c r="AM74" s="2">
        <v>71650</v>
      </c>
      <c r="AN74" s="2">
        <v>74597</v>
      </c>
      <c r="AO74" s="2">
        <v>85772</v>
      </c>
      <c r="AP74" s="2">
        <v>63143</v>
      </c>
      <c r="AQ74" s="2">
        <v>70300</v>
      </c>
      <c r="AR74" s="2">
        <v>63288</v>
      </c>
      <c r="AS74" s="2">
        <v>76873</v>
      </c>
      <c r="AT74" s="2">
        <v>72089</v>
      </c>
      <c r="AU74" s="2">
        <v>74419</v>
      </c>
      <c r="AV74" s="7">
        <v>88389</v>
      </c>
      <c r="AW74" s="2">
        <v>82029</v>
      </c>
      <c r="AX74" s="2">
        <v>61318</v>
      </c>
      <c r="AY74" s="2">
        <v>72203</v>
      </c>
      <c r="AZ74" s="2">
        <v>77660</v>
      </c>
      <c r="BA74" s="2">
        <v>36333</v>
      </c>
    </row>
    <row r="75" spans="1:53" x14ac:dyDescent="0.2">
      <c r="A75" t="s">
        <v>78</v>
      </c>
      <c r="B75" s="2">
        <v>1134</v>
      </c>
      <c r="C75" s="2">
        <v>1794</v>
      </c>
      <c r="D75" s="2">
        <v>1365</v>
      </c>
      <c r="E75">
        <v>988</v>
      </c>
      <c r="F75" s="2">
        <v>2182</v>
      </c>
      <c r="G75" s="2">
        <v>1560</v>
      </c>
      <c r="H75" s="2">
        <v>2052</v>
      </c>
      <c r="I75" s="2">
        <v>1567</v>
      </c>
      <c r="J75" s="2">
        <v>2224</v>
      </c>
      <c r="K75" s="2">
        <v>1470</v>
      </c>
      <c r="L75" s="2">
        <v>1371</v>
      </c>
      <c r="M75" s="2">
        <v>2221</v>
      </c>
      <c r="N75" s="2">
        <v>1212</v>
      </c>
      <c r="O75" s="2">
        <v>1646</v>
      </c>
      <c r="P75" s="2">
        <v>1091</v>
      </c>
      <c r="Q75" s="2">
        <v>1144</v>
      </c>
      <c r="R75" s="2">
        <v>1252</v>
      </c>
      <c r="S75" s="2">
        <v>1092</v>
      </c>
      <c r="T75" s="2">
        <v>1176</v>
      </c>
      <c r="U75" s="2">
        <v>1304</v>
      </c>
      <c r="V75" s="2">
        <v>1961</v>
      </c>
      <c r="W75" s="2">
        <v>2042</v>
      </c>
      <c r="X75" s="2">
        <v>1275</v>
      </c>
      <c r="Y75" s="2">
        <v>1481</v>
      </c>
      <c r="Z75" s="2">
        <v>1048</v>
      </c>
      <c r="AA75" s="2">
        <v>1199</v>
      </c>
      <c r="AB75" s="2">
        <v>1256</v>
      </c>
      <c r="AC75" s="2">
        <v>1237</v>
      </c>
      <c r="AD75" s="2">
        <v>1529</v>
      </c>
      <c r="AE75" s="2">
        <v>1884</v>
      </c>
      <c r="AF75" s="2">
        <v>2397</v>
      </c>
      <c r="AG75" s="2">
        <v>1216</v>
      </c>
      <c r="AH75" s="2">
        <v>1977</v>
      </c>
      <c r="AI75" s="2">
        <v>1246</v>
      </c>
      <c r="AJ75" s="2">
        <v>1155</v>
      </c>
      <c r="AK75" s="2">
        <v>1243</v>
      </c>
      <c r="AL75" s="2">
        <v>1108</v>
      </c>
      <c r="AM75" s="2">
        <v>1546</v>
      </c>
      <c r="AN75" s="2">
        <v>1408</v>
      </c>
      <c r="AO75" s="2">
        <v>1842</v>
      </c>
      <c r="AP75" s="2">
        <v>1175</v>
      </c>
      <c r="AQ75" s="2">
        <v>1178</v>
      </c>
      <c r="AR75" s="2">
        <v>1172</v>
      </c>
      <c r="AS75" s="2">
        <v>1398</v>
      </c>
      <c r="AT75" s="2">
        <v>1418</v>
      </c>
      <c r="AU75" s="2">
        <v>1487</v>
      </c>
      <c r="AV75" s="7">
        <v>1707</v>
      </c>
      <c r="AW75" s="2">
        <v>1733</v>
      </c>
      <c r="AX75">
        <v>937</v>
      </c>
      <c r="AY75" s="2">
        <v>1402</v>
      </c>
      <c r="AZ75" s="2">
        <v>1269</v>
      </c>
      <c r="BA75">
        <v>888</v>
      </c>
    </row>
    <row r="76" spans="1:53" x14ac:dyDescent="0.2">
      <c r="A76" t="s">
        <v>79</v>
      </c>
      <c r="B76">
        <v>585</v>
      </c>
      <c r="C76" s="2">
        <v>3074</v>
      </c>
      <c r="D76" s="2">
        <v>1434</v>
      </c>
      <c r="E76">
        <v>732</v>
      </c>
      <c r="F76" s="2">
        <v>3291</v>
      </c>
      <c r="G76" s="2">
        <v>1530</v>
      </c>
      <c r="H76" s="2">
        <v>5152</v>
      </c>
      <c r="I76" s="2">
        <v>1300</v>
      </c>
      <c r="J76" s="2">
        <v>2600</v>
      </c>
      <c r="K76" s="2">
        <v>1882</v>
      </c>
      <c r="L76" s="2">
        <v>1612</v>
      </c>
      <c r="M76" s="2">
        <v>1390</v>
      </c>
      <c r="N76" s="2">
        <v>1290</v>
      </c>
      <c r="O76" s="2">
        <v>4206</v>
      </c>
      <c r="P76" s="2">
        <v>1137</v>
      </c>
      <c r="Q76" s="2">
        <v>1879</v>
      </c>
      <c r="R76" s="2">
        <v>1922</v>
      </c>
      <c r="S76" s="2">
        <v>1137</v>
      </c>
      <c r="T76">
        <v>818</v>
      </c>
      <c r="U76" s="2">
        <v>2215</v>
      </c>
      <c r="V76" s="2">
        <v>3152</v>
      </c>
      <c r="W76" s="2">
        <v>3735</v>
      </c>
      <c r="X76" s="2">
        <v>2351</v>
      </c>
      <c r="Y76" s="2">
        <v>2252</v>
      </c>
      <c r="Z76">
        <v>913</v>
      </c>
      <c r="AA76" s="2">
        <v>1448</v>
      </c>
      <c r="AB76" s="2">
        <v>1668</v>
      </c>
      <c r="AC76" s="2">
        <v>2561</v>
      </c>
      <c r="AD76" s="2">
        <v>1610</v>
      </c>
      <c r="AE76" s="2">
        <v>5050</v>
      </c>
      <c r="AF76" s="2">
        <v>7188</v>
      </c>
      <c r="AG76" s="2">
        <v>1283</v>
      </c>
      <c r="AH76" s="2">
        <v>4606</v>
      </c>
      <c r="AI76" s="2">
        <v>1405</v>
      </c>
      <c r="AJ76" s="2">
        <v>2012</v>
      </c>
      <c r="AK76" s="2">
        <v>2141</v>
      </c>
      <c r="AL76" s="2">
        <v>1153</v>
      </c>
      <c r="AM76" s="2">
        <v>2526</v>
      </c>
      <c r="AN76" s="2">
        <v>2653</v>
      </c>
      <c r="AO76" s="2">
        <v>3796</v>
      </c>
      <c r="AP76">
        <v>894</v>
      </c>
      <c r="AQ76" s="2">
        <v>1956</v>
      </c>
      <c r="AR76" s="2">
        <v>1090</v>
      </c>
      <c r="AS76" s="2">
        <v>3020</v>
      </c>
      <c r="AT76" s="2">
        <v>1432</v>
      </c>
      <c r="AU76" s="2">
        <v>3647</v>
      </c>
      <c r="AV76" s="7">
        <v>2128</v>
      </c>
      <c r="AW76" s="2">
        <v>2826</v>
      </c>
      <c r="AX76">
        <v>696</v>
      </c>
      <c r="AY76" s="2">
        <v>3302</v>
      </c>
      <c r="AZ76" s="2">
        <v>1185</v>
      </c>
      <c r="BA76">
        <v>724</v>
      </c>
    </row>
    <row r="78" spans="1:53" x14ac:dyDescent="0.2">
      <c r="A78" s="5">
        <v>2010</v>
      </c>
    </row>
    <row r="79" spans="1:53" x14ac:dyDescent="0.2">
      <c r="A79" t="s">
        <v>2</v>
      </c>
    </row>
    <row r="80" spans="1:53" x14ac:dyDescent="0.2">
      <c r="A80" t="s">
        <v>76</v>
      </c>
      <c r="B80" s="2">
        <v>142700</v>
      </c>
      <c r="C80" s="2">
        <v>255700</v>
      </c>
      <c r="D80" s="2">
        <v>177000</v>
      </c>
      <c r="E80" s="2">
        <v>122600</v>
      </c>
      <c r="F80" s="2">
        <v>377700</v>
      </c>
      <c r="G80" s="2">
        <v>243300</v>
      </c>
      <c r="H80" s="2">
        <v>294500</v>
      </c>
      <c r="I80" s="2">
        <v>249000</v>
      </c>
      <c r="J80" s="2">
        <v>439400</v>
      </c>
      <c r="K80" s="2">
        <v>172100</v>
      </c>
      <c r="L80" s="2">
        <v>164900</v>
      </c>
      <c r="M80" s="2">
        <v>516100</v>
      </c>
      <c r="N80" s="2">
        <v>171000</v>
      </c>
      <c r="O80" s="2">
        <v>203900</v>
      </c>
      <c r="P80" s="2">
        <v>130700</v>
      </c>
      <c r="Q80" s="2">
        <v>133300</v>
      </c>
      <c r="R80" s="2">
        <v>143100</v>
      </c>
      <c r="S80" s="2">
        <v>136100</v>
      </c>
      <c r="T80" s="2">
        <v>157700</v>
      </c>
      <c r="U80" s="2">
        <v>188500</v>
      </c>
      <c r="V80" s="2">
        <v>311000</v>
      </c>
      <c r="W80" s="2">
        <v>337700</v>
      </c>
      <c r="X80" s="2">
        <v>132000</v>
      </c>
      <c r="Y80" s="2">
        <v>202900</v>
      </c>
      <c r="Z80" s="2">
        <v>118700</v>
      </c>
      <c r="AA80" s="2">
        <v>149400</v>
      </c>
      <c r="AB80" s="2">
        <v>196800</v>
      </c>
      <c r="AC80" s="2">
        <v>136000</v>
      </c>
      <c r="AD80" s="2">
        <v>179100</v>
      </c>
      <c r="AE80" s="2">
        <v>247600</v>
      </c>
      <c r="AF80" s="2">
        <v>346800</v>
      </c>
      <c r="AG80" s="2">
        <v>174300</v>
      </c>
      <c r="AH80" s="2">
        <v>315100</v>
      </c>
      <c r="AI80" s="2">
        <v>165800</v>
      </c>
      <c r="AJ80" s="2">
        <v>142800</v>
      </c>
      <c r="AK80" s="2">
        <v>141700</v>
      </c>
      <c r="AL80" s="2">
        <v>123600</v>
      </c>
      <c r="AM80" s="2">
        <v>253300</v>
      </c>
      <c r="AN80" s="2">
        <v>182100</v>
      </c>
      <c r="AO80" s="2">
        <v>258100</v>
      </c>
      <c r="AP80" s="2">
        <v>153400</v>
      </c>
      <c r="AQ80" s="2">
        <v>146800</v>
      </c>
      <c r="AR80" s="2">
        <v>147000</v>
      </c>
      <c r="AS80" s="2">
        <v>144700</v>
      </c>
      <c r="AT80" s="2">
        <v>220900</v>
      </c>
      <c r="AU80" s="2">
        <v>222900</v>
      </c>
      <c r="AV80" s="7">
        <v>271500</v>
      </c>
      <c r="AW80" s="2">
        <v>280000</v>
      </c>
      <c r="AX80" s="2">
        <v>116000</v>
      </c>
      <c r="AY80" s="2">
        <v>175600</v>
      </c>
      <c r="AZ80" s="2">
        <v>191600</v>
      </c>
      <c r="BA80" s="2">
        <v>140100</v>
      </c>
    </row>
    <row r="81" spans="1:53" x14ac:dyDescent="0.2">
      <c r="A81" t="s">
        <v>77</v>
      </c>
      <c r="B81" s="2">
        <v>61964</v>
      </c>
      <c r="C81" s="2">
        <v>94747</v>
      </c>
      <c r="D81" s="2">
        <v>66539</v>
      </c>
      <c r="E81" s="2">
        <v>59393</v>
      </c>
      <c r="F81" s="2">
        <v>88444</v>
      </c>
      <c r="G81" s="2">
        <v>78267</v>
      </c>
      <c r="H81" s="2">
        <v>94298</v>
      </c>
      <c r="I81" s="2">
        <v>77716</v>
      </c>
      <c r="J81" s="2">
        <v>112294</v>
      </c>
      <c r="K81" s="2">
        <v>62096</v>
      </c>
      <c r="L81" s="2">
        <v>67424</v>
      </c>
      <c r="M81" s="2">
        <v>88857</v>
      </c>
      <c r="N81" s="2">
        <v>60953</v>
      </c>
      <c r="O81" s="2">
        <v>77134</v>
      </c>
      <c r="P81" s="2">
        <v>63300</v>
      </c>
      <c r="Q81" s="2">
        <v>67976</v>
      </c>
      <c r="R81" s="2">
        <v>70693</v>
      </c>
      <c r="S81" s="2">
        <v>61497</v>
      </c>
      <c r="T81" s="2">
        <v>68145</v>
      </c>
      <c r="U81" s="2">
        <v>65808</v>
      </c>
      <c r="V81" s="2">
        <v>98145</v>
      </c>
      <c r="W81" s="2">
        <v>94695</v>
      </c>
      <c r="X81" s="2">
        <v>64740</v>
      </c>
      <c r="Y81" s="2">
        <v>77042</v>
      </c>
      <c r="Z81" s="2">
        <v>56878</v>
      </c>
      <c r="AA81" s="2">
        <v>65911</v>
      </c>
      <c r="AB81" s="2">
        <v>62191</v>
      </c>
      <c r="AC81" s="2">
        <v>71102</v>
      </c>
      <c r="AD81" s="2">
        <v>71865</v>
      </c>
      <c r="AE81" s="2">
        <v>84346</v>
      </c>
      <c r="AF81" s="2">
        <v>99984</v>
      </c>
      <c r="AG81" s="2">
        <v>62597</v>
      </c>
      <c r="AH81" s="2">
        <v>87812</v>
      </c>
      <c r="AI81" s="2">
        <v>64837</v>
      </c>
      <c r="AJ81" s="2">
        <v>73191</v>
      </c>
      <c r="AK81" s="2">
        <v>66594</v>
      </c>
      <c r="AL81" s="2">
        <v>62732</v>
      </c>
      <c r="AM81" s="2">
        <v>70418</v>
      </c>
      <c r="AN81" s="2">
        <v>72891</v>
      </c>
      <c r="AO81" s="2">
        <v>79813</v>
      </c>
      <c r="AP81" s="2">
        <v>62767</v>
      </c>
      <c r="AQ81" s="2">
        <v>68243</v>
      </c>
      <c r="AR81" s="2">
        <v>61581</v>
      </c>
      <c r="AS81" s="2">
        <v>74935</v>
      </c>
      <c r="AT81" s="2">
        <v>71038</v>
      </c>
      <c r="AU81" s="2">
        <v>68698</v>
      </c>
      <c r="AV81" s="7">
        <v>87012</v>
      </c>
      <c r="AW81" s="2">
        <v>80240</v>
      </c>
      <c r="AX81" s="2">
        <v>59593</v>
      </c>
      <c r="AY81" s="2">
        <v>71063</v>
      </c>
      <c r="AZ81" s="2">
        <v>74260</v>
      </c>
      <c r="BA81" s="2">
        <v>37217</v>
      </c>
    </row>
    <row r="82" spans="1:53" x14ac:dyDescent="0.2">
      <c r="A82" t="s">
        <v>78</v>
      </c>
      <c r="B82" s="2">
        <v>1130</v>
      </c>
      <c r="C82" s="2">
        <v>1772</v>
      </c>
      <c r="D82" s="2">
        <v>1442</v>
      </c>
      <c r="E82">
        <v>987</v>
      </c>
      <c r="F82" s="2">
        <v>2242</v>
      </c>
      <c r="G82" s="2">
        <v>1590</v>
      </c>
      <c r="H82" s="2">
        <v>2068</v>
      </c>
      <c r="I82" s="2">
        <v>1569</v>
      </c>
      <c r="J82" s="2">
        <v>2297</v>
      </c>
      <c r="K82" s="2">
        <v>1505</v>
      </c>
      <c r="L82" s="2">
        <v>1390</v>
      </c>
      <c r="M82" s="2">
        <v>2240</v>
      </c>
      <c r="N82" s="2">
        <v>1187</v>
      </c>
      <c r="O82" s="2">
        <v>1655</v>
      </c>
      <c r="P82" s="2">
        <v>1090</v>
      </c>
      <c r="Q82" s="2">
        <v>1140</v>
      </c>
      <c r="R82" s="2">
        <v>1239</v>
      </c>
      <c r="S82" s="2">
        <v>1072</v>
      </c>
      <c r="T82" s="2">
        <v>1163</v>
      </c>
      <c r="U82" s="2">
        <v>1289</v>
      </c>
      <c r="V82" s="2">
        <v>2016</v>
      </c>
      <c r="W82" s="2">
        <v>2036</v>
      </c>
      <c r="X82" s="2">
        <v>1288</v>
      </c>
      <c r="Y82" s="2">
        <v>1503</v>
      </c>
      <c r="Z82" s="2">
        <v>1043</v>
      </c>
      <c r="AA82" s="2">
        <v>1182</v>
      </c>
      <c r="AB82" s="2">
        <v>1217</v>
      </c>
      <c r="AC82" s="2">
        <v>1218</v>
      </c>
      <c r="AD82" s="2">
        <v>1638</v>
      </c>
      <c r="AE82" s="2">
        <v>1853</v>
      </c>
      <c r="AF82" s="2">
        <v>2370</v>
      </c>
      <c r="AG82" s="2">
        <v>1202</v>
      </c>
      <c r="AH82" s="2">
        <v>1963</v>
      </c>
      <c r="AI82" s="2">
        <v>1250</v>
      </c>
      <c r="AJ82" s="2">
        <v>1133</v>
      </c>
      <c r="AK82" s="2">
        <v>1246</v>
      </c>
      <c r="AL82" s="2">
        <v>1089</v>
      </c>
      <c r="AM82" s="2">
        <v>1577</v>
      </c>
      <c r="AN82" s="2">
        <v>1390</v>
      </c>
      <c r="AO82" s="2">
        <v>1837</v>
      </c>
      <c r="AP82" s="2">
        <v>1177</v>
      </c>
      <c r="AQ82" s="2">
        <v>1151</v>
      </c>
      <c r="AR82" s="2">
        <v>1161</v>
      </c>
      <c r="AS82" s="2">
        <v>1402</v>
      </c>
      <c r="AT82" s="2">
        <v>1433</v>
      </c>
      <c r="AU82" s="2">
        <v>1445</v>
      </c>
      <c r="AV82" s="7">
        <v>1728</v>
      </c>
      <c r="AW82" s="2">
        <v>1736</v>
      </c>
      <c r="AX82">
        <v>918</v>
      </c>
      <c r="AY82" s="2">
        <v>1404</v>
      </c>
      <c r="AZ82" s="2">
        <v>1300</v>
      </c>
      <c r="BA82">
        <v>851</v>
      </c>
    </row>
    <row r="83" spans="1:53" x14ac:dyDescent="0.2">
      <c r="A83" t="s">
        <v>79</v>
      </c>
      <c r="B83">
        <v>568</v>
      </c>
      <c r="C83" s="2">
        <v>3177</v>
      </c>
      <c r="D83" s="2">
        <v>1489</v>
      </c>
      <c r="E83">
        <v>703</v>
      </c>
      <c r="F83" s="2">
        <v>3284</v>
      </c>
      <c r="G83" s="2">
        <v>1508</v>
      </c>
      <c r="H83" s="2">
        <v>4987</v>
      </c>
      <c r="I83" s="2">
        <v>1302</v>
      </c>
      <c r="J83" s="2">
        <v>2640</v>
      </c>
      <c r="K83" s="2">
        <v>1979</v>
      </c>
      <c r="L83" s="2">
        <v>1654</v>
      </c>
      <c r="M83" s="2">
        <v>1400</v>
      </c>
      <c r="N83" s="2">
        <v>1280</v>
      </c>
      <c r="O83" s="2">
        <v>4061</v>
      </c>
      <c r="P83" s="2">
        <v>1123</v>
      </c>
      <c r="Q83" s="2">
        <v>1769</v>
      </c>
      <c r="R83" s="2">
        <v>1875</v>
      </c>
      <c r="S83" s="2">
        <v>1104</v>
      </c>
      <c r="T83">
        <v>784</v>
      </c>
      <c r="U83" s="2">
        <v>2211</v>
      </c>
      <c r="V83" s="2">
        <v>3079</v>
      </c>
      <c r="W83" s="2">
        <v>3624</v>
      </c>
      <c r="X83" s="2">
        <v>2410</v>
      </c>
      <c r="Y83" s="2">
        <v>2256</v>
      </c>
      <c r="Z83">
        <v>846</v>
      </c>
      <c r="AA83" s="2">
        <v>1418</v>
      </c>
      <c r="AB83" s="2">
        <v>1656</v>
      </c>
      <c r="AC83" s="2">
        <v>2482</v>
      </c>
      <c r="AD83" s="2">
        <v>1783</v>
      </c>
      <c r="AE83" s="2">
        <v>4807</v>
      </c>
      <c r="AF83" s="2">
        <v>6963</v>
      </c>
      <c r="AG83" s="2">
        <v>1243</v>
      </c>
      <c r="AH83" s="2">
        <v>4399</v>
      </c>
      <c r="AI83" s="2">
        <v>1382</v>
      </c>
      <c r="AJ83" s="2">
        <v>2025</v>
      </c>
      <c r="AK83" s="2">
        <v>2121</v>
      </c>
      <c r="AL83" s="2">
        <v>1090</v>
      </c>
      <c r="AM83" s="2">
        <v>2509</v>
      </c>
      <c r="AN83" s="2">
        <v>2595</v>
      </c>
      <c r="AO83" s="2">
        <v>3815</v>
      </c>
      <c r="AP83">
        <v>867</v>
      </c>
      <c r="AQ83" s="2">
        <v>1927</v>
      </c>
      <c r="AR83" s="2">
        <v>1080</v>
      </c>
      <c r="AS83" s="2">
        <v>2997</v>
      </c>
      <c r="AT83" s="2">
        <v>1426</v>
      </c>
      <c r="AU83" s="2">
        <v>3588</v>
      </c>
      <c r="AV83" s="7">
        <v>2158</v>
      </c>
      <c r="AW83" s="2">
        <v>2737</v>
      </c>
      <c r="AX83">
        <v>648</v>
      </c>
      <c r="AY83" s="2">
        <v>3244</v>
      </c>
      <c r="AZ83" s="2">
        <v>1189</v>
      </c>
      <c r="BA83">
        <v>773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E495C-F56D-DB4F-BDE0-EA288B07A5CE}">
  <dimension ref="A1:O52"/>
  <sheetViews>
    <sheetView topLeftCell="A5" workbookViewId="0">
      <selection activeCell="A13" sqref="A13:XFD13"/>
    </sheetView>
    <sheetView workbookViewId="1"/>
  </sheetViews>
  <sheetFormatPr baseColWidth="10" defaultRowHeight="16" x14ac:dyDescent="0.2"/>
  <cols>
    <col min="1" max="1" width="17.5" bestFit="1" customWidth="1"/>
  </cols>
  <sheetData>
    <row r="1" spans="1:15" x14ac:dyDescent="0.2">
      <c r="B1" s="5">
        <v>2010</v>
      </c>
      <c r="C1" s="5">
        <v>2011</v>
      </c>
      <c r="D1" s="5">
        <v>2012</v>
      </c>
      <c r="E1" s="5">
        <v>2013</v>
      </c>
      <c r="F1" s="5">
        <v>2014</v>
      </c>
      <c r="G1" s="5">
        <v>2015</v>
      </c>
      <c r="H1" s="5">
        <v>2016</v>
      </c>
      <c r="I1" s="5">
        <v>2017</v>
      </c>
      <c r="J1" s="5">
        <v>2018</v>
      </c>
      <c r="K1" s="5">
        <v>2019</v>
      </c>
      <c r="L1" s="5">
        <v>2020</v>
      </c>
      <c r="M1" s="5">
        <v>2021</v>
      </c>
      <c r="N1" s="5">
        <v>2022</v>
      </c>
      <c r="O1" t="s">
        <v>80</v>
      </c>
    </row>
    <row r="2" spans="1:15" x14ac:dyDescent="0.2">
      <c r="A2" t="s">
        <v>25</v>
      </c>
      <c r="B2">
        <v>301943.74685931602</v>
      </c>
      <c r="C2">
        <v>282560.62383477198</v>
      </c>
      <c r="D2">
        <v>303742.95188927301</v>
      </c>
      <c r="E2">
        <v>371411.984542399</v>
      </c>
      <c r="F2">
        <v>404246.96169894299</v>
      </c>
      <c r="G2">
        <v>425268.07763678598</v>
      </c>
      <c r="H2">
        <v>452600.84668161598</v>
      </c>
      <c r="I2">
        <v>500927.45944168599</v>
      </c>
      <c r="J2">
        <v>544962.29091576999</v>
      </c>
      <c r="K2">
        <v>553636.28928315197</v>
      </c>
      <c r="L2">
        <v>603575.95409166801</v>
      </c>
      <c r="M2">
        <v>699739.37967312196</v>
      </c>
      <c r="N2">
        <v>740517.23446756299</v>
      </c>
      <c r="O2">
        <v>9</v>
      </c>
    </row>
    <row r="3" spans="1:15" x14ac:dyDescent="0.2">
      <c r="A3" t="s">
        <v>64</v>
      </c>
      <c r="B3">
        <v>135006.55496794501</v>
      </c>
      <c r="C3">
        <v>131582.73590097201</v>
      </c>
      <c r="D3">
        <v>135112.132101453</v>
      </c>
      <c r="E3">
        <v>144516.47055505301</v>
      </c>
      <c r="F3">
        <v>156147.16590803099</v>
      </c>
      <c r="G3">
        <v>169819.92640894101</v>
      </c>
      <c r="H3">
        <v>181506.480838241</v>
      </c>
      <c r="I3">
        <v>192831.38898070899</v>
      </c>
      <c r="J3">
        <v>204269.40840281101</v>
      </c>
      <c r="K3">
        <v>212792.7721915</v>
      </c>
      <c r="L3">
        <v>229411.97881485301</v>
      </c>
      <c r="M3">
        <v>270190.65222031</v>
      </c>
      <c r="N3">
        <v>302107.850130782</v>
      </c>
      <c r="O3">
        <v>54</v>
      </c>
    </row>
    <row r="4" spans="1:15" x14ac:dyDescent="0.2">
      <c r="A4" t="s">
        <v>30</v>
      </c>
      <c r="B4">
        <v>138187.49627535301</v>
      </c>
      <c r="C4">
        <v>127702.645904269</v>
      </c>
      <c r="D4">
        <v>134454.80567462</v>
      </c>
      <c r="E4">
        <v>155053.83417213301</v>
      </c>
      <c r="F4">
        <v>169982.63183283599</v>
      </c>
      <c r="G4">
        <v>186725.143587061</v>
      </c>
      <c r="H4">
        <v>202823.25668706701</v>
      </c>
      <c r="I4">
        <v>219021.884377304</v>
      </c>
      <c r="J4">
        <v>234241.27590259601</v>
      </c>
      <c r="K4">
        <v>244084.74572675899</v>
      </c>
      <c r="L4">
        <v>265230.737349439</v>
      </c>
      <c r="M4">
        <v>323743.354843434</v>
      </c>
      <c r="N4">
        <v>383346.28258685803</v>
      </c>
      <c r="O4">
        <v>14</v>
      </c>
    </row>
    <row r="5" spans="1:15" x14ac:dyDescent="0.2">
      <c r="A5" t="s">
        <v>53</v>
      </c>
      <c r="B5">
        <v>256864.99080518199</v>
      </c>
      <c r="C5">
        <v>249520.93835421099</v>
      </c>
      <c r="D5">
        <v>250395.569367964</v>
      </c>
      <c r="E5">
        <v>259871.61467729299</v>
      </c>
      <c r="F5">
        <v>268640.56191200297</v>
      </c>
      <c r="G5">
        <v>280539.25949379499</v>
      </c>
      <c r="H5">
        <v>291583.64558871498</v>
      </c>
      <c r="I5">
        <v>310004.16344806302</v>
      </c>
      <c r="J5">
        <v>330470.44539332797</v>
      </c>
      <c r="K5">
        <v>344624.34477831499</v>
      </c>
      <c r="L5">
        <v>368487.57501055702</v>
      </c>
      <c r="M5">
        <v>407580.29706657102</v>
      </c>
      <c r="N5">
        <v>431588.38358895102</v>
      </c>
      <c r="O5">
        <v>43</v>
      </c>
    </row>
    <row r="6" spans="1:15" x14ac:dyDescent="0.2">
      <c r="A6" t="s">
        <v>59</v>
      </c>
      <c r="B6">
        <v>155629.910033019</v>
      </c>
      <c r="C6">
        <v>149324.316591701</v>
      </c>
      <c r="D6">
        <v>149809.931575041</v>
      </c>
      <c r="E6">
        <v>152354.266101897</v>
      </c>
      <c r="F6">
        <v>154014.955021278</v>
      </c>
      <c r="G6">
        <v>158994.02047845899</v>
      </c>
      <c r="H6">
        <v>163773.08856207199</v>
      </c>
      <c r="I6">
        <v>170865.14477067901</v>
      </c>
      <c r="J6">
        <v>177504.375627214</v>
      </c>
      <c r="K6">
        <v>187148.80263289201</v>
      </c>
      <c r="L6">
        <v>205431.29196153901</v>
      </c>
      <c r="M6">
        <v>225236.93391762101</v>
      </c>
      <c r="N6">
        <v>244013.91873847801</v>
      </c>
      <c r="O6">
        <v>47</v>
      </c>
    </row>
    <row r="7" spans="1:15" x14ac:dyDescent="0.2">
      <c r="A7" t="s">
        <v>34</v>
      </c>
      <c r="B7">
        <v>154121.13150325799</v>
      </c>
      <c r="C7">
        <v>141064.59239384401</v>
      </c>
      <c r="D7">
        <v>137586.36864342599</v>
      </c>
      <c r="E7">
        <v>148877.723268987</v>
      </c>
      <c r="F7">
        <v>157236.413986898</v>
      </c>
      <c r="G7">
        <v>163994.25822371099</v>
      </c>
      <c r="H7">
        <v>170889.565902912</v>
      </c>
      <c r="I7">
        <v>179479.78875897199</v>
      </c>
      <c r="J7">
        <v>184731.72468041201</v>
      </c>
      <c r="K7">
        <v>189782.48115574601</v>
      </c>
      <c r="L7">
        <v>202233.763201633</v>
      </c>
      <c r="M7">
        <v>221851.031383533</v>
      </c>
      <c r="N7">
        <v>236856.743400348</v>
      </c>
      <c r="O7">
        <v>21</v>
      </c>
    </row>
    <row r="8" spans="1:15" x14ac:dyDescent="0.2">
      <c r="A8" t="s">
        <v>56</v>
      </c>
      <c r="B8">
        <v>113222.210734536</v>
      </c>
      <c r="C8">
        <v>108153.507085839</v>
      </c>
      <c r="D8">
        <v>108605.519266319</v>
      </c>
      <c r="E8">
        <v>113200.192135014</v>
      </c>
      <c r="F8">
        <v>116478.898405991</v>
      </c>
      <c r="G8">
        <v>122952.695743877</v>
      </c>
      <c r="H8">
        <v>128314.42903680301</v>
      </c>
      <c r="I8">
        <v>135636.269043493</v>
      </c>
      <c r="J8">
        <v>144357.972412748</v>
      </c>
      <c r="K8">
        <v>152483.65394188001</v>
      </c>
      <c r="L8">
        <v>169776.36010418501</v>
      </c>
      <c r="M8">
        <v>187145.990202927</v>
      </c>
      <c r="N8">
        <v>205374.038092014</v>
      </c>
      <c r="O8">
        <v>44</v>
      </c>
    </row>
    <row r="9" spans="1:15" x14ac:dyDescent="0.2">
      <c r="A9" t="s">
        <v>31</v>
      </c>
      <c r="B9">
        <v>128760.967268487</v>
      </c>
      <c r="C9">
        <v>117367.875596831</v>
      </c>
      <c r="D9">
        <v>120507.582707525</v>
      </c>
      <c r="E9">
        <v>135474.268883293</v>
      </c>
      <c r="F9">
        <v>145757.919710938</v>
      </c>
      <c r="G9">
        <v>155854.12716067099</v>
      </c>
      <c r="H9">
        <v>164660.06742609901</v>
      </c>
      <c r="I9">
        <v>177323.67482623999</v>
      </c>
      <c r="J9">
        <v>192827.53243075599</v>
      </c>
      <c r="K9">
        <v>204924.58846814799</v>
      </c>
      <c r="L9">
        <v>227222.69667773999</v>
      </c>
      <c r="M9">
        <v>274846.60022288503</v>
      </c>
      <c r="N9">
        <v>311230.93118799903</v>
      </c>
      <c r="O9">
        <v>16</v>
      </c>
    </row>
    <row r="10" spans="1:15" x14ac:dyDescent="0.2">
      <c r="A10" t="s">
        <v>54</v>
      </c>
      <c r="B10">
        <v>153814.047445448</v>
      </c>
      <c r="C10">
        <v>146483.696170613</v>
      </c>
      <c r="D10">
        <v>147161.20374586101</v>
      </c>
      <c r="E10">
        <v>151785.10484810901</v>
      </c>
      <c r="F10">
        <v>155838.30173494399</v>
      </c>
      <c r="G10">
        <v>163656.79379689301</v>
      </c>
      <c r="H10">
        <v>172642.64738677201</v>
      </c>
      <c r="I10">
        <v>183696.14345916401</v>
      </c>
      <c r="J10">
        <v>195620.064097372</v>
      </c>
      <c r="K10">
        <v>207573.34844256201</v>
      </c>
      <c r="L10">
        <v>231385.19869417101</v>
      </c>
      <c r="M10">
        <v>274321.75232119602</v>
      </c>
      <c r="N10">
        <v>312124.92607046902</v>
      </c>
      <c r="O10">
        <v>36</v>
      </c>
    </row>
    <row r="11" spans="1:15" x14ac:dyDescent="0.2">
      <c r="A11" t="s">
        <v>43</v>
      </c>
      <c r="B11">
        <v>95990.255712678903</v>
      </c>
      <c r="C11">
        <v>91327.638005467001</v>
      </c>
      <c r="D11">
        <v>97641.658624375297</v>
      </c>
      <c r="E11">
        <v>110938.874289503</v>
      </c>
      <c r="F11">
        <v>119420.040011663</v>
      </c>
      <c r="G11">
        <v>128536.654209189</v>
      </c>
      <c r="H11">
        <v>137101.583328924</v>
      </c>
      <c r="I11">
        <v>148133.79443560701</v>
      </c>
      <c r="J11">
        <v>157936.657636352</v>
      </c>
      <c r="K11">
        <v>167519.33588564099</v>
      </c>
      <c r="L11">
        <v>184281.79111187899</v>
      </c>
      <c r="M11">
        <v>207064.567356285</v>
      </c>
      <c r="N11">
        <v>221847.83141395499</v>
      </c>
      <c r="O11">
        <v>30</v>
      </c>
    </row>
    <row r="12" spans="1:15" x14ac:dyDescent="0.2">
      <c r="A12" t="s">
        <v>51</v>
      </c>
      <c r="B12">
        <v>291195.66313298099</v>
      </c>
      <c r="C12">
        <v>270678.33864386898</v>
      </c>
      <c r="D12">
        <v>270255.30005807598</v>
      </c>
      <c r="E12">
        <v>281124.75314262602</v>
      </c>
      <c r="F12">
        <v>292507.523924137</v>
      </c>
      <c r="G12">
        <v>302193.24272055499</v>
      </c>
      <c r="H12">
        <v>308468.48799513798</v>
      </c>
      <c r="I12">
        <v>321492.22227803897</v>
      </c>
      <c r="J12">
        <v>334240.1903818</v>
      </c>
      <c r="K12">
        <v>347455.70573903498</v>
      </c>
      <c r="L12">
        <v>379154.23546460498</v>
      </c>
      <c r="M12">
        <v>427589.23149686202</v>
      </c>
      <c r="N12">
        <v>459128.405815162</v>
      </c>
      <c r="O12">
        <v>40</v>
      </c>
    </row>
    <row r="13" spans="1:15" s="8" customFormat="1" x14ac:dyDescent="0.2">
      <c r="A13" s="8" t="s">
        <v>67</v>
      </c>
      <c r="B13" s="8">
        <v>215701.957909344</v>
      </c>
      <c r="C13" s="8">
        <v>208884.26319379301</v>
      </c>
      <c r="D13" s="8">
        <v>217421.36819222599</v>
      </c>
      <c r="E13" s="8">
        <v>227373.61227243199</v>
      </c>
      <c r="F13" s="8">
        <v>232302.19281252299</v>
      </c>
      <c r="G13" s="8">
        <v>239374.52519411599</v>
      </c>
      <c r="H13" s="8">
        <v>245658.18233182901</v>
      </c>
      <c r="I13" s="8">
        <v>255125.807882728</v>
      </c>
      <c r="J13" s="8">
        <v>263703.378158034</v>
      </c>
      <c r="K13" s="8">
        <v>275202.59601611999</v>
      </c>
      <c r="L13" s="8">
        <v>299860.93054192601</v>
      </c>
      <c r="M13" s="8">
        <v>332025.82081875502</v>
      </c>
      <c r="N13" s="8">
        <v>357778.69793611398</v>
      </c>
      <c r="O13" s="8">
        <v>56</v>
      </c>
    </row>
    <row r="14" spans="1:15" x14ac:dyDescent="0.2">
      <c r="A14" t="s">
        <v>68</v>
      </c>
      <c r="B14">
        <v>247960.91685288001</v>
      </c>
      <c r="C14">
        <v>224563.22220366099</v>
      </c>
      <c r="D14">
        <v>224382.79106423401</v>
      </c>
      <c r="E14">
        <v>246291.592916625</v>
      </c>
      <c r="F14">
        <v>261010.081168</v>
      </c>
      <c r="G14">
        <v>288763.95096005901</v>
      </c>
      <c r="H14">
        <v>318939.25317984098</v>
      </c>
      <c r="I14">
        <v>354231.15155422199</v>
      </c>
      <c r="J14">
        <v>384841.91927814402</v>
      </c>
      <c r="K14">
        <v>404759.63215746701</v>
      </c>
      <c r="L14">
        <v>457752.85431537702</v>
      </c>
      <c r="M14">
        <v>538844.98924016301</v>
      </c>
      <c r="N14">
        <v>569624.81946683105</v>
      </c>
      <c r="O14">
        <v>59</v>
      </c>
    </row>
    <row r="15" spans="1:15" x14ac:dyDescent="0.2">
      <c r="A15" t="s">
        <v>23</v>
      </c>
      <c r="B15">
        <v>147309.13383402699</v>
      </c>
      <c r="C15">
        <v>135261.079038778</v>
      </c>
      <c r="D15">
        <v>158755.03155610099</v>
      </c>
      <c r="E15">
        <v>184582.376613373</v>
      </c>
      <c r="F15">
        <v>193104.17631304701</v>
      </c>
      <c r="G15">
        <v>208837.78092522599</v>
      </c>
      <c r="H15">
        <v>222918.57706537799</v>
      </c>
      <c r="I15">
        <v>239248.61119846799</v>
      </c>
      <c r="J15">
        <v>258167.76585555001</v>
      </c>
      <c r="K15">
        <v>275019.44713387999</v>
      </c>
      <c r="L15">
        <v>314017.57425686199</v>
      </c>
      <c r="M15">
        <v>403066.59312882798</v>
      </c>
      <c r="N15">
        <v>429046.26288344502</v>
      </c>
      <c r="O15">
        <v>8</v>
      </c>
    </row>
    <row r="16" spans="1:15" x14ac:dyDescent="0.2">
      <c r="A16" t="s">
        <v>42</v>
      </c>
      <c r="B16">
        <v>299073.25157848001</v>
      </c>
      <c r="C16">
        <v>285401.59290470701</v>
      </c>
      <c r="D16">
        <v>290205.58394920401</v>
      </c>
      <c r="E16">
        <v>311221.14683504199</v>
      </c>
      <c r="F16">
        <v>324378.79947974201</v>
      </c>
      <c r="G16">
        <v>345268.074673353</v>
      </c>
      <c r="H16">
        <v>366466.45503927802</v>
      </c>
      <c r="I16">
        <v>390791.55829670199</v>
      </c>
      <c r="J16">
        <v>410801.74819134199</v>
      </c>
      <c r="K16">
        <v>420301.73567129701</v>
      </c>
      <c r="L16">
        <v>461313.741797044</v>
      </c>
      <c r="M16">
        <v>511742.44136855699</v>
      </c>
      <c r="N16">
        <v>552707.92951919197</v>
      </c>
      <c r="O16">
        <v>26</v>
      </c>
    </row>
    <row r="17" spans="1:15" x14ac:dyDescent="0.2">
      <c r="A17" t="s">
        <v>63</v>
      </c>
      <c r="B17">
        <v>134882.778458407</v>
      </c>
      <c r="C17">
        <v>130204.24902247899</v>
      </c>
      <c r="D17">
        <v>132508.60735623699</v>
      </c>
      <c r="E17">
        <v>137462.323715451</v>
      </c>
      <c r="F17">
        <v>143367.06447468</v>
      </c>
      <c r="G17">
        <v>153336.456399221</v>
      </c>
      <c r="H17">
        <v>164641.55716214699</v>
      </c>
      <c r="I17">
        <v>176756.88628136399</v>
      </c>
      <c r="J17">
        <v>187990.800988982</v>
      </c>
      <c r="K17">
        <v>203000.12668070401</v>
      </c>
      <c r="L17">
        <v>224305.42363946099</v>
      </c>
      <c r="M17">
        <v>268495.58853511902</v>
      </c>
      <c r="N17">
        <v>299920.30025469599</v>
      </c>
      <c r="O17">
        <v>53</v>
      </c>
    </row>
    <row r="18" spans="1:15" x14ac:dyDescent="0.2">
      <c r="A18" t="s">
        <v>35</v>
      </c>
      <c r="B18">
        <v>112126.36702187599</v>
      </c>
      <c r="C18">
        <v>109991.448688649</v>
      </c>
      <c r="D18">
        <v>111991.86315390799</v>
      </c>
      <c r="E18">
        <v>114904.922339018</v>
      </c>
      <c r="F18">
        <v>119100.085844063</v>
      </c>
      <c r="G18">
        <v>123973.89908474901</v>
      </c>
      <c r="H18">
        <v>130757.714099159</v>
      </c>
      <c r="I18">
        <v>138864.487748015</v>
      </c>
      <c r="J18">
        <v>148767.01763713601</v>
      </c>
      <c r="K18">
        <v>158673.121243681</v>
      </c>
      <c r="L18">
        <v>175223.271813339</v>
      </c>
      <c r="M18">
        <v>201011.721554374</v>
      </c>
      <c r="N18">
        <v>220565.28027505</v>
      </c>
      <c r="O18">
        <v>22</v>
      </c>
    </row>
    <row r="19" spans="1:15" x14ac:dyDescent="0.2">
      <c r="A19" t="s">
        <v>41</v>
      </c>
      <c r="B19">
        <v>251119.010582897</v>
      </c>
      <c r="C19">
        <v>238074.483098539</v>
      </c>
      <c r="D19">
        <v>243560.74584665199</v>
      </c>
      <c r="E19">
        <v>259063.51844255501</v>
      </c>
      <c r="F19">
        <v>268913.22934750398</v>
      </c>
      <c r="G19">
        <v>276650.68855791498</v>
      </c>
      <c r="H19">
        <v>284113.77383529302</v>
      </c>
      <c r="I19">
        <v>295002.45499612001</v>
      </c>
      <c r="J19">
        <v>304284.37158940401</v>
      </c>
      <c r="K19">
        <v>315497.20339273702</v>
      </c>
      <c r="L19">
        <v>340087.775013912</v>
      </c>
      <c r="M19">
        <v>375124.20686010498</v>
      </c>
      <c r="N19">
        <v>391611.36862262298</v>
      </c>
      <c r="O19">
        <v>27</v>
      </c>
    </row>
    <row r="20" spans="1:15" x14ac:dyDescent="0.2">
      <c r="A20" t="s">
        <v>46</v>
      </c>
      <c r="B20">
        <v>124767.189853399</v>
      </c>
      <c r="C20">
        <v>117732.901584067</v>
      </c>
      <c r="D20">
        <v>119803.458548063</v>
      </c>
      <c r="E20">
        <v>124327.052347495</v>
      </c>
      <c r="F20">
        <v>127991.089045103</v>
      </c>
      <c r="G20">
        <v>135003.99451601299</v>
      </c>
      <c r="H20">
        <v>141634.45294174601</v>
      </c>
      <c r="I20">
        <v>149401.318954463</v>
      </c>
      <c r="J20">
        <v>157620.133292082</v>
      </c>
      <c r="K20">
        <v>165401.19270694201</v>
      </c>
      <c r="L20">
        <v>183530.91726691299</v>
      </c>
      <c r="M20">
        <v>207549.078657698</v>
      </c>
      <c r="N20">
        <v>227623.15784505001</v>
      </c>
      <c r="O20">
        <v>32</v>
      </c>
    </row>
    <row r="21" spans="1:15" x14ac:dyDescent="0.2">
      <c r="A21" t="s">
        <v>70</v>
      </c>
      <c r="B21">
        <v>152750.57530552201</v>
      </c>
      <c r="C21">
        <v>143860.610580476</v>
      </c>
      <c r="D21">
        <v>145176.69048760799</v>
      </c>
      <c r="E21">
        <v>150562.772609912</v>
      </c>
      <c r="F21">
        <v>154671.975165262</v>
      </c>
      <c r="G21">
        <v>161809.58904071699</v>
      </c>
      <c r="H21">
        <v>170528.468621287</v>
      </c>
      <c r="I21">
        <v>180743.10283888099</v>
      </c>
      <c r="J21">
        <v>191639.275406361</v>
      </c>
      <c r="K21">
        <v>203895.29537590599</v>
      </c>
      <c r="L21">
        <v>224295.488102818</v>
      </c>
      <c r="M21">
        <v>248758.929796827</v>
      </c>
      <c r="N21">
        <v>267993.94818467501</v>
      </c>
      <c r="O21">
        <v>60</v>
      </c>
    </row>
    <row r="22" spans="1:15" x14ac:dyDescent="0.2">
      <c r="A22" t="s">
        <v>26</v>
      </c>
      <c r="B22">
        <v>216992.59689735499</v>
      </c>
      <c r="C22">
        <v>210826.601312482</v>
      </c>
      <c r="D22">
        <v>224597.87809042001</v>
      </c>
      <c r="E22">
        <v>244179.25170632399</v>
      </c>
      <c r="F22">
        <v>264721.462422251</v>
      </c>
      <c r="G22">
        <v>299960.16261911701</v>
      </c>
      <c r="H22">
        <v>329419.94582118001</v>
      </c>
      <c r="I22">
        <v>356431.46662670502</v>
      </c>
      <c r="J22">
        <v>380215.35009449098</v>
      </c>
      <c r="K22">
        <v>396176.95921284897</v>
      </c>
      <c r="L22">
        <v>430217.08286651899</v>
      </c>
      <c r="M22">
        <v>506224.22175846301</v>
      </c>
      <c r="N22">
        <v>541353.29884322395</v>
      </c>
      <c r="O22">
        <v>10</v>
      </c>
    </row>
    <row r="23" spans="1:15" x14ac:dyDescent="0.2">
      <c r="A23" t="s">
        <v>44</v>
      </c>
      <c r="B23">
        <v>165366.85581268001</v>
      </c>
      <c r="C23">
        <v>151898.91968878999</v>
      </c>
      <c r="D23">
        <v>162216.17088048</v>
      </c>
      <c r="E23">
        <v>178002.445080651</v>
      </c>
      <c r="F23">
        <v>185873.028092639</v>
      </c>
      <c r="G23">
        <v>197695.930991042</v>
      </c>
      <c r="H23">
        <v>210405.95879149501</v>
      </c>
      <c r="I23">
        <v>224945.92820677301</v>
      </c>
      <c r="J23">
        <v>239042.20741763999</v>
      </c>
      <c r="K23">
        <v>250876.06857811799</v>
      </c>
      <c r="L23">
        <v>271810.90959987201</v>
      </c>
      <c r="M23">
        <v>302522.21288782201</v>
      </c>
      <c r="N23">
        <v>317537.75377745001</v>
      </c>
      <c r="O23">
        <v>31</v>
      </c>
    </row>
    <row r="24" spans="1:15" x14ac:dyDescent="0.2">
      <c r="A24" t="s">
        <v>61</v>
      </c>
      <c r="B24">
        <v>141442.00551944401</v>
      </c>
      <c r="C24">
        <v>134033.647851213</v>
      </c>
      <c r="D24">
        <v>136719.11591474799</v>
      </c>
      <c r="E24">
        <v>141889.42915385499</v>
      </c>
      <c r="F24">
        <v>146412.87636643101</v>
      </c>
      <c r="G24">
        <v>155088.73829033101</v>
      </c>
      <c r="H24">
        <v>163080.158775761</v>
      </c>
      <c r="I24">
        <v>171327.7031944</v>
      </c>
      <c r="J24">
        <v>180692.97509075099</v>
      </c>
      <c r="K24">
        <v>190496.45537294599</v>
      </c>
      <c r="L24">
        <v>209564.719954156</v>
      </c>
      <c r="M24">
        <v>244980.807410004</v>
      </c>
      <c r="N24">
        <v>278804.58951572899</v>
      </c>
      <c r="O24">
        <v>51</v>
      </c>
    </row>
    <row r="25" spans="1:15" x14ac:dyDescent="0.2">
      <c r="A25" t="s">
        <v>21</v>
      </c>
      <c r="B25">
        <v>120550.38853558899</v>
      </c>
      <c r="C25">
        <v>115834.367578587</v>
      </c>
      <c r="D25">
        <v>124336.653547754</v>
      </c>
      <c r="E25">
        <v>128907.963573256</v>
      </c>
      <c r="F25">
        <v>131157.290507189</v>
      </c>
      <c r="G25">
        <v>134963.50609443701</v>
      </c>
      <c r="H25">
        <v>139520.203597694</v>
      </c>
      <c r="I25">
        <v>144048.59013529899</v>
      </c>
      <c r="J25">
        <v>149621.49710437201</v>
      </c>
      <c r="K25">
        <v>160148.79672254901</v>
      </c>
      <c r="L25">
        <v>176719.88563238501</v>
      </c>
      <c r="M25">
        <v>202342.47836275501</v>
      </c>
      <c r="N25">
        <v>217839.32243156401</v>
      </c>
      <c r="O25">
        <v>4</v>
      </c>
    </row>
    <row r="26" spans="1:15" x14ac:dyDescent="0.2">
      <c r="A26" t="s">
        <v>39</v>
      </c>
      <c r="B26">
        <v>149906.263544532</v>
      </c>
      <c r="C26">
        <v>145464.24446073</v>
      </c>
      <c r="D26">
        <v>147544.60367666499</v>
      </c>
      <c r="E26">
        <v>153200.90969724799</v>
      </c>
      <c r="F26">
        <v>157095.05424187999</v>
      </c>
      <c r="G26">
        <v>166028.111134985</v>
      </c>
      <c r="H26">
        <v>167724.45835295401</v>
      </c>
      <c r="I26">
        <v>168347.29292351499</v>
      </c>
      <c r="J26">
        <v>169162.66541352801</v>
      </c>
      <c r="K26">
        <v>177929.56407109101</v>
      </c>
      <c r="L26">
        <v>188233.564497488</v>
      </c>
      <c r="M26">
        <v>196845.47187916501</v>
      </c>
      <c r="N26">
        <v>201246.14402228899</v>
      </c>
      <c r="O26">
        <v>25</v>
      </c>
    </row>
    <row r="27" spans="1:15" x14ac:dyDescent="0.2">
      <c r="A27" t="s">
        <v>38</v>
      </c>
      <c r="B27">
        <v>104410.243759847</v>
      </c>
      <c r="C27">
        <v>101134.794553007</v>
      </c>
      <c r="D27">
        <v>102903.729436957</v>
      </c>
      <c r="E27">
        <v>105268.692669022</v>
      </c>
      <c r="F27">
        <v>107916.324364562</v>
      </c>
      <c r="G27">
        <v>113009.52665674</v>
      </c>
      <c r="H27">
        <v>118486.242150404</v>
      </c>
      <c r="I27">
        <v>124458.22206989399</v>
      </c>
      <c r="J27">
        <v>132218.64049571301</v>
      </c>
      <c r="K27">
        <v>139650.383288716</v>
      </c>
      <c r="L27">
        <v>155435.55356361801</v>
      </c>
      <c r="M27">
        <v>171753.04140398401</v>
      </c>
      <c r="N27">
        <v>188048.790220775</v>
      </c>
      <c r="O27">
        <v>24</v>
      </c>
    </row>
    <row r="28" spans="1:15" x14ac:dyDescent="0.2">
      <c r="A28" t="s">
        <v>58</v>
      </c>
      <c r="B28">
        <v>213272.12835486</v>
      </c>
      <c r="C28">
        <v>197130.79876407699</v>
      </c>
      <c r="D28">
        <v>203890.39248394099</v>
      </c>
      <c r="E28">
        <v>226895.78844200901</v>
      </c>
      <c r="F28">
        <v>244566.10315067001</v>
      </c>
      <c r="G28">
        <v>273386.84335786803</v>
      </c>
      <c r="H28">
        <v>304951.255998882</v>
      </c>
      <c r="I28">
        <v>328946.71902114898</v>
      </c>
      <c r="J28">
        <v>347481.96261039103</v>
      </c>
      <c r="K28">
        <v>360864.44293494802</v>
      </c>
      <c r="L28">
        <v>398253.81173797499</v>
      </c>
      <c r="M28">
        <v>466893.09555525199</v>
      </c>
      <c r="N28">
        <v>486038.73857877398</v>
      </c>
      <c r="O28">
        <v>46</v>
      </c>
    </row>
    <row r="29" spans="1:15" x14ac:dyDescent="0.2">
      <c r="A29" t="s">
        <v>57</v>
      </c>
      <c r="B29">
        <v>108172.601375477</v>
      </c>
      <c r="C29">
        <v>106062.860327321</v>
      </c>
      <c r="D29">
        <v>108045.15142444499</v>
      </c>
      <c r="E29">
        <v>111596.457975882</v>
      </c>
      <c r="F29">
        <v>115847.081116047</v>
      </c>
      <c r="G29">
        <v>119034.24150899101</v>
      </c>
      <c r="H29">
        <v>123333.683997805</v>
      </c>
      <c r="I29">
        <v>126905.046403803</v>
      </c>
      <c r="J29">
        <v>131765.130347339</v>
      </c>
      <c r="K29">
        <v>138554.98911289801</v>
      </c>
      <c r="L29">
        <v>152581.89795494801</v>
      </c>
      <c r="M29">
        <v>173385.766828683</v>
      </c>
      <c r="N29">
        <v>192604.94108427301</v>
      </c>
      <c r="O29">
        <v>45</v>
      </c>
    </row>
    <row r="30" spans="1:15" x14ac:dyDescent="0.2">
      <c r="A30" t="s">
        <v>27</v>
      </c>
      <c r="B30">
        <v>245702.830804317</v>
      </c>
      <c r="C30">
        <v>230024.47960431999</v>
      </c>
      <c r="D30">
        <v>225025.31288946501</v>
      </c>
      <c r="E30">
        <v>231129.937142854</v>
      </c>
      <c r="F30">
        <v>232431.469833585</v>
      </c>
      <c r="G30">
        <v>236049.518071053</v>
      </c>
      <c r="H30">
        <v>238815.308078631</v>
      </c>
      <c r="I30">
        <v>246239.244328317</v>
      </c>
      <c r="J30">
        <v>249437.85924905699</v>
      </c>
      <c r="K30">
        <v>253536.70992384499</v>
      </c>
      <c r="L30">
        <v>278093.81740793999</v>
      </c>
      <c r="M30">
        <v>310990.31542968401</v>
      </c>
      <c r="N30">
        <v>344723.21939858998</v>
      </c>
      <c r="O30">
        <v>11</v>
      </c>
    </row>
    <row r="31" spans="1:15" x14ac:dyDescent="0.2">
      <c r="A31" t="s">
        <v>65</v>
      </c>
      <c r="B31">
        <v>195437.907582374</v>
      </c>
      <c r="C31">
        <v>184130.805452826</v>
      </c>
      <c r="D31">
        <v>197532.20878089199</v>
      </c>
      <c r="E31">
        <v>219197.21101694301</v>
      </c>
      <c r="F31">
        <v>227071.671218951</v>
      </c>
      <c r="G31">
        <v>248448.81358060901</v>
      </c>
      <c r="H31">
        <v>268728.997362939</v>
      </c>
      <c r="I31">
        <v>293655.99276716798</v>
      </c>
      <c r="J31">
        <v>320766.67027264897</v>
      </c>
      <c r="K31">
        <v>343046.09670741699</v>
      </c>
      <c r="L31">
        <v>388660.80547677801</v>
      </c>
      <c r="M31">
        <v>485000.63051320898</v>
      </c>
      <c r="N31">
        <v>511415.93479221198</v>
      </c>
      <c r="O31">
        <v>55</v>
      </c>
    </row>
    <row r="32" spans="1:15" x14ac:dyDescent="0.2">
      <c r="A32" t="s">
        <v>36</v>
      </c>
      <c r="B32">
        <v>116806.937050412</v>
      </c>
      <c r="C32">
        <v>114864.448023794</v>
      </c>
      <c r="D32">
        <v>118812.325079253</v>
      </c>
      <c r="E32">
        <v>124607.33543193</v>
      </c>
      <c r="F32">
        <v>127586.148496665</v>
      </c>
      <c r="G32">
        <v>135361.31608550501</v>
      </c>
      <c r="H32">
        <v>139967.211531888</v>
      </c>
      <c r="I32">
        <v>144914.55914834701</v>
      </c>
      <c r="J32">
        <v>151148.106844283</v>
      </c>
      <c r="K32">
        <v>159296.19853875699</v>
      </c>
      <c r="L32">
        <v>169873.71438727001</v>
      </c>
      <c r="M32">
        <v>185192.27495876301</v>
      </c>
      <c r="N32">
        <v>202055.56088358301</v>
      </c>
      <c r="O32">
        <v>19</v>
      </c>
    </row>
    <row r="33" spans="1:15" x14ac:dyDescent="0.2">
      <c r="A33" t="s">
        <v>49</v>
      </c>
      <c r="B33">
        <v>143447.190182992</v>
      </c>
      <c r="C33">
        <v>128132.112327152</v>
      </c>
      <c r="D33">
        <v>139540.44531895401</v>
      </c>
      <c r="E33">
        <v>180542.82272160001</v>
      </c>
      <c r="F33">
        <v>197633.57577993601</v>
      </c>
      <c r="G33">
        <v>216279.06411019401</v>
      </c>
      <c r="H33">
        <v>229809.479446696</v>
      </c>
      <c r="I33">
        <v>260371.98227057001</v>
      </c>
      <c r="J33">
        <v>294026.67085426103</v>
      </c>
      <c r="K33">
        <v>302256.113432882</v>
      </c>
      <c r="L33">
        <v>322817.89326933899</v>
      </c>
      <c r="M33">
        <v>396697.26543403399</v>
      </c>
      <c r="N33">
        <v>427573.51531043003</v>
      </c>
      <c r="O33">
        <v>42</v>
      </c>
    </row>
    <row r="34" spans="1:15" x14ac:dyDescent="0.2">
      <c r="A34" t="s">
        <v>24</v>
      </c>
      <c r="B34">
        <v>113964.19743784</v>
      </c>
      <c r="C34">
        <v>112055.21206295201</v>
      </c>
      <c r="D34">
        <v>115497.04542990599</v>
      </c>
      <c r="E34">
        <v>117595.88235290399</v>
      </c>
      <c r="F34">
        <v>120353.706095096</v>
      </c>
      <c r="G34">
        <v>126071.294307736</v>
      </c>
      <c r="H34">
        <v>130758.61547522699</v>
      </c>
      <c r="I34">
        <v>135533.793337896</v>
      </c>
      <c r="J34">
        <v>139379.65456124701</v>
      </c>
      <c r="K34">
        <v>146059.46984307401</v>
      </c>
      <c r="L34">
        <v>159705.310798269</v>
      </c>
      <c r="M34">
        <v>182120.01284902499</v>
      </c>
      <c r="N34">
        <v>193731.85624204</v>
      </c>
      <c r="O34">
        <v>6</v>
      </c>
    </row>
    <row r="35" spans="1:15" x14ac:dyDescent="0.2">
      <c r="A35" t="s">
        <v>45</v>
      </c>
      <c r="B35">
        <v>108099.041721917</v>
      </c>
      <c r="C35">
        <v>106761.681472975</v>
      </c>
      <c r="D35">
        <v>107282.938889094</v>
      </c>
      <c r="E35">
        <v>107650.82104337</v>
      </c>
      <c r="F35">
        <v>114212.72089823399</v>
      </c>
      <c r="G35">
        <v>123040.606162671</v>
      </c>
      <c r="H35">
        <v>125427.81603100699</v>
      </c>
      <c r="I35">
        <v>127383.142705815</v>
      </c>
      <c r="J35">
        <v>130845.771732084</v>
      </c>
      <c r="K35">
        <v>136054.18207164601</v>
      </c>
      <c r="L35">
        <v>146345.73500590099</v>
      </c>
      <c r="M35">
        <v>166837.54309910201</v>
      </c>
      <c r="N35">
        <v>172540.775918956</v>
      </c>
      <c r="O35">
        <v>34</v>
      </c>
    </row>
    <row r="36" spans="1:15" x14ac:dyDescent="0.2">
      <c r="A36" t="s">
        <v>37</v>
      </c>
      <c r="B36">
        <v>115975.10128439</v>
      </c>
      <c r="C36">
        <v>112297.278966488</v>
      </c>
      <c r="D36">
        <v>115628.485672368</v>
      </c>
      <c r="E36">
        <v>118193.883758849</v>
      </c>
      <c r="F36">
        <v>121678.298112312</v>
      </c>
      <c r="G36">
        <v>128548.93284471599</v>
      </c>
      <c r="H36">
        <v>132431.472595662</v>
      </c>
      <c r="I36">
        <v>137783.32059811</v>
      </c>
      <c r="J36">
        <v>144923.06526515499</v>
      </c>
      <c r="K36">
        <v>153022.04976679501</v>
      </c>
      <c r="L36">
        <v>168122.63427664299</v>
      </c>
      <c r="M36">
        <v>188367.69061082299</v>
      </c>
      <c r="N36">
        <v>207908.254524135</v>
      </c>
      <c r="O36">
        <v>23</v>
      </c>
    </row>
    <row r="37" spans="1:15" x14ac:dyDescent="0.2">
      <c r="A37" t="s">
        <v>52</v>
      </c>
      <c r="B37">
        <v>165045.32069448201</v>
      </c>
      <c r="C37">
        <v>158868.95608721601</v>
      </c>
      <c r="D37">
        <v>160405.50205576999</v>
      </c>
      <c r="E37">
        <v>160953.12009611199</v>
      </c>
      <c r="F37">
        <v>163852.155587238</v>
      </c>
      <c r="G37">
        <v>167938.73317271401</v>
      </c>
      <c r="H37">
        <v>172415.18689018901</v>
      </c>
      <c r="I37">
        <v>177575.48569506401</v>
      </c>
      <c r="J37">
        <v>185733.90149740901</v>
      </c>
      <c r="K37">
        <v>196555.737427827</v>
      </c>
      <c r="L37">
        <v>219076.51896112901</v>
      </c>
      <c r="M37">
        <v>251436.21202460999</v>
      </c>
      <c r="N37">
        <v>277900.47497325402</v>
      </c>
      <c r="O37">
        <v>41</v>
      </c>
    </row>
    <row r="38" spans="1:15" x14ac:dyDescent="0.2">
      <c r="A38" t="s">
        <v>48</v>
      </c>
      <c r="B38">
        <v>124789.172922855</v>
      </c>
      <c r="C38">
        <v>123605.90512869701</v>
      </c>
      <c r="D38">
        <v>126531.39334951399</v>
      </c>
      <c r="E38">
        <v>131294.948396817</v>
      </c>
      <c r="F38">
        <v>135415.75407201899</v>
      </c>
      <c r="G38">
        <v>143614.345581528</v>
      </c>
      <c r="H38">
        <v>150732.30425693601</v>
      </c>
      <c r="I38">
        <v>160053.773799955</v>
      </c>
      <c r="J38">
        <v>169165.02869608899</v>
      </c>
      <c r="K38">
        <v>179220.975866491</v>
      </c>
      <c r="L38">
        <v>196057.39778282301</v>
      </c>
      <c r="M38">
        <v>216772.507933466</v>
      </c>
      <c r="N38">
        <v>238892.38011159201</v>
      </c>
      <c r="O38">
        <v>38</v>
      </c>
    </row>
    <row r="39" spans="1:15" x14ac:dyDescent="0.2">
      <c r="A39" t="s">
        <v>33</v>
      </c>
      <c r="B39">
        <v>150112.21082939699</v>
      </c>
      <c r="C39">
        <v>141205.14010755401</v>
      </c>
      <c r="D39">
        <v>153537.74359502399</v>
      </c>
      <c r="E39">
        <v>169653.84210103401</v>
      </c>
      <c r="F39">
        <v>177304.389276231</v>
      </c>
      <c r="G39">
        <v>190313.057086952</v>
      </c>
      <c r="H39">
        <v>207110.26936655599</v>
      </c>
      <c r="I39">
        <v>226577.80102131399</v>
      </c>
      <c r="J39">
        <v>256955.81800196899</v>
      </c>
      <c r="K39">
        <v>284869.22606271697</v>
      </c>
      <c r="L39">
        <v>340138.03755442402</v>
      </c>
      <c r="M39">
        <v>448967.66663741902</v>
      </c>
      <c r="N39">
        <v>452709.92350656702</v>
      </c>
      <c r="O39">
        <v>20</v>
      </c>
    </row>
    <row r="40" spans="1:15" x14ac:dyDescent="0.2">
      <c r="A40" t="s">
        <v>69</v>
      </c>
      <c r="B40">
        <v>97920.807063543994</v>
      </c>
      <c r="C40">
        <v>97098.179608654595</v>
      </c>
      <c r="D40">
        <v>100588.43919956101</v>
      </c>
      <c r="E40">
        <v>100102.301177674</v>
      </c>
      <c r="F40">
        <v>101725.73495385599</v>
      </c>
      <c r="G40">
        <v>107904.819930108</v>
      </c>
      <c r="H40">
        <v>107869.255405997</v>
      </c>
      <c r="I40">
        <v>109954.034415755</v>
      </c>
      <c r="J40">
        <v>113948.036661219</v>
      </c>
      <c r="K40">
        <v>115698.79351403299</v>
      </c>
      <c r="L40">
        <v>127728.810351636</v>
      </c>
      <c r="M40">
        <v>139112.968412933</v>
      </c>
      <c r="N40">
        <v>150233.22191374999</v>
      </c>
      <c r="O40">
        <v>61</v>
      </c>
    </row>
    <row r="41" spans="1:15" x14ac:dyDescent="0.2">
      <c r="A41" t="s">
        <v>32</v>
      </c>
      <c r="B41">
        <v>426285.45450807601</v>
      </c>
      <c r="C41">
        <v>412694.43319545302</v>
      </c>
      <c r="D41">
        <v>425999.09864101099</v>
      </c>
      <c r="E41">
        <v>463399.91883321502</v>
      </c>
      <c r="F41">
        <v>496762.21431965701</v>
      </c>
      <c r="G41">
        <v>528094.74039971398</v>
      </c>
      <c r="H41">
        <v>557154.72979422403</v>
      </c>
      <c r="I41">
        <v>588955.75199936004</v>
      </c>
      <c r="J41">
        <v>610671.86413211597</v>
      </c>
      <c r="K41">
        <v>616888.46757136902</v>
      </c>
      <c r="L41">
        <v>652537.69450360199</v>
      </c>
      <c r="M41">
        <v>750241.23394403595</v>
      </c>
      <c r="N41">
        <v>839722.60502925597</v>
      </c>
      <c r="O41">
        <v>18</v>
      </c>
    </row>
    <row r="42" spans="1:15" x14ac:dyDescent="0.2">
      <c r="A42" t="s">
        <v>50</v>
      </c>
      <c r="B42">
        <v>210167.56814110201</v>
      </c>
      <c r="C42">
        <v>201894.510727555</v>
      </c>
      <c r="D42">
        <v>203012.24463345599</v>
      </c>
      <c r="E42">
        <v>211251.69898556301</v>
      </c>
      <c r="F42">
        <v>217513.34534236899</v>
      </c>
      <c r="G42">
        <v>230117.31510512601</v>
      </c>
      <c r="H42">
        <v>239483.61101033399</v>
      </c>
      <c r="I42">
        <v>256514.564297009</v>
      </c>
      <c r="J42">
        <v>271497.32382646098</v>
      </c>
      <c r="K42">
        <v>285020.94472909602</v>
      </c>
      <c r="L42">
        <v>321276.486697605</v>
      </c>
      <c r="M42">
        <v>368942.51097916998</v>
      </c>
      <c r="N42">
        <v>419775.20676339697</v>
      </c>
      <c r="O42">
        <v>39</v>
      </c>
    </row>
    <row r="43" spans="1:15" x14ac:dyDescent="0.2">
      <c r="A43" t="s">
        <v>40</v>
      </c>
      <c r="B43">
        <v>173705.77827232599</v>
      </c>
      <c r="C43">
        <v>171661.05528786301</v>
      </c>
      <c r="D43">
        <v>171077.03178279399</v>
      </c>
      <c r="E43">
        <v>176214.69970748</v>
      </c>
      <c r="F43">
        <v>178656.83905696901</v>
      </c>
      <c r="G43">
        <v>187493.152096398</v>
      </c>
      <c r="H43">
        <v>197116.215382328</v>
      </c>
      <c r="I43">
        <v>210374.016181491</v>
      </c>
      <c r="J43">
        <v>223889.28569146901</v>
      </c>
      <c r="K43">
        <v>234674.314011107</v>
      </c>
      <c r="L43">
        <v>270623.67838330299</v>
      </c>
      <c r="M43">
        <v>317944.35066600097</v>
      </c>
      <c r="N43">
        <v>351912.56525463599</v>
      </c>
      <c r="O43">
        <v>28</v>
      </c>
    </row>
    <row r="44" spans="1:15" x14ac:dyDescent="0.2">
      <c r="A44" t="s">
        <v>60</v>
      </c>
      <c r="B44">
        <v>222912.55342206801</v>
      </c>
      <c r="C44">
        <v>207751.22080138899</v>
      </c>
      <c r="D44">
        <v>205945.05330011601</v>
      </c>
      <c r="E44">
        <v>216248.91032642999</v>
      </c>
      <c r="F44">
        <v>222756.78229333999</v>
      </c>
      <c r="G44">
        <v>234123.99619643201</v>
      </c>
      <c r="H44">
        <v>248895.926743852</v>
      </c>
      <c r="I44">
        <v>267774.20073144202</v>
      </c>
      <c r="J44">
        <v>282925.81684003299</v>
      </c>
      <c r="K44">
        <v>292900.84838478197</v>
      </c>
      <c r="L44">
        <v>324304.66024247103</v>
      </c>
      <c r="M44">
        <v>369539.482811414</v>
      </c>
      <c r="N44">
        <v>405630.631996718</v>
      </c>
      <c r="O44">
        <v>50</v>
      </c>
    </row>
    <row r="45" spans="1:15" x14ac:dyDescent="0.2">
      <c r="A45" t="s">
        <v>47</v>
      </c>
      <c r="B45">
        <v>184236.490979856</v>
      </c>
      <c r="C45">
        <v>179814.77138701401</v>
      </c>
      <c r="D45">
        <v>188486.23838902</v>
      </c>
      <c r="E45">
        <v>198480.114560141</v>
      </c>
      <c r="F45">
        <v>209115.10400210001</v>
      </c>
      <c r="G45">
        <v>224697.366910148</v>
      </c>
      <c r="H45">
        <v>231776.94862623501</v>
      </c>
      <c r="I45">
        <v>245987.61607494199</v>
      </c>
      <c r="J45">
        <v>260166.89421601899</v>
      </c>
      <c r="K45">
        <v>274780.52316716302</v>
      </c>
      <c r="L45">
        <v>310470.685460596</v>
      </c>
      <c r="M45">
        <v>397784.755245473</v>
      </c>
      <c r="N45">
        <v>436950.18711302098</v>
      </c>
      <c r="O45">
        <v>35</v>
      </c>
    </row>
    <row r="46" spans="1:15" x14ac:dyDescent="0.2">
      <c r="A46" t="s">
        <v>28</v>
      </c>
      <c r="B46">
        <v>229903.93808753</v>
      </c>
      <c r="C46">
        <v>213795.834114103</v>
      </c>
      <c r="D46">
        <v>207835.289246998</v>
      </c>
      <c r="E46">
        <v>217657.59984480299</v>
      </c>
      <c r="F46">
        <v>224574.55543714599</v>
      </c>
      <c r="G46">
        <v>235186.86842657599</v>
      </c>
      <c r="H46">
        <v>246290.00966425799</v>
      </c>
      <c r="I46">
        <v>253722.33428852499</v>
      </c>
      <c r="J46">
        <v>260626.36459817601</v>
      </c>
      <c r="K46">
        <v>266578.55666372698</v>
      </c>
      <c r="L46">
        <v>290021.942599695</v>
      </c>
      <c r="M46">
        <v>328395.62151084002</v>
      </c>
      <c r="N46">
        <v>357128.843046978</v>
      </c>
      <c r="O46">
        <v>13</v>
      </c>
    </row>
    <row r="47" spans="1:15" x14ac:dyDescent="0.2">
      <c r="A47" t="s">
        <v>62</v>
      </c>
      <c r="B47">
        <v>143113.248995948</v>
      </c>
      <c r="C47">
        <v>142637.98946830799</v>
      </c>
      <c r="D47">
        <v>152537.15982325099</v>
      </c>
      <c r="E47">
        <v>159759.403069511</v>
      </c>
      <c r="F47">
        <v>163388.76738294199</v>
      </c>
      <c r="G47">
        <v>172849.738703218</v>
      </c>
      <c r="H47">
        <v>179440.88197304399</v>
      </c>
      <c r="I47">
        <v>188132.70776462101</v>
      </c>
      <c r="J47">
        <v>196219.430325692</v>
      </c>
      <c r="K47">
        <v>207188.523362704</v>
      </c>
      <c r="L47">
        <v>225454.96626263999</v>
      </c>
      <c r="M47">
        <v>259873.78210541201</v>
      </c>
      <c r="N47">
        <v>288597.45832891902</v>
      </c>
      <c r="O47">
        <v>52</v>
      </c>
    </row>
    <row r="48" spans="1:15" x14ac:dyDescent="0.2">
      <c r="A48" t="s">
        <v>55</v>
      </c>
      <c r="B48">
        <v>159974.954807862</v>
      </c>
      <c r="C48">
        <v>160184.59463450999</v>
      </c>
      <c r="D48">
        <v>176808.800388031</v>
      </c>
      <c r="E48">
        <v>194095.93605167701</v>
      </c>
      <c r="F48">
        <v>206078.385209806</v>
      </c>
      <c r="G48">
        <v>220819.381128112</v>
      </c>
      <c r="H48">
        <v>216698.99895416401</v>
      </c>
      <c r="I48">
        <v>214077.02114004601</v>
      </c>
      <c r="J48">
        <v>210446.19885639701</v>
      </c>
      <c r="K48">
        <v>218047.644279878</v>
      </c>
      <c r="L48">
        <v>225277.69230314199</v>
      </c>
      <c r="M48">
        <v>237809.82280030401</v>
      </c>
      <c r="N48">
        <v>251713.777360946</v>
      </c>
      <c r="O48">
        <v>37</v>
      </c>
    </row>
    <row r="49" spans="1:15" x14ac:dyDescent="0.2">
      <c r="A49" t="s">
        <v>22</v>
      </c>
      <c r="B49">
        <v>241179.21816539299</v>
      </c>
      <c r="C49">
        <v>237989.11866967499</v>
      </c>
      <c r="D49">
        <v>249956.34646888799</v>
      </c>
      <c r="E49">
        <v>255487.02852008099</v>
      </c>
      <c r="F49">
        <v>260859.63886826299</v>
      </c>
      <c r="G49">
        <v>271679.58143764298</v>
      </c>
      <c r="H49">
        <v>274266.23543124902</v>
      </c>
      <c r="I49">
        <v>277654.36435572902</v>
      </c>
      <c r="J49">
        <v>279261.68938153703</v>
      </c>
      <c r="K49">
        <v>303847.39879645599</v>
      </c>
      <c r="L49">
        <v>311992.30618355202</v>
      </c>
      <c r="M49">
        <v>334769.45717417501</v>
      </c>
      <c r="N49">
        <v>347077.67003021803</v>
      </c>
      <c r="O49">
        <v>3</v>
      </c>
    </row>
    <row r="50" spans="1:15" x14ac:dyDescent="0.2">
      <c r="A50" t="s">
        <v>29</v>
      </c>
      <c r="B50">
        <v>364119.35646067298</v>
      </c>
      <c r="C50">
        <v>359419.49509324803</v>
      </c>
      <c r="D50">
        <v>387014.48302099301</v>
      </c>
      <c r="E50">
        <v>436634.66625825898</v>
      </c>
      <c r="F50">
        <v>468359.30277147202</v>
      </c>
      <c r="G50">
        <v>498035.74156176299</v>
      </c>
      <c r="H50">
        <v>516531.19590050698</v>
      </c>
      <c r="I50">
        <v>535361.47520916804</v>
      </c>
      <c r="J50">
        <v>565111.69318683003</v>
      </c>
      <c r="K50">
        <v>575091.21433718305</v>
      </c>
      <c r="L50">
        <v>613447.61712713004</v>
      </c>
      <c r="M50">
        <v>630976.85383619496</v>
      </c>
      <c r="N50">
        <v>625034.81886375602</v>
      </c>
      <c r="O50">
        <v>12</v>
      </c>
    </row>
    <row r="51" spans="1:15" x14ac:dyDescent="0.2">
      <c r="A51" t="s">
        <v>66</v>
      </c>
      <c r="B51">
        <v>203964.40220975599</v>
      </c>
      <c r="C51">
        <v>202787.301393384</v>
      </c>
      <c r="D51">
        <v>208511.06611615699</v>
      </c>
      <c r="E51">
        <v>214269.79885252001</v>
      </c>
      <c r="F51">
        <v>217960.364996169</v>
      </c>
      <c r="G51">
        <v>223763.25041941201</v>
      </c>
      <c r="H51">
        <v>227674.91135687201</v>
      </c>
      <c r="I51">
        <v>239686.91841009201</v>
      </c>
      <c r="J51">
        <v>248108.51512454401</v>
      </c>
      <c r="K51">
        <v>255960.95860025901</v>
      </c>
      <c r="L51">
        <v>279557.74554628599</v>
      </c>
      <c r="M51">
        <v>323333.43590876699</v>
      </c>
      <c r="N51">
        <v>353038.07289998501</v>
      </c>
      <c r="O51">
        <v>58</v>
      </c>
    </row>
    <row r="52" spans="1:15" x14ac:dyDescent="0.2">
      <c r="A52" t="s">
        <v>71</v>
      </c>
      <c r="B52">
        <v>195670.99473146701</v>
      </c>
      <c r="C52">
        <v>194226.77580011799</v>
      </c>
      <c r="D52">
        <v>205001.43243649899</v>
      </c>
      <c r="E52">
        <v>209462.18608358901</v>
      </c>
      <c r="F52">
        <v>214609.03150681901</v>
      </c>
      <c r="G52">
        <v>229332.427754704</v>
      </c>
      <c r="H52">
        <v>229713.07423079401</v>
      </c>
      <c r="I52">
        <v>232200.29737249401</v>
      </c>
      <c r="J52">
        <v>237719.00760878</v>
      </c>
      <c r="K52">
        <v>252924.15070853801</v>
      </c>
      <c r="L52">
        <v>271285.16389669798</v>
      </c>
      <c r="M52">
        <v>300210.53990270197</v>
      </c>
      <c r="N52">
        <v>325315.43057182903</v>
      </c>
      <c r="O52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AB66-473C-DB4E-94D1-0235195D4056}">
  <dimension ref="A1:N54"/>
  <sheetViews>
    <sheetView workbookViewId="0"/>
    <sheetView workbookViewId="1"/>
  </sheetViews>
  <sheetFormatPr baseColWidth="10" defaultRowHeight="16" x14ac:dyDescent="0.2"/>
  <cols>
    <col min="1" max="1" width="5.83203125" customWidth="1"/>
    <col min="2" max="2" width="17.5" bestFit="1" customWidth="1"/>
  </cols>
  <sheetData>
    <row r="1" spans="1:14" ht="19" x14ac:dyDescent="0.25">
      <c r="A1" s="9" t="s">
        <v>84</v>
      </c>
    </row>
    <row r="2" spans="1:14" x14ac:dyDescent="0.2">
      <c r="B2" s="5" t="s">
        <v>20</v>
      </c>
      <c r="C2" s="5">
        <v>2022</v>
      </c>
      <c r="D2" s="5">
        <v>2021</v>
      </c>
      <c r="E2" s="5">
        <v>2019</v>
      </c>
      <c r="F2" s="5">
        <v>2018</v>
      </c>
      <c r="G2" s="5">
        <v>2017</v>
      </c>
      <c r="H2" s="5">
        <v>2016</v>
      </c>
      <c r="I2" s="5">
        <v>2015</v>
      </c>
      <c r="J2" s="5">
        <v>2014</v>
      </c>
      <c r="K2" s="5">
        <v>2013</v>
      </c>
      <c r="L2" s="5">
        <v>2012</v>
      </c>
      <c r="M2" s="5">
        <v>2011</v>
      </c>
      <c r="N2" s="5">
        <v>2010</v>
      </c>
    </row>
    <row r="3" spans="1:14" x14ac:dyDescent="0.2">
      <c r="B3" t="s">
        <v>21</v>
      </c>
      <c r="C3" s="2">
        <v>2016448</v>
      </c>
      <c r="D3" s="2">
        <v>1967559</v>
      </c>
      <c r="E3" s="4">
        <v>1897576</v>
      </c>
      <c r="F3" s="4">
        <v>1855184</v>
      </c>
      <c r="G3" s="4">
        <v>1841665</v>
      </c>
      <c r="H3" s="2">
        <v>1852518</v>
      </c>
      <c r="I3" s="2">
        <v>1846390</v>
      </c>
      <c r="J3" s="4">
        <v>1841217</v>
      </c>
      <c r="K3" s="2">
        <v>1822439</v>
      </c>
      <c r="L3" s="4">
        <v>1845169</v>
      </c>
      <c r="M3" s="2">
        <v>1844546</v>
      </c>
      <c r="N3" s="2">
        <v>1815152</v>
      </c>
    </row>
    <row r="4" spans="1:14" x14ac:dyDescent="0.2">
      <c r="B4" t="s">
        <v>22</v>
      </c>
      <c r="C4" s="2">
        <v>274574</v>
      </c>
      <c r="D4" s="2">
        <v>271311</v>
      </c>
      <c r="E4" s="4">
        <v>252199</v>
      </c>
      <c r="F4" s="4">
        <v>254551</v>
      </c>
      <c r="G4" s="4">
        <v>250741</v>
      </c>
      <c r="H4" s="2">
        <v>248468</v>
      </c>
      <c r="I4" s="2">
        <v>250185</v>
      </c>
      <c r="J4" s="4">
        <v>249659</v>
      </c>
      <c r="K4" s="2">
        <v>246015</v>
      </c>
      <c r="L4" s="4">
        <v>251651</v>
      </c>
      <c r="M4" s="2">
        <v>257330</v>
      </c>
      <c r="N4" s="2">
        <v>254610</v>
      </c>
    </row>
    <row r="5" spans="1:14" x14ac:dyDescent="0.2">
      <c r="B5" t="s">
        <v>23</v>
      </c>
      <c r="C5" s="2">
        <v>2850377</v>
      </c>
      <c r="D5" s="2">
        <v>2817723</v>
      </c>
      <c r="E5" s="4">
        <v>2670441</v>
      </c>
      <c r="F5" s="4">
        <v>2614298</v>
      </c>
      <c r="G5" s="4">
        <v>2552972</v>
      </c>
      <c r="H5" s="2">
        <v>2519052</v>
      </c>
      <c r="I5" s="2">
        <v>2463008</v>
      </c>
      <c r="J5" s="4">
        <v>2428743</v>
      </c>
      <c r="K5" s="2">
        <v>2400809</v>
      </c>
      <c r="L5" s="4">
        <v>2392168</v>
      </c>
      <c r="M5" s="2">
        <v>2356055</v>
      </c>
      <c r="N5" s="2">
        <v>2334050</v>
      </c>
    </row>
    <row r="6" spans="1:14" x14ac:dyDescent="0.2">
      <c r="B6" t="s">
        <v>24</v>
      </c>
      <c r="C6" s="2">
        <v>1216207</v>
      </c>
      <c r="D6" s="2">
        <v>1183675</v>
      </c>
      <c r="E6" s="4">
        <v>1163647</v>
      </c>
      <c r="F6" s="4">
        <v>1156347</v>
      </c>
      <c r="G6" s="4">
        <v>1153082</v>
      </c>
      <c r="H6" s="2">
        <v>1142718</v>
      </c>
      <c r="I6" s="2">
        <v>1144663</v>
      </c>
      <c r="J6" s="4">
        <v>1131288</v>
      </c>
      <c r="K6" s="2">
        <v>1125899</v>
      </c>
      <c r="L6" s="4">
        <v>1143859</v>
      </c>
      <c r="M6" s="2">
        <v>1127621</v>
      </c>
      <c r="N6" s="2">
        <v>1114902</v>
      </c>
    </row>
    <row r="7" spans="1:14" x14ac:dyDescent="0.2">
      <c r="B7" t="s">
        <v>25</v>
      </c>
      <c r="C7" s="2">
        <v>13550586</v>
      </c>
      <c r="D7" s="2">
        <v>13429063</v>
      </c>
      <c r="E7" s="4">
        <v>13157873</v>
      </c>
      <c r="F7" s="4">
        <v>13072122</v>
      </c>
      <c r="G7" s="4">
        <v>13005097</v>
      </c>
      <c r="H7" s="2">
        <v>12944178</v>
      </c>
      <c r="I7" s="2">
        <v>12896357</v>
      </c>
      <c r="J7" s="4">
        <v>12758648</v>
      </c>
      <c r="K7" s="2">
        <v>12650592</v>
      </c>
      <c r="L7" s="4">
        <v>12552658</v>
      </c>
      <c r="M7" s="2">
        <v>12468743</v>
      </c>
      <c r="N7" s="2">
        <v>12406475</v>
      </c>
    </row>
    <row r="8" spans="1:14" x14ac:dyDescent="0.2">
      <c r="B8" t="s">
        <v>26</v>
      </c>
      <c r="C8" s="2">
        <v>2384584</v>
      </c>
      <c r="D8" s="2">
        <v>2313042</v>
      </c>
      <c r="E8" s="4">
        <v>2235103</v>
      </c>
      <c r="F8" s="4">
        <v>2176757</v>
      </c>
      <c r="G8" s="4">
        <v>2139207</v>
      </c>
      <c r="H8" s="2">
        <v>2108992</v>
      </c>
      <c r="I8" s="2">
        <v>2074735</v>
      </c>
      <c r="J8" s="4">
        <v>2039592</v>
      </c>
      <c r="K8" s="2">
        <v>2002800</v>
      </c>
      <c r="L8" s="4">
        <v>1996088</v>
      </c>
      <c r="M8" s="2">
        <v>1975388</v>
      </c>
      <c r="N8" s="2">
        <v>1960585</v>
      </c>
    </row>
    <row r="9" spans="1:14" x14ac:dyDescent="0.2">
      <c r="B9" t="s">
        <v>27</v>
      </c>
      <c r="C9" s="2">
        <v>1433635</v>
      </c>
      <c r="D9" s="2">
        <v>1428313</v>
      </c>
      <c r="E9" s="4">
        <v>1377166</v>
      </c>
      <c r="F9" s="4">
        <v>1378091</v>
      </c>
      <c r="G9" s="4">
        <v>1356762</v>
      </c>
      <c r="H9" s="2">
        <v>1357269</v>
      </c>
      <c r="I9" s="2">
        <v>1343703</v>
      </c>
      <c r="J9" s="4">
        <v>1355817</v>
      </c>
      <c r="K9" s="2">
        <v>1339860</v>
      </c>
      <c r="L9" s="4">
        <v>1357812</v>
      </c>
      <c r="M9" s="2">
        <v>1351643</v>
      </c>
      <c r="N9" s="2">
        <v>1358809</v>
      </c>
    </row>
    <row r="10" spans="1:14" x14ac:dyDescent="0.2">
      <c r="B10" t="s">
        <v>28</v>
      </c>
      <c r="C10" s="2">
        <v>402334</v>
      </c>
      <c r="D10" s="2">
        <v>395656</v>
      </c>
      <c r="E10" s="4">
        <v>376239</v>
      </c>
      <c r="F10" s="4">
        <v>367671</v>
      </c>
      <c r="G10" s="4">
        <v>357937</v>
      </c>
      <c r="H10" s="2">
        <v>351085</v>
      </c>
      <c r="I10" s="2">
        <v>352595</v>
      </c>
      <c r="J10" s="4">
        <v>349743</v>
      </c>
      <c r="K10" s="2">
        <v>339071</v>
      </c>
      <c r="L10" s="4">
        <v>340308</v>
      </c>
      <c r="M10" s="2">
        <v>333192</v>
      </c>
      <c r="N10" s="2">
        <v>328765</v>
      </c>
    </row>
    <row r="11" spans="1:14" x14ac:dyDescent="0.2">
      <c r="B11" t="s">
        <v>29</v>
      </c>
      <c r="C11" s="2">
        <v>326970</v>
      </c>
      <c r="D11" s="2">
        <v>319565</v>
      </c>
      <c r="E11" s="4">
        <v>291570</v>
      </c>
      <c r="F11" s="4">
        <v>287476</v>
      </c>
      <c r="G11" s="4">
        <v>281475</v>
      </c>
      <c r="H11" s="2">
        <v>281241</v>
      </c>
      <c r="I11" s="2">
        <v>281787</v>
      </c>
      <c r="J11" s="4">
        <v>277378</v>
      </c>
      <c r="K11" s="2">
        <v>271651</v>
      </c>
      <c r="L11" s="4">
        <v>266662</v>
      </c>
      <c r="M11" s="2">
        <v>268670</v>
      </c>
      <c r="N11" s="2">
        <v>252388</v>
      </c>
    </row>
    <row r="12" spans="1:14" x14ac:dyDescent="0.2">
      <c r="B12" t="s">
        <v>30</v>
      </c>
      <c r="C12" s="2">
        <v>8826394</v>
      </c>
      <c r="D12" s="2">
        <v>8565329</v>
      </c>
      <c r="E12" s="4">
        <v>7905832</v>
      </c>
      <c r="F12" s="4">
        <v>7809358</v>
      </c>
      <c r="G12" s="4">
        <v>7689964</v>
      </c>
      <c r="H12" s="2">
        <v>7573456</v>
      </c>
      <c r="I12" s="2">
        <v>7463184</v>
      </c>
      <c r="J12" s="4">
        <v>7328046</v>
      </c>
      <c r="K12" s="2">
        <v>7211584</v>
      </c>
      <c r="L12" s="4">
        <v>7197943</v>
      </c>
      <c r="M12" s="2">
        <v>7106283</v>
      </c>
      <c r="N12" s="2">
        <v>7035068</v>
      </c>
    </row>
    <row r="13" spans="1:14" x14ac:dyDescent="0.2">
      <c r="B13" t="s">
        <v>31</v>
      </c>
      <c r="C13" s="2">
        <v>4092467</v>
      </c>
      <c r="D13" s="2">
        <v>4001109</v>
      </c>
      <c r="E13" s="4">
        <v>3852714</v>
      </c>
      <c r="F13" s="4">
        <v>3803012</v>
      </c>
      <c r="G13" s="4">
        <v>3745074</v>
      </c>
      <c r="H13" s="2">
        <v>3686135</v>
      </c>
      <c r="I13" s="2">
        <v>3656407</v>
      </c>
      <c r="J13" s="4">
        <v>3587521</v>
      </c>
      <c r="K13" s="2">
        <v>3546965</v>
      </c>
      <c r="L13" s="4">
        <v>3532908</v>
      </c>
      <c r="M13" s="2">
        <v>3494542</v>
      </c>
      <c r="N13" s="2">
        <v>3482420</v>
      </c>
    </row>
    <row r="14" spans="1:14" x14ac:dyDescent="0.2">
      <c r="B14" t="s">
        <v>32</v>
      </c>
      <c r="C14" s="2">
        <v>494827</v>
      </c>
      <c r="D14" s="2">
        <v>490080</v>
      </c>
      <c r="E14" s="4">
        <v>465299</v>
      </c>
      <c r="F14" s="4">
        <v>455309</v>
      </c>
      <c r="G14" s="4">
        <v>458078</v>
      </c>
      <c r="H14" s="2">
        <v>455868</v>
      </c>
      <c r="I14" s="2">
        <v>445936</v>
      </c>
      <c r="J14" s="4">
        <v>450769</v>
      </c>
      <c r="K14" s="2">
        <v>450120</v>
      </c>
      <c r="L14" s="4">
        <v>447748</v>
      </c>
      <c r="M14" s="2">
        <v>448563</v>
      </c>
      <c r="N14" s="2">
        <v>445812</v>
      </c>
    </row>
    <row r="15" spans="1:14" x14ac:dyDescent="0.2">
      <c r="B15" t="s">
        <v>33</v>
      </c>
      <c r="C15" s="2">
        <v>717151</v>
      </c>
      <c r="D15" s="2">
        <v>693882</v>
      </c>
      <c r="E15" s="4">
        <v>655859</v>
      </c>
      <c r="F15" s="4">
        <v>640270</v>
      </c>
      <c r="G15" s="4">
        <v>625135</v>
      </c>
      <c r="H15" s="2">
        <v>610872</v>
      </c>
      <c r="I15" s="2">
        <v>597421</v>
      </c>
      <c r="J15" s="4">
        <v>591587</v>
      </c>
      <c r="K15" s="2">
        <v>588489</v>
      </c>
      <c r="L15" s="4">
        <v>583106</v>
      </c>
      <c r="M15" s="2">
        <v>580193</v>
      </c>
      <c r="N15" s="2">
        <v>576709</v>
      </c>
    </row>
    <row r="16" spans="1:14" x14ac:dyDescent="0.2">
      <c r="B16" t="s">
        <v>34</v>
      </c>
      <c r="C16" s="2">
        <v>5056360</v>
      </c>
      <c r="D16" s="2">
        <v>4991641</v>
      </c>
      <c r="E16" s="4">
        <v>4866006</v>
      </c>
      <c r="F16" s="4">
        <v>4864864</v>
      </c>
      <c r="G16" s="4">
        <v>4808672</v>
      </c>
      <c r="H16" s="2">
        <v>4822046</v>
      </c>
      <c r="I16" s="2">
        <v>4794523</v>
      </c>
      <c r="J16" s="4">
        <v>4772421</v>
      </c>
      <c r="K16" s="2">
        <v>4783421</v>
      </c>
      <c r="L16" s="4">
        <v>4770194</v>
      </c>
      <c r="M16" s="2">
        <v>4737208</v>
      </c>
      <c r="N16" s="2">
        <v>4752857</v>
      </c>
    </row>
    <row r="17" spans="2:14" x14ac:dyDescent="0.2">
      <c r="B17" t="s">
        <v>35</v>
      </c>
      <c r="C17" s="2">
        <v>2726489</v>
      </c>
      <c r="D17" s="2">
        <v>2680694</v>
      </c>
      <c r="E17" s="4">
        <v>2597765</v>
      </c>
      <c r="F17" s="4">
        <v>2599169</v>
      </c>
      <c r="G17" s="4">
        <v>2557299</v>
      </c>
      <c r="H17" s="2">
        <v>2533270</v>
      </c>
      <c r="I17" s="2">
        <v>2515143</v>
      </c>
      <c r="J17" s="4">
        <v>2502739</v>
      </c>
      <c r="K17" s="2">
        <v>2498395</v>
      </c>
      <c r="L17" s="4">
        <v>2480077</v>
      </c>
      <c r="M17" s="2">
        <v>2467111</v>
      </c>
      <c r="N17" s="2">
        <v>2470905</v>
      </c>
    </row>
    <row r="18" spans="2:14" x14ac:dyDescent="0.2">
      <c r="B18" t="s">
        <v>36</v>
      </c>
      <c r="C18" s="2">
        <v>1330995</v>
      </c>
      <c r="D18" s="2">
        <v>1300467</v>
      </c>
      <c r="E18" s="4">
        <v>1287221</v>
      </c>
      <c r="F18" s="4">
        <v>1267873</v>
      </c>
      <c r="G18" s="4">
        <v>1257505</v>
      </c>
      <c r="H18" s="2">
        <v>1247932</v>
      </c>
      <c r="I18" s="2">
        <v>1247249</v>
      </c>
      <c r="J18" s="4">
        <v>1241471</v>
      </c>
      <c r="K18" s="2">
        <v>1236209</v>
      </c>
      <c r="L18" s="4">
        <v>1227048</v>
      </c>
      <c r="M18" s="2">
        <v>1216765</v>
      </c>
      <c r="N18" s="2">
        <v>1223439</v>
      </c>
    </row>
    <row r="19" spans="2:14" x14ac:dyDescent="0.2">
      <c r="B19" t="s">
        <v>37</v>
      </c>
      <c r="C19" s="2">
        <v>1175294</v>
      </c>
      <c r="D19" s="2">
        <v>1159026</v>
      </c>
      <c r="E19" s="4">
        <v>1138329</v>
      </c>
      <c r="F19" s="4">
        <v>1133408</v>
      </c>
      <c r="G19" s="4">
        <v>1128983</v>
      </c>
      <c r="H19" s="2">
        <v>1110407</v>
      </c>
      <c r="I19" s="2">
        <v>1111582</v>
      </c>
      <c r="J19" s="4">
        <v>1109280</v>
      </c>
      <c r="K19" s="2">
        <v>1113729</v>
      </c>
      <c r="L19" s="4">
        <v>1113911</v>
      </c>
      <c r="M19" s="2">
        <v>1101701</v>
      </c>
      <c r="N19" s="2">
        <v>1101658</v>
      </c>
    </row>
    <row r="20" spans="2:14" x14ac:dyDescent="0.2">
      <c r="B20" t="s">
        <v>38</v>
      </c>
      <c r="C20" s="2">
        <v>1828680</v>
      </c>
      <c r="D20" s="2">
        <v>1785682</v>
      </c>
      <c r="E20" s="4">
        <v>1748732</v>
      </c>
      <c r="F20" s="4">
        <v>1732713</v>
      </c>
      <c r="G20" s="4">
        <v>1725034</v>
      </c>
      <c r="H20" s="2">
        <v>1717706</v>
      </c>
      <c r="I20" s="2">
        <v>1716168</v>
      </c>
      <c r="J20" s="4">
        <v>1712094</v>
      </c>
      <c r="K20" s="2">
        <v>1705623</v>
      </c>
      <c r="L20" s="4">
        <v>1707004</v>
      </c>
      <c r="M20" s="2">
        <v>1672134</v>
      </c>
      <c r="N20" s="2">
        <v>1684348</v>
      </c>
    </row>
    <row r="21" spans="2:14" x14ac:dyDescent="0.2">
      <c r="B21" t="s">
        <v>39</v>
      </c>
      <c r="C21" s="2">
        <v>1816902</v>
      </c>
      <c r="D21" s="2">
        <v>1783924</v>
      </c>
      <c r="E21" s="4">
        <v>1741076</v>
      </c>
      <c r="F21" s="4">
        <v>1737220</v>
      </c>
      <c r="G21" s="4">
        <v>1737123</v>
      </c>
      <c r="H21" s="2">
        <v>1720801</v>
      </c>
      <c r="I21" s="2">
        <v>1737908</v>
      </c>
      <c r="J21" s="4">
        <v>1718194</v>
      </c>
      <c r="K21" s="2">
        <v>1728149</v>
      </c>
      <c r="L21" s="4">
        <v>1719473</v>
      </c>
      <c r="M21" s="2">
        <v>1702030</v>
      </c>
      <c r="N21" s="2">
        <v>1689822</v>
      </c>
    </row>
    <row r="22" spans="2:14" x14ac:dyDescent="0.2">
      <c r="B22" t="s">
        <v>40</v>
      </c>
      <c r="C22" s="2">
        <v>605338</v>
      </c>
      <c r="D22" s="2">
        <v>593626</v>
      </c>
      <c r="E22" s="4">
        <v>573618</v>
      </c>
      <c r="F22" s="4">
        <v>570307</v>
      </c>
      <c r="G22" s="4">
        <v>540959</v>
      </c>
      <c r="H22" s="2">
        <v>531660</v>
      </c>
      <c r="I22" s="2">
        <v>545226</v>
      </c>
      <c r="J22" s="4">
        <v>549841</v>
      </c>
      <c r="K22" s="2">
        <v>547686</v>
      </c>
      <c r="L22" s="4">
        <v>554543</v>
      </c>
      <c r="M22" s="2">
        <v>552051</v>
      </c>
      <c r="N22" s="2">
        <v>545417</v>
      </c>
    </row>
    <row r="23" spans="2:14" x14ac:dyDescent="0.2">
      <c r="B23" t="s">
        <v>41</v>
      </c>
      <c r="C23" s="2">
        <v>2375984</v>
      </c>
      <c r="D23" s="2">
        <v>2355652</v>
      </c>
      <c r="E23" s="4">
        <v>2226767</v>
      </c>
      <c r="F23" s="4">
        <v>2215935</v>
      </c>
      <c r="G23" s="4">
        <v>2207343</v>
      </c>
      <c r="H23" s="2">
        <v>2194657</v>
      </c>
      <c r="I23" s="2">
        <v>2177934</v>
      </c>
      <c r="J23" s="4">
        <v>2165438</v>
      </c>
      <c r="K23" s="2">
        <v>2161680</v>
      </c>
      <c r="L23" s="4">
        <v>2157717</v>
      </c>
      <c r="M23" s="2">
        <v>2134517</v>
      </c>
      <c r="N23" s="2">
        <v>2127439</v>
      </c>
    </row>
    <row r="24" spans="2:14" x14ac:dyDescent="0.2">
      <c r="B24" t="s">
        <v>42</v>
      </c>
      <c r="C24" s="2">
        <v>2797776</v>
      </c>
      <c r="D24" s="2">
        <v>2759018</v>
      </c>
      <c r="E24" s="4">
        <v>2650680</v>
      </c>
      <c r="F24" s="4">
        <v>2624294</v>
      </c>
      <c r="G24" s="4">
        <v>2604954</v>
      </c>
      <c r="H24" s="2">
        <v>2579398</v>
      </c>
      <c r="I24" s="2">
        <v>2559951</v>
      </c>
      <c r="J24" s="4">
        <v>2549336</v>
      </c>
      <c r="K24" s="2">
        <v>2536321</v>
      </c>
      <c r="L24" s="4">
        <v>2522394</v>
      </c>
      <c r="M24" s="2">
        <v>2532067</v>
      </c>
      <c r="N24" s="2">
        <v>2520419</v>
      </c>
    </row>
    <row r="25" spans="2:14" x14ac:dyDescent="0.2">
      <c r="B25" t="s">
        <v>43</v>
      </c>
      <c r="C25" s="2">
        <v>4089794</v>
      </c>
      <c r="D25" s="2">
        <v>4051798</v>
      </c>
      <c r="E25" s="4">
        <v>3969880</v>
      </c>
      <c r="F25" s="4">
        <v>3957466</v>
      </c>
      <c r="G25" s="4">
        <v>3930017</v>
      </c>
      <c r="H25" s="2">
        <v>3884153</v>
      </c>
      <c r="I25" s="2">
        <v>3858532</v>
      </c>
      <c r="J25" s="4">
        <v>3834574</v>
      </c>
      <c r="K25" s="2">
        <v>3832466</v>
      </c>
      <c r="L25" s="4">
        <v>3819068</v>
      </c>
      <c r="M25" s="2">
        <v>3772433</v>
      </c>
      <c r="N25" s="2">
        <v>3806621</v>
      </c>
    </row>
    <row r="26" spans="2:14" x14ac:dyDescent="0.2">
      <c r="B26" t="s">
        <v>44</v>
      </c>
      <c r="C26" s="2">
        <v>2322190</v>
      </c>
      <c r="D26" s="2">
        <v>2281033</v>
      </c>
      <c r="E26" s="4">
        <v>2222568</v>
      </c>
      <c r="F26" s="4">
        <v>2194452</v>
      </c>
      <c r="G26" s="4">
        <v>2162211</v>
      </c>
      <c r="H26" s="2">
        <v>2148725</v>
      </c>
      <c r="I26" s="2">
        <v>2147262</v>
      </c>
      <c r="J26" s="4">
        <v>2129195</v>
      </c>
      <c r="K26" s="2">
        <v>2119954</v>
      </c>
      <c r="L26" s="4">
        <v>2111943</v>
      </c>
      <c r="M26" s="2">
        <v>2096477</v>
      </c>
      <c r="N26" s="2">
        <v>2091548</v>
      </c>
    </row>
    <row r="27" spans="2:14" x14ac:dyDescent="0.2">
      <c r="B27" t="s">
        <v>45</v>
      </c>
      <c r="C27" s="2">
        <v>1148340</v>
      </c>
      <c r="D27" s="2">
        <v>1129611</v>
      </c>
      <c r="E27" s="4">
        <v>1100229</v>
      </c>
      <c r="F27" s="4">
        <v>1108630</v>
      </c>
      <c r="G27" s="4">
        <v>1091980</v>
      </c>
      <c r="H27" s="2">
        <v>1091245</v>
      </c>
      <c r="I27" s="2">
        <v>1104371</v>
      </c>
      <c r="J27" s="4">
        <v>1095823</v>
      </c>
      <c r="K27" s="2">
        <v>1091002</v>
      </c>
      <c r="L27" s="4">
        <v>1090521</v>
      </c>
      <c r="M27" s="2">
        <v>1080991</v>
      </c>
      <c r="N27" s="2">
        <v>1079999</v>
      </c>
    </row>
    <row r="28" spans="2:14" x14ac:dyDescent="0.2">
      <c r="B28" t="s">
        <v>46</v>
      </c>
      <c r="C28" s="2">
        <v>2521832</v>
      </c>
      <c r="D28" s="2">
        <v>2468726</v>
      </c>
      <c r="E28" s="4">
        <v>2458337</v>
      </c>
      <c r="F28" s="4">
        <v>2434806</v>
      </c>
      <c r="G28" s="4">
        <v>2385135</v>
      </c>
      <c r="H28" s="2">
        <v>2372190</v>
      </c>
      <c r="I28" s="2">
        <v>2374180</v>
      </c>
      <c r="J28" s="4">
        <v>2354809</v>
      </c>
      <c r="K28" s="2">
        <v>2362853</v>
      </c>
      <c r="L28" s="4">
        <v>2359135</v>
      </c>
      <c r="M28" s="2">
        <v>2341074</v>
      </c>
      <c r="N28" s="2">
        <v>2350628</v>
      </c>
    </row>
    <row r="29" spans="2:14" x14ac:dyDescent="0.2">
      <c r="B29" t="s">
        <v>47</v>
      </c>
      <c r="C29" s="2">
        <v>464072</v>
      </c>
      <c r="D29" s="2">
        <v>448949</v>
      </c>
      <c r="E29" s="4">
        <v>437651</v>
      </c>
      <c r="F29" s="4">
        <v>431421</v>
      </c>
      <c r="G29" s="4">
        <v>423091</v>
      </c>
      <c r="H29" s="2">
        <v>416125</v>
      </c>
      <c r="I29" s="2">
        <v>414804</v>
      </c>
      <c r="J29" s="4">
        <v>410962</v>
      </c>
      <c r="K29" s="2">
        <v>406288</v>
      </c>
      <c r="L29" s="4">
        <v>408938</v>
      </c>
      <c r="M29" s="2">
        <v>404250</v>
      </c>
      <c r="N29" s="2">
        <v>402747</v>
      </c>
    </row>
    <row r="30" spans="2:14" x14ac:dyDescent="0.2">
      <c r="B30" t="s">
        <v>48</v>
      </c>
      <c r="C30" s="2">
        <v>803157</v>
      </c>
      <c r="D30" s="2">
        <v>785982</v>
      </c>
      <c r="E30" s="4">
        <v>771444</v>
      </c>
      <c r="F30" s="4">
        <v>765490</v>
      </c>
      <c r="G30" s="4">
        <v>754490</v>
      </c>
      <c r="H30" s="2">
        <v>747562</v>
      </c>
      <c r="I30" s="2">
        <v>744159</v>
      </c>
      <c r="J30" s="4">
        <v>740765</v>
      </c>
      <c r="K30" s="2">
        <v>730579</v>
      </c>
      <c r="L30" s="4">
        <v>733570</v>
      </c>
      <c r="M30" s="2">
        <v>723800</v>
      </c>
      <c r="N30" s="2">
        <v>719304</v>
      </c>
    </row>
    <row r="31" spans="2:14" x14ac:dyDescent="0.2">
      <c r="B31" t="s">
        <v>49</v>
      </c>
      <c r="C31" s="2">
        <v>1198356</v>
      </c>
      <c r="D31" s="2">
        <v>1191380</v>
      </c>
      <c r="E31" s="4">
        <v>1143557</v>
      </c>
      <c r="F31" s="4">
        <v>1129810</v>
      </c>
      <c r="G31" s="4">
        <v>1094613</v>
      </c>
      <c r="H31" s="2">
        <v>1055158</v>
      </c>
      <c r="I31" s="2">
        <v>1042065</v>
      </c>
      <c r="J31" s="4">
        <v>1021519</v>
      </c>
      <c r="K31" s="2">
        <v>1002571</v>
      </c>
      <c r="L31" s="4">
        <v>1006605</v>
      </c>
      <c r="M31" s="2">
        <v>982352</v>
      </c>
      <c r="N31" s="2">
        <v>989811</v>
      </c>
    </row>
    <row r="32" spans="2:14" x14ac:dyDescent="0.2">
      <c r="B32" t="s">
        <v>50</v>
      </c>
      <c r="C32" s="2">
        <v>557220</v>
      </c>
      <c r="D32" s="2">
        <v>548026</v>
      </c>
      <c r="E32" s="4">
        <v>541396</v>
      </c>
      <c r="F32" s="4">
        <v>531212</v>
      </c>
      <c r="G32" s="4">
        <v>528700</v>
      </c>
      <c r="H32" s="2">
        <v>520643</v>
      </c>
      <c r="I32" s="2">
        <v>517615</v>
      </c>
      <c r="J32" s="4">
        <v>519756</v>
      </c>
      <c r="K32" s="2">
        <v>519246</v>
      </c>
      <c r="L32" s="4">
        <v>519137</v>
      </c>
      <c r="M32" s="2">
        <v>516454</v>
      </c>
      <c r="N32" s="2">
        <v>515431</v>
      </c>
    </row>
    <row r="33" spans="2:14" x14ac:dyDescent="0.2">
      <c r="B33" t="s">
        <v>51</v>
      </c>
      <c r="C33" s="2">
        <v>3516978</v>
      </c>
      <c r="D33" s="2">
        <v>3497945</v>
      </c>
      <c r="E33" s="4">
        <v>3286264</v>
      </c>
      <c r="F33" s="4">
        <v>3249567</v>
      </c>
      <c r="G33" s="4">
        <v>3218798</v>
      </c>
      <c r="H33" s="2">
        <v>3194519</v>
      </c>
      <c r="I33" s="2">
        <v>3187963</v>
      </c>
      <c r="J33" s="4">
        <v>3194844</v>
      </c>
      <c r="K33" s="2">
        <v>3176139</v>
      </c>
      <c r="L33" s="4">
        <v>3198799</v>
      </c>
      <c r="M33" s="2">
        <v>3167629</v>
      </c>
      <c r="N33" s="2">
        <v>3172421</v>
      </c>
    </row>
    <row r="34" spans="2:14" x14ac:dyDescent="0.2">
      <c r="B34" t="s">
        <v>52</v>
      </c>
      <c r="C34" s="2">
        <v>848218</v>
      </c>
      <c r="D34" s="2">
        <v>834007</v>
      </c>
      <c r="E34" s="4">
        <v>793420</v>
      </c>
      <c r="F34" s="4">
        <v>794093</v>
      </c>
      <c r="G34" s="4">
        <v>767705</v>
      </c>
      <c r="H34" s="2">
        <v>758364</v>
      </c>
      <c r="I34" s="2">
        <v>761797</v>
      </c>
      <c r="J34" s="4">
        <v>760916</v>
      </c>
      <c r="K34" s="2">
        <v>753507</v>
      </c>
      <c r="L34" s="4">
        <v>764996</v>
      </c>
      <c r="M34" s="2">
        <v>767285</v>
      </c>
      <c r="N34" s="2">
        <v>765183</v>
      </c>
    </row>
    <row r="35" spans="2:14" x14ac:dyDescent="0.2">
      <c r="B35" t="s">
        <v>53</v>
      </c>
      <c r="C35" s="2">
        <v>7774308</v>
      </c>
      <c r="D35" s="2">
        <v>7652666</v>
      </c>
      <c r="E35" s="4">
        <v>7446812</v>
      </c>
      <c r="F35" s="4">
        <v>7367015</v>
      </c>
      <c r="G35" s="4">
        <v>7304332</v>
      </c>
      <c r="H35" s="2">
        <v>7209054</v>
      </c>
      <c r="I35" s="2">
        <v>7233694</v>
      </c>
      <c r="J35" s="4">
        <v>7282398</v>
      </c>
      <c r="K35" s="2">
        <v>7219356</v>
      </c>
      <c r="L35" s="4">
        <v>7238922</v>
      </c>
      <c r="M35" s="2">
        <v>7187938</v>
      </c>
      <c r="N35" s="2">
        <v>7196427</v>
      </c>
    </row>
    <row r="36" spans="2:14" x14ac:dyDescent="0.2">
      <c r="B36" t="s">
        <v>54</v>
      </c>
      <c r="C36" s="2">
        <v>4299266</v>
      </c>
      <c r="D36" s="2">
        <v>4179632</v>
      </c>
      <c r="E36" s="4">
        <v>4046348</v>
      </c>
      <c r="F36" s="4">
        <v>4011462</v>
      </c>
      <c r="G36" s="4">
        <v>3955069</v>
      </c>
      <c r="H36" s="2">
        <v>3882423</v>
      </c>
      <c r="I36" s="2">
        <v>3843745</v>
      </c>
      <c r="J36" s="4">
        <v>3790620</v>
      </c>
      <c r="K36" s="2">
        <v>3757480</v>
      </c>
      <c r="L36" s="4">
        <v>3731325</v>
      </c>
      <c r="M36" s="2">
        <v>3683364</v>
      </c>
      <c r="N36" s="2">
        <v>3670859</v>
      </c>
    </row>
    <row r="37" spans="2:14" x14ac:dyDescent="0.2">
      <c r="B37" t="s">
        <v>55</v>
      </c>
      <c r="C37" s="2">
        <v>331481</v>
      </c>
      <c r="D37" s="2">
        <v>322511</v>
      </c>
      <c r="E37" s="4">
        <v>323519</v>
      </c>
      <c r="F37" s="4">
        <v>319355</v>
      </c>
      <c r="G37" s="4">
        <v>316306</v>
      </c>
      <c r="H37" s="2">
        <v>315134</v>
      </c>
      <c r="I37" s="2">
        <v>313475</v>
      </c>
      <c r="J37" s="4">
        <v>305431</v>
      </c>
      <c r="K37" s="2">
        <v>298298</v>
      </c>
      <c r="L37" s="4">
        <v>290944</v>
      </c>
      <c r="M37" s="2">
        <v>283440</v>
      </c>
      <c r="N37" s="2">
        <v>280412</v>
      </c>
    </row>
    <row r="38" spans="2:14" x14ac:dyDescent="0.2">
      <c r="B38" t="s">
        <v>56</v>
      </c>
      <c r="C38" s="2">
        <v>4878206</v>
      </c>
      <c r="D38" s="2">
        <v>4832922</v>
      </c>
      <c r="E38" s="4">
        <v>4730340</v>
      </c>
      <c r="F38" s="4">
        <v>4685447</v>
      </c>
      <c r="G38" s="4">
        <v>4667192</v>
      </c>
      <c r="H38" s="2">
        <v>4624669</v>
      </c>
      <c r="I38" s="2">
        <v>4606655</v>
      </c>
      <c r="J38" s="4">
        <v>4593172</v>
      </c>
      <c r="K38" s="2">
        <v>4564745</v>
      </c>
      <c r="L38" s="4">
        <v>4554672</v>
      </c>
      <c r="M38" s="2">
        <v>4538555</v>
      </c>
      <c r="N38" s="2">
        <v>4525066</v>
      </c>
    </row>
    <row r="39" spans="2:14" x14ac:dyDescent="0.2">
      <c r="B39" t="s">
        <v>57</v>
      </c>
      <c r="C39" s="2">
        <v>1573180</v>
      </c>
      <c r="D39" s="2">
        <v>1547967</v>
      </c>
      <c r="E39" s="4">
        <v>1495151</v>
      </c>
      <c r="F39" s="4">
        <v>1485310</v>
      </c>
      <c r="G39" s="4">
        <v>1470364</v>
      </c>
      <c r="H39" s="2">
        <v>1469342</v>
      </c>
      <c r="I39" s="2">
        <v>1465951</v>
      </c>
      <c r="J39" s="4">
        <v>1459759</v>
      </c>
      <c r="K39" s="2">
        <v>1447277</v>
      </c>
      <c r="L39" s="4">
        <v>1446667</v>
      </c>
      <c r="M39" s="2">
        <v>1442731</v>
      </c>
      <c r="N39" s="2">
        <v>1432959</v>
      </c>
    </row>
    <row r="40" spans="2:14" x14ac:dyDescent="0.2">
      <c r="B40" t="s">
        <v>58</v>
      </c>
      <c r="C40" s="2">
        <v>1726340</v>
      </c>
      <c r="D40" s="2">
        <v>1702599</v>
      </c>
      <c r="E40" s="4">
        <v>1649352</v>
      </c>
      <c r="F40" s="4">
        <v>1639970</v>
      </c>
      <c r="G40" s="4">
        <v>1603635</v>
      </c>
      <c r="H40" s="2">
        <v>1571678</v>
      </c>
      <c r="I40" s="2">
        <v>1553205</v>
      </c>
      <c r="J40" s="4">
        <v>1535511</v>
      </c>
      <c r="K40" s="2">
        <v>1523799</v>
      </c>
      <c r="L40" s="4">
        <v>1516957</v>
      </c>
      <c r="M40" s="2">
        <v>1516979</v>
      </c>
      <c r="N40" s="2">
        <v>1507137</v>
      </c>
    </row>
    <row r="41" spans="2:14" x14ac:dyDescent="0.2">
      <c r="B41" t="s">
        <v>59</v>
      </c>
      <c r="C41" s="2">
        <v>5294065</v>
      </c>
      <c r="D41" s="2">
        <v>5228956</v>
      </c>
      <c r="E41" s="4">
        <v>5119249</v>
      </c>
      <c r="F41" s="4">
        <v>5070931</v>
      </c>
      <c r="G41" s="4">
        <v>5008751</v>
      </c>
      <c r="H41" s="2">
        <v>4937771</v>
      </c>
      <c r="I41" s="2">
        <v>4956037</v>
      </c>
      <c r="J41" s="4">
        <v>4945972</v>
      </c>
      <c r="K41" s="2">
        <v>4938894</v>
      </c>
      <c r="L41" s="4">
        <v>4958249</v>
      </c>
      <c r="M41" s="2">
        <v>4937333</v>
      </c>
      <c r="N41" s="2">
        <v>4936030</v>
      </c>
    </row>
    <row r="42" spans="2:14" x14ac:dyDescent="0.2">
      <c r="B42" t="s">
        <v>60</v>
      </c>
      <c r="C42" s="2">
        <v>446688</v>
      </c>
      <c r="D42" s="2">
        <v>440170</v>
      </c>
      <c r="E42" s="4">
        <v>407174</v>
      </c>
      <c r="F42" s="4">
        <v>406573</v>
      </c>
      <c r="G42" s="4">
        <v>408748</v>
      </c>
      <c r="H42" s="2">
        <v>408239</v>
      </c>
      <c r="I42" s="2">
        <v>407484</v>
      </c>
      <c r="J42" s="4">
        <v>409654</v>
      </c>
      <c r="K42" s="2">
        <v>406366</v>
      </c>
      <c r="L42" s="4">
        <v>413083</v>
      </c>
      <c r="M42" s="2">
        <v>412259</v>
      </c>
      <c r="N42" s="2">
        <v>402295</v>
      </c>
    </row>
    <row r="43" spans="2:14" x14ac:dyDescent="0.2">
      <c r="B43" t="s">
        <v>61</v>
      </c>
      <c r="C43" s="2">
        <v>2136080</v>
      </c>
      <c r="D43" s="2">
        <v>2049972</v>
      </c>
      <c r="E43" s="4">
        <v>1975915</v>
      </c>
      <c r="F43" s="4">
        <v>1927991</v>
      </c>
      <c r="G43" s="4">
        <v>1905100</v>
      </c>
      <c r="H43" s="2">
        <v>1877887</v>
      </c>
      <c r="I43" s="2">
        <v>1857768</v>
      </c>
      <c r="J43" s="4">
        <v>1826914</v>
      </c>
      <c r="K43" s="2">
        <v>1794989</v>
      </c>
      <c r="L43" s="4">
        <v>1787340</v>
      </c>
      <c r="M43" s="2">
        <v>1768834</v>
      </c>
      <c r="N43" s="2">
        <v>1761393</v>
      </c>
    </row>
    <row r="44" spans="2:14" x14ac:dyDescent="0.2">
      <c r="B44" t="s">
        <v>62</v>
      </c>
      <c r="C44" s="2">
        <v>368300</v>
      </c>
      <c r="D44" s="2">
        <v>356887</v>
      </c>
      <c r="E44" s="4">
        <v>353799</v>
      </c>
      <c r="F44" s="4">
        <v>345449</v>
      </c>
      <c r="G44" s="4">
        <v>344260</v>
      </c>
      <c r="H44" s="2">
        <v>334003</v>
      </c>
      <c r="I44" s="2">
        <v>339437</v>
      </c>
      <c r="J44" s="4">
        <v>334475</v>
      </c>
      <c r="K44" s="2">
        <v>331406</v>
      </c>
      <c r="L44" s="4">
        <v>323765</v>
      </c>
      <c r="M44" s="2">
        <v>323215</v>
      </c>
      <c r="N44" s="2">
        <v>318955</v>
      </c>
    </row>
    <row r="45" spans="2:14" x14ac:dyDescent="0.2">
      <c r="B45" t="s">
        <v>63</v>
      </c>
      <c r="C45" s="2">
        <v>2846684</v>
      </c>
      <c r="D45" s="2">
        <v>2770395</v>
      </c>
      <c r="E45" s="4">
        <v>2654737</v>
      </c>
      <c r="F45" s="4">
        <v>2603140</v>
      </c>
      <c r="G45" s="4">
        <v>2588655</v>
      </c>
      <c r="H45" s="2">
        <v>2556332</v>
      </c>
      <c r="I45" s="2">
        <v>2530260</v>
      </c>
      <c r="J45" s="4">
        <v>2509665</v>
      </c>
      <c r="K45" s="2">
        <v>2490249</v>
      </c>
      <c r="L45" s="4">
        <v>2480090</v>
      </c>
      <c r="M45" s="2">
        <v>2467428</v>
      </c>
      <c r="N45" s="2">
        <v>2440663</v>
      </c>
    </row>
    <row r="46" spans="2:14" x14ac:dyDescent="0.2">
      <c r="B46" t="s">
        <v>64</v>
      </c>
      <c r="C46" s="2">
        <v>11087708</v>
      </c>
      <c r="D46" s="2">
        <v>10796247</v>
      </c>
      <c r="E46" s="4">
        <v>9985126</v>
      </c>
      <c r="F46" s="4">
        <v>9776083</v>
      </c>
      <c r="G46" s="4">
        <v>9623874</v>
      </c>
      <c r="H46" s="2">
        <v>9535612</v>
      </c>
      <c r="I46" s="2">
        <v>9421412</v>
      </c>
      <c r="J46" s="4">
        <v>9277197</v>
      </c>
      <c r="K46" s="2">
        <v>9110853</v>
      </c>
      <c r="L46" s="4">
        <v>8970959</v>
      </c>
      <c r="M46" s="2">
        <v>8850370</v>
      </c>
      <c r="N46" s="2">
        <v>8738664</v>
      </c>
    </row>
    <row r="47" spans="2:14" x14ac:dyDescent="0.2">
      <c r="B47" t="s">
        <v>65</v>
      </c>
      <c r="C47" s="2">
        <v>1129660</v>
      </c>
      <c r="D47" s="2">
        <v>1101499</v>
      </c>
      <c r="E47" s="4">
        <v>1023855</v>
      </c>
      <c r="F47" s="4">
        <v>998891</v>
      </c>
      <c r="G47" s="4">
        <v>975448</v>
      </c>
      <c r="H47" s="2">
        <v>943147</v>
      </c>
      <c r="I47" s="2">
        <v>930980</v>
      </c>
      <c r="J47" s="4">
        <v>918370</v>
      </c>
      <c r="K47" s="2">
        <v>899475</v>
      </c>
      <c r="L47" s="4">
        <v>895691</v>
      </c>
      <c r="M47" s="2">
        <v>884253</v>
      </c>
      <c r="N47" s="2">
        <v>880025</v>
      </c>
    </row>
    <row r="48" spans="2:14" x14ac:dyDescent="0.2">
      <c r="B48" t="s">
        <v>66</v>
      </c>
      <c r="C48" s="2">
        <v>277090</v>
      </c>
      <c r="D48" s="2">
        <v>270163</v>
      </c>
      <c r="E48" s="4">
        <v>262767</v>
      </c>
      <c r="F48" s="4">
        <v>261373</v>
      </c>
      <c r="G48" s="4">
        <v>256629</v>
      </c>
      <c r="H48" s="2">
        <v>254851</v>
      </c>
      <c r="I48" s="2">
        <v>254865</v>
      </c>
      <c r="J48" s="4">
        <v>257229</v>
      </c>
      <c r="K48" s="2">
        <v>253234</v>
      </c>
      <c r="L48" s="4">
        <v>258520</v>
      </c>
      <c r="M48" s="2">
        <v>257358</v>
      </c>
      <c r="N48" s="2">
        <v>256922</v>
      </c>
    </row>
    <row r="49" spans="2:14" x14ac:dyDescent="0.2">
      <c r="B49" s="6" t="s">
        <v>67</v>
      </c>
      <c r="C49" s="2">
        <v>3380607</v>
      </c>
      <c r="D49" s="2">
        <v>3331461</v>
      </c>
      <c r="E49" s="4">
        <v>3191847</v>
      </c>
      <c r="F49" s="4">
        <v>3175524</v>
      </c>
      <c r="G49" s="4">
        <v>3120880</v>
      </c>
      <c r="H49" s="2">
        <v>3120692</v>
      </c>
      <c r="I49" s="2">
        <v>3106895</v>
      </c>
      <c r="J49" s="4">
        <v>3083820</v>
      </c>
      <c r="K49" s="2">
        <v>3055863</v>
      </c>
      <c r="L49" s="4">
        <v>3038967</v>
      </c>
      <c r="M49" s="2">
        <v>2990650</v>
      </c>
      <c r="N49" s="2">
        <v>2992732</v>
      </c>
    </row>
    <row r="50" spans="2:14" x14ac:dyDescent="0.2">
      <c r="B50" t="s">
        <v>68</v>
      </c>
      <c r="C50" s="2">
        <v>3079953</v>
      </c>
      <c r="D50" s="2">
        <v>3022255</v>
      </c>
      <c r="E50" s="4">
        <v>2932477</v>
      </c>
      <c r="F50" s="4">
        <v>2895575</v>
      </c>
      <c r="G50" s="4">
        <v>2840377</v>
      </c>
      <c r="H50" s="2">
        <v>2768076</v>
      </c>
      <c r="I50" s="2">
        <v>2728573</v>
      </c>
      <c r="J50" s="4">
        <v>2679601</v>
      </c>
      <c r="K50" s="2">
        <v>2644557</v>
      </c>
      <c r="L50" s="4">
        <v>2636817</v>
      </c>
      <c r="M50" s="2">
        <v>2632621</v>
      </c>
      <c r="N50" s="2">
        <v>2606863</v>
      </c>
    </row>
    <row r="51" spans="2:14" x14ac:dyDescent="0.2">
      <c r="B51" t="s">
        <v>69</v>
      </c>
      <c r="C51" s="2">
        <v>736341</v>
      </c>
      <c r="D51" s="2">
        <v>722201</v>
      </c>
      <c r="E51" s="4">
        <v>728175</v>
      </c>
      <c r="F51" s="4">
        <v>734703</v>
      </c>
      <c r="G51" s="4">
        <v>715308</v>
      </c>
      <c r="H51" s="2">
        <v>722125</v>
      </c>
      <c r="I51" s="2">
        <v>734536</v>
      </c>
      <c r="J51" s="4">
        <v>735375</v>
      </c>
      <c r="K51" s="2">
        <v>738653</v>
      </c>
      <c r="L51" s="4">
        <v>741544</v>
      </c>
      <c r="M51" s="2">
        <v>735408</v>
      </c>
      <c r="N51" s="2">
        <v>741940</v>
      </c>
    </row>
    <row r="52" spans="2:14" x14ac:dyDescent="0.2">
      <c r="B52" t="s">
        <v>70</v>
      </c>
      <c r="C52" s="2">
        <v>2491121</v>
      </c>
      <c r="D52" s="2">
        <v>2449970</v>
      </c>
      <c r="E52" s="4">
        <v>2386623</v>
      </c>
      <c r="F52" s="4">
        <v>2371960</v>
      </c>
      <c r="G52" s="4">
        <v>2350293</v>
      </c>
      <c r="H52" s="2">
        <v>2326998</v>
      </c>
      <c r="I52" s="2">
        <v>2319538</v>
      </c>
      <c r="J52" s="4">
        <v>2307685</v>
      </c>
      <c r="K52" s="2">
        <v>2289424</v>
      </c>
      <c r="L52" s="4">
        <v>2288362</v>
      </c>
      <c r="M52" s="2">
        <v>2275352</v>
      </c>
      <c r="N52" s="2">
        <v>2279532</v>
      </c>
    </row>
    <row r="53" spans="2:14" x14ac:dyDescent="0.2">
      <c r="B53" t="s">
        <v>71</v>
      </c>
      <c r="C53" s="2">
        <v>243321</v>
      </c>
      <c r="D53" s="2">
        <v>242763</v>
      </c>
      <c r="E53" s="4">
        <v>233128</v>
      </c>
      <c r="F53" s="4">
        <v>230252</v>
      </c>
      <c r="G53" s="4">
        <v>225796</v>
      </c>
      <c r="H53" s="2">
        <v>223619</v>
      </c>
      <c r="I53" s="2">
        <v>228937</v>
      </c>
      <c r="J53" s="4">
        <v>232594</v>
      </c>
      <c r="K53" s="2">
        <v>224003</v>
      </c>
      <c r="L53" s="4">
        <v>223513</v>
      </c>
      <c r="M53" s="2">
        <v>222539</v>
      </c>
      <c r="N53" s="2">
        <v>222803</v>
      </c>
    </row>
    <row r="54" spans="2:14" x14ac:dyDescent="0.2">
      <c r="B54" t="s">
        <v>72</v>
      </c>
      <c r="C54" s="2">
        <v>1289311</v>
      </c>
      <c r="D54" s="2">
        <v>1165982</v>
      </c>
      <c r="E54" s="4">
        <v>1170982</v>
      </c>
      <c r="F54" s="4">
        <v>1179637</v>
      </c>
      <c r="G54" s="4">
        <v>1191305</v>
      </c>
      <c r="H54" s="2">
        <v>1208438</v>
      </c>
      <c r="I54" s="2">
        <v>1221851</v>
      </c>
      <c r="J54" s="4">
        <v>1233490</v>
      </c>
      <c r="K54" s="2">
        <v>1253690</v>
      </c>
      <c r="L54" s="4">
        <v>1263694</v>
      </c>
      <c r="M54" s="2">
        <v>1256151</v>
      </c>
      <c r="N54" s="2">
        <v>1319448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de9faa6-9fe1-49b3-9a08-227a296b54a6}" enabled="1" method="Privileged" siteId="{d5fe813e-0caa-432a-b2ac-d555aa91bd1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raw_data</vt:lpstr>
      <vt:lpstr>Data</vt:lpstr>
      <vt:lpstr>Fertility</vt:lpstr>
      <vt:lpstr>AverageHouseHoldSize</vt:lpstr>
      <vt:lpstr>Financial</vt:lpstr>
      <vt:lpstr>zillow_price</vt:lpstr>
      <vt:lpstr>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Yaldram, Saad [USA]</dc:creator>
  <cp:lastModifiedBy>Yaldram, Saad [USA]</cp:lastModifiedBy>
  <dcterms:created xsi:type="dcterms:W3CDTF">2024-03-22T10:23:23Z</dcterms:created>
  <dcterms:modified xsi:type="dcterms:W3CDTF">2024-03-25T13:18:00Z</dcterms:modified>
</cp:coreProperties>
</file>